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rlos\Documents\Metapan_2021\PRESUPUESTO_2021\_Presupuesto_2021_Version_Final\"/>
    </mc:Choice>
  </mc:AlternateContent>
  <bookViews>
    <workbookView xWindow="-120" yWindow="-120" windowWidth="29040" windowHeight="15840" tabRatio="887"/>
  </bookViews>
  <sheets>
    <sheet name="Pres2021" sheetId="55" r:id="rId1"/>
    <sheet name="Decreto15" sheetId="113" r:id="rId2"/>
    <sheet name="Estructura2020" sheetId="86" state="hidden" r:id="rId3"/>
    <sheet name="Resumen1" sheetId="15" r:id="rId4"/>
    <sheet name="Pres_Ingresos" sheetId="6" r:id="rId5"/>
    <sheet name="Pres_Egresos" sheetId="14" r:id="rId6"/>
    <sheet name="DispGrales" sheetId="114" r:id="rId7"/>
    <sheet name="METODOS_PROY_ING (FODES)" sheetId="105" state="hidden" r:id="rId8"/>
    <sheet name="Nomina_Vac2017" sheetId="80" state="hidden" r:id="rId9"/>
    <sheet name="Nomina (2)" sheetId="83" state="hidden" r:id="rId10"/>
    <sheet name="Vacantes" sheetId="72" state="hidden" r:id="rId11"/>
    <sheet name="Plazas1" sheetId="75" state="hidden" r:id="rId12"/>
    <sheet name="HOLCIM" sheetId="91" state="hidden" r:id="rId13"/>
    <sheet name="424" sheetId="92" state="hidden" r:id="rId14"/>
  </sheets>
  <definedNames>
    <definedName name="_xlnm.Print_Area" localSheetId="2">Estructura2020!$B$1:$F$65</definedName>
    <definedName name="_xlnm.Print_Area" localSheetId="12">HOLCIM!$A$25:$O$36</definedName>
    <definedName name="_xlnm.Print_Area" localSheetId="9">'Nomina (2)'!$A$8:$E$387</definedName>
    <definedName name="_xlnm.Print_Area" localSheetId="8">Nomina_Vac2017!$A$9:$P$494</definedName>
    <definedName name="_xlnm.Print_Area" localSheetId="11">Plazas1!$A$7:$G$460</definedName>
    <definedName name="_xlnm.Print_Area" localSheetId="5">Pres_Egresos!$A$6:$E$176</definedName>
    <definedName name="_xlnm.Print_Area" localSheetId="4">Pres_Ingresos!$A$9:$E$104</definedName>
    <definedName name="_xlnm.Print_Area" localSheetId="3">Resumen1!$A$1:$E$38</definedName>
    <definedName name="BASEDATOS" localSheetId="9">#REF!</definedName>
    <definedName name="BASEDATOS" localSheetId="8">#REF!</definedName>
    <definedName name="BASEDATOS" localSheetId="11">#REF!</definedName>
    <definedName name="BASEDATOS" localSheetId="10">#REF!</definedName>
    <definedName name="_xlnm.Criteria" localSheetId="9">#REF!</definedName>
    <definedName name="_xlnm.Criteria" localSheetId="8">#REF!</definedName>
    <definedName name="_xlnm.Criteria" localSheetId="11">#REF!</definedName>
    <definedName name="_xlnm.Criteria" localSheetId="10">#REF!</definedName>
    <definedName name="EXTRAER" localSheetId="9">#REF!</definedName>
    <definedName name="EXTRAER" localSheetId="8">#REF!</definedName>
    <definedName name="EXTRAER" localSheetId="11">#REF!</definedName>
    <definedName name="EXTRAER" localSheetId="10">#REF!</definedName>
    <definedName name="_xlnm.Print_Titles" localSheetId="12">HOLCIM!$A:$A</definedName>
    <definedName name="_xlnm.Print_Titles" localSheetId="9">'Nomina (2)'!$1:$7</definedName>
    <definedName name="_xlnm.Print_Titles" localSheetId="8">Nomina_Vac2017!$1:$7</definedName>
    <definedName name="_xlnm.Print_Titles" localSheetId="11">Plazas1!$1:$6</definedName>
    <definedName name="_xlnm.Print_Titles" localSheetId="5">Pres_Egresos!$1:$5</definedName>
    <definedName name="_xlnm.Print_Titles" localSheetId="4">Pres_Ingresos!$1:$8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3" i="105" l="1"/>
  <c r="D73" i="105" l="1"/>
  <c r="E70" i="105"/>
  <c r="C72" i="105"/>
  <c r="E72" i="105" s="1"/>
  <c r="C71" i="105"/>
  <c r="E71" i="105" s="1"/>
  <c r="C70" i="105"/>
  <c r="E73" i="105" l="1"/>
  <c r="F75" i="105" s="1"/>
  <c r="C73" i="105"/>
  <c r="F5" i="105" l="1"/>
  <c r="F6" i="105"/>
  <c r="F7" i="105"/>
  <c r="F8" i="105"/>
  <c r="F9" i="105"/>
  <c r="P118" i="105"/>
  <c r="O118" i="105"/>
  <c r="N118" i="105"/>
  <c r="M118" i="105"/>
  <c r="L118" i="105"/>
  <c r="K118" i="105"/>
  <c r="J118" i="105"/>
  <c r="O117" i="105"/>
  <c r="N117" i="105"/>
  <c r="M117" i="105"/>
  <c r="L117" i="105"/>
  <c r="K117" i="105"/>
  <c r="J117" i="105"/>
  <c r="O116" i="105"/>
  <c r="N116" i="105"/>
  <c r="M116" i="105"/>
  <c r="L116" i="105"/>
  <c r="K116" i="105"/>
  <c r="J116" i="105"/>
  <c r="O115" i="105"/>
  <c r="N115" i="105"/>
  <c r="M115" i="105"/>
  <c r="L115" i="105"/>
  <c r="K115" i="105"/>
  <c r="J115" i="105"/>
  <c r="O114" i="105"/>
  <c r="N114" i="105"/>
  <c r="M114" i="105"/>
  <c r="L114" i="105"/>
  <c r="K114" i="105"/>
  <c r="J114" i="105"/>
  <c r="O113" i="105"/>
  <c r="N113" i="105"/>
  <c r="M113" i="105"/>
  <c r="L113" i="105"/>
  <c r="K113" i="105"/>
  <c r="J113" i="105"/>
  <c r="O112" i="105"/>
  <c r="N112" i="105"/>
  <c r="M112" i="105"/>
  <c r="L112" i="105"/>
  <c r="K112" i="105"/>
  <c r="J112" i="105"/>
  <c r="O111" i="105"/>
  <c r="N111" i="105"/>
  <c r="M111" i="105"/>
  <c r="L111" i="105"/>
  <c r="K111" i="105"/>
  <c r="J111" i="105"/>
  <c r="N110" i="105"/>
  <c r="M110" i="105"/>
  <c r="L110" i="105"/>
  <c r="K110" i="105"/>
  <c r="J110" i="105"/>
  <c r="O109" i="105"/>
  <c r="N109" i="105"/>
  <c r="M109" i="105"/>
  <c r="L109" i="105"/>
  <c r="K109" i="105"/>
  <c r="J109" i="105"/>
  <c r="O108" i="105"/>
  <c r="N108" i="105"/>
  <c r="M108" i="105"/>
  <c r="L108" i="105"/>
  <c r="K108" i="105"/>
  <c r="J108" i="105"/>
  <c r="O107" i="105"/>
  <c r="N107" i="105"/>
  <c r="M107" i="105"/>
  <c r="L107" i="105"/>
  <c r="K107" i="105"/>
  <c r="J107" i="105"/>
  <c r="O106" i="105"/>
  <c r="N106" i="105"/>
  <c r="M106" i="105"/>
  <c r="L106" i="105"/>
  <c r="K106" i="105"/>
  <c r="J106" i="105"/>
  <c r="O105" i="105"/>
  <c r="N105" i="105"/>
  <c r="M105" i="105"/>
  <c r="L105" i="105"/>
  <c r="K105" i="105"/>
  <c r="J105" i="105"/>
  <c r="O103" i="105"/>
  <c r="N103" i="105"/>
  <c r="M103" i="105"/>
  <c r="L103" i="105"/>
  <c r="K103" i="105"/>
  <c r="J103" i="105"/>
  <c r="O102" i="105"/>
  <c r="N102" i="105"/>
  <c r="M102" i="105"/>
  <c r="L102" i="105"/>
  <c r="K102" i="105"/>
  <c r="J102" i="105"/>
  <c r="O101" i="105"/>
  <c r="N101" i="105"/>
  <c r="M101" i="105"/>
  <c r="L101" i="105"/>
  <c r="K101" i="105"/>
  <c r="J101" i="105"/>
  <c r="O100" i="105"/>
  <c r="N100" i="105"/>
  <c r="M100" i="105"/>
  <c r="L100" i="105"/>
  <c r="K100" i="105"/>
  <c r="J100" i="105"/>
  <c r="O99" i="105"/>
  <c r="N99" i="105"/>
  <c r="M99" i="105"/>
  <c r="L99" i="105"/>
  <c r="K99" i="105"/>
  <c r="J99" i="105"/>
  <c r="O98" i="105"/>
  <c r="N98" i="105"/>
  <c r="M98" i="105"/>
  <c r="L98" i="105"/>
  <c r="K98" i="105"/>
  <c r="J98" i="105"/>
  <c r="O97" i="105"/>
  <c r="N97" i="105"/>
  <c r="M97" i="105"/>
  <c r="L97" i="105"/>
  <c r="K97" i="105"/>
  <c r="J97" i="105"/>
  <c r="O96" i="105"/>
  <c r="N96" i="105"/>
  <c r="M96" i="105"/>
  <c r="L96" i="105"/>
  <c r="K96" i="105"/>
  <c r="J96" i="105"/>
  <c r="O95" i="105"/>
  <c r="N95" i="105"/>
  <c r="M95" i="105"/>
  <c r="L95" i="105"/>
  <c r="K95" i="105"/>
  <c r="J95" i="105"/>
  <c r="O94" i="105"/>
  <c r="N94" i="105"/>
  <c r="M94" i="105"/>
  <c r="L94" i="105"/>
  <c r="K94" i="105"/>
  <c r="J94" i="105"/>
  <c r="O93" i="105"/>
  <c r="N93" i="105"/>
  <c r="M93" i="105"/>
  <c r="L93" i="105"/>
  <c r="K93" i="105"/>
  <c r="J93" i="105"/>
  <c r="O92" i="105"/>
  <c r="N92" i="105"/>
  <c r="M92" i="105"/>
  <c r="L92" i="105"/>
  <c r="K92" i="105"/>
  <c r="J92" i="105"/>
  <c r="O91" i="105"/>
  <c r="N91" i="105"/>
  <c r="M91" i="105"/>
  <c r="L91" i="105"/>
  <c r="K91" i="105"/>
  <c r="J91" i="105"/>
  <c r="O90" i="105"/>
  <c r="N90" i="105"/>
  <c r="M90" i="105"/>
  <c r="L90" i="105"/>
  <c r="K90" i="105"/>
  <c r="J90" i="105"/>
  <c r="O89" i="105"/>
  <c r="N89" i="105"/>
  <c r="M89" i="105"/>
  <c r="L89" i="105"/>
  <c r="K89" i="105"/>
  <c r="J89" i="105"/>
  <c r="O88" i="105"/>
  <c r="N88" i="105"/>
  <c r="M88" i="105"/>
  <c r="L88" i="105"/>
  <c r="K88" i="105"/>
  <c r="J88" i="105"/>
  <c r="O87" i="105"/>
  <c r="N87" i="105"/>
  <c r="M87" i="105"/>
  <c r="L87" i="105"/>
  <c r="K87" i="105"/>
  <c r="J87" i="105"/>
  <c r="O86" i="105"/>
  <c r="N86" i="105"/>
  <c r="M86" i="105"/>
  <c r="L86" i="105"/>
  <c r="K86" i="105"/>
  <c r="J86" i="105"/>
  <c r="O85" i="105"/>
  <c r="N85" i="105"/>
  <c r="M85" i="105"/>
  <c r="L85" i="105"/>
  <c r="K85" i="105"/>
  <c r="J85" i="105"/>
  <c r="O83" i="105"/>
  <c r="N83" i="105"/>
  <c r="M83" i="105"/>
  <c r="L83" i="105"/>
  <c r="O82" i="105"/>
  <c r="N82" i="105"/>
  <c r="M82" i="105"/>
  <c r="L82" i="105"/>
  <c r="O81" i="105"/>
  <c r="N81" i="105"/>
  <c r="M81" i="105"/>
  <c r="L81" i="105"/>
  <c r="O80" i="105"/>
  <c r="N80" i="105"/>
  <c r="M80" i="105"/>
  <c r="L80" i="105"/>
  <c r="O79" i="105"/>
  <c r="N79" i="105"/>
  <c r="M79" i="105"/>
  <c r="L79" i="105"/>
  <c r="O78" i="105"/>
  <c r="N78" i="105"/>
  <c r="M78" i="105"/>
  <c r="L78" i="105"/>
  <c r="O77" i="105"/>
  <c r="N77" i="105"/>
  <c r="M77" i="105"/>
  <c r="L77" i="105"/>
  <c r="O76" i="105"/>
  <c r="N76" i="105"/>
  <c r="M76" i="105"/>
  <c r="L76" i="105"/>
  <c r="O75" i="105"/>
  <c r="N75" i="105"/>
  <c r="M75" i="105"/>
  <c r="L75" i="105"/>
  <c r="O74" i="105"/>
  <c r="N74" i="105"/>
  <c r="M74" i="105"/>
  <c r="L74" i="105"/>
  <c r="O73" i="105"/>
  <c r="N73" i="105"/>
  <c r="M73" i="105"/>
  <c r="L73" i="105"/>
  <c r="O72" i="105"/>
  <c r="N72" i="105"/>
  <c r="M72" i="105"/>
  <c r="L72" i="105"/>
  <c r="O71" i="105"/>
  <c r="N71" i="105"/>
  <c r="M71" i="105"/>
  <c r="L71" i="105"/>
  <c r="O70" i="105"/>
  <c r="N70" i="105"/>
  <c r="M70" i="105"/>
  <c r="L70" i="105"/>
  <c r="O69" i="105"/>
  <c r="N69" i="105"/>
  <c r="M69" i="105"/>
  <c r="L69" i="105"/>
  <c r="O68" i="105"/>
  <c r="N68" i="105"/>
  <c r="M68" i="105"/>
  <c r="L68" i="105"/>
  <c r="O67" i="105"/>
  <c r="N67" i="105"/>
  <c r="M67" i="105"/>
  <c r="L67" i="105"/>
  <c r="P66" i="105"/>
  <c r="B9" i="105" s="1"/>
  <c r="B17" i="105" s="1"/>
  <c r="O66" i="105"/>
  <c r="B8" i="105" s="1"/>
  <c r="B16" i="105" s="1"/>
  <c r="N66" i="105"/>
  <c r="B7" i="105" s="1"/>
  <c r="B15" i="105" s="1"/>
  <c r="M66" i="105"/>
  <c r="B6" i="105" s="1"/>
  <c r="B14" i="105" s="1"/>
  <c r="L66" i="105"/>
  <c r="B5" i="105" s="1"/>
  <c r="B13" i="105" s="1"/>
  <c r="H9" i="105"/>
  <c r="H8" i="105"/>
  <c r="H7" i="105"/>
  <c r="H6" i="105"/>
  <c r="H5" i="105"/>
  <c r="H10" i="105" l="1"/>
  <c r="L104" i="105"/>
  <c r="D10" i="105" s="1"/>
  <c r="M104" i="105"/>
  <c r="L84" i="105"/>
  <c r="O84" i="105"/>
  <c r="L119" i="105"/>
  <c r="O104" i="105"/>
  <c r="M119" i="105"/>
  <c r="N104" i="105"/>
  <c r="N84" i="105"/>
  <c r="M84" i="105"/>
  <c r="N119" i="105"/>
  <c r="C10" i="105"/>
  <c r="L120" i="105" l="1"/>
  <c r="M120" i="105"/>
  <c r="N120" i="105"/>
  <c r="C17" i="105"/>
  <c r="I9" i="105"/>
  <c r="C34" i="105"/>
  <c r="B43" i="105"/>
  <c r="B42" i="105"/>
  <c r="I8" i="105"/>
  <c r="C16" i="105"/>
  <c r="E10" i="105"/>
  <c r="C14" i="105"/>
  <c r="B40" i="105"/>
  <c r="I6" i="105"/>
  <c r="I7" i="105"/>
  <c r="B41" i="105"/>
  <c r="C15" i="105"/>
  <c r="O110" i="105"/>
  <c r="O119" i="105" s="1"/>
  <c r="O120" i="105" s="1"/>
  <c r="B44" i="105" l="1"/>
  <c r="F58" i="105" s="1"/>
  <c r="C35" i="105"/>
  <c r="C36" i="105" s="1"/>
  <c r="C13" i="105"/>
  <c r="F10" i="105"/>
  <c r="E21" i="105" s="1"/>
  <c r="I5" i="105"/>
  <c r="I10" i="105" s="1"/>
  <c r="E22" i="105" s="1"/>
  <c r="C22" i="105"/>
  <c r="C21" i="105"/>
  <c r="C23" i="105" l="1"/>
  <c r="C45" i="105"/>
  <c r="D48" i="105" s="1"/>
  <c r="E23" i="105"/>
  <c r="C24" i="105" s="1"/>
  <c r="F55" i="105" s="1"/>
  <c r="E55" i="105"/>
  <c r="D50" i="105"/>
  <c r="C28" i="105"/>
  <c r="C29" i="105" s="1"/>
  <c r="C27" i="105"/>
  <c r="F57" i="105"/>
  <c r="C37" i="105"/>
  <c r="E58" i="105" l="1"/>
  <c r="D17" i="105"/>
  <c r="E17" i="105" s="1"/>
  <c r="D13" i="105"/>
  <c r="E13" i="105" s="1"/>
  <c r="D16" i="105"/>
  <c r="E16" i="105" s="1"/>
  <c r="D14" i="105"/>
  <c r="E14" i="105" s="1"/>
  <c r="D15" i="105"/>
  <c r="E15" i="105" s="1"/>
  <c r="F56" i="105"/>
  <c r="C30" i="105"/>
  <c r="E56" i="105" s="1"/>
  <c r="F13" i="105"/>
  <c r="F14" i="105" s="1"/>
  <c r="F15" i="105" s="1"/>
  <c r="F16" i="105" s="1"/>
  <c r="F17" i="105" s="1"/>
  <c r="D49" i="105"/>
  <c r="C52" i="105" s="1"/>
  <c r="E57" i="105"/>
  <c r="E59" i="105" l="1"/>
  <c r="C51" i="105"/>
  <c r="F59" i="105" s="1"/>
  <c r="F61" i="105" s="1"/>
  <c r="C218" i="92" l="1"/>
  <c r="F216" i="92"/>
  <c r="E216" i="92"/>
  <c r="G216" i="92"/>
  <c r="G218" i="92" s="1"/>
  <c r="D216" i="92" l="1"/>
  <c r="C216" i="92" l="1"/>
  <c r="C219" i="92" s="1"/>
  <c r="D218" i="92"/>
  <c r="N33" i="91" l="1"/>
  <c r="O33" i="91" s="1"/>
  <c r="N32" i="91"/>
  <c r="O32" i="91" s="1"/>
  <c r="N31" i="91"/>
  <c r="O31" i="91" s="1"/>
  <c r="N30" i="91"/>
  <c r="O30" i="91" s="1"/>
  <c r="N29" i="91"/>
  <c r="O29" i="91" s="1"/>
  <c r="L35" i="91"/>
  <c r="K35" i="91"/>
  <c r="J35" i="91"/>
  <c r="I35" i="91"/>
  <c r="H35" i="91"/>
  <c r="G35" i="91"/>
  <c r="F35" i="91"/>
  <c r="E35" i="91"/>
  <c r="D35" i="91"/>
  <c r="C35" i="91"/>
  <c r="B35" i="91"/>
  <c r="M34" i="91"/>
  <c r="M35" i="91" s="1"/>
  <c r="N34" i="91" l="1"/>
  <c r="O34" i="91" s="1"/>
  <c r="O35" i="91" s="1"/>
  <c r="N35" i="91" l="1"/>
  <c r="M11" i="91" l="1"/>
  <c r="N11" i="91" s="1"/>
  <c r="N10" i="91"/>
  <c r="N9" i="91"/>
  <c r="N8" i="91"/>
  <c r="N7" i="91"/>
  <c r="N6" i="91"/>
  <c r="M20" i="91" l="1"/>
  <c r="L20" i="91"/>
  <c r="K20" i="91"/>
  <c r="J20" i="91"/>
  <c r="I20" i="91"/>
  <c r="H20" i="91"/>
  <c r="G20" i="91"/>
  <c r="F20" i="91"/>
  <c r="E20" i="91"/>
  <c r="D20" i="91"/>
  <c r="C20" i="91"/>
  <c r="M19" i="91"/>
  <c r="L19" i="91"/>
  <c r="K19" i="91"/>
  <c r="J19" i="91"/>
  <c r="I19" i="91"/>
  <c r="H19" i="91"/>
  <c r="G19" i="91"/>
  <c r="F19" i="91"/>
  <c r="E19" i="91"/>
  <c r="D19" i="91"/>
  <c r="C19" i="91"/>
  <c r="M18" i="91"/>
  <c r="L18" i="91"/>
  <c r="K18" i="91"/>
  <c r="J18" i="91"/>
  <c r="I18" i="91"/>
  <c r="H18" i="91"/>
  <c r="G18" i="91"/>
  <c r="F18" i="91"/>
  <c r="E18" i="91"/>
  <c r="D18" i="91"/>
  <c r="C18" i="91"/>
  <c r="M17" i="91"/>
  <c r="L17" i="91"/>
  <c r="K17" i="91"/>
  <c r="J17" i="91"/>
  <c r="I17" i="91"/>
  <c r="H17" i="91"/>
  <c r="G17" i="91"/>
  <c r="F17" i="91"/>
  <c r="E17" i="91"/>
  <c r="D17" i="91"/>
  <c r="C17" i="91"/>
  <c r="M16" i="91"/>
  <c r="L16" i="91"/>
  <c r="K16" i="91"/>
  <c r="J16" i="91"/>
  <c r="I16" i="91"/>
  <c r="H16" i="91"/>
  <c r="G16" i="91"/>
  <c r="F16" i="91"/>
  <c r="E16" i="91"/>
  <c r="D16" i="91"/>
  <c r="C16" i="91"/>
  <c r="M15" i="91"/>
  <c r="L15" i="91"/>
  <c r="K15" i="91"/>
  <c r="J15" i="91"/>
  <c r="I15" i="91"/>
  <c r="H15" i="91"/>
  <c r="G15" i="91"/>
  <c r="F15" i="91"/>
  <c r="E15" i="91"/>
  <c r="D15" i="91"/>
  <c r="C15" i="91"/>
  <c r="B20" i="91"/>
  <c r="B19" i="91"/>
  <c r="B18" i="91"/>
  <c r="B17" i="91"/>
  <c r="B16" i="91"/>
  <c r="B15" i="91"/>
  <c r="M12" i="91"/>
  <c r="L12" i="91"/>
  <c r="K12" i="91"/>
  <c r="J12" i="91"/>
  <c r="I12" i="91"/>
  <c r="H12" i="91"/>
  <c r="G12" i="91"/>
  <c r="F12" i="91"/>
  <c r="E12" i="91"/>
  <c r="D12" i="91"/>
  <c r="C12" i="91"/>
  <c r="B12" i="91"/>
  <c r="N19" i="91" l="1"/>
  <c r="N15" i="91"/>
  <c r="N16" i="91"/>
  <c r="N20" i="91"/>
  <c r="N17" i="91"/>
  <c r="N18" i="91"/>
  <c r="N12" i="91"/>
  <c r="J21" i="91"/>
  <c r="J23" i="91" s="1"/>
  <c r="B21" i="91"/>
  <c r="M21" i="91"/>
  <c r="M23" i="91" s="1"/>
  <c r="L21" i="91"/>
  <c r="L23" i="91" s="1"/>
  <c r="H21" i="91"/>
  <c r="H23" i="91" s="1"/>
  <c r="F21" i="91"/>
  <c r="F23" i="91" s="1"/>
  <c r="I21" i="91"/>
  <c r="I23" i="91" s="1"/>
  <c r="G21" i="91"/>
  <c r="G23" i="91" s="1"/>
  <c r="K21" i="91"/>
  <c r="K23" i="91" s="1"/>
  <c r="E21" i="91"/>
  <c r="E23" i="91" s="1"/>
  <c r="D21" i="91"/>
  <c r="D23" i="91" s="1"/>
  <c r="C21" i="91"/>
  <c r="C23" i="91" s="1"/>
  <c r="N21" i="91" l="1"/>
  <c r="B23" i="91"/>
  <c r="N23" i="91" s="1"/>
  <c r="G393" i="83" l="1"/>
  <c r="H393" i="83" s="1"/>
  <c r="I393" i="83" l="1"/>
  <c r="J393" i="83"/>
  <c r="K393" i="83" l="1"/>
  <c r="A496" i="80" l="1"/>
  <c r="G494" i="80"/>
  <c r="G336" i="80"/>
  <c r="G223" i="80"/>
  <c r="G215" i="80"/>
  <c r="G195" i="80" l="1"/>
  <c r="G187" i="80"/>
  <c r="G111" i="80"/>
  <c r="G59" i="80"/>
  <c r="G55" i="80"/>
  <c r="G35" i="80"/>
  <c r="G23" i="80"/>
  <c r="P493" i="80"/>
  <c r="O493" i="80"/>
  <c r="M493" i="80"/>
  <c r="K493" i="80"/>
  <c r="I493" i="80"/>
  <c r="P492" i="80"/>
  <c r="O492" i="80"/>
  <c r="M492" i="80"/>
  <c r="K492" i="80"/>
  <c r="I492" i="80"/>
  <c r="P491" i="80"/>
  <c r="M491" i="80"/>
  <c r="L491" i="80"/>
  <c r="K491" i="80"/>
  <c r="N491" i="80" s="1"/>
  <c r="I491" i="80"/>
  <c r="P490" i="80"/>
  <c r="O490" i="80"/>
  <c r="M490" i="80"/>
  <c r="K490" i="80"/>
  <c r="L490" i="80" s="1"/>
  <c r="I490" i="80"/>
  <c r="P489" i="80"/>
  <c r="O489" i="80"/>
  <c r="M489" i="80"/>
  <c r="K489" i="80"/>
  <c r="L489" i="80" s="1"/>
  <c r="I489" i="80"/>
  <c r="P488" i="80"/>
  <c r="O488" i="80"/>
  <c r="M488" i="80"/>
  <c r="K488" i="80"/>
  <c r="I488" i="80"/>
  <c r="P487" i="80"/>
  <c r="O487" i="80"/>
  <c r="M487" i="80"/>
  <c r="K487" i="80"/>
  <c r="L487" i="80" s="1"/>
  <c r="I487" i="80"/>
  <c r="P486" i="80"/>
  <c r="O486" i="80"/>
  <c r="M486" i="80"/>
  <c r="K486" i="80"/>
  <c r="L486" i="80" s="1"/>
  <c r="I486" i="80"/>
  <c r="P485" i="80"/>
  <c r="O485" i="80"/>
  <c r="M485" i="80"/>
  <c r="K485" i="80"/>
  <c r="L485" i="80" s="1"/>
  <c r="I485" i="80"/>
  <c r="P484" i="80"/>
  <c r="O484" i="80"/>
  <c r="M484" i="80"/>
  <c r="K484" i="80"/>
  <c r="I484" i="80"/>
  <c r="P483" i="80"/>
  <c r="O483" i="80"/>
  <c r="M483" i="80"/>
  <c r="K483" i="80"/>
  <c r="L483" i="80" s="1"/>
  <c r="I483" i="80"/>
  <c r="P482" i="80"/>
  <c r="O482" i="80"/>
  <c r="M482" i="80"/>
  <c r="K482" i="80"/>
  <c r="L482" i="80" s="1"/>
  <c r="I482" i="80"/>
  <c r="P481" i="80"/>
  <c r="O481" i="80"/>
  <c r="M481" i="80"/>
  <c r="K481" i="80"/>
  <c r="L481" i="80" s="1"/>
  <c r="I481" i="80"/>
  <c r="P480" i="80"/>
  <c r="O480" i="80"/>
  <c r="M480" i="80"/>
  <c r="K480" i="80"/>
  <c r="I480" i="80"/>
  <c r="P479" i="80"/>
  <c r="O479" i="80"/>
  <c r="M479" i="80"/>
  <c r="K479" i="80"/>
  <c r="L479" i="80" s="1"/>
  <c r="I479" i="80"/>
  <c r="P478" i="80"/>
  <c r="O478" i="80"/>
  <c r="M478" i="80"/>
  <c r="K478" i="80"/>
  <c r="L478" i="80" s="1"/>
  <c r="I478" i="80"/>
  <c r="P477" i="80"/>
  <c r="O477" i="80"/>
  <c r="M477" i="80"/>
  <c r="K477" i="80"/>
  <c r="L477" i="80" s="1"/>
  <c r="I477" i="80"/>
  <c r="P476" i="80"/>
  <c r="O476" i="80"/>
  <c r="M476" i="80"/>
  <c r="K476" i="80"/>
  <c r="I476" i="80"/>
  <c r="P475" i="80"/>
  <c r="O475" i="80"/>
  <c r="M475" i="80"/>
  <c r="K475" i="80"/>
  <c r="L475" i="80" s="1"/>
  <c r="I475" i="80"/>
  <c r="P474" i="80"/>
  <c r="O474" i="80"/>
  <c r="M474" i="80"/>
  <c r="K474" i="80"/>
  <c r="L474" i="80" s="1"/>
  <c r="I474" i="80"/>
  <c r="P473" i="80"/>
  <c r="O473" i="80"/>
  <c r="M473" i="80"/>
  <c r="K473" i="80"/>
  <c r="L473" i="80" s="1"/>
  <c r="I473" i="80"/>
  <c r="P472" i="80"/>
  <c r="O472" i="80"/>
  <c r="M472" i="80"/>
  <c r="K472" i="80"/>
  <c r="I472" i="80"/>
  <c r="P471" i="80"/>
  <c r="O471" i="80"/>
  <c r="M471" i="80"/>
  <c r="K471" i="80"/>
  <c r="L471" i="80" s="1"/>
  <c r="I471" i="80"/>
  <c r="P470" i="80"/>
  <c r="O470" i="80"/>
  <c r="M470" i="80"/>
  <c r="K470" i="80"/>
  <c r="L470" i="80" s="1"/>
  <c r="I470" i="80"/>
  <c r="P469" i="80"/>
  <c r="O469" i="80"/>
  <c r="M469" i="80"/>
  <c r="K469" i="80"/>
  <c r="L469" i="80" s="1"/>
  <c r="I469" i="80"/>
  <c r="P468" i="80"/>
  <c r="O468" i="80"/>
  <c r="M468" i="80"/>
  <c r="K468" i="80"/>
  <c r="I468" i="80"/>
  <c r="P467" i="80"/>
  <c r="O467" i="80"/>
  <c r="M467" i="80"/>
  <c r="K467" i="80"/>
  <c r="L467" i="80" s="1"/>
  <c r="I467" i="80"/>
  <c r="P466" i="80"/>
  <c r="O466" i="80"/>
  <c r="M466" i="80"/>
  <c r="K466" i="80"/>
  <c r="L466" i="80" s="1"/>
  <c r="I466" i="80"/>
  <c r="P465" i="80"/>
  <c r="O465" i="80"/>
  <c r="M465" i="80"/>
  <c r="K465" i="80"/>
  <c r="L465" i="80" s="1"/>
  <c r="I465" i="80"/>
  <c r="P464" i="80"/>
  <c r="O464" i="80"/>
  <c r="M464" i="80"/>
  <c r="K464" i="80"/>
  <c r="I464" i="80"/>
  <c r="P463" i="80"/>
  <c r="O463" i="80"/>
  <c r="M463" i="80"/>
  <c r="K463" i="80"/>
  <c r="L463" i="80" s="1"/>
  <c r="I463" i="80"/>
  <c r="P462" i="80"/>
  <c r="O462" i="80"/>
  <c r="M462" i="80"/>
  <c r="K462" i="80"/>
  <c r="L462" i="80" s="1"/>
  <c r="I462" i="80"/>
  <c r="P461" i="80"/>
  <c r="O461" i="80"/>
  <c r="M461" i="80"/>
  <c r="K461" i="80"/>
  <c r="L461" i="80" s="1"/>
  <c r="I461" i="80"/>
  <c r="P460" i="80"/>
  <c r="O460" i="80"/>
  <c r="M460" i="80"/>
  <c r="K460" i="80"/>
  <c r="I460" i="80"/>
  <c r="P459" i="80"/>
  <c r="O459" i="80"/>
  <c r="M459" i="80"/>
  <c r="K459" i="80"/>
  <c r="L459" i="80" s="1"/>
  <c r="I459" i="80"/>
  <c r="P458" i="80"/>
  <c r="O458" i="80"/>
  <c r="M458" i="80"/>
  <c r="K458" i="80"/>
  <c r="L458" i="80" s="1"/>
  <c r="I458" i="80"/>
  <c r="P457" i="80"/>
  <c r="O457" i="80"/>
  <c r="M457" i="80"/>
  <c r="K457" i="80"/>
  <c r="L457" i="80" s="1"/>
  <c r="I457" i="80"/>
  <c r="P456" i="80"/>
  <c r="O456" i="80"/>
  <c r="M456" i="80"/>
  <c r="K456" i="80"/>
  <c r="I456" i="80"/>
  <c r="P455" i="80"/>
  <c r="M455" i="80"/>
  <c r="L455" i="80"/>
  <c r="K455" i="80"/>
  <c r="N455" i="80" s="1"/>
  <c r="I455" i="80"/>
  <c r="P454" i="80"/>
  <c r="O454" i="80"/>
  <c r="M454" i="80"/>
  <c r="K454" i="80"/>
  <c r="L454" i="80" s="1"/>
  <c r="I454" i="80"/>
  <c r="P453" i="80"/>
  <c r="O453" i="80"/>
  <c r="M453" i="80"/>
  <c r="K453" i="80"/>
  <c r="L453" i="80" s="1"/>
  <c r="I453" i="80"/>
  <c r="P452" i="80"/>
  <c r="O452" i="80"/>
  <c r="M452" i="80"/>
  <c r="K452" i="80"/>
  <c r="I452" i="80"/>
  <c r="P451" i="80"/>
  <c r="O451" i="80"/>
  <c r="M451" i="80"/>
  <c r="K451" i="80"/>
  <c r="L451" i="80" s="1"/>
  <c r="I451" i="80"/>
  <c r="P450" i="80"/>
  <c r="O450" i="80"/>
  <c r="M450" i="80"/>
  <c r="K450" i="80"/>
  <c r="L450" i="80" s="1"/>
  <c r="I450" i="80"/>
  <c r="P449" i="80"/>
  <c r="O449" i="80"/>
  <c r="M449" i="80"/>
  <c r="K449" i="80"/>
  <c r="L449" i="80" s="1"/>
  <c r="I449" i="80"/>
  <c r="P448" i="80"/>
  <c r="O448" i="80"/>
  <c r="M448" i="80"/>
  <c r="K448" i="80"/>
  <c r="I448" i="80"/>
  <c r="P447" i="80"/>
  <c r="O447" i="80"/>
  <c r="M447" i="80"/>
  <c r="K447" i="80"/>
  <c r="L447" i="80" s="1"/>
  <c r="I447" i="80"/>
  <c r="P446" i="80"/>
  <c r="O446" i="80"/>
  <c r="M446" i="80"/>
  <c r="K446" i="80"/>
  <c r="L446" i="80" s="1"/>
  <c r="I446" i="80"/>
  <c r="P445" i="80"/>
  <c r="O445" i="80"/>
  <c r="M445" i="80"/>
  <c r="K445" i="80"/>
  <c r="L445" i="80" s="1"/>
  <c r="I445" i="80"/>
  <c r="P444" i="80"/>
  <c r="O444" i="80"/>
  <c r="M444" i="80"/>
  <c r="K444" i="80"/>
  <c r="I444" i="80"/>
  <c r="P443" i="80"/>
  <c r="O443" i="80"/>
  <c r="M443" i="80"/>
  <c r="K443" i="80"/>
  <c r="L443" i="80" s="1"/>
  <c r="I443" i="80"/>
  <c r="P442" i="80"/>
  <c r="O442" i="80"/>
  <c r="M442" i="80"/>
  <c r="K442" i="80"/>
  <c r="L442" i="80" s="1"/>
  <c r="I442" i="80"/>
  <c r="P441" i="80"/>
  <c r="O441" i="80"/>
  <c r="M441" i="80"/>
  <c r="K441" i="80"/>
  <c r="L441" i="80" s="1"/>
  <c r="I441" i="80"/>
  <c r="P440" i="80"/>
  <c r="O440" i="80"/>
  <c r="M440" i="80"/>
  <c r="K440" i="80"/>
  <c r="I440" i="80"/>
  <c r="P439" i="80"/>
  <c r="O439" i="80"/>
  <c r="M439" i="80"/>
  <c r="K439" i="80"/>
  <c r="L439" i="80" s="1"/>
  <c r="I439" i="80"/>
  <c r="P438" i="80"/>
  <c r="O438" i="80"/>
  <c r="M438" i="80"/>
  <c r="K438" i="80"/>
  <c r="L438" i="80" s="1"/>
  <c r="I438" i="80"/>
  <c r="P437" i="80"/>
  <c r="O437" i="80"/>
  <c r="M437" i="80"/>
  <c r="K437" i="80"/>
  <c r="L437" i="80" s="1"/>
  <c r="I437" i="80"/>
  <c r="P436" i="80"/>
  <c r="O436" i="80"/>
  <c r="M436" i="80"/>
  <c r="K436" i="80"/>
  <c r="I436" i="80"/>
  <c r="P435" i="80"/>
  <c r="O435" i="80"/>
  <c r="M435" i="80"/>
  <c r="K435" i="80"/>
  <c r="L435" i="80" s="1"/>
  <c r="I435" i="80"/>
  <c r="P434" i="80"/>
  <c r="O434" i="80"/>
  <c r="M434" i="80"/>
  <c r="K434" i="80"/>
  <c r="L434" i="80" s="1"/>
  <c r="I434" i="80"/>
  <c r="P433" i="80"/>
  <c r="O433" i="80"/>
  <c r="M433" i="80"/>
  <c r="K433" i="80"/>
  <c r="N433" i="80" s="1"/>
  <c r="I433" i="80"/>
  <c r="P432" i="80"/>
  <c r="O432" i="80"/>
  <c r="M432" i="80"/>
  <c r="K432" i="80"/>
  <c r="I432" i="80"/>
  <c r="P431" i="80"/>
  <c r="O431" i="80"/>
  <c r="M431" i="80"/>
  <c r="K431" i="80"/>
  <c r="N431" i="80" s="1"/>
  <c r="I431" i="80"/>
  <c r="P430" i="80"/>
  <c r="O430" i="80"/>
  <c r="M430" i="80"/>
  <c r="K430" i="80"/>
  <c r="L430" i="80" s="1"/>
  <c r="I430" i="80"/>
  <c r="P429" i="80"/>
  <c r="O429" i="80"/>
  <c r="M429" i="80"/>
  <c r="K429" i="80"/>
  <c r="I429" i="80"/>
  <c r="P428" i="80"/>
  <c r="O428" i="80"/>
  <c r="M428" i="80"/>
  <c r="K428" i="80"/>
  <c r="I428" i="80"/>
  <c r="P427" i="80"/>
  <c r="O427" i="80"/>
  <c r="M427" i="80"/>
  <c r="K427" i="80"/>
  <c r="I427" i="80"/>
  <c r="P426" i="80"/>
  <c r="O426" i="80"/>
  <c r="M426" i="80"/>
  <c r="K426" i="80"/>
  <c r="L426" i="80" s="1"/>
  <c r="I426" i="80"/>
  <c r="P425" i="80"/>
  <c r="O425" i="80"/>
  <c r="M425" i="80"/>
  <c r="K425" i="80"/>
  <c r="N425" i="80" s="1"/>
  <c r="I425" i="80"/>
  <c r="P424" i="80"/>
  <c r="O424" i="80"/>
  <c r="M424" i="80"/>
  <c r="K424" i="80"/>
  <c r="I424" i="80"/>
  <c r="P423" i="80"/>
  <c r="O423" i="80"/>
  <c r="M423" i="80"/>
  <c r="K423" i="80"/>
  <c r="L423" i="80" s="1"/>
  <c r="I423" i="80"/>
  <c r="P422" i="80"/>
  <c r="O422" i="80"/>
  <c r="M422" i="80"/>
  <c r="K422" i="80"/>
  <c r="L422" i="80" s="1"/>
  <c r="I422" i="80"/>
  <c r="P421" i="80"/>
  <c r="O421" i="80"/>
  <c r="M421" i="80"/>
  <c r="K421" i="80"/>
  <c r="N421" i="80" s="1"/>
  <c r="I421" i="80"/>
  <c r="P420" i="80"/>
  <c r="O420" i="80"/>
  <c r="M420" i="80"/>
  <c r="K420" i="80"/>
  <c r="I420" i="80"/>
  <c r="P419" i="80"/>
  <c r="O419" i="80"/>
  <c r="M419" i="80"/>
  <c r="K419" i="80"/>
  <c r="N419" i="80" s="1"/>
  <c r="I419" i="80"/>
  <c r="P418" i="80"/>
  <c r="O418" i="80"/>
  <c r="M418" i="80"/>
  <c r="K418" i="80"/>
  <c r="L418" i="80" s="1"/>
  <c r="I418" i="80"/>
  <c r="P417" i="80"/>
  <c r="O417" i="80"/>
  <c r="M417" i="80"/>
  <c r="K417" i="80"/>
  <c r="N417" i="80" s="1"/>
  <c r="I417" i="80"/>
  <c r="P416" i="80"/>
  <c r="O416" i="80"/>
  <c r="M416" i="80"/>
  <c r="K416" i="80"/>
  <c r="I416" i="80"/>
  <c r="P415" i="80"/>
  <c r="O415" i="80"/>
  <c r="M415" i="80"/>
  <c r="K415" i="80"/>
  <c r="N415" i="80" s="1"/>
  <c r="I415" i="80"/>
  <c r="P414" i="80"/>
  <c r="O414" i="80"/>
  <c r="M414" i="80"/>
  <c r="K414" i="80"/>
  <c r="N414" i="80" s="1"/>
  <c r="I414" i="80"/>
  <c r="P413" i="80"/>
  <c r="O413" i="80"/>
  <c r="M413" i="80"/>
  <c r="K413" i="80"/>
  <c r="N413" i="80" s="1"/>
  <c r="I413" i="80"/>
  <c r="P412" i="80"/>
  <c r="O412" i="80"/>
  <c r="M412" i="80"/>
  <c r="K412" i="80"/>
  <c r="I412" i="80"/>
  <c r="P411" i="80"/>
  <c r="O411" i="80"/>
  <c r="M411" i="80"/>
  <c r="K411" i="80"/>
  <c r="N411" i="80" s="1"/>
  <c r="I411" i="80"/>
  <c r="P410" i="80"/>
  <c r="O410" i="80"/>
  <c r="M410" i="80"/>
  <c r="K410" i="80"/>
  <c r="N410" i="80" s="1"/>
  <c r="I410" i="80"/>
  <c r="P409" i="80"/>
  <c r="O409" i="80"/>
  <c r="M409" i="80"/>
  <c r="K409" i="80"/>
  <c r="N409" i="80" s="1"/>
  <c r="I409" i="80"/>
  <c r="P408" i="80"/>
  <c r="O408" i="80"/>
  <c r="M408" i="80"/>
  <c r="K408" i="80"/>
  <c r="I408" i="80"/>
  <c r="P407" i="80"/>
  <c r="O407" i="80"/>
  <c r="M407" i="80"/>
  <c r="K407" i="80"/>
  <c r="N407" i="80" s="1"/>
  <c r="I407" i="80"/>
  <c r="P406" i="80"/>
  <c r="O406" i="80"/>
  <c r="M406" i="80"/>
  <c r="K406" i="80"/>
  <c r="N406" i="80" s="1"/>
  <c r="I406" i="80"/>
  <c r="P405" i="80"/>
  <c r="O405" i="80"/>
  <c r="M405" i="80"/>
  <c r="K405" i="80"/>
  <c r="N405" i="80" s="1"/>
  <c r="I405" i="80"/>
  <c r="P404" i="80"/>
  <c r="O404" i="80"/>
  <c r="M404" i="80"/>
  <c r="K404" i="80"/>
  <c r="I404" i="80"/>
  <c r="P403" i="80"/>
  <c r="O403" i="80"/>
  <c r="M403" i="80"/>
  <c r="K403" i="80"/>
  <c r="N403" i="80" s="1"/>
  <c r="I403" i="80"/>
  <c r="P402" i="80"/>
  <c r="O402" i="80"/>
  <c r="M402" i="80"/>
  <c r="K402" i="80"/>
  <c r="N402" i="80" s="1"/>
  <c r="I402" i="80"/>
  <c r="P401" i="80"/>
  <c r="O401" i="80"/>
  <c r="M401" i="80"/>
  <c r="K401" i="80"/>
  <c r="N401" i="80" s="1"/>
  <c r="I401" i="80"/>
  <c r="P400" i="80"/>
  <c r="O400" i="80"/>
  <c r="M400" i="80"/>
  <c r="K400" i="80"/>
  <c r="I400" i="80"/>
  <c r="P399" i="80"/>
  <c r="O399" i="80"/>
  <c r="M399" i="80"/>
  <c r="K399" i="80"/>
  <c r="N399" i="80" s="1"/>
  <c r="I399" i="80"/>
  <c r="P398" i="80"/>
  <c r="O398" i="80"/>
  <c r="M398" i="80"/>
  <c r="K398" i="80"/>
  <c r="N398" i="80" s="1"/>
  <c r="I398" i="80"/>
  <c r="P397" i="80"/>
  <c r="O397" i="80"/>
  <c r="M397" i="80"/>
  <c r="K397" i="80"/>
  <c r="N397" i="80" s="1"/>
  <c r="I397" i="80"/>
  <c r="P396" i="80"/>
  <c r="O396" i="80"/>
  <c r="M396" i="80"/>
  <c r="K396" i="80"/>
  <c r="I396" i="80"/>
  <c r="P395" i="80"/>
  <c r="O395" i="80"/>
  <c r="M395" i="80"/>
  <c r="K395" i="80"/>
  <c r="L395" i="80" s="1"/>
  <c r="I395" i="80"/>
  <c r="P394" i="80"/>
  <c r="O394" i="80"/>
  <c r="M394" i="80"/>
  <c r="K394" i="80"/>
  <c r="N394" i="80" s="1"/>
  <c r="I394" i="80"/>
  <c r="P393" i="80"/>
  <c r="O393" i="80"/>
  <c r="M393" i="80"/>
  <c r="K393" i="80"/>
  <c r="N393" i="80" s="1"/>
  <c r="I393" i="80"/>
  <c r="P392" i="80"/>
  <c r="O392" i="80"/>
  <c r="M392" i="80"/>
  <c r="K392" i="80"/>
  <c r="I392" i="80"/>
  <c r="P391" i="80"/>
  <c r="O391" i="80"/>
  <c r="M391" i="80"/>
  <c r="K391" i="80"/>
  <c r="L391" i="80" s="1"/>
  <c r="I391" i="80"/>
  <c r="P390" i="80"/>
  <c r="O390" i="80"/>
  <c r="M390" i="80"/>
  <c r="K390" i="80"/>
  <c r="N390" i="80" s="1"/>
  <c r="I390" i="80"/>
  <c r="P389" i="80"/>
  <c r="O389" i="80"/>
  <c r="M389" i="80"/>
  <c r="K389" i="80"/>
  <c r="N389" i="80" s="1"/>
  <c r="I389" i="80"/>
  <c r="P388" i="80"/>
  <c r="O388" i="80"/>
  <c r="M388" i="80"/>
  <c r="K388" i="80"/>
  <c r="I388" i="80"/>
  <c r="P387" i="80"/>
  <c r="O387" i="80"/>
  <c r="M387" i="80"/>
  <c r="K387" i="80"/>
  <c r="L387" i="80" s="1"/>
  <c r="I387" i="80"/>
  <c r="P386" i="80"/>
  <c r="O386" i="80"/>
  <c r="M386" i="80"/>
  <c r="K386" i="80"/>
  <c r="N386" i="80" s="1"/>
  <c r="I386" i="80"/>
  <c r="P385" i="80"/>
  <c r="O385" i="80"/>
  <c r="M385" i="80"/>
  <c r="K385" i="80"/>
  <c r="N385" i="80" s="1"/>
  <c r="I385" i="80"/>
  <c r="P384" i="80"/>
  <c r="O384" i="80"/>
  <c r="M384" i="80"/>
  <c r="K384" i="80"/>
  <c r="I384" i="80"/>
  <c r="P383" i="80"/>
  <c r="O383" i="80"/>
  <c r="M383" i="80"/>
  <c r="K383" i="80"/>
  <c r="N383" i="80" s="1"/>
  <c r="I383" i="80"/>
  <c r="P382" i="80"/>
  <c r="M382" i="80"/>
  <c r="L382" i="80"/>
  <c r="K382" i="80"/>
  <c r="I382" i="80"/>
  <c r="P381" i="80"/>
  <c r="M381" i="80"/>
  <c r="L381" i="80"/>
  <c r="K381" i="80"/>
  <c r="I381" i="80"/>
  <c r="P380" i="80"/>
  <c r="M380" i="80"/>
  <c r="L380" i="80"/>
  <c r="K380" i="80"/>
  <c r="N380" i="80" s="1"/>
  <c r="I380" i="80"/>
  <c r="P379" i="80"/>
  <c r="O379" i="80"/>
  <c r="M379" i="80"/>
  <c r="K379" i="80"/>
  <c r="I379" i="80"/>
  <c r="P378" i="80"/>
  <c r="O378" i="80"/>
  <c r="O380" i="80" s="1"/>
  <c r="M378" i="80"/>
  <c r="K378" i="80"/>
  <c r="N378" i="80" s="1"/>
  <c r="I378" i="80"/>
  <c r="P377" i="80"/>
  <c r="O377" i="80"/>
  <c r="M377" i="80"/>
  <c r="K377" i="80"/>
  <c r="I377" i="80"/>
  <c r="P376" i="80"/>
  <c r="O376" i="80"/>
  <c r="M376" i="80"/>
  <c r="K376" i="80"/>
  <c r="I376" i="80"/>
  <c r="P375" i="80"/>
  <c r="O375" i="80"/>
  <c r="M375" i="80"/>
  <c r="K375" i="80"/>
  <c r="I375" i="80"/>
  <c r="P374" i="80"/>
  <c r="O374" i="80"/>
  <c r="M374" i="80"/>
  <c r="K374" i="80"/>
  <c r="N374" i="80" s="1"/>
  <c r="I374" i="80"/>
  <c r="P373" i="80"/>
  <c r="O373" i="80"/>
  <c r="M373" i="80"/>
  <c r="K373" i="80"/>
  <c r="I373" i="80"/>
  <c r="P372" i="80"/>
  <c r="O372" i="80"/>
  <c r="M372" i="80"/>
  <c r="K372" i="80"/>
  <c r="I372" i="80"/>
  <c r="P371" i="80"/>
  <c r="O371" i="80"/>
  <c r="M371" i="80"/>
  <c r="K371" i="80"/>
  <c r="I371" i="80"/>
  <c r="P370" i="80"/>
  <c r="O370" i="80"/>
  <c r="M370" i="80"/>
  <c r="K370" i="80"/>
  <c r="N370" i="80" s="1"/>
  <c r="I370" i="80"/>
  <c r="P369" i="80"/>
  <c r="O369" i="80"/>
  <c r="M369" i="80"/>
  <c r="K369" i="80"/>
  <c r="I369" i="80"/>
  <c r="P368" i="80"/>
  <c r="O368" i="80"/>
  <c r="M368" i="80"/>
  <c r="K368" i="80"/>
  <c r="I368" i="80"/>
  <c r="P367" i="80"/>
  <c r="O367" i="80"/>
  <c r="M367" i="80"/>
  <c r="K367" i="80"/>
  <c r="I367" i="80"/>
  <c r="P366" i="80"/>
  <c r="O366" i="80"/>
  <c r="M366" i="80"/>
  <c r="K366" i="80"/>
  <c r="N366" i="80" s="1"/>
  <c r="I366" i="80"/>
  <c r="P365" i="80"/>
  <c r="O365" i="80"/>
  <c r="M365" i="80"/>
  <c r="K365" i="80"/>
  <c r="I365" i="80"/>
  <c r="P364" i="80"/>
  <c r="O364" i="80"/>
  <c r="M364" i="80"/>
  <c r="K364" i="80"/>
  <c r="I364" i="80"/>
  <c r="P363" i="80"/>
  <c r="O363" i="80"/>
  <c r="M363" i="80"/>
  <c r="K363" i="80"/>
  <c r="I363" i="80"/>
  <c r="P362" i="80"/>
  <c r="O362" i="80"/>
  <c r="M362" i="80"/>
  <c r="K362" i="80"/>
  <c r="N362" i="80" s="1"/>
  <c r="I362" i="80"/>
  <c r="P361" i="80"/>
  <c r="O361" i="80"/>
  <c r="M361" i="80"/>
  <c r="K361" i="80"/>
  <c r="I361" i="80"/>
  <c r="P360" i="80"/>
  <c r="O360" i="80"/>
  <c r="M360" i="80"/>
  <c r="K360" i="80"/>
  <c r="I360" i="80"/>
  <c r="P359" i="80"/>
  <c r="O359" i="80"/>
  <c r="M359" i="80"/>
  <c r="K359" i="80"/>
  <c r="I359" i="80"/>
  <c r="P358" i="80"/>
  <c r="O358" i="80"/>
  <c r="M358" i="80"/>
  <c r="K358" i="80"/>
  <c r="N358" i="80" s="1"/>
  <c r="I358" i="80"/>
  <c r="P357" i="80"/>
  <c r="O357" i="80"/>
  <c r="M357" i="80"/>
  <c r="K357" i="80"/>
  <c r="I357" i="80"/>
  <c r="P356" i="80"/>
  <c r="O356" i="80"/>
  <c r="M356" i="80"/>
  <c r="K356" i="80"/>
  <c r="I356" i="80"/>
  <c r="P355" i="80"/>
  <c r="O355" i="80"/>
  <c r="M355" i="80"/>
  <c r="K355" i="80"/>
  <c r="I355" i="80"/>
  <c r="P354" i="80"/>
  <c r="O354" i="80"/>
  <c r="M354" i="80"/>
  <c r="K354" i="80"/>
  <c r="N354" i="80" s="1"/>
  <c r="I354" i="80"/>
  <c r="P353" i="80"/>
  <c r="O353" i="80"/>
  <c r="L353" i="80"/>
  <c r="K353" i="80"/>
  <c r="N353" i="80" s="1"/>
  <c r="I353" i="80"/>
  <c r="P352" i="80"/>
  <c r="O352" i="80"/>
  <c r="M352" i="80"/>
  <c r="K352" i="80"/>
  <c r="I352" i="80"/>
  <c r="P351" i="80"/>
  <c r="O351" i="80"/>
  <c r="M351" i="80"/>
  <c r="K351" i="80"/>
  <c r="L351" i="80" s="1"/>
  <c r="I351" i="80"/>
  <c r="P350" i="80"/>
  <c r="O350" i="80"/>
  <c r="M350" i="80"/>
  <c r="K350" i="80"/>
  <c r="N350" i="80" s="1"/>
  <c r="I350" i="80"/>
  <c r="P349" i="80"/>
  <c r="O349" i="80"/>
  <c r="M349" i="80"/>
  <c r="K349" i="80"/>
  <c r="N349" i="80" s="1"/>
  <c r="I349" i="80"/>
  <c r="P348" i="80"/>
  <c r="O348" i="80"/>
  <c r="M348" i="80"/>
  <c r="K348" i="80"/>
  <c r="I348" i="80"/>
  <c r="P347" i="80"/>
  <c r="O347" i="80"/>
  <c r="M347" i="80"/>
  <c r="K347" i="80"/>
  <c r="L347" i="80" s="1"/>
  <c r="I347" i="80"/>
  <c r="P346" i="80"/>
  <c r="O346" i="80"/>
  <c r="M346" i="80"/>
  <c r="K346" i="80"/>
  <c r="N346" i="80" s="1"/>
  <c r="I346" i="80"/>
  <c r="P345" i="80"/>
  <c r="O345" i="80"/>
  <c r="M345" i="80"/>
  <c r="K345" i="80"/>
  <c r="N345" i="80" s="1"/>
  <c r="I345" i="80"/>
  <c r="P344" i="80"/>
  <c r="O344" i="80"/>
  <c r="M344" i="80"/>
  <c r="K344" i="80"/>
  <c r="I344" i="80"/>
  <c r="P343" i="80"/>
  <c r="O343" i="80"/>
  <c r="M343" i="80"/>
  <c r="K343" i="80"/>
  <c r="L343" i="80" s="1"/>
  <c r="I343" i="80"/>
  <c r="P342" i="80"/>
  <c r="O342" i="80"/>
  <c r="M342" i="80"/>
  <c r="K342" i="80"/>
  <c r="N342" i="80" s="1"/>
  <c r="I342" i="80"/>
  <c r="P341" i="80"/>
  <c r="O341" i="80"/>
  <c r="M341" i="80"/>
  <c r="K341" i="80"/>
  <c r="N341" i="80" s="1"/>
  <c r="I341" i="80"/>
  <c r="P340" i="80"/>
  <c r="O340" i="80"/>
  <c r="M340" i="80"/>
  <c r="K340" i="80"/>
  <c r="I340" i="80"/>
  <c r="P339" i="80"/>
  <c r="O339" i="80"/>
  <c r="M339" i="80"/>
  <c r="K339" i="80"/>
  <c r="L339" i="80" s="1"/>
  <c r="I339" i="80"/>
  <c r="P338" i="80"/>
  <c r="O338" i="80"/>
  <c r="M338" i="80"/>
  <c r="K338" i="80"/>
  <c r="I338" i="80"/>
  <c r="P335" i="80"/>
  <c r="O335" i="80"/>
  <c r="M335" i="80"/>
  <c r="K335" i="80"/>
  <c r="N335" i="80" s="1"/>
  <c r="I335" i="80"/>
  <c r="P334" i="80"/>
  <c r="O334" i="80"/>
  <c r="M334" i="80"/>
  <c r="K334" i="80"/>
  <c r="L334" i="80" s="1"/>
  <c r="I334" i="80"/>
  <c r="P333" i="80"/>
  <c r="O333" i="80"/>
  <c r="M333" i="80"/>
  <c r="K333" i="80"/>
  <c r="I333" i="80"/>
  <c r="P332" i="80"/>
  <c r="O332" i="80"/>
  <c r="M332" i="80"/>
  <c r="K332" i="80"/>
  <c r="N332" i="80" s="1"/>
  <c r="I332" i="80"/>
  <c r="P331" i="80"/>
  <c r="O331" i="80"/>
  <c r="M331" i="80"/>
  <c r="K331" i="80"/>
  <c r="N331" i="80" s="1"/>
  <c r="I331" i="80"/>
  <c r="P330" i="80"/>
  <c r="O330" i="80"/>
  <c r="M330" i="80"/>
  <c r="K330" i="80"/>
  <c r="I330" i="80"/>
  <c r="P329" i="80"/>
  <c r="O329" i="80"/>
  <c r="M329" i="80"/>
  <c r="K329" i="80"/>
  <c r="L329" i="80" s="1"/>
  <c r="I329" i="80"/>
  <c r="P328" i="80"/>
  <c r="O328" i="80"/>
  <c r="M328" i="80"/>
  <c r="K328" i="80"/>
  <c r="N328" i="80" s="1"/>
  <c r="I328" i="80"/>
  <c r="P327" i="80"/>
  <c r="O327" i="80"/>
  <c r="M327" i="80"/>
  <c r="K327" i="80"/>
  <c r="I327" i="80"/>
  <c r="P326" i="80"/>
  <c r="O326" i="80"/>
  <c r="M326" i="80"/>
  <c r="L326" i="80"/>
  <c r="K326" i="80"/>
  <c r="N326" i="80" s="1"/>
  <c r="I326" i="80"/>
  <c r="P325" i="80"/>
  <c r="O325" i="80"/>
  <c r="M325" i="80"/>
  <c r="K325" i="80"/>
  <c r="L325" i="80" s="1"/>
  <c r="I325" i="80"/>
  <c r="P324" i="80"/>
  <c r="O324" i="80"/>
  <c r="M324" i="80"/>
  <c r="L324" i="80"/>
  <c r="K324" i="80"/>
  <c r="N324" i="80" s="1"/>
  <c r="I324" i="80"/>
  <c r="P323" i="80"/>
  <c r="O323" i="80"/>
  <c r="M323" i="80"/>
  <c r="K323" i="80"/>
  <c r="I323" i="80"/>
  <c r="P322" i="80"/>
  <c r="O322" i="80"/>
  <c r="M322" i="80"/>
  <c r="K322" i="80"/>
  <c r="N322" i="80" s="1"/>
  <c r="I322" i="80"/>
  <c r="P321" i="80"/>
  <c r="O321" i="80"/>
  <c r="M321" i="80"/>
  <c r="K321" i="80"/>
  <c r="L321" i="80" s="1"/>
  <c r="I321" i="80"/>
  <c r="P320" i="80"/>
  <c r="O320" i="80"/>
  <c r="M320" i="80"/>
  <c r="K320" i="80"/>
  <c r="N320" i="80" s="1"/>
  <c r="I320" i="80"/>
  <c r="P319" i="80"/>
  <c r="O319" i="80"/>
  <c r="M319" i="80"/>
  <c r="K319" i="80"/>
  <c r="I319" i="80"/>
  <c r="P318" i="80"/>
  <c r="O318" i="80"/>
  <c r="M318" i="80"/>
  <c r="K318" i="80"/>
  <c r="N318" i="80" s="1"/>
  <c r="I318" i="80"/>
  <c r="P317" i="80"/>
  <c r="O317" i="80"/>
  <c r="M317" i="80"/>
  <c r="K317" i="80"/>
  <c r="L317" i="80" s="1"/>
  <c r="I317" i="80"/>
  <c r="P316" i="80"/>
  <c r="O316" i="80"/>
  <c r="M316" i="80"/>
  <c r="K316" i="80"/>
  <c r="N316" i="80" s="1"/>
  <c r="I316" i="80"/>
  <c r="P315" i="80"/>
  <c r="O315" i="80"/>
  <c r="M315" i="80"/>
  <c r="K315" i="80"/>
  <c r="I315" i="80"/>
  <c r="P314" i="80"/>
  <c r="O314" i="80"/>
  <c r="M314" i="80"/>
  <c r="K314" i="80"/>
  <c r="N314" i="80" s="1"/>
  <c r="I314" i="80"/>
  <c r="P313" i="80"/>
  <c r="O313" i="80"/>
  <c r="M313" i="80"/>
  <c r="K313" i="80"/>
  <c r="L313" i="80" s="1"/>
  <c r="I313" i="80"/>
  <c r="P312" i="80"/>
  <c r="O312" i="80"/>
  <c r="M312" i="80"/>
  <c r="K312" i="80"/>
  <c r="N312" i="80" s="1"/>
  <c r="I312" i="80"/>
  <c r="P311" i="80"/>
  <c r="O311" i="80"/>
  <c r="M311" i="80"/>
  <c r="L311" i="80"/>
  <c r="K311" i="80"/>
  <c r="N311" i="80" s="1"/>
  <c r="I311" i="80"/>
  <c r="P310" i="80"/>
  <c r="O310" i="80"/>
  <c r="M310" i="80"/>
  <c r="K310" i="80"/>
  <c r="N310" i="80" s="1"/>
  <c r="I310" i="80"/>
  <c r="P309" i="80"/>
  <c r="O309" i="80"/>
  <c r="M309" i="80"/>
  <c r="K309" i="80"/>
  <c r="L309" i="80" s="1"/>
  <c r="I309" i="80"/>
  <c r="P308" i="80"/>
  <c r="O308" i="80"/>
  <c r="M308" i="80"/>
  <c r="K308" i="80"/>
  <c r="N308" i="80" s="1"/>
  <c r="I308" i="80"/>
  <c r="P307" i="80"/>
  <c r="O307" i="80"/>
  <c r="M307" i="80"/>
  <c r="K307" i="80"/>
  <c r="I307" i="80"/>
  <c r="P306" i="80"/>
  <c r="O306" i="80"/>
  <c r="M306" i="80"/>
  <c r="K306" i="80"/>
  <c r="N306" i="80" s="1"/>
  <c r="I306" i="80"/>
  <c r="P305" i="80"/>
  <c r="O305" i="80"/>
  <c r="M305" i="80"/>
  <c r="K305" i="80"/>
  <c r="L305" i="80" s="1"/>
  <c r="I305" i="80"/>
  <c r="P304" i="80"/>
  <c r="O304" i="80"/>
  <c r="M304" i="80"/>
  <c r="K304" i="80"/>
  <c r="N304" i="80" s="1"/>
  <c r="I304" i="80"/>
  <c r="P303" i="80"/>
  <c r="O303" i="80"/>
  <c r="M303" i="80"/>
  <c r="K303" i="80"/>
  <c r="I303" i="80"/>
  <c r="P302" i="80"/>
  <c r="O302" i="80"/>
  <c r="M302" i="80"/>
  <c r="K302" i="80"/>
  <c r="N302" i="80" s="1"/>
  <c r="I302" i="80"/>
  <c r="P301" i="80"/>
  <c r="O301" i="80"/>
  <c r="M301" i="80"/>
  <c r="L301" i="80"/>
  <c r="K301" i="80"/>
  <c r="N301" i="80" s="1"/>
  <c r="I301" i="80"/>
  <c r="P300" i="80"/>
  <c r="O300" i="80"/>
  <c r="M300" i="80"/>
  <c r="K300" i="80"/>
  <c r="L300" i="80" s="1"/>
  <c r="I300" i="80"/>
  <c r="P299" i="80"/>
  <c r="O299" i="80"/>
  <c r="M299" i="80"/>
  <c r="K299" i="80"/>
  <c r="I299" i="80"/>
  <c r="P298" i="80"/>
  <c r="O298" i="80"/>
  <c r="M298" i="80"/>
  <c r="K298" i="80"/>
  <c r="L298" i="80" s="1"/>
  <c r="I298" i="80"/>
  <c r="P297" i="80"/>
  <c r="O297" i="80"/>
  <c r="L297" i="80"/>
  <c r="K297" i="80"/>
  <c r="N297" i="80" s="1"/>
  <c r="I297" i="80"/>
  <c r="P296" i="80"/>
  <c r="O296" i="80"/>
  <c r="M296" i="80"/>
  <c r="L296" i="80"/>
  <c r="K296" i="80"/>
  <c r="N296" i="80" s="1"/>
  <c r="I296" i="80"/>
  <c r="P295" i="80"/>
  <c r="O295" i="80"/>
  <c r="M295" i="80"/>
  <c r="L295" i="80"/>
  <c r="K295" i="80"/>
  <c r="N295" i="80" s="1"/>
  <c r="I295" i="80"/>
  <c r="P294" i="80"/>
  <c r="O294" i="80"/>
  <c r="M294" i="80"/>
  <c r="L294" i="80"/>
  <c r="K294" i="80"/>
  <c r="N294" i="80" s="1"/>
  <c r="I294" i="80"/>
  <c r="P293" i="80"/>
  <c r="O293" i="80"/>
  <c r="M293" i="80"/>
  <c r="L293" i="80"/>
  <c r="K293" i="80"/>
  <c r="N293" i="80" s="1"/>
  <c r="I293" i="80"/>
  <c r="P292" i="80"/>
  <c r="O292" i="80"/>
  <c r="M292" i="80"/>
  <c r="K292" i="80"/>
  <c r="N292" i="80" s="1"/>
  <c r="I292" i="80"/>
  <c r="P291" i="80"/>
  <c r="O291" i="80"/>
  <c r="M291" i="80"/>
  <c r="K291" i="80"/>
  <c r="I291" i="80"/>
  <c r="P290" i="80"/>
  <c r="O290" i="80"/>
  <c r="M290" i="80"/>
  <c r="K290" i="80"/>
  <c r="N290" i="80" s="1"/>
  <c r="I290" i="80"/>
  <c r="P289" i="80"/>
  <c r="O289" i="80"/>
  <c r="M289" i="80"/>
  <c r="K289" i="80"/>
  <c r="L289" i="80" s="1"/>
  <c r="I289" i="80"/>
  <c r="P288" i="80"/>
  <c r="O288" i="80"/>
  <c r="M288" i="80"/>
  <c r="K288" i="80"/>
  <c r="N288" i="80" s="1"/>
  <c r="I288" i="80"/>
  <c r="P287" i="80"/>
  <c r="O287" i="80"/>
  <c r="M287" i="80"/>
  <c r="K287" i="80"/>
  <c r="I287" i="80"/>
  <c r="P286" i="80"/>
  <c r="O286" i="80"/>
  <c r="M286" i="80"/>
  <c r="K286" i="80"/>
  <c r="N286" i="80" s="1"/>
  <c r="I286" i="80"/>
  <c r="P285" i="80"/>
  <c r="O285" i="80"/>
  <c r="M285" i="80"/>
  <c r="K285" i="80"/>
  <c r="L285" i="80" s="1"/>
  <c r="I285" i="80"/>
  <c r="P284" i="80"/>
  <c r="O284" i="80"/>
  <c r="M284" i="80"/>
  <c r="K284" i="80"/>
  <c r="N284" i="80" s="1"/>
  <c r="I284" i="80"/>
  <c r="P283" i="80"/>
  <c r="O283" i="80"/>
  <c r="M283" i="80"/>
  <c r="K283" i="80"/>
  <c r="I283" i="80"/>
  <c r="P282" i="80"/>
  <c r="O282" i="80"/>
  <c r="M282" i="80"/>
  <c r="K282" i="80"/>
  <c r="N282" i="80" s="1"/>
  <c r="I282" i="80"/>
  <c r="P281" i="80"/>
  <c r="O281" i="80"/>
  <c r="M281" i="80"/>
  <c r="K281" i="80"/>
  <c r="L281" i="80" s="1"/>
  <c r="I281" i="80"/>
  <c r="P280" i="80"/>
  <c r="O280" i="80"/>
  <c r="M280" i="80"/>
  <c r="K280" i="80"/>
  <c r="N280" i="80" s="1"/>
  <c r="I280" i="80"/>
  <c r="P279" i="80"/>
  <c r="O279" i="80"/>
  <c r="M279" i="80"/>
  <c r="K279" i="80"/>
  <c r="I279" i="80"/>
  <c r="P278" i="80"/>
  <c r="O278" i="80"/>
  <c r="M278" i="80"/>
  <c r="K278" i="80"/>
  <c r="N278" i="80" s="1"/>
  <c r="I278" i="80"/>
  <c r="P277" i="80"/>
  <c r="O277" i="80"/>
  <c r="M277" i="80"/>
  <c r="K277" i="80"/>
  <c r="L277" i="80" s="1"/>
  <c r="I277" i="80"/>
  <c r="P276" i="80"/>
  <c r="O276" i="80"/>
  <c r="L276" i="80"/>
  <c r="K276" i="80"/>
  <c r="M276" i="80" s="1"/>
  <c r="I276" i="80"/>
  <c r="P275" i="80"/>
  <c r="O275" i="80"/>
  <c r="M275" i="80"/>
  <c r="K275" i="80"/>
  <c r="I275" i="80"/>
  <c r="P274" i="80"/>
  <c r="O274" i="80"/>
  <c r="M274" i="80"/>
  <c r="K274" i="80"/>
  <c r="N274" i="80" s="1"/>
  <c r="I274" i="80"/>
  <c r="P273" i="80"/>
  <c r="O273" i="80"/>
  <c r="M273" i="80"/>
  <c r="K273" i="80"/>
  <c r="L273" i="80" s="1"/>
  <c r="I273" i="80"/>
  <c r="P272" i="80"/>
  <c r="O272" i="80"/>
  <c r="M272" i="80"/>
  <c r="K272" i="80"/>
  <c r="N272" i="80" s="1"/>
  <c r="I272" i="80"/>
  <c r="P271" i="80"/>
  <c r="O271" i="80"/>
  <c r="M271" i="80"/>
  <c r="K271" i="80"/>
  <c r="I271" i="80"/>
  <c r="P270" i="80"/>
  <c r="O270" i="80"/>
  <c r="M270" i="80"/>
  <c r="K270" i="80"/>
  <c r="N270" i="80" s="1"/>
  <c r="I270" i="80"/>
  <c r="P269" i="80"/>
  <c r="O269" i="80"/>
  <c r="M269" i="80"/>
  <c r="K269" i="80"/>
  <c r="L269" i="80" s="1"/>
  <c r="I269" i="80"/>
  <c r="P268" i="80"/>
  <c r="O268" i="80"/>
  <c r="L268" i="80"/>
  <c r="K268" i="80"/>
  <c r="I268" i="80"/>
  <c r="P267" i="80"/>
  <c r="O267" i="80"/>
  <c r="M267" i="80"/>
  <c r="K267" i="80"/>
  <c r="I267" i="80"/>
  <c r="P266" i="80"/>
  <c r="O266" i="80"/>
  <c r="M266" i="80"/>
  <c r="K266" i="80"/>
  <c r="I266" i="80"/>
  <c r="P265" i="80"/>
  <c r="O265" i="80"/>
  <c r="M265" i="80"/>
  <c r="K265" i="80"/>
  <c r="L265" i="80" s="1"/>
  <c r="I265" i="80"/>
  <c r="P264" i="80"/>
  <c r="O264" i="80"/>
  <c r="M264" i="80"/>
  <c r="K264" i="80"/>
  <c r="I264" i="80"/>
  <c r="P263" i="80"/>
  <c r="O263" i="80"/>
  <c r="M263" i="80"/>
  <c r="K263" i="80"/>
  <c r="I263" i="80"/>
  <c r="P262" i="80"/>
  <c r="O262" i="80"/>
  <c r="M262" i="80"/>
  <c r="K262" i="80"/>
  <c r="I262" i="80"/>
  <c r="P261" i="80"/>
  <c r="O261" i="80"/>
  <c r="M261" i="80"/>
  <c r="K261" i="80"/>
  <c r="L261" i="80" s="1"/>
  <c r="I261" i="80"/>
  <c r="P260" i="80"/>
  <c r="O260" i="80"/>
  <c r="M260" i="80"/>
  <c r="K260" i="80"/>
  <c r="I260" i="80"/>
  <c r="P259" i="80"/>
  <c r="O259" i="80"/>
  <c r="M259" i="80"/>
  <c r="K259" i="80"/>
  <c r="I259" i="80"/>
  <c r="P258" i="80"/>
  <c r="O258" i="80"/>
  <c r="M258" i="80"/>
  <c r="K258" i="80"/>
  <c r="I258" i="80"/>
  <c r="P257" i="80"/>
  <c r="O257" i="80"/>
  <c r="M257" i="80"/>
  <c r="K257" i="80"/>
  <c r="L257" i="80" s="1"/>
  <c r="I257" i="80"/>
  <c r="P256" i="80"/>
  <c r="O256" i="80"/>
  <c r="M256" i="80"/>
  <c r="K256" i="80"/>
  <c r="I256" i="80"/>
  <c r="P255" i="80"/>
  <c r="O255" i="80"/>
  <c r="M255" i="80"/>
  <c r="K255" i="80"/>
  <c r="I255" i="80"/>
  <c r="P254" i="80"/>
  <c r="O254" i="80"/>
  <c r="M254" i="80"/>
  <c r="K254" i="80"/>
  <c r="I254" i="80"/>
  <c r="P253" i="80"/>
  <c r="O253" i="80"/>
  <c r="M253" i="80"/>
  <c r="K253" i="80"/>
  <c r="L253" i="80" s="1"/>
  <c r="I253" i="80"/>
  <c r="P252" i="80"/>
  <c r="O252" i="80"/>
  <c r="M252" i="80"/>
  <c r="K252" i="80"/>
  <c r="I252" i="80"/>
  <c r="P251" i="80"/>
  <c r="O251" i="80"/>
  <c r="M251" i="80"/>
  <c r="K251" i="80"/>
  <c r="I251" i="80"/>
  <c r="P250" i="80"/>
  <c r="O250" i="80"/>
  <c r="M250" i="80"/>
  <c r="K250" i="80"/>
  <c r="I250" i="80"/>
  <c r="P249" i="80"/>
  <c r="O249" i="80"/>
  <c r="M249" i="80"/>
  <c r="K249" i="80"/>
  <c r="L249" i="80" s="1"/>
  <c r="I249" i="80"/>
  <c r="P248" i="80"/>
  <c r="O248" i="80"/>
  <c r="M248" i="80"/>
  <c r="K248" i="80"/>
  <c r="I248" i="80"/>
  <c r="P247" i="80"/>
  <c r="O247" i="80"/>
  <c r="M247" i="80"/>
  <c r="K247" i="80"/>
  <c r="I247" i="80"/>
  <c r="P246" i="80"/>
  <c r="O246" i="80"/>
  <c r="M246" i="80"/>
  <c r="K246" i="80"/>
  <c r="I246" i="80"/>
  <c r="P245" i="80"/>
  <c r="O245" i="80"/>
  <c r="M245" i="80"/>
  <c r="K245" i="80"/>
  <c r="L245" i="80" s="1"/>
  <c r="I245" i="80"/>
  <c r="P244" i="80"/>
  <c r="O244" i="80"/>
  <c r="M244" i="80"/>
  <c r="K244" i="80"/>
  <c r="I244" i="80"/>
  <c r="P243" i="80"/>
  <c r="O243" i="80"/>
  <c r="M243" i="80"/>
  <c r="K243" i="80"/>
  <c r="I243" i="80"/>
  <c r="P242" i="80"/>
  <c r="O242" i="80"/>
  <c r="M242" i="80"/>
  <c r="K242" i="80"/>
  <c r="I242" i="80"/>
  <c r="P241" i="80"/>
  <c r="O241" i="80"/>
  <c r="M241" i="80"/>
  <c r="K241" i="80"/>
  <c r="L241" i="80" s="1"/>
  <c r="I241" i="80"/>
  <c r="P240" i="80"/>
  <c r="O240" i="80"/>
  <c r="M240" i="80"/>
  <c r="K240" i="80"/>
  <c r="I240" i="80"/>
  <c r="P239" i="80"/>
  <c r="O239" i="80"/>
  <c r="M239" i="80"/>
  <c r="K239" i="80"/>
  <c r="I239" i="80"/>
  <c r="P238" i="80"/>
  <c r="O238" i="80"/>
  <c r="M238" i="80"/>
  <c r="K238" i="80"/>
  <c r="I238" i="80"/>
  <c r="P237" i="80"/>
  <c r="O237" i="80"/>
  <c r="M237" i="80"/>
  <c r="K237" i="80"/>
  <c r="L237" i="80" s="1"/>
  <c r="I237" i="80"/>
  <c r="P236" i="80"/>
  <c r="O236" i="80"/>
  <c r="M236" i="80"/>
  <c r="K236" i="80"/>
  <c r="I236" i="80"/>
  <c r="P235" i="80"/>
  <c r="O235" i="80"/>
  <c r="M235" i="80"/>
  <c r="K235" i="80"/>
  <c r="I235" i="80"/>
  <c r="P234" i="80"/>
  <c r="O234" i="80"/>
  <c r="M234" i="80"/>
  <c r="K234" i="80"/>
  <c r="I234" i="80"/>
  <c r="P233" i="80"/>
  <c r="O233" i="80"/>
  <c r="M233" i="80"/>
  <c r="K233" i="80"/>
  <c r="L233" i="80" s="1"/>
  <c r="I233" i="80"/>
  <c r="P232" i="80"/>
  <c r="O232" i="80"/>
  <c r="M232" i="80"/>
  <c r="K232" i="80"/>
  <c r="N232" i="80" s="1"/>
  <c r="I232" i="80"/>
  <c r="P231" i="80"/>
  <c r="O231" i="80"/>
  <c r="M231" i="80"/>
  <c r="K231" i="80"/>
  <c r="I231" i="80"/>
  <c r="P230" i="80"/>
  <c r="O230" i="80"/>
  <c r="M230" i="80"/>
  <c r="K230" i="80"/>
  <c r="N230" i="80" s="1"/>
  <c r="I230" i="80"/>
  <c r="P229" i="80"/>
  <c r="O229" i="80"/>
  <c r="M229" i="80"/>
  <c r="K229" i="80"/>
  <c r="L229" i="80" s="1"/>
  <c r="I229" i="80"/>
  <c r="P228" i="80"/>
  <c r="O228" i="80"/>
  <c r="M228" i="80"/>
  <c r="K228" i="80"/>
  <c r="N228" i="80" s="1"/>
  <c r="I228" i="80"/>
  <c r="P227" i="80"/>
  <c r="O227" i="80"/>
  <c r="M227" i="80"/>
  <c r="K227" i="80"/>
  <c r="I227" i="80"/>
  <c r="P226" i="80"/>
  <c r="O226" i="80"/>
  <c r="M226" i="80"/>
  <c r="K226" i="80"/>
  <c r="N226" i="80" s="1"/>
  <c r="I226" i="80"/>
  <c r="P225" i="80"/>
  <c r="O225" i="80"/>
  <c r="M225" i="80"/>
  <c r="K225" i="80"/>
  <c r="I225" i="80"/>
  <c r="P218" i="80"/>
  <c r="O218" i="80"/>
  <c r="M218" i="80"/>
  <c r="K218" i="80"/>
  <c r="N218" i="80" s="1"/>
  <c r="I218" i="80"/>
  <c r="P222" i="80"/>
  <c r="O222" i="80"/>
  <c r="M222" i="80"/>
  <c r="K222" i="80"/>
  <c r="I222" i="80"/>
  <c r="P221" i="80"/>
  <c r="O221" i="80"/>
  <c r="M221" i="80"/>
  <c r="K221" i="80"/>
  <c r="N221" i="80" s="1"/>
  <c r="I221" i="80"/>
  <c r="P220" i="80"/>
  <c r="O220" i="80"/>
  <c r="M220" i="80"/>
  <c r="K220" i="80"/>
  <c r="L220" i="80" s="1"/>
  <c r="I220" i="80"/>
  <c r="P219" i="80"/>
  <c r="O219" i="80"/>
  <c r="M219" i="80"/>
  <c r="K219" i="80"/>
  <c r="N219" i="80" s="1"/>
  <c r="I219" i="80"/>
  <c r="P217" i="80"/>
  <c r="O217" i="80"/>
  <c r="M217" i="80"/>
  <c r="K217" i="80"/>
  <c r="I217" i="80"/>
  <c r="P214" i="80"/>
  <c r="O214" i="80"/>
  <c r="M214" i="80"/>
  <c r="K214" i="80"/>
  <c r="N214" i="80" s="1"/>
  <c r="I214" i="80"/>
  <c r="P213" i="80"/>
  <c r="O213" i="80"/>
  <c r="M213" i="80"/>
  <c r="K213" i="80"/>
  <c r="L213" i="80" s="1"/>
  <c r="I213" i="80"/>
  <c r="P212" i="80"/>
  <c r="O212" i="80"/>
  <c r="M212" i="80"/>
  <c r="K212" i="80"/>
  <c r="N212" i="80" s="1"/>
  <c r="I212" i="80"/>
  <c r="P211" i="80"/>
  <c r="O211" i="80"/>
  <c r="M211" i="80"/>
  <c r="K211" i="80"/>
  <c r="I211" i="80"/>
  <c r="P210" i="80"/>
  <c r="O210" i="80"/>
  <c r="M210" i="80"/>
  <c r="K210" i="80"/>
  <c r="N210" i="80" s="1"/>
  <c r="I210" i="80"/>
  <c r="P209" i="80"/>
  <c r="O209" i="80"/>
  <c r="M209" i="80"/>
  <c r="K209" i="80"/>
  <c r="L209" i="80" s="1"/>
  <c r="I209" i="80"/>
  <c r="P208" i="80"/>
  <c r="O208" i="80"/>
  <c r="M208" i="80"/>
  <c r="K208" i="80"/>
  <c r="N208" i="80" s="1"/>
  <c r="I208" i="80"/>
  <c r="P207" i="80"/>
  <c r="O207" i="80"/>
  <c r="M207" i="80"/>
  <c r="K207" i="80"/>
  <c r="I207" i="80"/>
  <c r="P206" i="80"/>
  <c r="O206" i="80"/>
  <c r="M206" i="80"/>
  <c r="K206" i="80"/>
  <c r="N206" i="80" s="1"/>
  <c r="I206" i="80"/>
  <c r="P205" i="80"/>
  <c r="O205" i="80"/>
  <c r="M205" i="80"/>
  <c r="K205" i="80"/>
  <c r="L205" i="80" s="1"/>
  <c r="I205" i="80"/>
  <c r="P204" i="80"/>
  <c r="O204" i="80"/>
  <c r="M204" i="80"/>
  <c r="K204" i="80"/>
  <c r="N204" i="80" s="1"/>
  <c r="I204" i="80"/>
  <c r="P203" i="80"/>
  <c r="O203" i="80"/>
  <c r="M203" i="80"/>
  <c r="K203" i="80"/>
  <c r="I203" i="80"/>
  <c r="P202" i="80"/>
  <c r="O202" i="80"/>
  <c r="M202" i="80"/>
  <c r="K202" i="80"/>
  <c r="N202" i="80" s="1"/>
  <c r="I202" i="80"/>
  <c r="P201" i="80"/>
  <c r="O201" i="80"/>
  <c r="M201" i="80"/>
  <c r="K201" i="80"/>
  <c r="L201" i="80" s="1"/>
  <c r="I201" i="80"/>
  <c r="P200" i="80"/>
  <c r="O200" i="80"/>
  <c r="M200" i="80"/>
  <c r="K200" i="80"/>
  <c r="N200" i="80" s="1"/>
  <c r="I200" i="80"/>
  <c r="P199" i="80"/>
  <c r="O199" i="80"/>
  <c r="M199" i="80"/>
  <c r="K199" i="80"/>
  <c r="I199" i="80"/>
  <c r="P198" i="80"/>
  <c r="O198" i="80"/>
  <c r="M198" i="80"/>
  <c r="K198" i="80"/>
  <c r="N198" i="80" s="1"/>
  <c r="I198" i="80"/>
  <c r="P197" i="80"/>
  <c r="O197" i="80"/>
  <c r="M197" i="80"/>
  <c r="K197" i="80"/>
  <c r="I197" i="80"/>
  <c r="P194" i="80"/>
  <c r="O194" i="80"/>
  <c r="M194" i="80"/>
  <c r="K194" i="80"/>
  <c r="N194" i="80" s="1"/>
  <c r="I194" i="80"/>
  <c r="P193" i="80"/>
  <c r="O193" i="80"/>
  <c r="M193" i="80"/>
  <c r="K193" i="80"/>
  <c r="I193" i="80"/>
  <c r="P192" i="80"/>
  <c r="O192" i="80"/>
  <c r="M192" i="80"/>
  <c r="K192" i="80"/>
  <c r="N192" i="80" s="1"/>
  <c r="I192" i="80"/>
  <c r="P191" i="80"/>
  <c r="O191" i="80"/>
  <c r="M191" i="80"/>
  <c r="K191" i="80"/>
  <c r="L191" i="80" s="1"/>
  <c r="I191" i="80"/>
  <c r="P190" i="80"/>
  <c r="O190" i="80"/>
  <c r="M190" i="80"/>
  <c r="K190" i="80"/>
  <c r="N190" i="80" s="1"/>
  <c r="I190" i="80"/>
  <c r="P189" i="80"/>
  <c r="O189" i="80"/>
  <c r="M189" i="80"/>
  <c r="K189" i="80"/>
  <c r="I189" i="80"/>
  <c r="P186" i="80"/>
  <c r="O186" i="80"/>
  <c r="M186" i="80"/>
  <c r="K186" i="80"/>
  <c r="N186" i="80" s="1"/>
  <c r="I186" i="80"/>
  <c r="P185" i="80"/>
  <c r="O185" i="80"/>
  <c r="M185" i="80"/>
  <c r="K185" i="80"/>
  <c r="L185" i="80" s="1"/>
  <c r="I185" i="80"/>
  <c r="P184" i="80"/>
  <c r="O184" i="80"/>
  <c r="M184" i="80"/>
  <c r="K184" i="80"/>
  <c r="N184" i="80" s="1"/>
  <c r="I184" i="80"/>
  <c r="P183" i="80"/>
  <c r="O183" i="80"/>
  <c r="M183" i="80"/>
  <c r="K183" i="80"/>
  <c r="I183" i="80"/>
  <c r="P182" i="80"/>
  <c r="O182" i="80"/>
  <c r="M182" i="80"/>
  <c r="K182" i="80"/>
  <c r="N182" i="80" s="1"/>
  <c r="I182" i="80"/>
  <c r="P181" i="80"/>
  <c r="O181" i="80"/>
  <c r="M181" i="80"/>
  <c r="K181" i="80"/>
  <c r="I181" i="80"/>
  <c r="P180" i="80"/>
  <c r="O180" i="80"/>
  <c r="M180" i="80"/>
  <c r="K180" i="80"/>
  <c r="N180" i="80" s="1"/>
  <c r="I180" i="80"/>
  <c r="P179" i="80"/>
  <c r="O179" i="80"/>
  <c r="M179" i="80"/>
  <c r="K179" i="80"/>
  <c r="I179" i="80"/>
  <c r="P178" i="80"/>
  <c r="O178" i="80"/>
  <c r="M178" i="80"/>
  <c r="K178" i="80"/>
  <c r="N178" i="80" s="1"/>
  <c r="I178" i="80"/>
  <c r="P177" i="80"/>
  <c r="O177" i="80"/>
  <c r="M177" i="80"/>
  <c r="K177" i="80"/>
  <c r="I177" i="80"/>
  <c r="P176" i="80"/>
  <c r="O176" i="80"/>
  <c r="M176" i="80"/>
  <c r="K176" i="80"/>
  <c r="N176" i="80" s="1"/>
  <c r="I176" i="80"/>
  <c r="P175" i="80"/>
  <c r="O175" i="80"/>
  <c r="M175" i="80"/>
  <c r="K175" i="80"/>
  <c r="I175" i="80"/>
  <c r="P174" i="80"/>
  <c r="O174" i="80"/>
  <c r="M174" i="80"/>
  <c r="K174" i="80"/>
  <c r="N174" i="80" s="1"/>
  <c r="I174" i="80"/>
  <c r="P173" i="80"/>
  <c r="O173" i="80"/>
  <c r="M173" i="80"/>
  <c r="K173" i="80"/>
  <c r="I173" i="80"/>
  <c r="P172" i="80"/>
  <c r="O172" i="80"/>
  <c r="M172" i="80"/>
  <c r="K172" i="80"/>
  <c r="N172" i="80" s="1"/>
  <c r="I172" i="80"/>
  <c r="P171" i="80"/>
  <c r="O171" i="80"/>
  <c r="M171" i="80"/>
  <c r="K171" i="80"/>
  <c r="I171" i="80"/>
  <c r="P170" i="80"/>
  <c r="O170" i="80"/>
  <c r="M170" i="80"/>
  <c r="K170" i="80"/>
  <c r="N170" i="80" s="1"/>
  <c r="I170" i="80"/>
  <c r="P169" i="80"/>
  <c r="O169" i="80"/>
  <c r="M169" i="80"/>
  <c r="K169" i="80"/>
  <c r="I169" i="80"/>
  <c r="P168" i="80"/>
  <c r="O168" i="80"/>
  <c r="M168" i="80"/>
  <c r="K168" i="80"/>
  <c r="N168" i="80" s="1"/>
  <c r="I168" i="80"/>
  <c r="P167" i="80"/>
  <c r="O167" i="80"/>
  <c r="M167" i="80"/>
  <c r="K167" i="80"/>
  <c r="I167" i="80"/>
  <c r="P166" i="80"/>
  <c r="O166" i="80"/>
  <c r="M166" i="80"/>
  <c r="K166" i="80"/>
  <c r="N166" i="80" s="1"/>
  <c r="I166" i="80"/>
  <c r="P165" i="80"/>
  <c r="O165" i="80"/>
  <c r="M165" i="80"/>
  <c r="K165" i="80"/>
  <c r="I165" i="80"/>
  <c r="P164" i="80"/>
  <c r="O164" i="80"/>
  <c r="M164" i="80"/>
  <c r="K164" i="80"/>
  <c r="N164" i="80" s="1"/>
  <c r="I164" i="80"/>
  <c r="P163" i="80"/>
  <c r="O163" i="80"/>
  <c r="M163" i="80"/>
  <c r="K163" i="80"/>
  <c r="I163" i="80"/>
  <c r="P162" i="80"/>
  <c r="O162" i="80"/>
  <c r="M162" i="80"/>
  <c r="K162" i="80"/>
  <c r="N162" i="80" s="1"/>
  <c r="I162" i="80"/>
  <c r="P161" i="80"/>
  <c r="O161" i="80"/>
  <c r="M161" i="80"/>
  <c r="K161" i="80"/>
  <c r="I161" i="80"/>
  <c r="P160" i="80"/>
  <c r="O160" i="80"/>
  <c r="M160" i="80"/>
  <c r="K160" i="80"/>
  <c r="N160" i="80" s="1"/>
  <c r="I160" i="80"/>
  <c r="P159" i="80"/>
  <c r="O159" i="80"/>
  <c r="M159" i="80"/>
  <c r="K159" i="80"/>
  <c r="I159" i="80"/>
  <c r="P158" i="80"/>
  <c r="O158" i="80"/>
  <c r="M158" i="80"/>
  <c r="K158" i="80"/>
  <c r="N158" i="80" s="1"/>
  <c r="I158" i="80"/>
  <c r="P157" i="80"/>
  <c r="O157" i="80"/>
  <c r="M157" i="80"/>
  <c r="K157" i="80"/>
  <c r="I157" i="80"/>
  <c r="P156" i="80"/>
  <c r="O156" i="80"/>
  <c r="M156" i="80"/>
  <c r="K156" i="80"/>
  <c r="N156" i="80" s="1"/>
  <c r="I156" i="80"/>
  <c r="P155" i="80"/>
  <c r="O155" i="80"/>
  <c r="M155" i="80"/>
  <c r="K155" i="80"/>
  <c r="L155" i="80" s="1"/>
  <c r="I155" i="80"/>
  <c r="P154" i="80"/>
  <c r="O154" i="80"/>
  <c r="M154" i="80"/>
  <c r="K154" i="80"/>
  <c r="I154" i="80"/>
  <c r="P153" i="80"/>
  <c r="O153" i="80"/>
  <c r="M153" i="80"/>
  <c r="K153" i="80"/>
  <c r="N153" i="80" s="1"/>
  <c r="I153" i="80"/>
  <c r="P152" i="80"/>
  <c r="O152" i="80"/>
  <c r="M152" i="80"/>
  <c r="K152" i="80"/>
  <c r="N152" i="80" s="1"/>
  <c r="I152" i="80"/>
  <c r="P151" i="80"/>
  <c r="M151" i="80"/>
  <c r="L151" i="80"/>
  <c r="K151" i="80"/>
  <c r="N151" i="80" s="1"/>
  <c r="I151" i="80"/>
  <c r="P150" i="80"/>
  <c r="M150" i="80"/>
  <c r="L150" i="80"/>
  <c r="K150" i="80"/>
  <c r="I150" i="80"/>
  <c r="P149" i="80"/>
  <c r="M149" i="80"/>
  <c r="L149" i="80"/>
  <c r="K149" i="80"/>
  <c r="I149" i="80"/>
  <c r="P148" i="80"/>
  <c r="M148" i="80"/>
  <c r="L148" i="80"/>
  <c r="K148" i="80"/>
  <c r="N148" i="80" s="1"/>
  <c r="I148" i="80"/>
  <c r="P147" i="80"/>
  <c r="M147" i="80"/>
  <c r="L147" i="80"/>
  <c r="K147" i="80"/>
  <c r="N147" i="80" s="1"/>
  <c r="I147" i="80"/>
  <c r="P146" i="80"/>
  <c r="M146" i="80"/>
  <c r="L146" i="80"/>
  <c r="K146" i="80"/>
  <c r="I146" i="80"/>
  <c r="P145" i="80"/>
  <c r="M145" i="80"/>
  <c r="L145" i="80"/>
  <c r="K145" i="80"/>
  <c r="I145" i="80"/>
  <c r="P144" i="80"/>
  <c r="M144" i="80"/>
  <c r="L144" i="80"/>
  <c r="K144" i="80"/>
  <c r="N144" i="80" s="1"/>
  <c r="I144" i="80"/>
  <c r="P143" i="80"/>
  <c r="M143" i="80"/>
  <c r="L143" i="80"/>
  <c r="K143" i="80"/>
  <c r="N143" i="80" s="1"/>
  <c r="I143" i="80"/>
  <c r="P142" i="80"/>
  <c r="M142" i="80"/>
  <c r="L142" i="80"/>
  <c r="K142" i="80"/>
  <c r="I142" i="80"/>
  <c r="P141" i="80"/>
  <c r="M141" i="80"/>
  <c r="L141" i="80"/>
  <c r="K141" i="80"/>
  <c r="I141" i="80"/>
  <c r="P140" i="80"/>
  <c r="O140" i="80"/>
  <c r="M140" i="80"/>
  <c r="K140" i="80"/>
  <c r="N140" i="80" s="1"/>
  <c r="I140" i="80"/>
  <c r="P139" i="80"/>
  <c r="M139" i="80"/>
  <c r="L139" i="80"/>
  <c r="K139" i="80"/>
  <c r="N139" i="80" s="1"/>
  <c r="I139" i="80"/>
  <c r="P138" i="80"/>
  <c r="M138" i="80"/>
  <c r="L138" i="80"/>
  <c r="K138" i="80"/>
  <c r="I138" i="80"/>
  <c r="P137" i="80"/>
  <c r="O137" i="80"/>
  <c r="M137" i="80"/>
  <c r="K137" i="80"/>
  <c r="N137" i="80" s="1"/>
  <c r="I137" i="80"/>
  <c r="P136" i="80"/>
  <c r="M136" i="80"/>
  <c r="L136" i="80"/>
  <c r="K136" i="80"/>
  <c r="N136" i="80" s="1"/>
  <c r="I136" i="80"/>
  <c r="P135" i="80"/>
  <c r="M135" i="80"/>
  <c r="L135" i="80"/>
  <c r="K135" i="80"/>
  <c r="N135" i="80" s="1"/>
  <c r="I135" i="80"/>
  <c r="P134" i="80"/>
  <c r="M134" i="80"/>
  <c r="L134" i="80"/>
  <c r="K134" i="80"/>
  <c r="I134" i="80"/>
  <c r="P133" i="80"/>
  <c r="M133" i="80"/>
  <c r="L133" i="80"/>
  <c r="K133" i="80"/>
  <c r="I133" i="80"/>
  <c r="P132" i="80"/>
  <c r="O132" i="80"/>
  <c r="M132" i="80"/>
  <c r="K132" i="80"/>
  <c r="N132" i="80" s="1"/>
  <c r="I132" i="80"/>
  <c r="P131" i="80"/>
  <c r="O131" i="80"/>
  <c r="M131" i="80"/>
  <c r="K131" i="80"/>
  <c r="L131" i="80" s="1"/>
  <c r="I131" i="80"/>
  <c r="P130" i="80"/>
  <c r="O130" i="80"/>
  <c r="M130" i="80"/>
  <c r="K130" i="80"/>
  <c r="N130" i="80" s="1"/>
  <c r="I130" i="80"/>
  <c r="P129" i="80"/>
  <c r="M129" i="80"/>
  <c r="L129" i="80"/>
  <c r="K129" i="80"/>
  <c r="I129" i="80"/>
  <c r="P128" i="80"/>
  <c r="O128" i="80"/>
  <c r="M128" i="80"/>
  <c r="K128" i="80"/>
  <c r="N128" i="80" s="1"/>
  <c r="I128" i="80"/>
  <c r="P127" i="80"/>
  <c r="M127" i="80"/>
  <c r="L127" i="80"/>
  <c r="K127" i="80"/>
  <c r="N127" i="80" s="1"/>
  <c r="I127" i="80"/>
  <c r="P126" i="80"/>
  <c r="O126" i="80"/>
  <c r="M126" i="80"/>
  <c r="K126" i="80"/>
  <c r="I126" i="80"/>
  <c r="P125" i="80"/>
  <c r="O125" i="80"/>
  <c r="M125" i="80"/>
  <c r="K125" i="80"/>
  <c r="N125" i="80" s="1"/>
  <c r="I125" i="80"/>
  <c r="P124" i="80"/>
  <c r="O124" i="80"/>
  <c r="M124" i="80"/>
  <c r="K124" i="80"/>
  <c r="N124" i="80" s="1"/>
  <c r="I124" i="80"/>
  <c r="P123" i="80"/>
  <c r="O123" i="80"/>
  <c r="M123" i="80"/>
  <c r="K123" i="80"/>
  <c r="N123" i="80" s="1"/>
  <c r="I123" i="80"/>
  <c r="P122" i="80"/>
  <c r="O122" i="80"/>
  <c r="M122" i="80"/>
  <c r="K122" i="80"/>
  <c r="I122" i="80"/>
  <c r="P121" i="80"/>
  <c r="O121" i="80"/>
  <c r="M121" i="80"/>
  <c r="K121" i="80"/>
  <c r="N121" i="80" s="1"/>
  <c r="I121" i="80"/>
  <c r="P120" i="80"/>
  <c r="O120" i="80"/>
  <c r="M120" i="80"/>
  <c r="K120" i="80"/>
  <c r="N120" i="80" s="1"/>
  <c r="I120" i="80"/>
  <c r="P119" i="80"/>
  <c r="O119" i="80"/>
  <c r="M119" i="80"/>
  <c r="K119" i="80"/>
  <c r="L119" i="80" s="1"/>
  <c r="I119" i="80"/>
  <c r="P118" i="80"/>
  <c r="O118" i="80"/>
  <c r="M118" i="80"/>
  <c r="K118" i="80"/>
  <c r="I118" i="80"/>
  <c r="P117" i="80"/>
  <c r="O117" i="80"/>
  <c r="M117" i="80"/>
  <c r="K117" i="80"/>
  <c r="N117" i="80" s="1"/>
  <c r="I117" i="80"/>
  <c r="P116" i="80"/>
  <c r="O116" i="80"/>
  <c r="M116" i="80"/>
  <c r="K116" i="80"/>
  <c r="N116" i="80" s="1"/>
  <c r="I116" i="80"/>
  <c r="P115" i="80"/>
  <c r="O115" i="80"/>
  <c r="M115" i="80"/>
  <c r="K115" i="80"/>
  <c r="L115" i="80" s="1"/>
  <c r="I115" i="80"/>
  <c r="P114" i="80"/>
  <c r="O114" i="80"/>
  <c r="M114" i="80"/>
  <c r="K114" i="80"/>
  <c r="I114" i="80"/>
  <c r="P113" i="80"/>
  <c r="O113" i="80"/>
  <c r="M113" i="80"/>
  <c r="K113" i="80"/>
  <c r="N113" i="80" s="1"/>
  <c r="I113" i="80"/>
  <c r="P110" i="80"/>
  <c r="O110" i="80"/>
  <c r="L110" i="80"/>
  <c r="K110" i="80"/>
  <c r="N110" i="80" s="1"/>
  <c r="I110" i="80"/>
  <c r="P109" i="80"/>
  <c r="O109" i="80"/>
  <c r="M109" i="80"/>
  <c r="K109" i="80"/>
  <c r="N109" i="80" s="1"/>
  <c r="I109" i="80"/>
  <c r="P108" i="80"/>
  <c r="O108" i="80"/>
  <c r="M108" i="80"/>
  <c r="K108" i="80"/>
  <c r="I108" i="80"/>
  <c r="P107" i="80"/>
  <c r="O107" i="80"/>
  <c r="M107" i="80"/>
  <c r="K107" i="80"/>
  <c r="N107" i="80" s="1"/>
  <c r="I107" i="80"/>
  <c r="P106" i="80"/>
  <c r="O106" i="80"/>
  <c r="M106" i="80"/>
  <c r="K106" i="80"/>
  <c r="N106" i="80" s="1"/>
  <c r="I106" i="80"/>
  <c r="P105" i="80"/>
  <c r="O105" i="80"/>
  <c r="M105" i="80"/>
  <c r="K105" i="80"/>
  <c r="N105" i="80" s="1"/>
  <c r="I105" i="80"/>
  <c r="P104" i="80"/>
  <c r="O104" i="80"/>
  <c r="M104" i="80"/>
  <c r="K104" i="80"/>
  <c r="I104" i="80"/>
  <c r="P103" i="80"/>
  <c r="O103" i="80"/>
  <c r="M103" i="80"/>
  <c r="K103" i="80"/>
  <c r="N103" i="80" s="1"/>
  <c r="I103" i="80"/>
  <c r="P102" i="80"/>
  <c r="O102" i="80"/>
  <c r="M102" i="80"/>
  <c r="K102" i="80"/>
  <c r="N102" i="80" s="1"/>
  <c r="I102" i="80"/>
  <c r="P101" i="80"/>
  <c r="O101" i="80"/>
  <c r="M101" i="80"/>
  <c r="K101" i="80"/>
  <c r="N101" i="80" s="1"/>
  <c r="I101" i="80"/>
  <c r="P100" i="80"/>
  <c r="O100" i="80"/>
  <c r="M100" i="80"/>
  <c r="K100" i="80"/>
  <c r="I100" i="80"/>
  <c r="P99" i="80"/>
  <c r="O99" i="80"/>
  <c r="M99" i="80"/>
  <c r="K99" i="80"/>
  <c r="N99" i="80" s="1"/>
  <c r="I99" i="80"/>
  <c r="P98" i="80"/>
  <c r="O98" i="80"/>
  <c r="M98" i="80"/>
  <c r="K98" i="80"/>
  <c r="N98" i="80" s="1"/>
  <c r="I98" i="80"/>
  <c r="P97" i="80"/>
  <c r="O97" i="80"/>
  <c r="M97" i="80"/>
  <c r="K97" i="80"/>
  <c r="N97" i="80" s="1"/>
  <c r="I97" i="80"/>
  <c r="P96" i="80"/>
  <c r="O96" i="80"/>
  <c r="M96" i="80"/>
  <c r="K96" i="80"/>
  <c r="I96" i="80"/>
  <c r="P95" i="80"/>
  <c r="O95" i="80"/>
  <c r="M95" i="80"/>
  <c r="K95" i="80"/>
  <c r="N95" i="80" s="1"/>
  <c r="I95" i="80"/>
  <c r="P94" i="80"/>
  <c r="O94" i="80"/>
  <c r="M94" i="80"/>
  <c r="K94" i="80"/>
  <c r="N94" i="80" s="1"/>
  <c r="I94" i="80"/>
  <c r="P93" i="80"/>
  <c r="O93" i="80"/>
  <c r="M93" i="80"/>
  <c r="K93" i="80"/>
  <c r="N93" i="80" s="1"/>
  <c r="I93" i="80"/>
  <c r="P92" i="80"/>
  <c r="O92" i="80"/>
  <c r="M92" i="80"/>
  <c r="K92" i="80"/>
  <c r="I92" i="80"/>
  <c r="P91" i="80"/>
  <c r="O91" i="80"/>
  <c r="M91" i="80"/>
  <c r="L91" i="80"/>
  <c r="K91" i="80"/>
  <c r="N91" i="80" s="1"/>
  <c r="I91" i="80"/>
  <c r="P90" i="80"/>
  <c r="O90" i="80"/>
  <c r="M90" i="80"/>
  <c r="K90" i="80"/>
  <c r="N90" i="80" s="1"/>
  <c r="I90" i="80"/>
  <c r="P89" i="80"/>
  <c r="O89" i="80"/>
  <c r="M89" i="80"/>
  <c r="K89" i="80"/>
  <c r="N89" i="80" s="1"/>
  <c r="I89" i="80"/>
  <c r="P88" i="80"/>
  <c r="O88" i="80"/>
  <c r="M88" i="80"/>
  <c r="K88" i="80"/>
  <c r="I88" i="80"/>
  <c r="P87" i="80"/>
  <c r="O87" i="80"/>
  <c r="M87" i="80"/>
  <c r="K87" i="80"/>
  <c r="N87" i="80" s="1"/>
  <c r="I87" i="80"/>
  <c r="P86" i="80"/>
  <c r="O86" i="80"/>
  <c r="M86" i="80"/>
  <c r="K86" i="80"/>
  <c r="N86" i="80" s="1"/>
  <c r="I86" i="80"/>
  <c r="P85" i="80"/>
  <c r="O85" i="80"/>
  <c r="M85" i="80"/>
  <c r="K85" i="80"/>
  <c r="N85" i="80" s="1"/>
  <c r="I85" i="80"/>
  <c r="P84" i="80"/>
  <c r="O84" i="80"/>
  <c r="M84" i="80"/>
  <c r="K84" i="80"/>
  <c r="I84" i="80"/>
  <c r="P83" i="80"/>
  <c r="O83" i="80"/>
  <c r="M83" i="80"/>
  <c r="K83" i="80"/>
  <c r="N83" i="80" s="1"/>
  <c r="I83" i="80"/>
  <c r="P82" i="80"/>
  <c r="O82" i="80"/>
  <c r="M82" i="80"/>
  <c r="K82" i="80"/>
  <c r="N82" i="80" s="1"/>
  <c r="I82" i="80"/>
  <c r="P81" i="80"/>
  <c r="O81" i="80"/>
  <c r="M81" i="80"/>
  <c r="K81" i="80"/>
  <c r="L81" i="80" s="1"/>
  <c r="I81" i="80"/>
  <c r="P80" i="80"/>
  <c r="M80" i="80"/>
  <c r="L80" i="80"/>
  <c r="K80" i="80"/>
  <c r="I80" i="80"/>
  <c r="P79" i="80"/>
  <c r="O79" i="80"/>
  <c r="M79" i="80"/>
  <c r="K79" i="80"/>
  <c r="N79" i="80" s="1"/>
  <c r="I79" i="80"/>
  <c r="P78" i="80"/>
  <c r="M78" i="80"/>
  <c r="L78" i="80"/>
  <c r="K78" i="80"/>
  <c r="N78" i="80" s="1"/>
  <c r="I78" i="80"/>
  <c r="P77" i="80"/>
  <c r="O77" i="80"/>
  <c r="M77" i="80"/>
  <c r="K77" i="80"/>
  <c r="N77" i="80" s="1"/>
  <c r="I77" i="80"/>
  <c r="P76" i="80"/>
  <c r="O76" i="80"/>
  <c r="M76" i="80"/>
  <c r="K76" i="80"/>
  <c r="N76" i="80" s="1"/>
  <c r="I76" i="80"/>
  <c r="P75" i="80"/>
  <c r="M75" i="80"/>
  <c r="L75" i="80"/>
  <c r="K75" i="80"/>
  <c r="I75" i="80"/>
  <c r="P74" i="80"/>
  <c r="M74" i="80"/>
  <c r="L74" i="80"/>
  <c r="K74" i="80"/>
  <c r="N74" i="80" s="1"/>
  <c r="I74" i="80"/>
  <c r="P73" i="80"/>
  <c r="O73" i="80"/>
  <c r="M73" i="80"/>
  <c r="K73" i="80"/>
  <c r="L73" i="80" s="1"/>
  <c r="I73" i="80"/>
  <c r="P72" i="80"/>
  <c r="O72" i="80"/>
  <c r="M72" i="80"/>
  <c r="K72" i="80"/>
  <c r="N72" i="80" s="1"/>
  <c r="I72" i="80"/>
  <c r="P71" i="80"/>
  <c r="M71" i="80"/>
  <c r="L71" i="80"/>
  <c r="K71" i="80"/>
  <c r="I71" i="80"/>
  <c r="P70" i="80"/>
  <c r="M70" i="80"/>
  <c r="L70" i="80"/>
  <c r="K70" i="80"/>
  <c r="N70" i="80" s="1"/>
  <c r="I70" i="80"/>
  <c r="P69" i="80"/>
  <c r="O69" i="80"/>
  <c r="M69" i="80"/>
  <c r="K69" i="80"/>
  <c r="L69" i="80" s="1"/>
  <c r="I69" i="80"/>
  <c r="P68" i="80"/>
  <c r="O68" i="80"/>
  <c r="M68" i="80"/>
  <c r="K68" i="80"/>
  <c r="N68" i="80" s="1"/>
  <c r="I68" i="80"/>
  <c r="P67" i="80"/>
  <c r="O67" i="80"/>
  <c r="M67" i="80"/>
  <c r="K67" i="80"/>
  <c r="N67" i="80" s="1"/>
  <c r="I67" i="80"/>
  <c r="P66" i="80"/>
  <c r="O66" i="80"/>
  <c r="M66" i="80"/>
  <c r="K66" i="80"/>
  <c r="N66" i="80" s="1"/>
  <c r="I66" i="80"/>
  <c r="P65" i="80"/>
  <c r="O65" i="80"/>
  <c r="M65" i="80"/>
  <c r="K65" i="80"/>
  <c r="L65" i="80" s="1"/>
  <c r="I65" i="80"/>
  <c r="P64" i="80"/>
  <c r="O64" i="80"/>
  <c r="M64" i="80"/>
  <c r="K64" i="80"/>
  <c r="N64" i="80" s="1"/>
  <c r="I64" i="80"/>
  <c r="P63" i="80"/>
  <c r="O63" i="80"/>
  <c r="M63" i="80"/>
  <c r="K63" i="80"/>
  <c r="N63" i="80" s="1"/>
  <c r="I63" i="80"/>
  <c r="P62" i="80"/>
  <c r="O62" i="80"/>
  <c r="M62" i="80"/>
  <c r="K62" i="80"/>
  <c r="N62" i="80" s="1"/>
  <c r="I62" i="80"/>
  <c r="P61" i="80"/>
  <c r="O61" i="80"/>
  <c r="M61" i="80"/>
  <c r="K61" i="80"/>
  <c r="L61" i="80" s="1"/>
  <c r="I61" i="80"/>
  <c r="P57" i="80"/>
  <c r="O57" i="80"/>
  <c r="M57" i="80"/>
  <c r="K57" i="80"/>
  <c r="N57" i="80" s="1"/>
  <c r="I57" i="80"/>
  <c r="P58" i="80"/>
  <c r="O58" i="80"/>
  <c r="M58" i="80"/>
  <c r="K58" i="80"/>
  <c r="N58" i="80" s="1"/>
  <c r="I58" i="80"/>
  <c r="P54" i="80"/>
  <c r="O54" i="80"/>
  <c r="M54" i="80"/>
  <c r="K54" i="80"/>
  <c r="N54" i="80" s="1"/>
  <c r="I54" i="80"/>
  <c r="P53" i="80"/>
  <c r="O53" i="80"/>
  <c r="M53" i="80"/>
  <c r="K53" i="80"/>
  <c r="L53" i="80" s="1"/>
  <c r="I53" i="80"/>
  <c r="P52" i="80"/>
  <c r="O52" i="80"/>
  <c r="M52" i="80"/>
  <c r="K52" i="80"/>
  <c r="N52" i="80" s="1"/>
  <c r="I52" i="80"/>
  <c r="P51" i="80"/>
  <c r="O51" i="80"/>
  <c r="M51" i="80"/>
  <c r="K51" i="80"/>
  <c r="N51" i="80" s="1"/>
  <c r="I51" i="80"/>
  <c r="P50" i="80"/>
  <c r="O50" i="80"/>
  <c r="M50" i="80"/>
  <c r="K50" i="80"/>
  <c r="N50" i="80" s="1"/>
  <c r="I50" i="80"/>
  <c r="P49" i="80"/>
  <c r="O49" i="80"/>
  <c r="M49" i="80"/>
  <c r="K49" i="80"/>
  <c r="L49" i="80" s="1"/>
  <c r="I49" i="80"/>
  <c r="P48" i="80"/>
  <c r="O48" i="80"/>
  <c r="M48" i="80"/>
  <c r="K48" i="80"/>
  <c r="N48" i="80" s="1"/>
  <c r="I48" i="80"/>
  <c r="P47" i="80"/>
  <c r="O47" i="80"/>
  <c r="M47" i="80"/>
  <c r="K47" i="80"/>
  <c r="N47" i="80" s="1"/>
  <c r="I47" i="80"/>
  <c r="P46" i="80"/>
  <c r="O46" i="80"/>
  <c r="M46" i="80"/>
  <c r="K46" i="80"/>
  <c r="N46" i="80" s="1"/>
  <c r="I46" i="80"/>
  <c r="P45" i="80"/>
  <c r="O45" i="80"/>
  <c r="M45" i="80"/>
  <c r="K45" i="80"/>
  <c r="L45" i="80" s="1"/>
  <c r="I45" i="80"/>
  <c r="P44" i="80"/>
  <c r="O44" i="80"/>
  <c r="L44" i="80"/>
  <c r="K44" i="80"/>
  <c r="N44" i="80" s="1"/>
  <c r="I44" i="80"/>
  <c r="P43" i="80"/>
  <c r="M43" i="80"/>
  <c r="K43" i="80"/>
  <c r="N43" i="80" s="1"/>
  <c r="I43" i="80"/>
  <c r="P42" i="80"/>
  <c r="O42" i="80"/>
  <c r="M42" i="80"/>
  <c r="K42" i="80"/>
  <c r="L42" i="80" s="1"/>
  <c r="I42" i="80"/>
  <c r="P41" i="80"/>
  <c r="O41" i="80"/>
  <c r="M41" i="80"/>
  <c r="K41" i="80"/>
  <c r="I41" i="80"/>
  <c r="P40" i="80"/>
  <c r="O40" i="80"/>
  <c r="M40" i="80"/>
  <c r="K40" i="80"/>
  <c r="N40" i="80" s="1"/>
  <c r="I40" i="80"/>
  <c r="P39" i="80"/>
  <c r="O39" i="80"/>
  <c r="M39" i="80"/>
  <c r="K39" i="80"/>
  <c r="N39" i="80" s="1"/>
  <c r="I39" i="80"/>
  <c r="P38" i="80"/>
  <c r="O38" i="80"/>
  <c r="M38" i="80"/>
  <c r="K38" i="80"/>
  <c r="I38" i="80"/>
  <c r="P37" i="80"/>
  <c r="O37" i="80"/>
  <c r="M37" i="80"/>
  <c r="K37" i="80"/>
  <c r="N37" i="80" s="1"/>
  <c r="I37" i="80"/>
  <c r="P34" i="80"/>
  <c r="O34" i="80"/>
  <c r="M34" i="80"/>
  <c r="K34" i="80"/>
  <c r="N34" i="80" s="1"/>
  <c r="I34" i="80"/>
  <c r="P33" i="80"/>
  <c r="O33" i="80"/>
  <c r="M33" i="80"/>
  <c r="K33" i="80"/>
  <c r="N33" i="80" s="1"/>
  <c r="I33" i="80"/>
  <c r="P32" i="80"/>
  <c r="O32" i="80"/>
  <c r="M32" i="80"/>
  <c r="K32" i="80"/>
  <c r="L32" i="80" s="1"/>
  <c r="I32" i="80"/>
  <c r="P31" i="80"/>
  <c r="O31" i="80"/>
  <c r="M31" i="80"/>
  <c r="K31" i="80"/>
  <c r="I31" i="80"/>
  <c r="P30" i="80"/>
  <c r="O30" i="80"/>
  <c r="M30" i="80"/>
  <c r="K30" i="80"/>
  <c r="N30" i="80" s="1"/>
  <c r="I30" i="80"/>
  <c r="P29" i="80"/>
  <c r="O29" i="80"/>
  <c r="M29" i="80"/>
  <c r="K29" i="80"/>
  <c r="N29" i="80" s="1"/>
  <c r="I29" i="80"/>
  <c r="P28" i="80"/>
  <c r="O28" i="80"/>
  <c r="M28" i="80"/>
  <c r="K28" i="80"/>
  <c r="I28" i="80"/>
  <c r="P27" i="80"/>
  <c r="O27" i="80"/>
  <c r="M27" i="80"/>
  <c r="K27" i="80"/>
  <c r="N27" i="80" s="1"/>
  <c r="I27" i="80"/>
  <c r="P26" i="80"/>
  <c r="O26" i="80"/>
  <c r="M26" i="80"/>
  <c r="K26" i="80"/>
  <c r="N26" i="80" s="1"/>
  <c r="I26" i="80"/>
  <c r="P25" i="80"/>
  <c r="O25" i="80"/>
  <c r="M25" i="80"/>
  <c r="K25" i="80"/>
  <c r="N25" i="80" s="1"/>
  <c r="I25" i="80"/>
  <c r="P22" i="80"/>
  <c r="O22" i="80"/>
  <c r="M22" i="80"/>
  <c r="K22" i="80"/>
  <c r="L22" i="80" s="1"/>
  <c r="I22" i="80"/>
  <c r="P21" i="80"/>
  <c r="O21" i="80"/>
  <c r="M21" i="80"/>
  <c r="K21" i="80"/>
  <c r="I21" i="80"/>
  <c r="P20" i="80"/>
  <c r="O20" i="80"/>
  <c r="M20" i="80"/>
  <c r="L20" i="80"/>
  <c r="K20" i="80"/>
  <c r="N20" i="80" s="1"/>
  <c r="I20" i="80"/>
  <c r="P19" i="80"/>
  <c r="O19" i="80"/>
  <c r="M19" i="80"/>
  <c r="L19" i="80"/>
  <c r="K19" i="80"/>
  <c r="N19" i="80" s="1"/>
  <c r="I19" i="80"/>
  <c r="P18" i="80"/>
  <c r="O18" i="80"/>
  <c r="M18" i="80"/>
  <c r="K18" i="80"/>
  <c r="N18" i="80" s="1"/>
  <c r="I18" i="80"/>
  <c r="P17" i="80"/>
  <c r="O17" i="80"/>
  <c r="M17" i="80"/>
  <c r="L17" i="80"/>
  <c r="K17" i="80"/>
  <c r="N17" i="80" s="1"/>
  <c r="I17" i="80"/>
  <c r="P16" i="80"/>
  <c r="O16" i="80"/>
  <c r="M16" i="80"/>
  <c r="K16" i="80"/>
  <c r="N16" i="80" s="1"/>
  <c r="I16" i="80"/>
  <c r="P15" i="80"/>
  <c r="O15" i="80"/>
  <c r="M15" i="80"/>
  <c r="K15" i="80"/>
  <c r="N15" i="80" s="1"/>
  <c r="I15" i="80"/>
  <c r="P14" i="80"/>
  <c r="O14" i="80"/>
  <c r="M14" i="80"/>
  <c r="K14" i="80"/>
  <c r="N14" i="80" s="1"/>
  <c r="I14" i="80"/>
  <c r="P13" i="80"/>
  <c r="O13" i="80"/>
  <c r="M13" i="80"/>
  <c r="K13" i="80"/>
  <c r="N13" i="80" s="1"/>
  <c r="I13" i="80"/>
  <c r="P12" i="80"/>
  <c r="O12" i="80"/>
  <c r="M12" i="80"/>
  <c r="K12" i="80"/>
  <c r="N12" i="80" s="1"/>
  <c r="I12" i="80"/>
  <c r="P11" i="80"/>
  <c r="O11" i="80"/>
  <c r="M11" i="80"/>
  <c r="K11" i="80"/>
  <c r="N11" i="80" s="1"/>
  <c r="I11" i="80"/>
  <c r="P10" i="80"/>
  <c r="O10" i="80"/>
  <c r="M10" i="80"/>
  <c r="K10" i="80"/>
  <c r="N10" i="80" s="1"/>
  <c r="I10" i="80"/>
  <c r="P9" i="80"/>
  <c r="O9" i="80"/>
  <c r="M9" i="80"/>
  <c r="L9" i="80"/>
  <c r="K9" i="80"/>
  <c r="N9" i="80" s="1"/>
  <c r="I9" i="80"/>
  <c r="N387" i="80" l="1"/>
  <c r="N467" i="80"/>
  <c r="G496" i="80"/>
  <c r="P215" i="80"/>
  <c r="M223" i="80"/>
  <c r="P336" i="80"/>
  <c r="N338" i="80"/>
  <c r="K494" i="80"/>
  <c r="L197" i="80"/>
  <c r="K215" i="80"/>
  <c r="O223" i="80"/>
  <c r="L225" i="80"/>
  <c r="K336" i="80"/>
  <c r="M215" i="80"/>
  <c r="P223" i="80"/>
  <c r="L389" i="80"/>
  <c r="N449" i="80"/>
  <c r="L411" i="80"/>
  <c r="O215" i="80"/>
  <c r="K223" i="80"/>
  <c r="O336" i="80"/>
  <c r="P494" i="80"/>
  <c r="N443" i="80"/>
  <c r="P59" i="80"/>
  <c r="N59" i="80"/>
  <c r="O195" i="80"/>
  <c r="L362" i="80"/>
  <c r="N485" i="80"/>
  <c r="M59" i="80"/>
  <c r="P195" i="80"/>
  <c r="K195" i="80"/>
  <c r="M195" i="80"/>
  <c r="N347" i="80"/>
  <c r="P187" i="80"/>
  <c r="M187" i="80"/>
  <c r="K187" i="80"/>
  <c r="P111" i="80"/>
  <c r="O59" i="80"/>
  <c r="K111" i="80"/>
  <c r="O55" i="80"/>
  <c r="K59" i="80"/>
  <c r="P55" i="80"/>
  <c r="O35" i="80"/>
  <c r="K55" i="80"/>
  <c r="P35" i="80"/>
  <c r="M35" i="80"/>
  <c r="O23" i="80"/>
  <c r="P23" i="80"/>
  <c r="K35" i="80"/>
  <c r="M23" i="80"/>
  <c r="K23" i="80"/>
  <c r="L270" i="80"/>
  <c r="L272" i="80"/>
  <c r="N115" i="80"/>
  <c r="L350" i="80"/>
  <c r="N441" i="80"/>
  <c r="N483" i="80"/>
  <c r="N435" i="80"/>
  <c r="N451" i="80"/>
  <c r="N469" i="80"/>
  <c r="L316" i="80"/>
  <c r="L332" i="80"/>
  <c r="N329" i="80"/>
  <c r="N395" i="80"/>
  <c r="L109" i="80"/>
  <c r="M297" i="80"/>
  <c r="L342" i="80"/>
  <c r="L419" i="80"/>
  <c r="L421" i="80"/>
  <c r="N423" i="80"/>
  <c r="L431" i="80"/>
  <c r="N439" i="80"/>
  <c r="N447" i="80"/>
  <c r="N461" i="80"/>
  <c r="N477" i="80"/>
  <c r="N334" i="80"/>
  <c r="N339" i="80"/>
  <c r="N391" i="80"/>
  <c r="N437" i="80"/>
  <c r="N445" i="80"/>
  <c r="N453" i="80"/>
  <c r="N459" i="80"/>
  <c r="N475" i="80"/>
  <c r="L403" i="80"/>
  <c r="L153" i="80"/>
  <c r="L178" i="80"/>
  <c r="N155" i="80"/>
  <c r="N119" i="80"/>
  <c r="L198" i="80"/>
  <c r="L214" i="80"/>
  <c r="L99" i="80"/>
  <c r="L162" i="80"/>
  <c r="L93" i="80"/>
  <c r="L130" i="80"/>
  <c r="N81" i="80"/>
  <c r="L89" i="80"/>
  <c r="L101" i="80"/>
  <c r="L113" i="80"/>
  <c r="L85" i="80"/>
  <c r="L87" i="80"/>
  <c r="L97" i="80"/>
  <c r="L105" i="80"/>
  <c r="L107" i="80"/>
  <c r="L123" i="80"/>
  <c r="L125" i="80"/>
  <c r="L172" i="80"/>
  <c r="L190" i="80"/>
  <c r="L208" i="80"/>
  <c r="L228" i="80"/>
  <c r="L278" i="80"/>
  <c r="L280" i="80"/>
  <c r="L282" i="80"/>
  <c r="L284" i="80"/>
  <c r="L286" i="80"/>
  <c r="L288" i="80"/>
  <c r="L290" i="80"/>
  <c r="L292" i="80"/>
  <c r="L302" i="80"/>
  <c r="L304" i="80"/>
  <c r="L306" i="80"/>
  <c r="L308" i="80"/>
  <c r="L310" i="80"/>
  <c r="L314" i="80"/>
  <c r="L322" i="80"/>
  <c r="L366" i="80"/>
  <c r="L383" i="80"/>
  <c r="L385" i="80"/>
  <c r="L399" i="80"/>
  <c r="L401" i="80"/>
  <c r="L409" i="80"/>
  <c r="L417" i="80"/>
  <c r="L83" i="80"/>
  <c r="L95" i="80"/>
  <c r="L103" i="80"/>
  <c r="L121" i="80"/>
  <c r="L170" i="80"/>
  <c r="L186" i="80"/>
  <c r="L206" i="80"/>
  <c r="L226" i="80"/>
  <c r="N300" i="80"/>
  <c r="L312" i="80"/>
  <c r="L320" i="80"/>
  <c r="L328" i="80"/>
  <c r="L338" i="80"/>
  <c r="L346" i="80"/>
  <c r="L354" i="80"/>
  <c r="L370" i="80"/>
  <c r="L397" i="80"/>
  <c r="L407" i="80"/>
  <c r="L415" i="80"/>
  <c r="N457" i="80"/>
  <c r="N465" i="80"/>
  <c r="N473" i="80"/>
  <c r="N481" i="80"/>
  <c r="N489" i="80"/>
  <c r="L117" i="80"/>
  <c r="N131" i="80"/>
  <c r="L164" i="80"/>
  <c r="L180" i="80"/>
  <c r="L200" i="80"/>
  <c r="L219" i="80"/>
  <c r="L274" i="80"/>
  <c r="N276" i="80"/>
  <c r="N298" i="80"/>
  <c r="L318" i="80"/>
  <c r="N343" i="80"/>
  <c r="N351" i="80"/>
  <c r="L358" i="80"/>
  <c r="L374" i="80"/>
  <c r="L393" i="80"/>
  <c r="L405" i="80"/>
  <c r="L413" i="80"/>
  <c r="L433" i="80"/>
  <c r="N463" i="80"/>
  <c r="N471" i="80"/>
  <c r="N479" i="80"/>
  <c r="N487" i="80"/>
  <c r="N45" i="80"/>
  <c r="L72" i="80"/>
  <c r="N42" i="80"/>
  <c r="N49" i="80"/>
  <c r="L37" i="80"/>
  <c r="L27" i="80"/>
  <c r="N22" i="80"/>
  <c r="N32" i="80"/>
  <c r="N118" i="80"/>
  <c r="L118" i="80"/>
  <c r="L194" i="80"/>
  <c r="L212" i="80"/>
  <c r="L218" i="80"/>
  <c r="N240" i="80"/>
  <c r="L240" i="80"/>
  <c r="N244" i="80"/>
  <c r="L244" i="80"/>
  <c r="N248" i="80"/>
  <c r="L248" i="80"/>
  <c r="N333" i="80"/>
  <c r="L333" i="80"/>
  <c r="N363" i="80"/>
  <c r="L363" i="80"/>
  <c r="N429" i="80"/>
  <c r="L429" i="80"/>
  <c r="N96" i="80"/>
  <c r="L96" i="80"/>
  <c r="N359" i="80"/>
  <c r="L359" i="80"/>
  <c r="N375" i="80"/>
  <c r="L375" i="80"/>
  <c r="L160" i="80"/>
  <c r="L168" i="80"/>
  <c r="L204" i="80"/>
  <c r="N252" i="80"/>
  <c r="L252" i="80"/>
  <c r="M268" i="80"/>
  <c r="M336" i="80" s="1"/>
  <c r="N268" i="80"/>
  <c r="N21" i="80"/>
  <c r="N23" i="80" s="1"/>
  <c r="L21" i="80"/>
  <c r="N41" i="80"/>
  <c r="L41" i="80"/>
  <c r="N92" i="80"/>
  <c r="L92" i="80"/>
  <c r="N100" i="80"/>
  <c r="L100" i="80"/>
  <c r="N114" i="80"/>
  <c r="L114" i="80"/>
  <c r="L158" i="80"/>
  <c r="L166" i="80"/>
  <c r="L174" i="80"/>
  <c r="L182" i="80"/>
  <c r="L192" i="80"/>
  <c r="L202" i="80"/>
  <c r="L210" i="80"/>
  <c r="L221" i="80"/>
  <c r="L230" i="80"/>
  <c r="N361" i="80"/>
  <c r="L361" i="80"/>
  <c r="N367" i="80"/>
  <c r="L367" i="80"/>
  <c r="N377" i="80"/>
  <c r="L377" i="80"/>
  <c r="N493" i="80"/>
  <c r="L493" i="80"/>
  <c r="N31" i="80"/>
  <c r="L31" i="80"/>
  <c r="N84" i="80"/>
  <c r="L84" i="80"/>
  <c r="N104" i="80"/>
  <c r="L104" i="80"/>
  <c r="N122" i="80"/>
  <c r="L122" i="80"/>
  <c r="N369" i="80"/>
  <c r="L369" i="80"/>
  <c r="N379" i="80"/>
  <c r="L379" i="80"/>
  <c r="L28" i="80"/>
  <c r="N28" i="80"/>
  <c r="L176" i="80"/>
  <c r="L184" i="80"/>
  <c r="L232" i="80"/>
  <c r="N236" i="80"/>
  <c r="L236" i="80"/>
  <c r="N256" i="80"/>
  <c r="L256" i="80"/>
  <c r="N260" i="80"/>
  <c r="L260" i="80"/>
  <c r="N264" i="80"/>
  <c r="L264" i="80"/>
  <c r="N357" i="80"/>
  <c r="L357" i="80"/>
  <c r="N373" i="80"/>
  <c r="L373" i="80"/>
  <c r="L38" i="80"/>
  <c r="N38" i="80"/>
  <c r="N73" i="80"/>
  <c r="N88" i="80"/>
  <c r="L88" i="80"/>
  <c r="N108" i="80"/>
  <c r="L108" i="80"/>
  <c r="N126" i="80"/>
  <c r="L126" i="80"/>
  <c r="N154" i="80"/>
  <c r="L154" i="80"/>
  <c r="N234" i="80"/>
  <c r="L234" i="80"/>
  <c r="N238" i="80"/>
  <c r="L238" i="80"/>
  <c r="N242" i="80"/>
  <c r="L242" i="80"/>
  <c r="N246" i="80"/>
  <c r="L246" i="80"/>
  <c r="N250" i="80"/>
  <c r="L250" i="80"/>
  <c r="N254" i="80"/>
  <c r="L254" i="80"/>
  <c r="N258" i="80"/>
  <c r="L258" i="80"/>
  <c r="N262" i="80"/>
  <c r="L262" i="80"/>
  <c r="N266" i="80"/>
  <c r="L266" i="80"/>
  <c r="N355" i="80"/>
  <c r="L355" i="80"/>
  <c r="N365" i="80"/>
  <c r="L365" i="80"/>
  <c r="N371" i="80"/>
  <c r="L371" i="80"/>
  <c r="N427" i="80"/>
  <c r="L427" i="80"/>
  <c r="O491" i="80"/>
  <c r="L335" i="80"/>
  <c r="L341" i="80"/>
  <c r="L345" i="80"/>
  <c r="L349" i="80"/>
  <c r="L386" i="80"/>
  <c r="L390" i="80"/>
  <c r="L394" i="80"/>
  <c r="L398" i="80"/>
  <c r="L402" i="80"/>
  <c r="L406" i="80"/>
  <c r="L410" i="80"/>
  <c r="L414" i="80"/>
  <c r="L425" i="80"/>
  <c r="O455" i="80"/>
  <c r="L137" i="80"/>
  <c r="L378" i="80"/>
  <c r="L14" i="80"/>
  <c r="L16" i="80"/>
  <c r="L18" i="80"/>
  <c r="L48" i="80"/>
  <c r="L52" i="80"/>
  <c r="N53" i="80"/>
  <c r="L57" i="80"/>
  <c r="N61" i="80"/>
  <c r="L64" i="80"/>
  <c r="N65" i="80"/>
  <c r="L68" i="80"/>
  <c r="N69" i="80"/>
  <c r="O75" i="80"/>
  <c r="L77" i="80"/>
  <c r="L79" i="80"/>
  <c r="O133" i="80"/>
  <c r="O135" i="80" s="1"/>
  <c r="O139" i="80"/>
  <c r="O142" i="80"/>
  <c r="O144" i="80" s="1"/>
  <c r="O146" i="80" s="1"/>
  <c r="O148" i="80" s="1"/>
  <c r="O150" i="80" s="1"/>
  <c r="O381" i="80"/>
  <c r="L10" i="80"/>
  <c r="L12" i="80"/>
  <c r="L26" i="80"/>
  <c r="L30" i="80"/>
  <c r="L34" i="80"/>
  <c r="L40" i="80"/>
  <c r="M44" i="80"/>
  <c r="M55" i="80" s="1"/>
  <c r="O71" i="80"/>
  <c r="O134" i="80"/>
  <c r="O136" i="80" s="1"/>
  <c r="O138" i="80" s="1"/>
  <c r="O141" i="80"/>
  <c r="O143" i="80" s="1"/>
  <c r="O145" i="80" s="1"/>
  <c r="O147" i="80" s="1"/>
  <c r="O149" i="80" s="1"/>
  <c r="O151" i="80" s="1"/>
  <c r="L13" i="80"/>
  <c r="L47" i="80"/>
  <c r="L51" i="80"/>
  <c r="L58" i="80"/>
  <c r="L63" i="80"/>
  <c r="L67" i="80"/>
  <c r="L76" i="80"/>
  <c r="O127" i="80"/>
  <c r="O129" i="80" s="1"/>
  <c r="O78" i="80"/>
  <c r="O80" i="80" s="1"/>
  <c r="L330" i="80"/>
  <c r="N330" i="80"/>
  <c r="L11" i="80"/>
  <c r="L15" i="80"/>
  <c r="L25" i="80"/>
  <c r="L29" i="80"/>
  <c r="L33" i="80"/>
  <c r="L39" i="80"/>
  <c r="L43" i="80"/>
  <c r="L46" i="80"/>
  <c r="L50" i="80"/>
  <c r="L54" i="80"/>
  <c r="L62" i="80"/>
  <c r="L66" i="80"/>
  <c r="N80" i="80"/>
  <c r="L82" i="80"/>
  <c r="L86" i="80"/>
  <c r="L90" i="80"/>
  <c r="L94" i="80"/>
  <c r="L98" i="80"/>
  <c r="L102" i="80"/>
  <c r="L106" i="80"/>
  <c r="L116" i="80"/>
  <c r="L120" i="80"/>
  <c r="L124" i="80"/>
  <c r="L128" i="80"/>
  <c r="L132" i="80"/>
  <c r="N134" i="80"/>
  <c r="N138" i="80"/>
  <c r="L140" i="80"/>
  <c r="N142" i="80"/>
  <c r="N146" i="80"/>
  <c r="N150" i="80"/>
  <c r="L152" i="80"/>
  <c r="L156" i="80"/>
  <c r="N279" i="80"/>
  <c r="L279" i="80"/>
  <c r="N283" i="80"/>
  <c r="L283" i="80"/>
  <c r="N287" i="80"/>
  <c r="L287" i="80"/>
  <c r="N291" i="80"/>
  <c r="L291" i="80"/>
  <c r="N303" i="80"/>
  <c r="L303" i="80"/>
  <c r="N307" i="80"/>
  <c r="L307" i="80"/>
  <c r="O74" i="80"/>
  <c r="N299" i="80"/>
  <c r="L299" i="80"/>
  <c r="N71" i="80"/>
  <c r="N75" i="80"/>
  <c r="M110" i="80"/>
  <c r="M111" i="80" s="1"/>
  <c r="N129" i="80"/>
  <c r="N133" i="80"/>
  <c r="N141" i="80"/>
  <c r="N145" i="80"/>
  <c r="N149" i="80"/>
  <c r="N271" i="80"/>
  <c r="L271" i="80"/>
  <c r="N275" i="80"/>
  <c r="L275" i="80"/>
  <c r="N315" i="80"/>
  <c r="L315" i="80"/>
  <c r="N319" i="80"/>
  <c r="L319" i="80"/>
  <c r="N323" i="80"/>
  <c r="L323" i="80"/>
  <c r="N327" i="80"/>
  <c r="L327" i="80"/>
  <c r="O382" i="80"/>
  <c r="N384" i="80"/>
  <c r="L384" i="80"/>
  <c r="N388" i="80"/>
  <c r="L388" i="80"/>
  <c r="N392" i="80"/>
  <c r="L392" i="80"/>
  <c r="N396" i="80"/>
  <c r="L396" i="80"/>
  <c r="N400" i="80"/>
  <c r="L400" i="80"/>
  <c r="N404" i="80"/>
  <c r="L404" i="80"/>
  <c r="N408" i="80"/>
  <c r="L408" i="80"/>
  <c r="N412" i="80"/>
  <c r="L412" i="80"/>
  <c r="N416" i="80"/>
  <c r="L416" i="80"/>
  <c r="N432" i="80"/>
  <c r="L432" i="80"/>
  <c r="O70" i="80"/>
  <c r="L157" i="80"/>
  <c r="N157" i="80"/>
  <c r="N159" i="80"/>
  <c r="L159" i="80"/>
  <c r="L161" i="80"/>
  <c r="N161" i="80"/>
  <c r="N163" i="80"/>
  <c r="L163" i="80"/>
  <c r="L165" i="80"/>
  <c r="N165" i="80"/>
  <c r="N167" i="80"/>
  <c r="L167" i="80"/>
  <c r="L169" i="80"/>
  <c r="N169" i="80"/>
  <c r="N171" i="80"/>
  <c r="L171" i="80"/>
  <c r="L173" i="80"/>
  <c r="N173" i="80"/>
  <c r="N175" i="80"/>
  <c r="L175" i="80"/>
  <c r="L177" i="80"/>
  <c r="N177" i="80"/>
  <c r="N179" i="80"/>
  <c r="L179" i="80"/>
  <c r="L181" i="80"/>
  <c r="N181" i="80"/>
  <c r="N183" i="80"/>
  <c r="L183" i="80"/>
  <c r="N189" i="80"/>
  <c r="L189" i="80"/>
  <c r="N193" i="80"/>
  <c r="L193" i="80"/>
  <c r="N199" i="80"/>
  <c r="L199" i="80"/>
  <c r="N203" i="80"/>
  <c r="L203" i="80"/>
  <c r="N207" i="80"/>
  <c r="L207" i="80"/>
  <c r="N211" i="80"/>
  <c r="L211" i="80"/>
  <c r="N217" i="80"/>
  <c r="L217" i="80"/>
  <c r="N222" i="80"/>
  <c r="L222" i="80"/>
  <c r="N227" i="80"/>
  <c r="L227" i="80"/>
  <c r="N231" i="80"/>
  <c r="L231" i="80"/>
  <c r="N235" i="80"/>
  <c r="L235" i="80"/>
  <c r="N239" i="80"/>
  <c r="L239" i="80"/>
  <c r="N243" i="80"/>
  <c r="L243" i="80"/>
  <c r="N247" i="80"/>
  <c r="L247" i="80"/>
  <c r="N251" i="80"/>
  <c r="L251" i="80"/>
  <c r="N255" i="80"/>
  <c r="L255" i="80"/>
  <c r="N259" i="80"/>
  <c r="L259" i="80"/>
  <c r="N263" i="80"/>
  <c r="L263" i="80"/>
  <c r="N267" i="80"/>
  <c r="L267" i="80"/>
  <c r="N185" i="80"/>
  <c r="N191" i="80"/>
  <c r="N197" i="80"/>
  <c r="N201" i="80"/>
  <c r="N205" i="80"/>
  <c r="N209" i="80"/>
  <c r="N213" i="80"/>
  <c r="N220" i="80"/>
  <c r="N225" i="80"/>
  <c r="N229" i="80"/>
  <c r="N233" i="80"/>
  <c r="N237" i="80"/>
  <c r="N241" i="80"/>
  <c r="N245" i="80"/>
  <c r="N249" i="80"/>
  <c r="N253" i="80"/>
  <c r="N257" i="80"/>
  <c r="N261" i="80"/>
  <c r="N265" i="80"/>
  <c r="N269" i="80"/>
  <c r="N273" i="80"/>
  <c r="N277" i="80"/>
  <c r="N281" i="80"/>
  <c r="N285" i="80"/>
  <c r="N289" i="80"/>
  <c r="N305" i="80"/>
  <c r="N309" i="80"/>
  <c r="N313" i="80"/>
  <c r="N317" i="80"/>
  <c r="N321" i="80"/>
  <c r="N325" i="80"/>
  <c r="N356" i="80"/>
  <c r="L356" i="80"/>
  <c r="N360" i="80"/>
  <c r="L360" i="80"/>
  <c r="N364" i="80"/>
  <c r="L364" i="80"/>
  <c r="N368" i="80"/>
  <c r="L368" i="80"/>
  <c r="N372" i="80"/>
  <c r="L372" i="80"/>
  <c r="N376" i="80"/>
  <c r="L376" i="80"/>
  <c r="N428" i="80"/>
  <c r="L428" i="80"/>
  <c r="N492" i="80"/>
  <c r="L492" i="80"/>
  <c r="N340" i="80"/>
  <c r="L340" i="80"/>
  <c r="N344" i="80"/>
  <c r="L344" i="80"/>
  <c r="N348" i="80"/>
  <c r="L348" i="80"/>
  <c r="N352" i="80"/>
  <c r="L352" i="80"/>
  <c r="N424" i="80"/>
  <c r="L424" i="80"/>
  <c r="N456" i="80"/>
  <c r="L456" i="80"/>
  <c r="N460" i="80"/>
  <c r="L460" i="80"/>
  <c r="N464" i="80"/>
  <c r="L464" i="80"/>
  <c r="N468" i="80"/>
  <c r="L468" i="80"/>
  <c r="N472" i="80"/>
  <c r="L472" i="80"/>
  <c r="N476" i="80"/>
  <c r="L476" i="80"/>
  <c r="N480" i="80"/>
  <c r="L480" i="80"/>
  <c r="N484" i="80"/>
  <c r="L484" i="80"/>
  <c r="N488" i="80"/>
  <c r="L488" i="80"/>
  <c r="L331" i="80"/>
  <c r="N420" i="80"/>
  <c r="L420" i="80"/>
  <c r="N436" i="80"/>
  <c r="L436" i="80"/>
  <c r="N440" i="80"/>
  <c r="L440" i="80"/>
  <c r="N444" i="80"/>
  <c r="L444" i="80"/>
  <c r="N448" i="80"/>
  <c r="L448" i="80"/>
  <c r="N452" i="80"/>
  <c r="L452" i="80"/>
  <c r="M353" i="80"/>
  <c r="M494" i="80" s="1"/>
  <c r="N382" i="80"/>
  <c r="N418" i="80"/>
  <c r="N422" i="80"/>
  <c r="N426" i="80"/>
  <c r="N430" i="80"/>
  <c r="N434" i="80"/>
  <c r="N438" i="80"/>
  <c r="N442" i="80"/>
  <c r="N446" i="80"/>
  <c r="N450" i="80"/>
  <c r="N454" i="80"/>
  <c r="N458" i="80"/>
  <c r="N462" i="80"/>
  <c r="N466" i="80"/>
  <c r="N470" i="80"/>
  <c r="N474" i="80"/>
  <c r="N478" i="80"/>
  <c r="N482" i="80"/>
  <c r="N486" i="80"/>
  <c r="N490" i="80"/>
  <c r="N381" i="80"/>
  <c r="L223" i="80" l="1"/>
  <c r="N223" i="80"/>
  <c r="O494" i="80"/>
  <c r="L215" i="80"/>
  <c r="M496" i="80"/>
  <c r="L336" i="80"/>
  <c r="K496" i="80"/>
  <c r="N215" i="80"/>
  <c r="L494" i="80"/>
  <c r="P496" i="80"/>
  <c r="N336" i="80"/>
  <c r="N494" i="80"/>
  <c r="L195" i="80"/>
  <c r="L59" i="80"/>
  <c r="N195" i="80"/>
  <c r="N187" i="80"/>
  <c r="O111" i="80"/>
  <c r="O187" i="80"/>
  <c r="L111" i="80"/>
  <c r="L187" i="80"/>
  <c r="N111" i="80"/>
  <c r="L23" i="80"/>
  <c r="N55" i="80"/>
  <c r="N35" i="80"/>
  <c r="L55" i="80"/>
  <c r="L35" i="80"/>
  <c r="O496" i="80" l="1"/>
  <c r="N496" i="80"/>
  <c r="L496" i="80"/>
  <c r="H117" i="75" l="1"/>
  <c r="I117" i="75" s="1"/>
  <c r="I116" i="75"/>
  <c r="H114" i="75"/>
  <c r="I114" i="75" s="1"/>
  <c r="I113" i="75"/>
  <c r="I112" i="75"/>
  <c r="I111" i="75"/>
  <c r="I110" i="75"/>
  <c r="I109" i="75"/>
  <c r="H69" i="75"/>
  <c r="I69" i="75" s="1"/>
  <c r="F69" i="75"/>
  <c r="E69" i="75"/>
  <c r="I68" i="75"/>
  <c r="H65" i="75"/>
  <c r="I65" i="75" s="1"/>
  <c r="F65" i="75"/>
  <c r="E65" i="75"/>
  <c r="F14" i="75"/>
  <c r="E14" i="75"/>
  <c r="H14" i="75"/>
  <c r="I14" i="75" s="1"/>
  <c r="I13" i="75"/>
  <c r="I12" i="75"/>
  <c r="I10" i="75"/>
  <c r="I9" i="75"/>
  <c r="I8" i="75"/>
  <c r="I7" i="75"/>
  <c r="G62" i="72"/>
  <c r="P103" i="105" l="1"/>
  <c r="P114" i="105" l="1"/>
  <c r="P110" i="105" l="1"/>
  <c r="P108" i="105"/>
  <c r="P92" i="105"/>
  <c r="P82" i="105"/>
  <c r="P74" i="105"/>
  <c r="P102" i="105"/>
  <c r="P116" i="105"/>
  <c r="P101" i="105"/>
  <c r="P96" i="105"/>
  <c r="P87" i="105"/>
  <c r="P78" i="105"/>
  <c r="P67" i="105"/>
  <c r="P109" i="105"/>
  <c r="P115" i="105"/>
  <c r="P107" i="105"/>
  <c r="P100" i="105"/>
  <c r="P95" i="105"/>
  <c r="P91" i="105"/>
  <c r="P86" i="105"/>
  <c r="P81" i="105"/>
  <c r="P77" i="105"/>
  <c r="P72" i="105"/>
  <c r="P89" i="105"/>
  <c r="P68" i="105"/>
  <c r="P117" i="105"/>
  <c r="P98" i="105"/>
  <c r="P113" i="105"/>
  <c r="P106" i="105"/>
  <c r="P99" i="105"/>
  <c r="P94" i="105"/>
  <c r="P90" i="105"/>
  <c r="P85" i="105"/>
  <c r="P80" i="105"/>
  <c r="P76" i="105"/>
  <c r="P70" i="105"/>
  <c r="P71" i="105"/>
  <c r="P73" i="105"/>
  <c r="P111" i="105"/>
  <c r="P112" i="105"/>
  <c r="P105" i="105"/>
  <c r="P97" i="105"/>
  <c r="P93" i="105"/>
  <c r="P88" i="105"/>
  <c r="P83" i="105"/>
  <c r="P79" i="105"/>
  <c r="P75" i="105"/>
  <c r="P69" i="105"/>
  <c r="P119" i="105" l="1"/>
  <c r="P104" i="105"/>
  <c r="P84" i="105"/>
  <c r="P120" i="105" l="1"/>
</calcChain>
</file>

<file path=xl/comments1.xml><?xml version="1.0" encoding="utf-8"?>
<comments xmlns="http://schemas.openxmlformats.org/spreadsheetml/2006/main">
  <authors>
    <author>RH</author>
    <author>C.Mendoza</author>
  </authors>
  <commentList>
    <comment ref="G37" authorId="0" shapeId="0">
      <text>
        <r>
          <rPr>
            <b/>
            <sz val="9"/>
            <color indexed="81"/>
            <rFont val="Tahoma"/>
            <family val="2"/>
          </rPr>
          <t>RH:</t>
        </r>
        <r>
          <rPr>
            <sz val="9"/>
            <color indexed="81"/>
            <rFont val="Tahoma"/>
            <family val="2"/>
          </rPr>
          <t xml:space="preserve">
plaza $1150.00 gana $1100</t>
        </r>
      </text>
    </comment>
    <comment ref="G65" authorId="0" shapeId="0">
      <text>
        <r>
          <rPr>
            <b/>
            <sz val="9"/>
            <color indexed="81"/>
            <rFont val="Tahoma"/>
            <family val="2"/>
          </rPr>
          <t>RH:</t>
        </r>
        <r>
          <rPr>
            <sz val="9"/>
            <color indexed="81"/>
            <rFont val="Tahoma"/>
            <family val="2"/>
          </rPr>
          <t xml:space="preserve">
Gana $600.00</t>
        </r>
      </text>
    </comment>
    <comment ref="G90" authorId="0" shapeId="0">
      <text>
        <r>
          <rPr>
            <b/>
            <sz val="9"/>
            <color indexed="81"/>
            <rFont val="Tahoma"/>
            <family val="2"/>
          </rPr>
          <t>RH:</t>
        </r>
        <r>
          <rPr>
            <sz val="9"/>
            <color indexed="81"/>
            <rFont val="Tahoma"/>
            <family val="2"/>
          </rPr>
          <t xml:space="preserve">
Se le paga medio tiempo $200.00</t>
        </r>
      </text>
    </comment>
    <comment ref="G94" authorId="0" shapeId="0">
      <text>
        <r>
          <rPr>
            <b/>
            <sz val="9"/>
            <color indexed="81"/>
            <rFont val="Tahoma"/>
            <family val="2"/>
          </rPr>
          <t>RH:</t>
        </r>
        <r>
          <rPr>
            <sz val="9"/>
            <color indexed="81"/>
            <rFont val="Tahoma"/>
            <family val="2"/>
          </rPr>
          <t xml:space="preserve">
Se le paga $750.00</t>
        </r>
      </text>
    </comment>
    <comment ref="G156" authorId="0" shapeId="0">
      <text>
        <r>
          <rPr>
            <b/>
            <sz val="9"/>
            <color indexed="81"/>
            <rFont val="Tahoma"/>
            <family val="2"/>
          </rPr>
          <t>RH:</t>
        </r>
        <r>
          <rPr>
            <sz val="9"/>
            <color indexed="81"/>
            <rFont val="Tahoma"/>
            <family val="2"/>
          </rPr>
          <t xml:space="preserve">
VACANTE A PARTIR DEL 2017</t>
        </r>
      </text>
    </comment>
    <comment ref="G157" authorId="0" shapeId="0">
      <text>
        <r>
          <rPr>
            <b/>
            <sz val="9"/>
            <color indexed="81"/>
            <rFont val="Tahoma"/>
            <family val="2"/>
          </rPr>
          <t>RH:</t>
        </r>
        <r>
          <rPr>
            <sz val="9"/>
            <color indexed="81"/>
            <rFont val="Tahoma"/>
            <family val="2"/>
          </rPr>
          <t xml:space="preserve">
SE LE PAGA $465.00</t>
        </r>
      </text>
    </comment>
    <comment ref="G158" authorId="0" shapeId="0">
      <text>
        <r>
          <rPr>
            <b/>
            <sz val="9"/>
            <color indexed="81"/>
            <rFont val="Tahoma"/>
            <family val="2"/>
          </rPr>
          <t>RH:</t>
        </r>
        <r>
          <rPr>
            <sz val="9"/>
            <color indexed="81"/>
            <rFont val="Tahoma"/>
            <family val="2"/>
          </rPr>
          <t xml:space="preserve">
SE LE PAGA $500.00</t>
        </r>
      </text>
    </comment>
    <comment ref="G160" authorId="0" shapeId="0">
      <text>
        <r>
          <rPr>
            <b/>
            <sz val="9"/>
            <color indexed="81"/>
            <rFont val="Tahoma"/>
            <family val="2"/>
          </rPr>
          <t>RH:</t>
        </r>
        <r>
          <rPr>
            <sz val="9"/>
            <color indexed="81"/>
            <rFont val="Tahoma"/>
            <family val="2"/>
          </rPr>
          <t xml:space="preserve">
SE LE PAGA $465.00
</t>
        </r>
      </text>
    </comment>
    <comment ref="C173" authorId="0" shapeId="0">
      <text>
        <r>
          <rPr>
            <b/>
            <sz val="9"/>
            <color indexed="81"/>
            <rFont val="Tahoma"/>
            <family val="2"/>
          </rPr>
          <t>RH:</t>
        </r>
        <r>
          <rPr>
            <sz val="9"/>
            <color indexed="81"/>
            <rFont val="Tahoma"/>
            <family val="2"/>
          </rPr>
          <t xml:space="preserve">
</t>
        </r>
      </text>
    </comment>
    <comment ref="G176" authorId="0" shapeId="0">
      <text>
        <r>
          <rPr>
            <b/>
            <sz val="9"/>
            <color indexed="81"/>
            <rFont val="Tahoma"/>
            <family val="2"/>
          </rPr>
          <t>RH:</t>
        </r>
        <r>
          <rPr>
            <sz val="9"/>
            <color indexed="81"/>
            <rFont val="Tahoma"/>
            <family val="2"/>
          </rPr>
          <t xml:space="preserve">
SE LE PAGA $270.00 DESDE JUNIO 2015</t>
        </r>
      </text>
    </comment>
    <comment ref="G181" authorId="0" shapeId="0">
      <text>
        <r>
          <rPr>
            <b/>
            <sz val="9"/>
            <color indexed="81"/>
            <rFont val="Tahoma"/>
            <family val="2"/>
          </rPr>
          <t>RH:</t>
        </r>
        <r>
          <rPr>
            <sz val="9"/>
            <color indexed="81"/>
            <rFont val="Tahoma"/>
            <family val="2"/>
          </rPr>
          <t xml:space="preserve">
SE LE PAGA $270.00</t>
        </r>
      </text>
    </comment>
    <comment ref="G191" authorId="0" shapeId="0">
      <text>
        <r>
          <rPr>
            <b/>
            <sz val="9"/>
            <color indexed="81"/>
            <rFont val="Tahoma"/>
            <family val="2"/>
          </rPr>
          <t>RH:</t>
        </r>
        <r>
          <rPr>
            <sz val="9"/>
            <color indexed="81"/>
            <rFont val="Tahoma"/>
            <family val="2"/>
          </rPr>
          <t xml:space="preserve">
SE LE PAGA $415.00</t>
        </r>
      </text>
    </comment>
    <comment ref="G197" authorId="0" shapeId="0">
      <text>
        <r>
          <rPr>
            <b/>
            <sz val="9"/>
            <color indexed="81"/>
            <rFont val="Tahoma"/>
            <family val="2"/>
          </rPr>
          <t>RH:</t>
        </r>
        <r>
          <rPr>
            <sz val="9"/>
            <color indexed="81"/>
            <rFont val="Tahoma"/>
            <family val="2"/>
          </rPr>
          <t xml:space="preserve">
SE LE PAGA $415.00</t>
        </r>
      </text>
    </comment>
    <comment ref="G198" authorId="0" shapeId="0">
      <text>
        <r>
          <rPr>
            <b/>
            <sz val="9"/>
            <color indexed="81"/>
            <rFont val="Tahoma"/>
            <family val="2"/>
          </rPr>
          <t>RH:</t>
        </r>
        <r>
          <rPr>
            <sz val="9"/>
            <color indexed="81"/>
            <rFont val="Tahoma"/>
            <family val="2"/>
          </rPr>
          <t xml:space="preserve">
SE TRASLADO EN NOV. 2016 AL MERCADO HAY QUE NOMBRAR SUSTITUTO
</t>
        </r>
      </text>
    </comment>
    <comment ref="G260" authorId="0" shapeId="0">
      <text>
        <r>
          <rPr>
            <b/>
            <sz val="9"/>
            <color indexed="81"/>
            <rFont val="Tahoma"/>
            <family val="2"/>
          </rPr>
          <t>RH:SE LE PAGA $450.00</t>
        </r>
      </text>
    </comment>
    <comment ref="G273" authorId="0" shapeId="0">
      <text>
        <r>
          <rPr>
            <b/>
            <sz val="9"/>
            <color indexed="81"/>
            <rFont val="Tahoma"/>
            <family val="2"/>
          </rPr>
          <t>RH:</t>
        </r>
        <r>
          <rPr>
            <sz val="9"/>
            <color indexed="81"/>
            <rFont val="Tahoma"/>
            <family val="2"/>
          </rPr>
          <t xml:space="preserve">
ESTA COMO AUX. DE OPERADOR
</t>
        </r>
      </text>
    </comment>
    <comment ref="G274" authorId="0" shapeId="0">
      <text>
        <r>
          <rPr>
            <b/>
            <sz val="9"/>
            <color indexed="81"/>
            <rFont val="Tahoma"/>
            <family val="2"/>
          </rPr>
          <t>RH:</t>
        </r>
        <r>
          <rPr>
            <sz val="9"/>
            <color indexed="81"/>
            <rFont val="Tahoma"/>
            <family val="2"/>
          </rPr>
          <t xml:space="preserve">
SE LE PAGA $400.00
</t>
        </r>
      </text>
    </comment>
    <comment ref="G303" authorId="0" shapeId="0">
      <text>
        <r>
          <rPr>
            <b/>
            <sz val="9"/>
            <color indexed="81"/>
            <rFont val="Tahoma"/>
            <family val="2"/>
          </rPr>
          <t>RH:</t>
        </r>
        <r>
          <rPr>
            <sz val="9"/>
            <color indexed="81"/>
            <rFont val="Tahoma"/>
            <family val="2"/>
          </rPr>
          <t xml:space="preserve">
SE LE PAGA $400.00</t>
        </r>
      </text>
    </comment>
    <comment ref="G307" authorId="0" shapeId="0">
      <text>
        <r>
          <rPr>
            <b/>
            <sz val="9"/>
            <color indexed="81"/>
            <rFont val="Tahoma"/>
            <family val="2"/>
          </rPr>
          <t>RH:</t>
        </r>
        <r>
          <rPr>
            <sz val="9"/>
            <color indexed="81"/>
            <rFont val="Tahoma"/>
            <family val="2"/>
          </rPr>
          <t xml:space="preserve">
SE LE PAGA $270.00 DESDE JULIO 2013</t>
        </r>
      </text>
    </comment>
    <comment ref="G315" authorId="1" shapeId="0">
      <text>
        <r>
          <rPr>
            <sz val="9"/>
            <color indexed="81"/>
            <rFont val="Tahoma"/>
            <family val="2"/>
          </rPr>
          <t>Se le paga $270.00</t>
        </r>
      </text>
    </comment>
    <comment ref="G333" authorId="0" shapeId="0">
      <text>
        <r>
          <rPr>
            <b/>
            <sz val="9"/>
            <color indexed="81"/>
            <rFont val="Tahoma"/>
            <family val="2"/>
          </rPr>
          <t>RH:</t>
        </r>
        <r>
          <rPr>
            <sz val="9"/>
            <color indexed="81"/>
            <rFont val="Tahoma"/>
            <family val="2"/>
          </rPr>
          <t xml:space="preserve">
SE LE PAGA $300.00
</t>
        </r>
      </text>
    </comment>
    <comment ref="G342" authorId="0" shapeId="0">
      <text>
        <r>
          <rPr>
            <b/>
            <sz val="9"/>
            <color indexed="81"/>
            <rFont val="Tahoma"/>
            <family val="2"/>
          </rPr>
          <t>RH:</t>
        </r>
        <r>
          <rPr>
            <sz val="9"/>
            <color indexed="81"/>
            <rFont val="Tahoma"/>
            <family val="2"/>
          </rPr>
          <t xml:space="preserve">
SE LE PAGA 270.00
</t>
        </r>
      </text>
    </comment>
    <comment ref="G345" authorId="0" shapeId="0">
      <text>
        <r>
          <rPr>
            <b/>
            <sz val="9"/>
            <color indexed="81"/>
            <rFont val="Tahoma"/>
            <family val="2"/>
          </rPr>
          <t>RH:</t>
        </r>
        <r>
          <rPr>
            <sz val="9"/>
            <color indexed="81"/>
            <rFont val="Tahoma"/>
            <family val="2"/>
          </rPr>
          <t xml:space="preserve">
SE LE PAGA $270.00
</t>
        </r>
      </text>
    </comment>
    <comment ref="G347" authorId="0" shapeId="0">
      <text>
        <r>
          <rPr>
            <b/>
            <sz val="9"/>
            <color indexed="81"/>
            <rFont val="Tahoma"/>
            <family val="2"/>
          </rPr>
          <t>RH:</t>
        </r>
        <r>
          <rPr>
            <sz val="9"/>
            <color indexed="81"/>
            <rFont val="Tahoma"/>
            <family val="2"/>
          </rPr>
          <t xml:space="preserve">
SE LE PAGA $350
</t>
        </r>
      </text>
    </comment>
    <comment ref="G348" authorId="0" shapeId="0">
      <text>
        <r>
          <rPr>
            <b/>
            <sz val="9"/>
            <color indexed="81"/>
            <rFont val="Tahoma"/>
            <family val="2"/>
          </rPr>
          <t>RH:</t>
        </r>
        <r>
          <rPr>
            <sz val="9"/>
            <color indexed="81"/>
            <rFont val="Tahoma"/>
            <family val="2"/>
          </rPr>
          <t xml:space="preserve">
SE LE PAGA $415.00
</t>
        </r>
      </text>
    </comment>
    <comment ref="G350" authorId="0" shapeId="0">
      <text>
        <r>
          <rPr>
            <b/>
            <sz val="9"/>
            <color indexed="81"/>
            <rFont val="Tahoma"/>
            <family val="2"/>
          </rPr>
          <t>RH:</t>
        </r>
        <r>
          <rPr>
            <sz val="9"/>
            <color indexed="81"/>
            <rFont val="Tahoma"/>
            <family val="2"/>
          </rPr>
          <t xml:space="preserve">
SE LE PAGA $415.00
</t>
        </r>
      </text>
    </comment>
    <comment ref="G351" authorId="0" shapeId="0">
      <text>
        <r>
          <rPr>
            <b/>
            <sz val="9"/>
            <color indexed="81"/>
            <rFont val="Tahoma"/>
            <family val="2"/>
          </rPr>
          <t>RH:</t>
        </r>
        <r>
          <rPr>
            <sz val="9"/>
            <color indexed="81"/>
            <rFont val="Tahoma"/>
            <family val="2"/>
          </rPr>
          <t xml:space="preserve">
SE LE PAGA $400.00</t>
        </r>
      </text>
    </comment>
    <comment ref="G362" authorId="0" shapeId="0">
      <text>
        <r>
          <rPr>
            <b/>
            <sz val="9"/>
            <color indexed="81"/>
            <rFont val="Tahoma"/>
            <family val="2"/>
          </rPr>
          <t>RH:</t>
        </r>
        <r>
          <rPr>
            <sz val="9"/>
            <color indexed="81"/>
            <rFont val="Tahoma"/>
            <family val="2"/>
          </rPr>
          <t xml:space="preserve">
SUS LABORES SON DE MOTORISTA
</t>
        </r>
      </text>
    </comment>
    <comment ref="G363" authorId="0" shapeId="0">
      <text>
        <r>
          <rPr>
            <b/>
            <sz val="9"/>
            <color indexed="81"/>
            <rFont val="Tahoma"/>
            <family val="2"/>
          </rPr>
          <t>RH:</t>
        </r>
        <r>
          <rPr>
            <sz val="9"/>
            <color indexed="81"/>
            <rFont val="Tahoma"/>
            <family val="2"/>
          </rPr>
          <t xml:space="preserve">
SE LE PAGA $550.00
</t>
        </r>
      </text>
    </comment>
    <comment ref="G364" authorId="0" shapeId="0">
      <text>
        <r>
          <rPr>
            <b/>
            <sz val="9"/>
            <color indexed="81"/>
            <rFont val="Tahoma"/>
            <family val="2"/>
          </rPr>
          <t>RH:</t>
        </r>
        <r>
          <rPr>
            <sz val="9"/>
            <color indexed="81"/>
            <rFont val="Tahoma"/>
            <family val="2"/>
          </rPr>
          <t xml:space="preserve">
SE LE PAGA $500.00</t>
        </r>
      </text>
    </comment>
    <comment ref="G365" authorId="0" shapeId="0">
      <text>
        <r>
          <rPr>
            <b/>
            <sz val="9"/>
            <color indexed="81"/>
            <rFont val="Tahoma"/>
            <family val="2"/>
          </rPr>
          <t>RH:</t>
        </r>
        <r>
          <rPr>
            <sz val="9"/>
            <color indexed="81"/>
            <rFont val="Tahoma"/>
            <family val="2"/>
          </rPr>
          <t xml:space="preserve">
SE LE PAGA $400.00
</t>
        </r>
      </text>
    </comment>
    <comment ref="G366" authorId="0" shapeId="0">
      <text>
        <r>
          <rPr>
            <b/>
            <sz val="9"/>
            <color indexed="81"/>
            <rFont val="Tahoma"/>
            <family val="2"/>
          </rPr>
          <t>RH:</t>
        </r>
        <r>
          <rPr>
            <sz val="9"/>
            <color indexed="81"/>
            <rFont val="Tahoma"/>
            <family val="2"/>
          </rPr>
          <t xml:space="preserve">
SE LE PAGA $600.00
</t>
        </r>
      </text>
    </comment>
    <comment ref="G367" authorId="0" shapeId="0">
      <text>
        <r>
          <rPr>
            <b/>
            <sz val="9"/>
            <color indexed="81"/>
            <rFont val="Tahoma"/>
            <family val="2"/>
          </rPr>
          <t>RH:</t>
        </r>
        <r>
          <rPr>
            <sz val="9"/>
            <color indexed="81"/>
            <rFont val="Tahoma"/>
            <family val="2"/>
          </rPr>
          <t xml:space="preserve">
SE LE PAGA $400.00
</t>
        </r>
      </text>
    </comment>
    <comment ref="G368" authorId="0" shapeId="0">
      <text>
        <r>
          <rPr>
            <b/>
            <sz val="9"/>
            <color indexed="81"/>
            <rFont val="Tahoma"/>
            <family val="2"/>
          </rPr>
          <t>RH:</t>
        </r>
        <r>
          <rPr>
            <sz val="9"/>
            <color indexed="81"/>
            <rFont val="Tahoma"/>
            <family val="2"/>
          </rPr>
          <t xml:space="preserve">
SE LE PAGA $400.00
</t>
        </r>
      </text>
    </comment>
    <comment ref="G369" authorId="0" shapeId="0">
      <text>
        <r>
          <rPr>
            <b/>
            <sz val="9"/>
            <color indexed="81"/>
            <rFont val="Tahoma"/>
            <family val="2"/>
          </rPr>
          <t>RH:</t>
        </r>
        <r>
          <rPr>
            <sz val="9"/>
            <color indexed="81"/>
            <rFont val="Tahoma"/>
            <family val="2"/>
          </rPr>
          <t xml:space="preserve">
SE LE PAGA $270.00
</t>
        </r>
      </text>
    </comment>
    <comment ref="G371" authorId="0" shapeId="0">
      <text>
        <r>
          <rPr>
            <b/>
            <sz val="9"/>
            <color indexed="81"/>
            <rFont val="Tahoma"/>
            <family val="2"/>
          </rPr>
          <t>RH:</t>
        </r>
        <r>
          <rPr>
            <sz val="9"/>
            <color indexed="81"/>
            <rFont val="Tahoma"/>
            <family val="2"/>
          </rPr>
          <t xml:space="preserve">
SE LE PAGA $270.00
</t>
        </r>
      </text>
    </comment>
    <comment ref="G381" authorId="0" shapeId="0">
      <text>
        <r>
          <rPr>
            <b/>
            <sz val="9"/>
            <color indexed="81"/>
            <rFont val="Tahoma"/>
            <family val="2"/>
          </rPr>
          <t>RH:</t>
        </r>
        <r>
          <rPr>
            <sz val="9"/>
            <color indexed="81"/>
            <rFont val="Tahoma"/>
            <family val="2"/>
          </rPr>
          <t xml:space="preserve">
SE HA TRASLADO COMO GUARDA PARQUE
</t>
        </r>
      </text>
    </comment>
    <comment ref="G393" authorId="0" shapeId="0">
      <text>
        <r>
          <rPr>
            <b/>
            <sz val="9"/>
            <color indexed="81"/>
            <rFont val="Tahoma"/>
            <family val="2"/>
          </rPr>
          <t>RH:</t>
        </r>
        <r>
          <rPr>
            <sz val="9"/>
            <color indexed="81"/>
            <rFont val="Tahoma"/>
            <family val="2"/>
          </rPr>
          <t xml:space="preserve">
SE LE PAGA $450.00</t>
        </r>
      </text>
    </comment>
    <comment ref="G401" authorId="0" shapeId="0">
      <text>
        <r>
          <rPr>
            <b/>
            <sz val="9"/>
            <color indexed="81"/>
            <rFont val="Tahoma"/>
            <family val="2"/>
          </rPr>
          <t>RH:</t>
        </r>
        <r>
          <rPr>
            <sz val="9"/>
            <color indexed="81"/>
            <rFont val="Tahoma"/>
            <family val="2"/>
          </rPr>
          <t xml:space="preserve">
MECANICO DE OBRA DE BANCO 2017
</t>
        </r>
      </text>
    </comment>
    <comment ref="G412" authorId="0" shapeId="0">
      <text>
        <r>
          <rPr>
            <b/>
            <sz val="9"/>
            <color indexed="81"/>
            <rFont val="Tahoma"/>
            <family val="2"/>
          </rPr>
          <t>RH:</t>
        </r>
        <r>
          <rPr>
            <sz val="9"/>
            <color indexed="81"/>
            <rFont val="Tahoma"/>
            <family val="2"/>
          </rPr>
          <t xml:space="preserve">
SE LE PAGA $270.00
</t>
        </r>
      </text>
    </comment>
    <comment ref="C430" authorId="0" shapeId="0">
      <text>
        <r>
          <rPr>
            <b/>
            <sz val="9"/>
            <color indexed="81"/>
            <rFont val="Tahoma"/>
            <family val="2"/>
          </rPr>
          <t>RH:</t>
        </r>
        <r>
          <rPr>
            <sz val="9"/>
            <color indexed="81"/>
            <rFont val="Tahoma"/>
            <family val="2"/>
          </rPr>
          <t xml:space="preserve">
CONSULTAR SI ES AUXILIAR DE ALBAÑIL</t>
        </r>
      </text>
    </comment>
    <comment ref="G434" authorId="0" shapeId="0">
      <text>
        <r>
          <rPr>
            <b/>
            <sz val="9"/>
            <color indexed="81"/>
            <rFont val="Tahoma"/>
            <family val="2"/>
          </rPr>
          <t>RH:</t>
        </r>
        <r>
          <rPr>
            <sz val="9"/>
            <color indexed="81"/>
            <rFont val="Tahoma"/>
            <family val="2"/>
          </rPr>
          <t xml:space="preserve">
SE LE CAMBIA PLAZA DE AUXILIAR DE JARDINERO A PARTIR DEL 2017
</t>
        </r>
      </text>
    </comment>
    <comment ref="G435" authorId="0" shapeId="0">
      <text>
        <r>
          <rPr>
            <b/>
            <sz val="9"/>
            <color indexed="81"/>
            <rFont val="Tahoma"/>
            <family val="2"/>
          </rPr>
          <t>RH:</t>
        </r>
        <r>
          <rPr>
            <sz val="9"/>
            <color indexed="81"/>
            <rFont val="Tahoma"/>
            <family val="2"/>
          </rPr>
          <t xml:space="preserve">
SE LE PAGA $350.00
</t>
        </r>
      </text>
    </comment>
    <comment ref="G453" authorId="0" shapeId="0">
      <text>
        <r>
          <rPr>
            <b/>
            <sz val="9"/>
            <color indexed="81"/>
            <rFont val="Tahoma"/>
            <family val="2"/>
          </rPr>
          <t>RH:</t>
        </r>
        <r>
          <rPr>
            <sz val="9"/>
            <color indexed="81"/>
            <rFont val="Tahoma"/>
            <family val="2"/>
          </rPr>
          <t xml:space="preserve">
SE TRASLADO EN NOV. 2016 AL MERCADO HAY QUE NOMBRAR SUSTITUTO
</t>
        </r>
      </text>
    </comment>
    <comment ref="G455" authorId="0" shapeId="0">
      <text>
        <r>
          <rPr>
            <b/>
            <sz val="9"/>
            <color indexed="81"/>
            <rFont val="Tahoma"/>
            <family val="2"/>
          </rPr>
          <t>RH:</t>
        </r>
        <r>
          <rPr>
            <sz val="9"/>
            <color indexed="81"/>
            <rFont val="Tahoma"/>
            <family val="2"/>
          </rPr>
          <t xml:space="preserve">
SE LE PAGA $270.00
</t>
        </r>
      </text>
    </comment>
    <comment ref="G456" authorId="0" shapeId="0">
      <text>
        <r>
          <rPr>
            <b/>
            <sz val="9"/>
            <color indexed="81"/>
            <rFont val="Tahoma"/>
            <family val="2"/>
          </rPr>
          <t>RH:</t>
        </r>
        <r>
          <rPr>
            <sz val="9"/>
            <color indexed="81"/>
            <rFont val="Tahoma"/>
            <family val="2"/>
          </rPr>
          <t xml:space="preserve">
SE LE PAGA $270.00
</t>
        </r>
      </text>
    </comment>
    <comment ref="G457" authorId="0" shapeId="0">
      <text>
        <r>
          <rPr>
            <b/>
            <sz val="9"/>
            <color indexed="81"/>
            <rFont val="Tahoma"/>
            <family val="2"/>
          </rPr>
          <t>RH:</t>
        </r>
        <r>
          <rPr>
            <sz val="9"/>
            <color indexed="81"/>
            <rFont val="Tahoma"/>
            <family val="2"/>
          </rPr>
          <t xml:space="preserve">
SE LE PAGA $270.00
</t>
        </r>
      </text>
    </comment>
    <comment ref="G458" authorId="0" shapeId="0">
      <text>
        <r>
          <rPr>
            <b/>
            <sz val="9"/>
            <color indexed="81"/>
            <rFont val="Tahoma"/>
            <family val="2"/>
          </rPr>
          <t>RH:</t>
        </r>
        <r>
          <rPr>
            <sz val="9"/>
            <color indexed="81"/>
            <rFont val="Tahoma"/>
            <family val="2"/>
          </rPr>
          <t xml:space="preserve">
SE LE PAGA $270.00
</t>
        </r>
      </text>
    </comment>
    <comment ref="G459" authorId="0" shapeId="0">
      <text>
        <r>
          <rPr>
            <b/>
            <sz val="9"/>
            <color indexed="81"/>
            <rFont val="Tahoma"/>
            <family val="2"/>
          </rPr>
          <t>RH:</t>
        </r>
        <r>
          <rPr>
            <sz val="9"/>
            <color indexed="81"/>
            <rFont val="Tahoma"/>
            <family val="2"/>
          </rPr>
          <t xml:space="preserve">
SE TRASLADA A ANTONIO HERNANDEZ RUIZ DE ASEO PUBLICO A PARTIR DEL 2017
</t>
        </r>
      </text>
    </comment>
    <comment ref="G460" authorId="0" shapeId="0">
      <text>
        <r>
          <rPr>
            <b/>
            <sz val="9"/>
            <color indexed="81"/>
            <rFont val="Tahoma"/>
            <family val="2"/>
          </rPr>
          <t>RH:
DON JUAN SE COMPROMETI A CONTRATAR AL PAPA DEL CHICO QUE SE MATO PONIENDO BANDERAS PCN</t>
        </r>
      </text>
    </comment>
    <comment ref="G473" authorId="0" shapeId="0">
      <text>
        <r>
          <rPr>
            <b/>
            <sz val="9"/>
            <color indexed="81"/>
            <rFont val="Tahoma"/>
            <family val="2"/>
          </rPr>
          <t>RH:</t>
        </r>
        <r>
          <rPr>
            <sz val="9"/>
            <color indexed="81"/>
            <rFont val="Tahoma"/>
            <family val="2"/>
          </rPr>
          <t xml:space="preserve">
SE LE PAGA $ 300.
</t>
        </r>
      </text>
    </comment>
    <comment ref="G474" authorId="0" shapeId="0">
      <text>
        <r>
          <rPr>
            <b/>
            <sz val="9"/>
            <color indexed="81"/>
            <rFont val="Tahoma"/>
            <family val="2"/>
          </rPr>
          <t>RH:</t>
        </r>
        <r>
          <rPr>
            <sz val="9"/>
            <color indexed="81"/>
            <rFont val="Tahoma"/>
            <family val="2"/>
          </rPr>
          <t xml:space="preserve">
SE LE PAGA $ 300.
</t>
        </r>
      </text>
    </comment>
    <comment ref="G475" authorId="0" shapeId="0">
      <text>
        <r>
          <rPr>
            <b/>
            <sz val="9"/>
            <color indexed="81"/>
            <rFont val="Tahoma"/>
            <family val="2"/>
          </rPr>
          <t>RH:</t>
        </r>
        <r>
          <rPr>
            <sz val="9"/>
            <color indexed="81"/>
            <rFont val="Tahoma"/>
            <family val="2"/>
          </rPr>
          <t xml:space="preserve">
SE LE PAGA $ 300.
</t>
        </r>
      </text>
    </comment>
    <comment ref="G476" authorId="0" shapeId="0">
      <text>
        <r>
          <rPr>
            <b/>
            <sz val="9"/>
            <color indexed="81"/>
            <rFont val="Tahoma"/>
            <family val="2"/>
          </rPr>
          <t>RH:</t>
        </r>
        <r>
          <rPr>
            <sz val="9"/>
            <color indexed="81"/>
            <rFont val="Tahoma"/>
            <family val="2"/>
          </rPr>
          <t xml:space="preserve">
SE LE PAGA $ 300.
</t>
        </r>
      </text>
    </comment>
    <comment ref="G477" authorId="0" shapeId="0">
      <text>
        <r>
          <rPr>
            <b/>
            <sz val="9"/>
            <color indexed="81"/>
            <rFont val="Tahoma"/>
            <family val="2"/>
          </rPr>
          <t>RH:</t>
        </r>
        <r>
          <rPr>
            <sz val="9"/>
            <color indexed="81"/>
            <rFont val="Tahoma"/>
            <family val="2"/>
          </rPr>
          <t xml:space="preserve">
SE LE PAGA $ 300.
</t>
        </r>
      </text>
    </comment>
    <comment ref="G479" authorId="0" shapeId="0">
      <text>
        <r>
          <rPr>
            <b/>
            <sz val="9"/>
            <color indexed="81"/>
            <rFont val="Tahoma"/>
            <family val="2"/>
          </rPr>
          <t>RH:</t>
        </r>
        <r>
          <rPr>
            <sz val="9"/>
            <color indexed="81"/>
            <rFont val="Tahoma"/>
            <family val="2"/>
          </rPr>
          <t xml:space="preserve">
SE LE PAGA $270.00
</t>
        </r>
      </text>
    </comment>
  </commentList>
</comments>
</file>

<file path=xl/comments2.xml><?xml version="1.0" encoding="utf-8"?>
<comments xmlns="http://schemas.openxmlformats.org/spreadsheetml/2006/main">
  <authors>
    <author>User</author>
    <author>RH</author>
    <author>C.Mendoza</author>
  </authors>
  <commentList>
    <comment ref="E31" authorId="0" shapeId="0">
      <text>
        <r>
          <rPr>
            <b/>
            <sz val="9"/>
            <color indexed="81"/>
            <rFont val="Tahoma"/>
            <family val="2"/>
          </rPr>
          <t>User:</t>
        </r>
        <r>
          <rPr>
            <sz val="9"/>
            <color indexed="81"/>
            <rFont val="Tahoma"/>
            <family val="2"/>
          </rPr>
          <t xml:space="preserve">
SE LE PAGA &amp;600.00</t>
        </r>
      </text>
    </comment>
    <comment ref="E33" authorId="0" shapeId="0">
      <text>
        <r>
          <rPr>
            <b/>
            <sz val="9"/>
            <color indexed="81"/>
            <rFont val="Tahoma"/>
            <family val="2"/>
          </rPr>
          <t>User:</t>
        </r>
        <r>
          <rPr>
            <sz val="9"/>
            <color indexed="81"/>
            <rFont val="Tahoma"/>
            <family val="2"/>
          </rPr>
          <t xml:space="preserve">
SE LE PAGA $465.00</t>
        </r>
      </text>
    </comment>
    <comment ref="E76" authorId="0" shapeId="0">
      <text>
        <r>
          <rPr>
            <b/>
            <sz val="9"/>
            <color indexed="81"/>
            <rFont val="Tahoma"/>
            <family val="2"/>
          </rPr>
          <t>User:</t>
        </r>
        <r>
          <rPr>
            <sz val="9"/>
            <color indexed="81"/>
            <rFont val="Tahoma"/>
            <family val="2"/>
          </rPr>
          <t xml:space="preserve">
SE LE PAGA $200.00 POR MEDIO TIEMPO</t>
        </r>
      </text>
    </comment>
    <comment ref="E86" authorId="1" shapeId="0">
      <text>
        <r>
          <rPr>
            <b/>
            <sz val="9"/>
            <color indexed="81"/>
            <rFont val="Tahoma"/>
            <family val="2"/>
          </rPr>
          <t>RH:</t>
        </r>
        <r>
          <rPr>
            <sz val="9"/>
            <color indexed="81"/>
            <rFont val="Tahoma"/>
            <family val="2"/>
          </rPr>
          <t xml:space="preserve">
VACANTE A PARTIR DEL 2017</t>
        </r>
      </text>
    </comment>
    <comment ref="E87" authorId="1" shapeId="0">
      <text>
        <r>
          <rPr>
            <b/>
            <sz val="9"/>
            <color indexed="81"/>
            <rFont val="Tahoma"/>
            <family val="2"/>
          </rPr>
          <t>RH:</t>
        </r>
        <r>
          <rPr>
            <sz val="9"/>
            <color indexed="81"/>
            <rFont val="Tahoma"/>
            <family val="2"/>
          </rPr>
          <t xml:space="preserve">
SE LE PAGA $465.00</t>
        </r>
      </text>
    </comment>
    <comment ref="E88" authorId="1" shapeId="0">
      <text>
        <r>
          <rPr>
            <b/>
            <sz val="9"/>
            <color indexed="81"/>
            <rFont val="Tahoma"/>
            <family val="2"/>
          </rPr>
          <t>RH:</t>
        </r>
        <r>
          <rPr>
            <sz val="9"/>
            <color indexed="81"/>
            <rFont val="Tahoma"/>
            <family val="2"/>
          </rPr>
          <t xml:space="preserve">
SE LE PAGA $500.00</t>
        </r>
      </text>
    </comment>
    <comment ref="E90" authorId="1" shapeId="0">
      <text>
        <r>
          <rPr>
            <b/>
            <sz val="9"/>
            <color indexed="81"/>
            <rFont val="Tahoma"/>
            <family val="2"/>
          </rPr>
          <t>RH:</t>
        </r>
        <r>
          <rPr>
            <sz val="9"/>
            <color indexed="81"/>
            <rFont val="Tahoma"/>
            <family val="2"/>
          </rPr>
          <t xml:space="preserve">
SE LE PAGA $450.00
</t>
        </r>
      </text>
    </comment>
    <comment ref="C122" authorId="1" shapeId="0">
      <text>
        <r>
          <rPr>
            <b/>
            <sz val="9"/>
            <color indexed="81"/>
            <rFont val="Tahoma"/>
            <family val="2"/>
          </rPr>
          <t>RH:</t>
        </r>
        <r>
          <rPr>
            <sz val="9"/>
            <color indexed="81"/>
            <rFont val="Tahoma"/>
            <family val="2"/>
          </rPr>
          <t xml:space="preserve">
</t>
        </r>
      </text>
    </comment>
    <comment ref="E125" authorId="1" shapeId="0">
      <text>
        <r>
          <rPr>
            <b/>
            <sz val="9"/>
            <color indexed="81"/>
            <rFont val="Tahoma"/>
            <family val="2"/>
          </rPr>
          <t>RH:</t>
        </r>
        <r>
          <rPr>
            <sz val="9"/>
            <color indexed="81"/>
            <rFont val="Tahoma"/>
            <family val="2"/>
          </rPr>
          <t xml:space="preserve">
SE LE PAGA $270.00 DESDE JUNIO 2015</t>
        </r>
      </text>
    </comment>
    <comment ref="E130" authorId="1" shapeId="0">
      <text>
        <r>
          <rPr>
            <b/>
            <sz val="9"/>
            <color indexed="81"/>
            <rFont val="Tahoma"/>
            <family val="2"/>
          </rPr>
          <t>RH:</t>
        </r>
        <r>
          <rPr>
            <sz val="9"/>
            <color indexed="81"/>
            <rFont val="Tahoma"/>
            <family val="2"/>
          </rPr>
          <t xml:space="preserve">
SE LE PAGA $270.00</t>
        </r>
      </text>
    </comment>
    <comment ref="E139" authorId="1" shapeId="0">
      <text>
        <r>
          <rPr>
            <b/>
            <sz val="9"/>
            <color indexed="81"/>
            <rFont val="Tahoma"/>
            <family val="2"/>
          </rPr>
          <t>RH:</t>
        </r>
        <r>
          <rPr>
            <sz val="9"/>
            <color indexed="81"/>
            <rFont val="Tahoma"/>
            <family val="2"/>
          </rPr>
          <t xml:space="preserve">
SE LE PAGA $415.00</t>
        </r>
      </text>
    </comment>
    <comment ref="E142" authorId="1" shapeId="0">
      <text>
        <r>
          <rPr>
            <b/>
            <sz val="9"/>
            <color indexed="81"/>
            <rFont val="Tahoma"/>
            <family val="2"/>
          </rPr>
          <t>RH:</t>
        </r>
        <r>
          <rPr>
            <sz val="9"/>
            <color indexed="81"/>
            <rFont val="Tahoma"/>
            <family val="2"/>
          </rPr>
          <t xml:space="preserve">
SE LE PAGA $415.00</t>
        </r>
      </text>
    </comment>
    <comment ref="E143" authorId="1" shapeId="0">
      <text>
        <r>
          <rPr>
            <b/>
            <sz val="9"/>
            <color indexed="81"/>
            <rFont val="Tahoma"/>
            <family val="2"/>
          </rPr>
          <t>RH:</t>
        </r>
        <r>
          <rPr>
            <sz val="9"/>
            <color indexed="81"/>
            <rFont val="Tahoma"/>
            <family val="2"/>
          </rPr>
          <t xml:space="preserve">
SE TRASLADO EN NOV. 2016 AL MERCADO HAY QUE NOMBRAR SUSTITUTO
</t>
        </r>
      </text>
    </comment>
    <comment ref="E203" authorId="1" shapeId="0">
      <text>
        <r>
          <rPr>
            <b/>
            <sz val="9"/>
            <color indexed="81"/>
            <rFont val="Tahoma"/>
            <family val="2"/>
          </rPr>
          <t>RH:SE LE PAGA $450.00</t>
        </r>
      </text>
    </comment>
    <comment ref="E216" authorId="1" shapeId="0">
      <text>
        <r>
          <rPr>
            <b/>
            <sz val="9"/>
            <color indexed="81"/>
            <rFont val="Tahoma"/>
            <family val="2"/>
          </rPr>
          <t>RH:</t>
        </r>
        <r>
          <rPr>
            <sz val="9"/>
            <color indexed="81"/>
            <rFont val="Tahoma"/>
            <family val="2"/>
          </rPr>
          <t xml:space="preserve">
ESTA COMO AUX. DE OPERADOR
</t>
        </r>
      </text>
    </comment>
    <comment ref="E217" authorId="1" shapeId="0">
      <text>
        <r>
          <rPr>
            <b/>
            <sz val="9"/>
            <color indexed="81"/>
            <rFont val="Tahoma"/>
            <family val="2"/>
          </rPr>
          <t>RH:</t>
        </r>
        <r>
          <rPr>
            <sz val="9"/>
            <color indexed="81"/>
            <rFont val="Tahoma"/>
            <family val="2"/>
          </rPr>
          <t xml:space="preserve">
SE LE PAGA $400.00
</t>
        </r>
      </text>
    </comment>
    <comment ref="E228" authorId="1" shapeId="0">
      <text>
        <r>
          <rPr>
            <b/>
            <sz val="9"/>
            <color indexed="81"/>
            <rFont val="Tahoma"/>
            <family val="2"/>
          </rPr>
          <t>RH:</t>
        </r>
        <r>
          <rPr>
            <sz val="9"/>
            <color indexed="81"/>
            <rFont val="Tahoma"/>
            <family val="2"/>
          </rPr>
          <t xml:space="preserve">
SE LE PAGA 270.00
</t>
        </r>
      </text>
    </comment>
    <comment ref="E231" authorId="1" shapeId="0">
      <text>
        <r>
          <rPr>
            <b/>
            <sz val="9"/>
            <color indexed="81"/>
            <rFont val="Tahoma"/>
            <family val="2"/>
          </rPr>
          <t>RH:</t>
        </r>
        <r>
          <rPr>
            <sz val="9"/>
            <color indexed="81"/>
            <rFont val="Tahoma"/>
            <family val="2"/>
          </rPr>
          <t xml:space="preserve">
SE LE PAGA $270.00
</t>
        </r>
      </text>
    </comment>
    <comment ref="E233" authorId="1" shapeId="0">
      <text>
        <r>
          <rPr>
            <b/>
            <sz val="9"/>
            <color indexed="81"/>
            <rFont val="Tahoma"/>
            <family val="2"/>
          </rPr>
          <t>RH:</t>
        </r>
        <r>
          <rPr>
            <sz val="9"/>
            <color indexed="81"/>
            <rFont val="Tahoma"/>
            <family val="2"/>
          </rPr>
          <t xml:space="preserve">
SE LE PAGA $350
</t>
        </r>
      </text>
    </comment>
    <comment ref="E234" authorId="1" shapeId="0">
      <text>
        <r>
          <rPr>
            <b/>
            <sz val="9"/>
            <color indexed="81"/>
            <rFont val="Tahoma"/>
            <family val="2"/>
          </rPr>
          <t>RH:</t>
        </r>
        <r>
          <rPr>
            <sz val="9"/>
            <color indexed="81"/>
            <rFont val="Tahoma"/>
            <family val="2"/>
          </rPr>
          <t xml:space="preserve">
SE LE PAGA $415.00
</t>
        </r>
      </text>
    </comment>
    <comment ref="E236" authorId="1" shapeId="0">
      <text>
        <r>
          <rPr>
            <b/>
            <sz val="9"/>
            <color indexed="81"/>
            <rFont val="Tahoma"/>
            <family val="2"/>
          </rPr>
          <t>RH:</t>
        </r>
        <r>
          <rPr>
            <sz val="9"/>
            <color indexed="81"/>
            <rFont val="Tahoma"/>
            <family val="2"/>
          </rPr>
          <t xml:space="preserve">
SE LE PAGA $415.00
</t>
        </r>
      </text>
    </comment>
    <comment ref="E237" authorId="1" shapeId="0">
      <text>
        <r>
          <rPr>
            <b/>
            <sz val="9"/>
            <color indexed="81"/>
            <rFont val="Tahoma"/>
            <family val="2"/>
          </rPr>
          <t>RH:</t>
        </r>
        <r>
          <rPr>
            <sz val="9"/>
            <color indexed="81"/>
            <rFont val="Tahoma"/>
            <family val="2"/>
          </rPr>
          <t xml:space="preserve">
SE LE PAGA $400.00</t>
        </r>
      </text>
    </comment>
    <comment ref="E248" authorId="1" shapeId="0">
      <text>
        <r>
          <rPr>
            <b/>
            <sz val="9"/>
            <color indexed="81"/>
            <rFont val="Tahoma"/>
            <family val="2"/>
          </rPr>
          <t>RH:</t>
        </r>
        <r>
          <rPr>
            <sz val="9"/>
            <color indexed="81"/>
            <rFont val="Tahoma"/>
            <family val="2"/>
          </rPr>
          <t xml:space="preserve">
SUS LABORES SON DE MOTORISTA
</t>
        </r>
      </text>
    </comment>
    <comment ref="E249" authorId="1" shapeId="0">
      <text>
        <r>
          <rPr>
            <b/>
            <sz val="9"/>
            <color indexed="81"/>
            <rFont val="Tahoma"/>
            <family val="2"/>
          </rPr>
          <t>RH:</t>
        </r>
        <r>
          <rPr>
            <sz val="9"/>
            <color indexed="81"/>
            <rFont val="Tahoma"/>
            <family val="2"/>
          </rPr>
          <t xml:space="preserve">
SE LE PAGA $550.00
</t>
        </r>
      </text>
    </comment>
    <comment ref="E250" authorId="1" shapeId="0">
      <text>
        <r>
          <rPr>
            <b/>
            <sz val="9"/>
            <color indexed="81"/>
            <rFont val="Tahoma"/>
            <family val="2"/>
          </rPr>
          <t>RH:</t>
        </r>
        <r>
          <rPr>
            <sz val="9"/>
            <color indexed="81"/>
            <rFont val="Tahoma"/>
            <family val="2"/>
          </rPr>
          <t xml:space="preserve">
SE LE PAGA $500.00</t>
        </r>
      </text>
    </comment>
    <comment ref="E251" authorId="1" shapeId="0">
      <text>
        <r>
          <rPr>
            <b/>
            <sz val="9"/>
            <color indexed="81"/>
            <rFont val="Tahoma"/>
            <family val="2"/>
          </rPr>
          <t>RH:</t>
        </r>
        <r>
          <rPr>
            <sz val="9"/>
            <color indexed="81"/>
            <rFont val="Tahoma"/>
            <family val="2"/>
          </rPr>
          <t xml:space="preserve">
SE LE PAGA $400.00
</t>
        </r>
      </text>
    </comment>
    <comment ref="E252" authorId="1" shapeId="0">
      <text>
        <r>
          <rPr>
            <b/>
            <sz val="9"/>
            <color indexed="81"/>
            <rFont val="Tahoma"/>
            <family val="2"/>
          </rPr>
          <t>RH:</t>
        </r>
        <r>
          <rPr>
            <sz val="9"/>
            <color indexed="81"/>
            <rFont val="Tahoma"/>
            <family val="2"/>
          </rPr>
          <t xml:space="preserve">
SE LE PAGA $600.00
</t>
        </r>
      </text>
    </comment>
    <comment ref="E253" authorId="1" shapeId="0">
      <text>
        <r>
          <rPr>
            <b/>
            <sz val="9"/>
            <color indexed="81"/>
            <rFont val="Tahoma"/>
            <family val="2"/>
          </rPr>
          <t>RH:</t>
        </r>
        <r>
          <rPr>
            <sz val="9"/>
            <color indexed="81"/>
            <rFont val="Tahoma"/>
            <family val="2"/>
          </rPr>
          <t xml:space="preserve">
SE LE PAGA $400.00
</t>
        </r>
      </text>
    </comment>
    <comment ref="E254" authorId="1" shapeId="0">
      <text>
        <r>
          <rPr>
            <b/>
            <sz val="9"/>
            <color indexed="81"/>
            <rFont val="Tahoma"/>
            <family val="2"/>
          </rPr>
          <t>RH:</t>
        </r>
        <r>
          <rPr>
            <sz val="9"/>
            <color indexed="81"/>
            <rFont val="Tahoma"/>
            <family val="2"/>
          </rPr>
          <t xml:space="preserve">
SE LE PAGA $400.00
</t>
        </r>
      </text>
    </comment>
    <comment ref="E255" authorId="1" shapeId="0">
      <text>
        <r>
          <rPr>
            <b/>
            <sz val="9"/>
            <color indexed="81"/>
            <rFont val="Tahoma"/>
            <family val="2"/>
          </rPr>
          <t>RH:</t>
        </r>
        <r>
          <rPr>
            <sz val="9"/>
            <color indexed="81"/>
            <rFont val="Tahoma"/>
            <family val="2"/>
          </rPr>
          <t xml:space="preserve">
SE LE PAGA $270.00
</t>
        </r>
      </text>
    </comment>
    <comment ref="E257" authorId="1" shapeId="0">
      <text>
        <r>
          <rPr>
            <b/>
            <sz val="9"/>
            <color indexed="81"/>
            <rFont val="Tahoma"/>
            <family val="2"/>
          </rPr>
          <t>RH:</t>
        </r>
        <r>
          <rPr>
            <sz val="9"/>
            <color indexed="81"/>
            <rFont val="Tahoma"/>
            <family val="2"/>
          </rPr>
          <t xml:space="preserve">
SE LE PAGA $270.00
</t>
        </r>
      </text>
    </comment>
    <comment ref="E267" authorId="1" shapeId="0">
      <text>
        <r>
          <rPr>
            <b/>
            <sz val="9"/>
            <color indexed="81"/>
            <rFont val="Tahoma"/>
            <family val="2"/>
          </rPr>
          <t>RH:</t>
        </r>
        <r>
          <rPr>
            <sz val="9"/>
            <color indexed="81"/>
            <rFont val="Tahoma"/>
            <family val="2"/>
          </rPr>
          <t xml:space="preserve">
SE HA TRASLADO COMO GUARDA PARQUE
</t>
        </r>
      </text>
    </comment>
    <comment ref="E285" authorId="1" shapeId="0">
      <text>
        <r>
          <rPr>
            <b/>
            <sz val="9"/>
            <color indexed="81"/>
            <rFont val="Tahoma"/>
            <family val="2"/>
          </rPr>
          <t>RH:</t>
        </r>
        <r>
          <rPr>
            <sz val="9"/>
            <color indexed="81"/>
            <rFont val="Tahoma"/>
            <family val="2"/>
          </rPr>
          <t xml:space="preserve">
SE LE PAGA $450.00</t>
        </r>
      </text>
    </comment>
    <comment ref="E304" authorId="1" shapeId="0">
      <text>
        <r>
          <rPr>
            <b/>
            <sz val="9"/>
            <color indexed="81"/>
            <rFont val="Tahoma"/>
            <family val="2"/>
          </rPr>
          <t>RH:</t>
        </r>
        <r>
          <rPr>
            <sz val="9"/>
            <color indexed="81"/>
            <rFont val="Tahoma"/>
            <family val="2"/>
          </rPr>
          <t xml:space="preserve">
SE LE PAGA $270.00
</t>
        </r>
      </text>
    </comment>
    <comment ref="C305" authorId="1" shapeId="0">
      <text>
        <r>
          <rPr>
            <b/>
            <sz val="9"/>
            <color indexed="81"/>
            <rFont val="Tahoma"/>
            <family val="2"/>
          </rPr>
          <t>RH:</t>
        </r>
        <r>
          <rPr>
            <sz val="9"/>
            <color indexed="81"/>
            <rFont val="Tahoma"/>
            <family val="2"/>
          </rPr>
          <t xml:space="preserve">
CONSULTAR SI ES AUXILIAR DE ALBAÑIL</t>
        </r>
      </text>
    </comment>
    <comment ref="E306" authorId="1" shapeId="0">
      <text>
        <r>
          <rPr>
            <b/>
            <sz val="9"/>
            <color indexed="81"/>
            <rFont val="Tahoma"/>
            <family val="2"/>
          </rPr>
          <t>RH:</t>
        </r>
        <r>
          <rPr>
            <sz val="9"/>
            <color indexed="81"/>
            <rFont val="Tahoma"/>
            <family val="2"/>
          </rPr>
          <t xml:space="preserve">
SE LE PAGA $350.00
</t>
        </r>
      </text>
    </comment>
    <comment ref="E331" authorId="1" shapeId="0">
      <text>
        <r>
          <rPr>
            <b/>
            <sz val="9"/>
            <color indexed="81"/>
            <rFont val="Tahoma"/>
            <family val="2"/>
          </rPr>
          <t>RH:</t>
        </r>
        <r>
          <rPr>
            <sz val="9"/>
            <color indexed="81"/>
            <rFont val="Tahoma"/>
            <family val="2"/>
          </rPr>
          <t xml:space="preserve">
SE LE PAGA $400.00</t>
        </r>
      </text>
    </comment>
    <comment ref="E335" authorId="1" shapeId="0">
      <text>
        <r>
          <rPr>
            <b/>
            <sz val="9"/>
            <color indexed="81"/>
            <rFont val="Tahoma"/>
            <family val="2"/>
          </rPr>
          <t>RH:</t>
        </r>
        <r>
          <rPr>
            <sz val="9"/>
            <color indexed="81"/>
            <rFont val="Tahoma"/>
            <family val="2"/>
          </rPr>
          <t xml:space="preserve">
SE LE PAGA $270.00 DESDE JULIO 2013</t>
        </r>
      </text>
    </comment>
    <comment ref="E343" authorId="2" shapeId="0">
      <text>
        <r>
          <rPr>
            <sz val="9"/>
            <color indexed="81"/>
            <rFont val="Tahoma"/>
            <family val="2"/>
          </rPr>
          <t>Se le paga $270.00</t>
        </r>
      </text>
    </comment>
    <comment ref="E352" authorId="1" shapeId="0">
      <text>
        <r>
          <rPr>
            <b/>
            <sz val="9"/>
            <color indexed="81"/>
            <rFont val="Tahoma"/>
            <family val="2"/>
          </rPr>
          <t>RH:</t>
        </r>
        <r>
          <rPr>
            <sz val="9"/>
            <color indexed="81"/>
            <rFont val="Tahoma"/>
            <family val="2"/>
          </rPr>
          <t xml:space="preserve">
SE TRASLADO EN NOV. 2016 AL MERCADO HAY QUE NOMBRAR SUSTITUTO
</t>
        </r>
      </text>
    </comment>
    <comment ref="E368" authorId="1" shapeId="0">
      <text>
        <r>
          <rPr>
            <b/>
            <sz val="9"/>
            <color indexed="81"/>
            <rFont val="Tahoma"/>
            <family val="2"/>
          </rPr>
          <t>RH:</t>
        </r>
        <r>
          <rPr>
            <sz val="9"/>
            <color indexed="81"/>
            <rFont val="Tahoma"/>
            <family val="2"/>
          </rPr>
          <t xml:space="preserve">
SE LE PAGA $300.00
</t>
        </r>
      </text>
    </comment>
    <comment ref="E380" authorId="1" shapeId="0">
      <text>
        <r>
          <rPr>
            <b/>
            <sz val="9"/>
            <color indexed="81"/>
            <rFont val="Tahoma"/>
            <family val="2"/>
          </rPr>
          <t>RH:</t>
        </r>
        <r>
          <rPr>
            <sz val="9"/>
            <color indexed="81"/>
            <rFont val="Tahoma"/>
            <family val="2"/>
          </rPr>
          <t xml:space="preserve">
SE LE PAGA $ 300.
</t>
        </r>
      </text>
    </comment>
    <comment ref="E381" authorId="1" shapeId="0">
      <text>
        <r>
          <rPr>
            <b/>
            <sz val="9"/>
            <color indexed="81"/>
            <rFont val="Tahoma"/>
            <family val="2"/>
          </rPr>
          <t>RH:</t>
        </r>
        <r>
          <rPr>
            <sz val="9"/>
            <color indexed="81"/>
            <rFont val="Tahoma"/>
            <family val="2"/>
          </rPr>
          <t xml:space="preserve">
SE LE PAGA $ 300.
</t>
        </r>
      </text>
    </comment>
    <comment ref="E382" authorId="1" shapeId="0">
      <text>
        <r>
          <rPr>
            <b/>
            <sz val="9"/>
            <color indexed="81"/>
            <rFont val="Tahoma"/>
            <family val="2"/>
          </rPr>
          <t>RH:</t>
        </r>
        <r>
          <rPr>
            <sz val="9"/>
            <color indexed="81"/>
            <rFont val="Tahoma"/>
            <family val="2"/>
          </rPr>
          <t xml:space="preserve">
SE LE PAGA $ 300.
</t>
        </r>
      </text>
    </comment>
    <comment ref="E383" authorId="1" shapeId="0">
      <text>
        <r>
          <rPr>
            <b/>
            <sz val="9"/>
            <color indexed="81"/>
            <rFont val="Tahoma"/>
            <family val="2"/>
          </rPr>
          <t>RH:</t>
        </r>
        <r>
          <rPr>
            <sz val="9"/>
            <color indexed="81"/>
            <rFont val="Tahoma"/>
            <family val="2"/>
          </rPr>
          <t xml:space="preserve">
SE LE PAGA $ 300.
</t>
        </r>
      </text>
    </comment>
    <comment ref="E384" authorId="1" shapeId="0">
      <text>
        <r>
          <rPr>
            <b/>
            <sz val="9"/>
            <color indexed="81"/>
            <rFont val="Tahoma"/>
            <family val="2"/>
          </rPr>
          <t>RH:</t>
        </r>
        <r>
          <rPr>
            <sz val="9"/>
            <color indexed="81"/>
            <rFont val="Tahoma"/>
            <family val="2"/>
          </rPr>
          <t xml:space="preserve">
SE LE PAGA $ 300.
</t>
        </r>
      </text>
    </comment>
    <comment ref="E386" authorId="1" shapeId="0">
      <text>
        <r>
          <rPr>
            <b/>
            <sz val="9"/>
            <color indexed="81"/>
            <rFont val="Tahoma"/>
            <family val="2"/>
          </rPr>
          <t>RH:</t>
        </r>
        <r>
          <rPr>
            <sz val="9"/>
            <color indexed="81"/>
            <rFont val="Tahoma"/>
            <family val="2"/>
          </rPr>
          <t xml:space="preserve">
SE LE PAGA $270.00
</t>
        </r>
      </text>
    </comment>
  </commentList>
</comments>
</file>

<file path=xl/comments3.xml><?xml version="1.0" encoding="utf-8"?>
<comments xmlns="http://schemas.openxmlformats.org/spreadsheetml/2006/main">
  <authors>
    <author>User</author>
  </authors>
  <commentList>
    <comment ref="G90" authorId="0" shapeId="0">
      <text>
        <r>
          <rPr>
            <b/>
            <sz val="9"/>
            <color indexed="81"/>
            <rFont val="Tahoma"/>
            <family val="2"/>
          </rPr>
          <t>User:</t>
        </r>
        <r>
          <rPr>
            <sz val="9"/>
            <color indexed="81"/>
            <rFont val="Tahoma"/>
            <family val="2"/>
          </rPr>
          <t xml:space="preserve">
SE LE PAGA $200.00 POR MEDIO TIEMPO</t>
        </r>
      </text>
    </comment>
    <comment ref="G106" authorId="0" shapeId="0">
      <text>
        <r>
          <rPr>
            <b/>
            <sz val="9"/>
            <color indexed="81"/>
            <rFont val="Tahoma"/>
            <family val="2"/>
          </rPr>
          <t>User:</t>
        </r>
        <r>
          <rPr>
            <sz val="9"/>
            <color indexed="81"/>
            <rFont val="Tahoma"/>
            <family val="2"/>
          </rPr>
          <t xml:space="preserve">
SE LE PAGA $300.00</t>
        </r>
      </text>
    </comment>
    <comment ref="G116" authorId="0" shapeId="0">
      <text>
        <r>
          <rPr>
            <b/>
            <sz val="9"/>
            <color indexed="81"/>
            <rFont val="Tahoma"/>
            <family val="2"/>
          </rPr>
          <t>User:</t>
        </r>
        <r>
          <rPr>
            <sz val="9"/>
            <color indexed="81"/>
            <rFont val="Tahoma"/>
            <family val="2"/>
          </rPr>
          <t xml:space="preserve">
SE LE PAGA $300.00</t>
        </r>
      </text>
    </comment>
    <comment ref="G136" authorId="0" shapeId="0">
      <text>
        <r>
          <rPr>
            <b/>
            <sz val="9"/>
            <color indexed="81"/>
            <rFont val="Tahoma"/>
            <family val="2"/>
          </rPr>
          <t>User:</t>
        </r>
        <r>
          <rPr>
            <sz val="9"/>
            <color indexed="81"/>
            <rFont val="Tahoma"/>
            <family val="2"/>
          </rPr>
          <t xml:space="preserve">
SE LE PAGA $270.00</t>
        </r>
      </text>
    </comment>
    <comment ref="G137" authorId="0" shapeId="0">
      <text>
        <r>
          <rPr>
            <b/>
            <sz val="9"/>
            <color indexed="81"/>
            <rFont val="Tahoma"/>
            <family val="2"/>
          </rPr>
          <t>User:</t>
        </r>
        <r>
          <rPr>
            <sz val="9"/>
            <color indexed="81"/>
            <rFont val="Tahoma"/>
            <family val="2"/>
          </rPr>
          <t xml:space="preserve">
SE LE PAGA $300.00</t>
        </r>
      </text>
    </comment>
    <comment ref="G138" authorId="0" shapeId="0">
      <text>
        <r>
          <rPr>
            <b/>
            <sz val="9"/>
            <color indexed="81"/>
            <rFont val="Tahoma"/>
            <family val="2"/>
          </rPr>
          <t>User:</t>
        </r>
        <r>
          <rPr>
            <sz val="9"/>
            <color indexed="81"/>
            <rFont val="Tahoma"/>
            <family val="2"/>
          </rPr>
          <t xml:space="preserve">
SE LE PAGA $300.00</t>
        </r>
      </text>
    </comment>
    <comment ref="G139" authorId="0" shapeId="0">
      <text>
        <r>
          <rPr>
            <b/>
            <sz val="9"/>
            <color indexed="81"/>
            <rFont val="Tahoma"/>
            <family val="2"/>
          </rPr>
          <t>User:</t>
        </r>
        <r>
          <rPr>
            <sz val="9"/>
            <color indexed="81"/>
            <rFont val="Tahoma"/>
            <family val="2"/>
          </rPr>
          <t xml:space="preserve">
SE LE PAGA $300.00</t>
        </r>
      </text>
    </comment>
    <comment ref="G140" authorId="0" shapeId="0">
      <text>
        <r>
          <rPr>
            <b/>
            <sz val="9"/>
            <color indexed="81"/>
            <rFont val="Tahoma"/>
            <family val="2"/>
          </rPr>
          <t>User:</t>
        </r>
        <r>
          <rPr>
            <sz val="9"/>
            <color indexed="81"/>
            <rFont val="Tahoma"/>
            <family val="2"/>
          </rPr>
          <t xml:space="preserve">
SE LE PAGA $300.00</t>
        </r>
      </text>
    </comment>
    <comment ref="G141" authorId="0" shapeId="0">
      <text>
        <r>
          <rPr>
            <b/>
            <sz val="9"/>
            <color indexed="81"/>
            <rFont val="Tahoma"/>
            <family val="2"/>
          </rPr>
          <t>User:</t>
        </r>
        <r>
          <rPr>
            <sz val="9"/>
            <color indexed="81"/>
            <rFont val="Tahoma"/>
            <family val="2"/>
          </rPr>
          <t xml:space="preserve">
SE LE PAGA $300.00</t>
        </r>
      </text>
    </comment>
    <comment ref="G162" authorId="0" shapeId="0">
      <text>
        <r>
          <rPr>
            <b/>
            <sz val="9"/>
            <color indexed="81"/>
            <rFont val="Tahoma"/>
            <family val="2"/>
          </rPr>
          <t>User:</t>
        </r>
        <r>
          <rPr>
            <sz val="9"/>
            <color indexed="81"/>
            <rFont val="Tahoma"/>
            <family val="2"/>
          </rPr>
          <t xml:space="preserve">
SE LE PAGA $270.00</t>
        </r>
      </text>
    </comment>
    <comment ref="G187" authorId="0" shapeId="0">
      <text>
        <r>
          <rPr>
            <b/>
            <sz val="9"/>
            <color indexed="81"/>
            <rFont val="Tahoma"/>
            <family val="2"/>
          </rPr>
          <t>User:</t>
        </r>
        <r>
          <rPr>
            <sz val="9"/>
            <color indexed="81"/>
            <rFont val="Tahoma"/>
            <family val="2"/>
          </rPr>
          <t xml:space="preserve">
SE LE PAGA $465.00</t>
        </r>
      </text>
    </comment>
    <comment ref="G222" authorId="0" shapeId="0">
      <text>
        <r>
          <rPr>
            <b/>
            <sz val="9"/>
            <color indexed="81"/>
            <rFont val="Tahoma"/>
            <family val="2"/>
          </rPr>
          <t>User:</t>
        </r>
        <r>
          <rPr>
            <sz val="9"/>
            <color indexed="81"/>
            <rFont val="Tahoma"/>
            <family val="2"/>
          </rPr>
          <t xml:space="preserve">
SE LE PAGA &amp;600.00</t>
        </r>
      </text>
    </comment>
    <comment ref="G237" authorId="0" shapeId="0">
      <text>
        <r>
          <rPr>
            <b/>
            <sz val="9"/>
            <color indexed="81"/>
            <rFont val="Tahoma"/>
            <family val="2"/>
          </rPr>
          <t>User:</t>
        </r>
        <r>
          <rPr>
            <sz val="9"/>
            <color indexed="81"/>
            <rFont val="Tahoma"/>
            <family val="2"/>
          </rPr>
          <t xml:space="preserve">
SE LE PAGA $330.00</t>
        </r>
      </text>
    </comment>
    <comment ref="G258" authorId="0" shapeId="0">
      <text>
        <r>
          <rPr>
            <b/>
            <sz val="9"/>
            <color indexed="81"/>
            <rFont val="Tahoma"/>
            <family val="2"/>
          </rPr>
          <t>User:</t>
        </r>
        <r>
          <rPr>
            <sz val="9"/>
            <color indexed="81"/>
            <rFont val="Tahoma"/>
            <family val="2"/>
          </rPr>
          <t xml:space="preserve">
SE LE PAGA $350.00</t>
        </r>
      </text>
    </comment>
    <comment ref="G260" authorId="0" shapeId="0">
      <text>
        <r>
          <rPr>
            <b/>
            <sz val="9"/>
            <color indexed="81"/>
            <rFont val="Tahoma"/>
            <family val="2"/>
          </rPr>
          <t>User:</t>
        </r>
        <r>
          <rPr>
            <sz val="9"/>
            <color indexed="81"/>
            <rFont val="Tahoma"/>
            <family val="2"/>
          </rPr>
          <t xml:space="preserve">
SE LE PAGA $350.00</t>
        </r>
      </text>
    </comment>
    <comment ref="G267" authorId="0" shapeId="0">
      <text>
        <r>
          <rPr>
            <b/>
            <sz val="9"/>
            <color indexed="81"/>
            <rFont val="Tahoma"/>
            <family val="2"/>
          </rPr>
          <t>User:</t>
        </r>
        <r>
          <rPr>
            <sz val="9"/>
            <color indexed="81"/>
            <rFont val="Tahoma"/>
            <family val="2"/>
          </rPr>
          <t xml:space="preserve">
SE LE PAGA $415.00</t>
        </r>
      </text>
    </comment>
    <comment ref="G271" authorId="0" shapeId="0">
      <text>
        <r>
          <rPr>
            <b/>
            <sz val="9"/>
            <color indexed="81"/>
            <rFont val="Tahoma"/>
            <family val="2"/>
          </rPr>
          <t>User:</t>
        </r>
        <r>
          <rPr>
            <sz val="9"/>
            <color indexed="81"/>
            <rFont val="Tahoma"/>
            <family val="2"/>
          </rPr>
          <t xml:space="preserve">
SE LE PAGA $415.00</t>
        </r>
      </text>
    </comment>
    <comment ref="G273" authorId="0" shapeId="0">
      <text>
        <r>
          <rPr>
            <b/>
            <sz val="9"/>
            <color indexed="81"/>
            <rFont val="Tahoma"/>
            <family val="2"/>
          </rPr>
          <t>User:</t>
        </r>
        <r>
          <rPr>
            <sz val="9"/>
            <color indexed="81"/>
            <rFont val="Tahoma"/>
            <family val="2"/>
          </rPr>
          <t xml:space="preserve">
SE LE PAGA 415.00</t>
        </r>
      </text>
    </comment>
    <comment ref="G285" authorId="0" shapeId="0">
      <text>
        <r>
          <rPr>
            <b/>
            <sz val="9"/>
            <color indexed="81"/>
            <rFont val="Tahoma"/>
            <family val="2"/>
          </rPr>
          <t>User:</t>
        </r>
        <r>
          <rPr>
            <sz val="9"/>
            <color indexed="81"/>
            <rFont val="Tahoma"/>
            <family val="2"/>
          </rPr>
          <t xml:space="preserve">
SE LE PAGA $400.00</t>
        </r>
      </text>
    </comment>
    <comment ref="G291" authorId="0" shapeId="0">
      <text>
        <r>
          <rPr>
            <b/>
            <sz val="9"/>
            <color indexed="81"/>
            <rFont val="Tahoma"/>
            <family val="2"/>
          </rPr>
          <t>User:</t>
        </r>
        <r>
          <rPr>
            <sz val="9"/>
            <color indexed="81"/>
            <rFont val="Tahoma"/>
            <family val="2"/>
          </rPr>
          <t xml:space="preserve">
SE LE PAGA $350.00</t>
        </r>
      </text>
    </comment>
    <comment ref="G293" authorId="0" shapeId="0">
      <text>
        <r>
          <rPr>
            <b/>
            <sz val="9"/>
            <color indexed="81"/>
            <rFont val="Tahoma"/>
            <family val="2"/>
          </rPr>
          <t>User:</t>
        </r>
        <r>
          <rPr>
            <sz val="9"/>
            <color indexed="81"/>
            <rFont val="Tahoma"/>
            <family val="2"/>
          </rPr>
          <t xml:space="preserve">
SE LE PAGA $400.00</t>
        </r>
      </text>
    </comment>
    <comment ref="G296" authorId="0" shapeId="0">
      <text>
        <r>
          <rPr>
            <b/>
            <sz val="9"/>
            <color indexed="81"/>
            <rFont val="Tahoma"/>
            <family val="2"/>
          </rPr>
          <t>User:</t>
        </r>
        <r>
          <rPr>
            <sz val="9"/>
            <color indexed="81"/>
            <rFont val="Tahoma"/>
            <family val="2"/>
          </rPr>
          <t xml:space="preserve">
SE LE PAGA $415.00</t>
        </r>
      </text>
    </comment>
    <comment ref="G297" authorId="0" shapeId="0">
      <text>
        <r>
          <rPr>
            <b/>
            <sz val="9"/>
            <color indexed="81"/>
            <rFont val="Tahoma"/>
            <family val="2"/>
          </rPr>
          <t>User:</t>
        </r>
        <r>
          <rPr>
            <sz val="9"/>
            <color indexed="81"/>
            <rFont val="Tahoma"/>
            <family val="2"/>
          </rPr>
          <t xml:space="preserve">
SER LE PAGA $400.00</t>
        </r>
      </text>
    </comment>
    <comment ref="G299" authorId="0" shapeId="0">
      <text>
        <r>
          <rPr>
            <b/>
            <sz val="9"/>
            <color indexed="81"/>
            <rFont val="Tahoma"/>
            <family val="2"/>
          </rPr>
          <t>User:</t>
        </r>
        <r>
          <rPr>
            <sz val="9"/>
            <color indexed="81"/>
            <rFont val="Tahoma"/>
            <family val="2"/>
          </rPr>
          <t xml:space="preserve">
SE LE PAGA $400.00</t>
        </r>
      </text>
    </comment>
    <comment ref="G315" authorId="0" shapeId="0">
      <text>
        <r>
          <rPr>
            <b/>
            <sz val="9"/>
            <color indexed="81"/>
            <rFont val="Tahoma"/>
            <family val="2"/>
          </rPr>
          <t>User:</t>
        </r>
        <r>
          <rPr>
            <sz val="9"/>
            <color indexed="81"/>
            <rFont val="Tahoma"/>
            <family val="2"/>
          </rPr>
          <t xml:space="preserve">
SE LE PAGA $270.00</t>
        </r>
      </text>
    </comment>
    <comment ref="G334" authorId="0" shapeId="0">
      <text>
        <r>
          <rPr>
            <b/>
            <sz val="9"/>
            <color indexed="81"/>
            <rFont val="Tahoma"/>
            <family val="2"/>
          </rPr>
          <t>User:</t>
        </r>
        <r>
          <rPr>
            <sz val="9"/>
            <color indexed="81"/>
            <rFont val="Tahoma"/>
            <family val="2"/>
          </rPr>
          <t xml:space="preserve">
SE LE PAGA $270.00</t>
        </r>
      </text>
    </comment>
    <comment ref="G353" authorId="0" shapeId="0">
      <text>
        <r>
          <rPr>
            <b/>
            <sz val="9"/>
            <color indexed="81"/>
            <rFont val="Tahoma"/>
            <family val="2"/>
          </rPr>
          <t>User:</t>
        </r>
        <r>
          <rPr>
            <sz val="9"/>
            <color indexed="81"/>
            <rFont val="Tahoma"/>
            <family val="2"/>
          </rPr>
          <t xml:space="preserve">
SE LE PAGA $270.00</t>
        </r>
      </text>
    </comment>
    <comment ref="G354" authorId="0" shapeId="0">
      <text>
        <r>
          <rPr>
            <b/>
            <sz val="9"/>
            <color indexed="81"/>
            <rFont val="Tahoma"/>
            <family val="2"/>
          </rPr>
          <t>User:</t>
        </r>
        <r>
          <rPr>
            <sz val="9"/>
            <color indexed="81"/>
            <rFont val="Tahoma"/>
            <family val="2"/>
          </rPr>
          <t xml:space="preserve">
SE LE PAGA $270.00</t>
        </r>
      </text>
    </comment>
    <comment ref="G367" authorId="0" shapeId="0">
      <text>
        <r>
          <rPr>
            <b/>
            <sz val="9"/>
            <color indexed="81"/>
            <rFont val="Tahoma"/>
            <family val="2"/>
          </rPr>
          <t>User:</t>
        </r>
        <r>
          <rPr>
            <sz val="9"/>
            <color indexed="81"/>
            <rFont val="Tahoma"/>
            <family val="2"/>
          </rPr>
          <t xml:space="preserve">
SE LE PAGA $300.00</t>
        </r>
      </text>
    </comment>
    <comment ref="G394" authorId="0" shapeId="0">
      <text>
        <r>
          <rPr>
            <b/>
            <sz val="9"/>
            <color indexed="81"/>
            <rFont val="Tahoma"/>
            <family val="2"/>
          </rPr>
          <t>User:</t>
        </r>
        <r>
          <rPr>
            <sz val="9"/>
            <color indexed="81"/>
            <rFont val="Tahoma"/>
            <family val="2"/>
          </rPr>
          <t xml:space="preserve">
SE LE PAGA $270.00</t>
        </r>
      </text>
    </comment>
    <comment ref="G406" authorId="0" shapeId="0">
      <text>
        <r>
          <rPr>
            <b/>
            <sz val="9"/>
            <color indexed="81"/>
            <rFont val="Tahoma"/>
            <family val="2"/>
          </rPr>
          <t>User:</t>
        </r>
        <r>
          <rPr>
            <sz val="9"/>
            <color indexed="81"/>
            <rFont val="Tahoma"/>
            <family val="2"/>
          </rPr>
          <t xml:space="preserve">
SE LE PAGA $450.00</t>
        </r>
      </text>
    </comment>
    <comment ref="G413" authorId="0" shapeId="0">
      <text>
        <r>
          <rPr>
            <b/>
            <sz val="9"/>
            <color indexed="81"/>
            <rFont val="Tahoma"/>
            <family val="2"/>
          </rPr>
          <t>User:</t>
        </r>
        <r>
          <rPr>
            <sz val="9"/>
            <color indexed="81"/>
            <rFont val="Tahoma"/>
            <family val="2"/>
          </rPr>
          <t xml:space="preserve">
SE LE PAGA $550.00</t>
        </r>
      </text>
    </comment>
    <comment ref="G414" authorId="0" shapeId="0">
      <text>
        <r>
          <rPr>
            <b/>
            <sz val="9"/>
            <color indexed="81"/>
            <rFont val="Tahoma"/>
            <family val="2"/>
          </rPr>
          <t>User:
SE LE PAGA $350.00</t>
        </r>
      </text>
    </comment>
    <comment ref="G415" authorId="0" shapeId="0">
      <text>
        <r>
          <rPr>
            <b/>
            <sz val="9"/>
            <color indexed="81"/>
            <rFont val="Tahoma"/>
            <family val="2"/>
          </rPr>
          <t>User:</t>
        </r>
        <r>
          <rPr>
            <sz val="9"/>
            <color indexed="81"/>
            <rFont val="Tahoma"/>
            <family val="2"/>
          </rPr>
          <t xml:space="preserve">
SE LE PAGA $400.00</t>
        </r>
      </text>
    </comment>
    <comment ref="G416" authorId="0" shapeId="0">
      <text>
        <r>
          <rPr>
            <b/>
            <sz val="9"/>
            <color indexed="81"/>
            <rFont val="Tahoma"/>
            <family val="2"/>
          </rPr>
          <t>User:</t>
        </r>
        <r>
          <rPr>
            <sz val="9"/>
            <color indexed="81"/>
            <rFont val="Tahoma"/>
            <family val="2"/>
          </rPr>
          <t xml:space="preserve">
SE LE PAGA $400.00</t>
        </r>
      </text>
    </comment>
    <comment ref="G417" authorId="0" shapeId="0">
      <text>
        <r>
          <rPr>
            <b/>
            <sz val="9"/>
            <color indexed="81"/>
            <rFont val="Tahoma"/>
            <family val="2"/>
          </rPr>
          <t>User:</t>
        </r>
        <r>
          <rPr>
            <sz val="9"/>
            <color indexed="81"/>
            <rFont val="Tahoma"/>
            <family val="2"/>
          </rPr>
          <t xml:space="preserve">
SELE PAGA $500.00</t>
        </r>
      </text>
    </comment>
  </commentList>
</comments>
</file>

<file path=xl/sharedStrings.xml><?xml version="1.0" encoding="utf-8"?>
<sst xmlns="http://schemas.openxmlformats.org/spreadsheetml/2006/main" count="5579" uniqueCount="1631">
  <si>
    <t>Arrendamiento de Bienes Muebles</t>
  </si>
  <si>
    <t>Arrendamiento de Bienes Inmuebles</t>
  </si>
  <si>
    <t>FODES 25%</t>
  </si>
  <si>
    <t>FODES 75%</t>
  </si>
  <si>
    <t>CLAUDIA YANIRA ESCOBAR ORELLANA</t>
  </si>
  <si>
    <t>VICTOR MANUEL VASQUEZ</t>
  </si>
  <si>
    <t>DAVID ERNESTO PORTILLO PERLERA</t>
  </si>
  <si>
    <t>FERNANDO RAMIREZ MAGAÑA</t>
  </si>
  <si>
    <t>ROBERTO CARLOS TORRES ORDOÑEZ</t>
  </si>
  <si>
    <t>WILBER AMILCAR ESCOBAR GUERRA</t>
  </si>
  <si>
    <t>JESUS ALBERTO VARGAS PACHECO</t>
  </si>
  <si>
    <t>BASILIO LEMUS ARRIOLA</t>
  </si>
  <si>
    <t>WILBERTH LEONEL AGUILAR AGUILAR</t>
  </si>
  <si>
    <t>EDWIN OMAR AGUILAR BARAHONA</t>
  </si>
  <si>
    <t>HECTOR MANUEL HERNANDEZ RODRIGUEZ</t>
  </si>
  <si>
    <t>OSCAR ALEJANDRO MARTINEZ RUIZ</t>
  </si>
  <si>
    <t>JOSE OBDULIO REYES</t>
  </si>
  <si>
    <t>PRUDENCIO LADINO RAMOS</t>
  </si>
  <si>
    <t>TOMAS ALDANA HERNANDEZ</t>
  </si>
  <si>
    <t>JOSE OSMIN FIGUEROA HERNANDEZ</t>
  </si>
  <si>
    <t>HECTOR ORLANDO MEZA COLINDRES</t>
  </si>
  <si>
    <t>ERVIN GEOVANY GUERRA</t>
  </si>
  <si>
    <t>ROSA MELIDA ESQUIVEL DE JEREZ</t>
  </si>
  <si>
    <t>MANUEL DE JESUS PORTILLO CABRERA</t>
  </si>
  <si>
    <t>MARIA RAQUEL LOBOS CABREJO</t>
  </si>
  <si>
    <t>LUIS ERNESTO BURGOS LOPEZ</t>
  </si>
  <si>
    <t>DEPOSITOS DE DESECHO</t>
  </si>
  <si>
    <t>POR REMUNERACIONES EXTRAORDINARIAS</t>
  </si>
  <si>
    <t>51403</t>
  </si>
  <si>
    <t>Tasas Diversas</t>
  </si>
  <si>
    <t>TOTAL IMPUESTOS</t>
  </si>
  <si>
    <t>TOTAL TASAS Y DERECHOS</t>
  </si>
  <si>
    <t>TOTAL OTROS ING.CORRIENTES</t>
  </si>
  <si>
    <t>FLORENTINO UMAÑA MARTINEZ</t>
  </si>
  <si>
    <t>JOSELITO SANDOVAL</t>
  </si>
  <si>
    <t>BERTIN PERAZA LEMUS</t>
  </si>
  <si>
    <t>JUAN JOSE CRUZ CARIAS</t>
  </si>
  <si>
    <t>MIGUEL ANGEL MARTINEZ</t>
  </si>
  <si>
    <t>ISAI GALDAMEZ PACHECO</t>
  </si>
  <si>
    <t>ADAN AGUILAR MENA</t>
  </si>
  <si>
    <t>CAIM</t>
  </si>
  <si>
    <t>MARIA EMELINA BARRIENTOS GALDAMEZ</t>
  </si>
  <si>
    <t xml:space="preserve">VENTA DE BIENES  </t>
  </si>
  <si>
    <t>Venta de Bienes Diversos</t>
  </si>
  <si>
    <t>Otras Multas Municipales</t>
  </si>
  <si>
    <t>ELISEO VASQUEZ CASTRO</t>
  </si>
  <si>
    <t>JOSE RAUL QUIJADA</t>
  </si>
  <si>
    <t>SANTOS ISRAEL MENJIVAR OSORIO</t>
  </si>
  <si>
    <t>PATRICIA GUADALUPE ROMERO DE MORALES</t>
  </si>
  <si>
    <t>No.</t>
  </si>
  <si>
    <t>Cargo o Puesto</t>
  </si>
  <si>
    <t>Depto.</t>
  </si>
  <si>
    <t>Linea de Trabajo</t>
  </si>
  <si>
    <t>Codigo Pres.</t>
  </si>
  <si>
    <t>SALARIO</t>
  </si>
  <si>
    <t>Nombre del Empleado</t>
  </si>
  <si>
    <t>AFP's</t>
  </si>
  <si>
    <t>INPEP</t>
  </si>
  <si>
    <t>ISSS</t>
  </si>
  <si>
    <t>IPSFA</t>
  </si>
  <si>
    <t>JUAN UMAÑA SAMAYOA</t>
  </si>
  <si>
    <t>RAMON ALBERTO CALDERON HERNANDEZ</t>
  </si>
  <si>
    <t>VACANTE</t>
  </si>
  <si>
    <t>ELSA ISABEL FIGUEROA DE LOPEZ</t>
  </si>
  <si>
    <t>VILMA ESTELA FLORES FLORES</t>
  </si>
  <si>
    <t>OSCAR MAURICIO CARTAGENA</t>
  </si>
  <si>
    <t>LUISA CASTRO VALENZUELA</t>
  </si>
  <si>
    <t>BORIS EDGARDO MARTINEZ</t>
  </si>
  <si>
    <t>SERGIO ALEXANDER LOBOS CABREJO</t>
  </si>
  <si>
    <t>JOSUE ELIAS CRUZ GALDAMEZ</t>
  </si>
  <si>
    <t>Talleres Vocacionales</t>
  </si>
  <si>
    <t>EDITH GLORIBEL GUERRA DE POLANCO</t>
  </si>
  <si>
    <t>ERIKA PATRICIA RAMOS PINEDA</t>
  </si>
  <si>
    <t>OTTO ADOLFO LINARES</t>
  </si>
  <si>
    <t>CARLOS HUMBERTO MARTINEZ</t>
  </si>
  <si>
    <t>JUAN ANTONIO CRUZ GODOY</t>
  </si>
  <si>
    <t>TOMAS AREVALO ZAVALETA</t>
  </si>
  <si>
    <t>MARIO ALFREDO ROSA</t>
  </si>
  <si>
    <t>PATRICIA DEL CARMEN MORAN DE BARRIENTOS</t>
  </si>
  <si>
    <t>FRANCISCO MONTERROZA VIDAL</t>
  </si>
  <si>
    <t>SANTOS EUGENIO PACHECO</t>
  </si>
  <si>
    <t>EUGENIO TRINIDAD</t>
  </si>
  <si>
    <t>MANUEL DE JESUS TRINIDAD</t>
  </si>
  <si>
    <t>MARCELO RAMOS PAREDES</t>
  </si>
  <si>
    <t>DORIS YANIRA LEIVA FLORES</t>
  </si>
  <si>
    <t>SONIA MARIBEL VALLE DE PERAZA</t>
  </si>
  <si>
    <t>HUGO NELSON ARGUETA FLORES</t>
  </si>
  <si>
    <t>GONZALO ALVARENGA</t>
  </si>
  <si>
    <t>VICTOR MANUEL MARCOS</t>
  </si>
  <si>
    <t>MANUEL LIZANDRO VILLALTA</t>
  </si>
  <si>
    <t>SANTIAGO FIGUEROA MARTINEZ</t>
  </si>
  <si>
    <t>ARMANDO FLORES GUERRA</t>
  </si>
  <si>
    <t>MARIA HERLINDA FIGUEROA LOPEZ</t>
  </si>
  <si>
    <t>REBECA ELIZABETH CHINCHILLA MONTERROZA</t>
  </si>
  <si>
    <t>PEDRO RIVAS</t>
  </si>
  <si>
    <t>SERAFIN HERRERA</t>
  </si>
  <si>
    <t>OSMIN ROSALES PERAZA</t>
  </si>
  <si>
    <t>VICTOR CASTRO</t>
  </si>
  <si>
    <t>EDWIN AMILCAR BARRIENTOS</t>
  </si>
  <si>
    <t>EUGENIO ERNESTO PONCE</t>
  </si>
  <si>
    <t>CRISTOBAL BENAVIDES QUINTANILLA</t>
  </si>
  <si>
    <t>JUAN POSADAS FIGUEROA</t>
  </si>
  <si>
    <t>RAUL MARTINEZ</t>
  </si>
  <si>
    <t>WILDER MAKLIN MAGAÑA AGUILAR</t>
  </si>
  <si>
    <t>JAIME DANIEL CARRANZA LIMA</t>
  </si>
  <si>
    <t>JUAN CARLOS CRUZ ROSA</t>
  </si>
  <si>
    <t>FRANCISCO PEREZ</t>
  </si>
  <si>
    <t>DELMY SALAZAR DE LUCERO</t>
  </si>
  <si>
    <t>ALCALDIA MUNICIPAL DE SANTA ANA</t>
  </si>
  <si>
    <t>METODOS DE PROYECCION DE INGRESOS</t>
  </si>
  <si>
    <t>Año</t>
  </si>
  <si>
    <t>Log(Y)</t>
  </si>
  <si>
    <t>y = mx + h</t>
  </si>
  <si>
    <t xml:space="preserve">Estimación ingresos  10^y </t>
  </si>
  <si>
    <t>Ingresos proyectados</t>
  </si>
  <si>
    <t>Ordenada (h)</t>
  </si>
  <si>
    <t>pendiente (m)</t>
  </si>
  <si>
    <t>Tasa crecimiento</t>
  </si>
  <si>
    <t>MINIMOS CUADRADOS, CON PROYECCION LOGARITMICA</t>
  </si>
  <si>
    <t>i = ((s/p)^(1/4))-1</t>
  </si>
  <si>
    <t>Ingreso último año</t>
  </si>
  <si>
    <t>Ingreso primer año</t>
  </si>
  <si>
    <t>Tasa de Crecimiento</t>
  </si>
  <si>
    <t>O=</t>
  </si>
  <si>
    <t>M=</t>
  </si>
  <si>
    <t>P=</t>
  </si>
  <si>
    <t>COMPARATIVO DE METODOS DE PROYECCION</t>
  </si>
  <si>
    <t>%</t>
  </si>
  <si>
    <t xml:space="preserve">                          MINIMOS CUADRADOS (logaritmica)</t>
  </si>
  <si>
    <t>PORCENTAJE DEL METODO SELECCIONADO</t>
  </si>
  <si>
    <r>
      <t>X</t>
    </r>
    <r>
      <rPr>
        <b/>
        <vertAlign val="superscript"/>
        <sz val="12"/>
        <rFont val="Arial"/>
        <family val="2"/>
      </rPr>
      <t>2</t>
    </r>
  </si>
  <si>
    <r>
      <t>1</t>
    </r>
    <r>
      <rPr>
        <b/>
        <vertAlign val="superscript"/>
        <sz val="12"/>
        <rFont val="Arial"/>
        <family val="2"/>
      </rPr>
      <t>er</t>
    </r>
    <r>
      <rPr>
        <b/>
        <sz val="12"/>
        <rFont val="Arial"/>
        <family val="2"/>
      </rPr>
      <t xml:space="preserve"> METODO: MINIMOS CUADRADOS</t>
    </r>
  </si>
  <si>
    <r>
      <t>2</t>
    </r>
    <r>
      <rPr>
        <b/>
        <vertAlign val="superscript"/>
        <sz val="12"/>
        <rFont val="Arial"/>
        <family val="2"/>
      </rPr>
      <t>do</t>
    </r>
    <r>
      <rPr>
        <b/>
        <sz val="12"/>
        <rFont val="Arial"/>
        <family val="2"/>
      </rPr>
      <t xml:space="preserve"> METODO: TASA DE CRECIMIENTO</t>
    </r>
  </si>
  <si>
    <r>
      <t>3</t>
    </r>
    <r>
      <rPr>
        <b/>
        <vertAlign val="superscript"/>
        <sz val="12"/>
        <rFont val="Arial"/>
        <family val="2"/>
      </rPr>
      <t>er</t>
    </r>
    <r>
      <rPr>
        <b/>
        <sz val="12"/>
        <rFont val="Arial"/>
        <family val="2"/>
      </rPr>
      <t xml:space="preserve"> METODO: LOS AUMENTOS</t>
    </r>
  </si>
  <si>
    <r>
      <t>V</t>
    </r>
    <r>
      <rPr>
        <b/>
        <vertAlign val="subscript"/>
        <sz val="12"/>
        <rFont val="Arial"/>
        <family val="2"/>
      </rPr>
      <t>1</t>
    </r>
  </si>
  <si>
    <r>
      <t>V</t>
    </r>
    <r>
      <rPr>
        <b/>
        <vertAlign val="subscript"/>
        <sz val="12"/>
        <rFont val="Arial"/>
        <family val="2"/>
      </rPr>
      <t>2</t>
    </r>
  </si>
  <si>
    <r>
      <t>V</t>
    </r>
    <r>
      <rPr>
        <b/>
        <vertAlign val="subscript"/>
        <sz val="12"/>
        <rFont val="Arial"/>
        <family val="2"/>
      </rPr>
      <t>3</t>
    </r>
  </si>
  <si>
    <r>
      <t>V</t>
    </r>
    <r>
      <rPr>
        <b/>
        <vertAlign val="subscript"/>
        <sz val="12"/>
        <rFont val="Arial"/>
        <family val="2"/>
      </rPr>
      <t>4</t>
    </r>
  </si>
  <si>
    <r>
      <t>S</t>
    </r>
    <r>
      <rPr>
        <b/>
        <vertAlign val="subscript"/>
        <sz val="12"/>
        <rFont val="Arial Narrow"/>
        <family val="2"/>
      </rPr>
      <t>V / 4</t>
    </r>
  </si>
  <si>
    <r>
      <t>4</t>
    </r>
    <r>
      <rPr>
        <b/>
        <vertAlign val="superscript"/>
        <sz val="12"/>
        <rFont val="Arial"/>
        <family val="2"/>
      </rPr>
      <t>to</t>
    </r>
    <r>
      <rPr>
        <b/>
        <sz val="12"/>
        <rFont val="Arial"/>
        <family val="2"/>
      </rPr>
      <t xml:space="preserve"> METODO: PERT</t>
    </r>
  </si>
  <si>
    <r>
      <t>Y</t>
    </r>
    <r>
      <rPr>
        <b/>
        <vertAlign val="subscript"/>
        <sz val="12"/>
        <rFont val="Arial"/>
        <family val="2"/>
      </rPr>
      <t>p</t>
    </r>
    <r>
      <rPr>
        <b/>
        <sz val="12"/>
        <rFont val="Arial"/>
        <family val="2"/>
      </rPr>
      <t xml:space="preserve"> = (O + 4M + P)/6</t>
    </r>
  </si>
  <si>
    <t>DE INSTITUCIONES DESCENTRALIZADAS NO EMPRESARIALES</t>
  </si>
  <si>
    <t>ALBINO AGUILAR BATRES</t>
  </si>
  <si>
    <t>Nombre de la Cuenta</t>
  </si>
  <si>
    <t>Transferencias de Capital del Sector Privado</t>
  </si>
  <si>
    <t>De Organismos sin fines de Lucro</t>
  </si>
  <si>
    <t>Transferencias de Capital del Sector Externo</t>
  </si>
  <si>
    <t>De Gobierno y Organismos Gubernamentales</t>
  </si>
  <si>
    <t>Transferencias de Capital Diversas</t>
  </si>
  <si>
    <t>Otras Transferencias de Capital</t>
  </si>
  <si>
    <t>ENDEUDAMIENTO PUBLICO</t>
  </si>
  <si>
    <t>Contratacion de Emprestitos Internos</t>
  </si>
  <si>
    <t>De empresas pùblicas no financiera</t>
  </si>
  <si>
    <t>De empresas privadas financiera</t>
  </si>
  <si>
    <t>De empresas pùblicas financiera</t>
  </si>
  <si>
    <t>INTERESES Y COMISIONES DE EMPRESTITOS INTERNOS</t>
  </si>
  <si>
    <t>AMORTIZACION DEL ENDEUDAMIENTO PUBLICO</t>
  </si>
  <si>
    <t>AMORTIZACION DE EMPRESTITOS INTERNOS</t>
  </si>
  <si>
    <t>SALARIOS POR JORNAL</t>
  </si>
  <si>
    <t>51107</t>
  </si>
  <si>
    <t>BENEFICIOS ADICIONALES</t>
  </si>
  <si>
    <t>SOBRESUELDOS</t>
  </si>
  <si>
    <t>51201</t>
  </si>
  <si>
    <t>51207</t>
  </si>
  <si>
    <t>BENEFICIOS EXTRAORDINARIOS</t>
  </si>
  <si>
    <t>POR REMUNERACIONES PERMANENTES</t>
  </si>
  <si>
    <t>51402</t>
  </si>
  <si>
    <t>POR REMUNERACIONES EVENTUALES</t>
  </si>
  <si>
    <t>51502</t>
  </si>
  <si>
    <t>GASTOS DE REPRESENTACION</t>
  </si>
  <si>
    <t>POR PRESTACION SERV.EN EL EXTERIOR</t>
  </si>
  <si>
    <t>INDEMNIZACIONES</t>
  </si>
  <si>
    <t>AL PERSONAL DE SERVICIOS PERMANENTES</t>
  </si>
  <si>
    <t>AL PERSONAL DE SERVICIOS EVENTUALES</t>
  </si>
  <si>
    <t>COMISIONES POR SERVICIOS PERSONALES</t>
  </si>
  <si>
    <t>COMISIONES POR RECUPERACION DE CARTERAS</t>
  </si>
  <si>
    <t>HONORARIOS</t>
  </si>
  <si>
    <t>PRODUCTOS TEXTILES Y VESTUARIOS</t>
  </si>
  <si>
    <t>COMBUSTIBLES Y LUBRICANTES</t>
  </si>
  <si>
    <t>KAREN MARIELA VELASQUEZ DE HERNANDEZ</t>
  </si>
  <si>
    <t>MIRNA NOEMY TEJADA DE FLORES</t>
  </si>
  <si>
    <t>MIRNA ELIZABETH PERAZA DE SERVELLON</t>
  </si>
  <si>
    <t>LEONARDA MARGARITA FLORES LINARES</t>
  </si>
  <si>
    <t>JOSE ROBERTO SOLITO PEREZ</t>
  </si>
  <si>
    <t>ADAN MARCELO FIGUEROA HERRERA</t>
  </si>
  <si>
    <t>MARIA LEONOR LEAL ROSALES</t>
  </si>
  <si>
    <t>SERGIO ANTONIO TEJADA RODRIGUEZ</t>
  </si>
  <si>
    <t>OSCAR ARMANDO CHAVEZ MENDEZ</t>
  </si>
  <si>
    <t>WILSON ANTONIO GALLARDO GUARDADO</t>
  </si>
  <si>
    <t>YOBANI ANTONIO GUERRA</t>
  </si>
  <si>
    <t>JOSE FRANCISCO RIVAS ESCOBAR</t>
  </si>
  <si>
    <t>LUIS ARMANDO MONTES SANDOVAL</t>
  </si>
  <si>
    <t>MANUEL DE JESUS GALDAMEZ PACHECO</t>
  </si>
  <si>
    <t>ISRAEL ANTONIO BARRIENTOS RECINOS</t>
  </si>
  <si>
    <t>YESENIA DEL CARMEN SALAZAR FIGUEROA</t>
  </si>
  <si>
    <t>GUADALUPE ZALDAÑA VDA. DE FIGUEROA</t>
  </si>
  <si>
    <t>JORGE ALBERTO PINEDA RODRIGUEZ</t>
  </si>
  <si>
    <t>RIGOBERTO ROSALES OLIVA</t>
  </si>
  <si>
    <t>JUAN FRANCISCO MARROQUIN FLORES</t>
  </si>
  <si>
    <t>NELSON ANTONIO SANABRIA CARTAGENA</t>
  </si>
  <si>
    <t>MIGUEL ANGEL PERAZA</t>
  </si>
  <si>
    <t>RUBEN ANTONIO MORALES HERNANDEZ</t>
  </si>
  <si>
    <t>ESTID ANTONIO RECINOS AGUILAR</t>
  </si>
  <si>
    <t>ASISTENTE</t>
  </si>
  <si>
    <t>MARIA VIRGINIA SANABRIA HUEZO</t>
  </si>
  <si>
    <t>PETRONA CAMPOS LOPEZ</t>
  </si>
  <si>
    <t>PEDRO SIERRA</t>
  </si>
  <si>
    <t>JOSE RAUL CALDERON</t>
  </si>
  <si>
    <t>DAVID ALFREDO ZEPEDA JACO</t>
  </si>
  <si>
    <t>CRISTIAN ERNESTO ORELLANA ESTEVEZ</t>
  </si>
  <si>
    <t>EVERT FRANCISCO PINEDA GUERRA</t>
  </si>
  <si>
    <t>LUIS ANTONIO FIGUEROA GUEVARA</t>
  </si>
  <si>
    <t>JOSE FRANCISCO HERNANDEZ RAMIREZ</t>
  </si>
  <si>
    <t>RICARDO ANTONIO ESCALANTE LOPEZ</t>
  </si>
  <si>
    <t>LIBROS, TEXTOS, UTILES DE ENSEÑANZA Y PUBLICACIONES</t>
  </si>
  <si>
    <t>HERRAMIENTAS, REPUESTOS Y ACCESORIOS</t>
  </si>
  <si>
    <t>MATERIALES DE DEFENSA Y SEGURIDAD PUBLICA</t>
  </si>
  <si>
    <t>ALUMBRADO PUBLICO</t>
  </si>
  <si>
    <t>SERVICIOS DE TELECOMUNICACIONES</t>
  </si>
  <si>
    <t>SERVICIOS DE ENERGIA ELECTRICA</t>
  </si>
  <si>
    <t>SERVICIOS DE AGUA</t>
  </si>
  <si>
    <t>SERVICIOS DE CORREOS</t>
  </si>
  <si>
    <t>SERVICIOS GENERALES Y ARRENDAMIENTOS</t>
  </si>
  <si>
    <t>MANTENIMIENTO Y REPARACIONES DE BIENES MUEBLES</t>
  </si>
  <si>
    <t>MANTENIMIENTO Y REPARACIONES DE VEHICULOS</t>
  </si>
  <si>
    <t>MANTENIMIENTO Y REPARACION BIENES INMUEBLES</t>
  </si>
  <si>
    <t>TRANSPORTES, FLETES Y ALMACENAMIENTOS</t>
  </si>
  <si>
    <t>ARRENDAMIENTO DE BIENES MUEBLES</t>
  </si>
  <si>
    <t>ARRENDAMIENTO DE BIENES INMUEBLES</t>
  </si>
  <si>
    <t>SERVICIOS GENERALES Y ARRENDAMIENTOS DIVERSOS</t>
  </si>
  <si>
    <t>PASAJES AL EXTERIOR</t>
  </si>
  <si>
    <t>VIATICOS POR COMISION INTERNA</t>
  </si>
  <si>
    <t>VIATICOS POR COMISION EXTERNA</t>
  </si>
  <si>
    <t>SERVICIOS JURIDICOS</t>
  </si>
  <si>
    <t>SERVICIOS DE CONTABILIDAD Y AUDITORIA</t>
  </si>
  <si>
    <t>CONSULTORIAS, ESTUDIOS E INVESTIGACIONES DIVERSAS</t>
  </si>
  <si>
    <t xml:space="preserve">CONSULTORIAS, ESTUDIOS E INVESTIGACIONES  </t>
  </si>
  <si>
    <t>DE EMPRESAS PUBLICAS NO FINANCIERAS</t>
  </si>
  <si>
    <t>DE EMPRESAS PUBLICAS FINANCIERAS</t>
  </si>
  <si>
    <t>DE EMPRESAS PRIVADA FINANCIERAS</t>
  </si>
  <si>
    <t>PRIMAS Y GASTOS DE SEGUROS DE BIENES</t>
  </si>
  <si>
    <t>DIFERENCIAS CAMBIARIAS</t>
  </si>
  <si>
    <t>SENTENCIAS JUDICIALES</t>
  </si>
  <si>
    <t>TRANSFERENCIAS CORRIENTES AL SECTOR PRIVADO</t>
  </si>
  <si>
    <t>611</t>
  </si>
  <si>
    <t>BIENES MUEBLES</t>
  </si>
  <si>
    <t>61101</t>
  </si>
  <si>
    <t>MOBILIARIO</t>
  </si>
  <si>
    <t>61102</t>
  </si>
  <si>
    <t>MAQUINARIA Y EQUIPO</t>
  </si>
  <si>
    <t>61103</t>
  </si>
  <si>
    <t>EQUIPO MEDICO Y DE LABORATORIO</t>
  </si>
  <si>
    <t>61104</t>
  </si>
  <si>
    <t>EQUIPOS INFORMATICOS</t>
  </si>
  <si>
    <t>61105</t>
  </si>
  <si>
    <t>VEHICULOS DE TRANSPORTE</t>
  </si>
  <si>
    <t>61107</t>
  </si>
  <si>
    <t>LIBROS Y COLECCIONES</t>
  </si>
  <si>
    <t>61108</t>
  </si>
  <si>
    <t>HERRAMIENTAS Y REPUESTOS PRINCIPALES</t>
  </si>
  <si>
    <t>61199</t>
  </si>
  <si>
    <t>BIENES MUEBLES DIVERSOS</t>
  </si>
  <si>
    <t>612</t>
  </si>
  <si>
    <t>BIENES INMUEBLES</t>
  </si>
  <si>
    <t>61201</t>
  </si>
  <si>
    <t>TERRENOS</t>
  </si>
  <si>
    <t>61202</t>
  </si>
  <si>
    <t>EDIFICIOS E INSTALACIONES</t>
  </si>
  <si>
    <t>61299</t>
  </si>
  <si>
    <t>INMUEBLES DIVERSOS</t>
  </si>
  <si>
    <t>PROYECTOS DE CONSTRUCCIONES</t>
  </si>
  <si>
    <t>PROYECTOS DE AMPLIACIONES</t>
  </si>
  <si>
    <t>PROGRAMAS DE INVERSION SOCIAL</t>
  </si>
  <si>
    <t>PROYECTOS Y PROGRAMAS DE INVERSION DIVERSAS</t>
  </si>
  <si>
    <t>DE EMPRESAS PRIVADAS FINANCIERAS</t>
  </si>
  <si>
    <t>CUENTAS POR PAGAR DE AÑOS ANTERIORES GASTOS CORRIENTES</t>
  </si>
  <si>
    <t>UACI</t>
  </si>
  <si>
    <t>3</t>
  </si>
  <si>
    <t>COD</t>
  </si>
  <si>
    <t>RUBRO</t>
  </si>
  <si>
    <t>Area de Gestión</t>
  </si>
  <si>
    <t>Unidad Presupuestaria</t>
  </si>
  <si>
    <t>Línea de Trabajo</t>
  </si>
  <si>
    <t>ALCALDIA MUNICIPAL DE METAPAN, DEPARTAMENTO DE SANTA ANA</t>
  </si>
  <si>
    <t>ALCALDIA MUNCIPAL DE METAPAN, DEPARTAMENTO DE SANTA ANA</t>
  </si>
  <si>
    <t>Institucion: Alcaldìa Municipal de METAPAN , Departamento de Santa Ana</t>
  </si>
  <si>
    <t>Institucion: ALCALDIA MUNICIPAL DE METAPAN, Departamento de SANTA ANA.</t>
  </si>
  <si>
    <t>0103</t>
  </si>
  <si>
    <t>0201</t>
  </si>
  <si>
    <t>0202</t>
  </si>
  <si>
    <t>0203</t>
  </si>
  <si>
    <t>Tesorería</t>
  </si>
  <si>
    <t>Aseo Publico</t>
  </si>
  <si>
    <t>Sindicatura</t>
  </si>
  <si>
    <t>Contabilidad</t>
  </si>
  <si>
    <t>Desarrollo Urbano</t>
  </si>
  <si>
    <t>Terminal de Buses</t>
  </si>
  <si>
    <t>Cementerio</t>
  </si>
  <si>
    <t>Secretarìa</t>
  </si>
  <si>
    <t>Ingeniería</t>
  </si>
  <si>
    <t>Bares  y Restauranes</t>
  </si>
  <si>
    <t>PRESUPUESTO INSTITUCIONAL DE EGRESOS</t>
  </si>
  <si>
    <t>Centros de Enseñanza</t>
  </si>
  <si>
    <t>Estudios Fotograficos</t>
  </si>
  <si>
    <t>Hoteles, moteles y nsimilares</t>
  </si>
  <si>
    <t>Loterias de Carton</t>
  </si>
  <si>
    <t>Maquinas Traganiquel</t>
  </si>
  <si>
    <t>Medicos Hospitalarios</t>
  </si>
  <si>
    <t>Servicios Profesionales</t>
  </si>
  <si>
    <t>Vallas Publicitarias</t>
  </si>
  <si>
    <t>Postes Torres y Antenas</t>
  </si>
  <si>
    <t>Revision de planos</t>
  </si>
  <si>
    <t>Por patentes, Marca de fabricas y otros</t>
  </si>
  <si>
    <t>Multas por Registro Civil</t>
  </si>
  <si>
    <t>Multas Al Comercio</t>
  </si>
  <si>
    <t>De Personas Naturales</t>
  </si>
  <si>
    <t>servicios de Esparcimiento</t>
  </si>
  <si>
    <t>Transporte</t>
  </si>
  <si>
    <t>VENTA DE BIENES Y SERVICIOS</t>
  </si>
  <si>
    <t>INGRESOS POR PRESTACION DE SERV.PUB.</t>
  </si>
  <si>
    <t>TRANS. CTES DEL SECTOR PRIVADO</t>
  </si>
  <si>
    <t>VENTA DE ACTIVO FIJO</t>
  </si>
  <si>
    <t>VENTA DE BIENES INMUEBLES</t>
  </si>
  <si>
    <t>Venta de Terrenos</t>
  </si>
  <si>
    <t>Cuenta por Cobrar de Años Anteriores</t>
  </si>
  <si>
    <t>CUENTAS POR COBRAR DE AÑOS ANTERIORES</t>
  </si>
  <si>
    <t>A PERSONAS NATURALES</t>
  </si>
  <si>
    <t>RECOLECCION DE DESECHOS</t>
  </si>
  <si>
    <t>TRATAMIENTO DE DESECHOS</t>
  </si>
  <si>
    <t>A INSTITUCIONES DEL SECTOR PUBLICO</t>
  </si>
  <si>
    <t>1</t>
  </si>
  <si>
    <t>51101</t>
  </si>
  <si>
    <t>0101</t>
  </si>
  <si>
    <t>0102</t>
  </si>
  <si>
    <t>51501</t>
  </si>
  <si>
    <t>51401</t>
  </si>
  <si>
    <t>51203</t>
  </si>
  <si>
    <t>51105</t>
  </si>
  <si>
    <t>X</t>
  </si>
  <si>
    <t>XY</t>
  </si>
  <si>
    <t>Cód</t>
  </si>
  <si>
    <t>Comercio</t>
  </si>
  <si>
    <t>Industria</t>
  </si>
  <si>
    <t>Financiero</t>
  </si>
  <si>
    <t>Servicios</t>
  </si>
  <si>
    <t>Impuestos Municipales Diversos</t>
  </si>
  <si>
    <t>Vialidad</t>
  </si>
  <si>
    <t>Servicios de Certificación</t>
  </si>
  <si>
    <t>Expedición Docum. de Identificación</t>
  </si>
  <si>
    <t>a=</t>
  </si>
  <si>
    <t>Alumbrado Público</t>
  </si>
  <si>
    <t>Aseo Público</t>
  </si>
  <si>
    <t>b=</t>
  </si>
  <si>
    <t>Cementerios Municipales</t>
  </si>
  <si>
    <t>Fiestas</t>
  </si>
  <si>
    <t>Mercados</t>
  </si>
  <si>
    <t>Pavimentación</t>
  </si>
  <si>
    <t>Rastro y Tiangue</t>
  </si>
  <si>
    <t>Permisos y Licencias Municipales</t>
  </si>
  <si>
    <t>Cotejo de Fierros</t>
  </si>
  <si>
    <t>Servicios Diversos</t>
  </si>
  <si>
    <t>Intereses por Mora Impuestos</t>
  </si>
  <si>
    <t>Arrendamiento de Bienes Diversos</t>
  </si>
  <si>
    <t>Rentabilidad de Ctas.Bancarias</t>
  </si>
  <si>
    <t>Ingresos Diversos</t>
  </si>
  <si>
    <t>Total</t>
  </si>
  <si>
    <t>PRESUPUESTO INSTITUCIONAL DE INGRESOS</t>
  </si>
  <si>
    <t>En dolares de Estados Unidos de America</t>
  </si>
  <si>
    <t>Especifico</t>
  </si>
  <si>
    <t>TOTAL</t>
  </si>
  <si>
    <t xml:space="preserve">IMPUESTOS  </t>
  </si>
  <si>
    <t>IMPUESTOS MUNICIPALES</t>
  </si>
  <si>
    <t>TASAS Y DERECHOS</t>
  </si>
  <si>
    <t>TASAS DE SERVICIOS PUBLICOS</t>
  </si>
  <si>
    <t xml:space="preserve">DERECHOS  </t>
  </si>
  <si>
    <t>INGRESOS FINANCIEROS Y OTROS</t>
  </si>
  <si>
    <t>MULTAS E INTERESES POR MORA</t>
  </si>
  <si>
    <t xml:space="preserve">ARRENDAMIENTO DE BIENES   </t>
  </si>
  <si>
    <t>OTROS INGRESOS NO CLASIFICADOS</t>
  </si>
  <si>
    <t xml:space="preserve">TRANSFERENCIAS CORRIENTES  </t>
  </si>
  <si>
    <t>TRANS. CTES DEL SECTOR PUBLICO</t>
  </si>
  <si>
    <t>Transferencias Corrientes del Sec.Pub</t>
  </si>
  <si>
    <t>TRANSFERENCIAS DE CAPITAL</t>
  </si>
  <si>
    <t>TRANS. CAP.SECTOR PUBLICO</t>
  </si>
  <si>
    <t>SALDOS DE AÑOS ANTERIORES</t>
  </si>
  <si>
    <t>SALDOS INICIALES CAJA Y BANCOS</t>
  </si>
  <si>
    <t>Saldo Inicial en Caja</t>
  </si>
  <si>
    <t>Saldo Inicial en Banco</t>
  </si>
  <si>
    <t>Anual</t>
  </si>
  <si>
    <t>Mensual</t>
  </si>
  <si>
    <t>Transferencias de Capital del Sec.Pub</t>
  </si>
  <si>
    <t>DETALLE DE INGRESOS</t>
  </si>
  <si>
    <t>Cuenta</t>
  </si>
  <si>
    <t>SUB-TOTAL</t>
  </si>
  <si>
    <t>Por Objeto Especifico</t>
  </si>
  <si>
    <t>N°</t>
  </si>
  <si>
    <t>En Dolares de los Estados Unidos de América</t>
  </si>
  <si>
    <t>CONCEPTO</t>
  </si>
  <si>
    <t>SUELDOS</t>
  </si>
  <si>
    <t>AGUINALDOS</t>
  </si>
  <si>
    <t>DIETAS</t>
  </si>
  <si>
    <t>EXPRESION PRESUPUESTARIA</t>
  </si>
  <si>
    <t>CODIGO</t>
  </si>
  <si>
    <t>REMUNERACIONES</t>
  </si>
  <si>
    <t>REMUNERACIONES PERMANENTES</t>
  </si>
  <si>
    <t>512</t>
  </si>
  <si>
    <t>REMUNERACIONES EVENTUALES</t>
  </si>
  <si>
    <t>SUELDOS POR JORNAL</t>
  </si>
  <si>
    <t>513</t>
  </si>
  <si>
    <t>REMUNERACIONES EXTRAORDINARIAS</t>
  </si>
  <si>
    <t>HORAS EXTRAORDINARIAS</t>
  </si>
  <si>
    <t>CONTRIBUCIONES PATRONALES A INST. SEG. SOC. PUB.</t>
  </si>
  <si>
    <t>CONTRIBUCIONES PATRONALES A INST. SEG. SOC. PRIV.</t>
  </si>
  <si>
    <t>516</t>
  </si>
  <si>
    <t>POR PRESTACION SERV.EN EL PAIS</t>
  </si>
  <si>
    <t>REMUNERACIONES DIVERSAS</t>
  </si>
  <si>
    <t>ADQUISICIONES DE BIENES Y SERVICIOS</t>
  </si>
  <si>
    <t>BIENES DE USO Y CONSUMO</t>
  </si>
  <si>
    <t>PRODUCTOS ALIMENTICIOS P/PERSONAS</t>
  </si>
  <si>
    <t>PRODUCTOS AGROPECUARIOS Y FORESTAL</t>
  </si>
  <si>
    <t>PRODUCTOS  PAPEL Y CARTON</t>
  </si>
  <si>
    <t>PRODUCTOS DE CUERO Y CAUCHO</t>
  </si>
  <si>
    <t>PRODUCTOS QUIMICOS</t>
  </si>
  <si>
    <t>PRODUCTOS FARMACEUTICOS Y MEDICINALES</t>
  </si>
  <si>
    <t>LLANTAS Y NEUMATICOS</t>
  </si>
  <si>
    <t>MINERALES NO METALICOS Y PROD.DERIVADOS</t>
  </si>
  <si>
    <t>MINERALES METALICOS Y PRODUCTOS DERV.</t>
  </si>
  <si>
    <t>MATERIALES DE OFICINA</t>
  </si>
  <si>
    <t>MATERIALES INFORMATICOS</t>
  </si>
  <si>
    <t>MATERIALES ELECTRICOS</t>
  </si>
  <si>
    <t>ESPECIES MUNICIPALES DIVERSAS</t>
  </si>
  <si>
    <t>BIENES DE USO Y CONSUMO DIVERSO</t>
  </si>
  <si>
    <t>SERVICIOS BASICOS</t>
  </si>
  <si>
    <t>SERVICIOS DE PUBLICIDAD</t>
  </si>
  <si>
    <t>SERVICIOS DE VIGILANCIA</t>
  </si>
  <si>
    <t>SERVICIOS LIMPIEZA Y FUMIGACIONES</t>
  </si>
  <si>
    <t>SERVICIOS DE LABORATORIO</t>
  </si>
  <si>
    <t>SERVICIOS DE ALIMENTACION</t>
  </si>
  <si>
    <t>SERVICIOS EDUCATIVOS</t>
  </si>
  <si>
    <t>ATENCIONES OFICIALES</t>
  </si>
  <si>
    <t>PASAJES Y VIATICOS</t>
  </si>
  <si>
    <t>PASAJES AL INTERIOR</t>
  </si>
  <si>
    <t>SERVICIOS MEDICOS</t>
  </si>
  <si>
    <t>SERVICIOS DE CAPACITACION</t>
  </si>
  <si>
    <t>DESARROLLOS INFORMATICOS</t>
  </si>
  <si>
    <t>ESTUDIOS E INVESTIGACIONES</t>
  </si>
  <si>
    <t>GASTOS FINANCIEROS Y OTROS</t>
  </si>
  <si>
    <t>SEGUROS, COMISIONES Y GTOS.BANCARIOS</t>
  </si>
  <si>
    <t>PRIMAS Y GASTOS SEGURO PERSONAS</t>
  </si>
  <si>
    <t>COMISION Y GASTOS BANCARIOS</t>
  </si>
  <si>
    <t>OTROS GASTOS NO CLASIFICADOS</t>
  </si>
  <si>
    <t>GASTOS DIVERSOS</t>
  </si>
  <si>
    <t>TRANSFERENCIAS CORRIENTES</t>
  </si>
  <si>
    <t>TRANSFERENCIAS CORRIENTES AL SECTOR PUBLICO</t>
  </si>
  <si>
    <t>ORGANISMOS SIN FINES DE LUCRO</t>
  </si>
  <si>
    <t>BECAS</t>
  </si>
  <si>
    <t>ASIGNACIONES POR APLICAR</t>
  </si>
  <si>
    <t>ASIGNACIONES POR APLICAR GASTOS CORRIENTES</t>
  </si>
  <si>
    <t>ESTUDIOS DE PRE-INVERSION</t>
  </si>
  <si>
    <t>INFRAESTRUCTURAS</t>
  </si>
  <si>
    <t>DE SALUD Y SANEAMIENTO AMBIENTAL</t>
  </si>
  <si>
    <t>DE EDUCACION Y RECREACION</t>
  </si>
  <si>
    <t>DE VIVIENDA Y OFICINA</t>
  </si>
  <si>
    <t>DE PRODUCCION DE BIENES Y SERVICIOS</t>
  </si>
  <si>
    <t>OBRAS DE INFRAESTRUCTURA DIVERSAS</t>
  </si>
  <si>
    <t>TOTALES</t>
  </si>
  <si>
    <t>VIALES</t>
  </si>
  <si>
    <t>ELECTRICAS Y COMUNICACIONES</t>
  </si>
  <si>
    <t>61</t>
  </si>
  <si>
    <t>INVERSIONES EN ACTIVOS FIJOS</t>
  </si>
  <si>
    <t>PRESUPUESTO MUNICIPAL POR AREAS DE GESTION</t>
  </si>
  <si>
    <t>CUADRO RESUMEN</t>
  </si>
  <si>
    <t>PRESUPUESTO DE INGRESOS</t>
  </si>
  <si>
    <t>CLASIFICACIONES POR RUBRO DE INGRESOS</t>
  </si>
  <si>
    <t>PRESUPUESTO DE EGRESOS</t>
  </si>
  <si>
    <t>CLASIFICACIONES POR RUBRO DE EGRESOS</t>
  </si>
  <si>
    <t>Casetas Telefonicas</t>
  </si>
  <si>
    <t>Concejo Municipal</t>
  </si>
  <si>
    <t>Despacho Alcalde</t>
  </si>
  <si>
    <t>Auditoria Interna</t>
  </si>
  <si>
    <t>Gerencia General</t>
  </si>
  <si>
    <t>Catastro y Cuentas Corrientes</t>
  </si>
  <si>
    <t>Unidad de Medio Ambiente</t>
  </si>
  <si>
    <t>Archivo e Inventario</t>
  </si>
  <si>
    <t>Servicios Generales</t>
  </si>
  <si>
    <t>Promoción Social</t>
  </si>
  <si>
    <t>Policía Municipal</t>
  </si>
  <si>
    <t>Barrido de Calles</t>
  </si>
  <si>
    <t>Registro del Estado Familiar</t>
  </si>
  <si>
    <t>Alumbrado Publico</t>
  </si>
  <si>
    <t>Mantenimiento de Vias Pùblicas</t>
  </si>
  <si>
    <t>Ganadería</t>
  </si>
  <si>
    <t>Mantenimiento de Bienes Municipales</t>
  </si>
  <si>
    <t>Unidad e la Niñez y Adolescencia</t>
  </si>
  <si>
    <t>ALCALDE MUNICIPAL</t>
  </si>
  <si>
    <t>DESPACHO</t>
  </si>
  <si>
    <t>SINDICO</t>
  </si>
  <si>
    <t>SINDICATURA</t>
  </si>
  <si>
    <t>ELSA CRISTINA PERAZA MAZARIEGO</t>
  </si>
  <si>
    <t>SECRETARIA</t>
  </si>
  <si>
    <t>MAGALY ARELI CARCAMO PERLERA</t>
  </si>
  <si>
    <t>SECRETARIA MUNICIPAL</t>
  </si>
  <si>
    <t>DEYSI ARACELI RECINOS DE CASTRO</t>
  </si>
  <si>
    <t>AUDITOR INTERNO</t>
  </si>
  <si>
    <t>AUDITORIA INTERNA</t>
  </si>
  <si>
    <t>GERENCIA</t>
  </si>
  <si>
    <t>SUSANA DOLORES ESPINOZA SANABRIA</t>
  </si>
  <si>
    <t>OFICIAL DE INFORMACION</t>
  </si>
  <si>
    <t>TESORERA</t>
  </si>
  <si>
    <t>TESORERIA</t>
  </si>
  <si>
    <t>MARIA DE LOS ANGELES PALMA DE HERNANDEZ</t>
  </si>
  <si>
    <t>ROSA ADELA CASTILLO ALONZO</t>
  </si>
  <si>
    <t>CONTABILIDAD</t>
  </si>
  <si>
    <t>CONTADOR</t>
  </si>
  <si>
    <t xml:space="preserve">CATASTRO </t>
  </si>
  <si>
    <t>FRANCISCO RENE MORALES TRINIDAD</t>
  </si>
  <si>
    <t>INSPECTOR DE CAMPO</t>
  </si>
  <si>
    <t>COBRADOR</t>
  </si>
  <si>
    <t>DELMY MARILIN MURILLOS JERONIMO</t>
  </si>
  <si>
    <t>ESMERALDA YANIRA RODRIGUEZ SALAZAR</t>
  </si>
  <si>
    <t>NAUN GONZALEZ MEZA</t>
  </si>
  <si>
    <t>TECNICO</t>
  </si>
  <si>
    <t>ARCHIVO E INVENTARIO</t>
  </si>
  <si>
    <t>AGENTE</t>
  </si>
  <si>
    <t>ENMANUEL DE JESUS MANCIA HERRERA</t>
  </si>
  <si>
    <t>JUAN JOSE EGUIZABAL</t>
  </si>
  <si>
    <t>JUAN JOSE VASQUEZ ASENCIO</t>
  </si>
  <si>
    <t>NOE VICENTE MARTINEZ MARTINEZ</t>
  </si>
  <si>
    <t>OSCAR ORLANDO TRINIDAD PORTILLO</t>
  </si>
  <si>
    <t>VICTOR ARMANDO CALDERON UMAÑA</t>
  </si>
  <si>
    <t>AZUCENA BEATRIZ ORTIZ PORTILLO</t>
  </si>
  <si>
    <t>INFORMACION</t>
  </si>
  <si>
    <t>HECTOR ARMANDO LEMUS ROMERO</t>
  </si>
  <si>
    <t>INGENIERIA</t>
  </si>
  <si>
    <t>JOSE ANTONIO MAGAÑA PORTILLO</t>
  </si>
  <si>
    <t>OSCAR FERNANDO RAMOS PUENTE</t>
  </si>
  <si>
    <t>ROGER EDMUNDO CALIDONIO VELASCO</t>
  </si>
  <si>
    <t>MARIA MAGDALENA FAJARDO CASTANEDA</t>
  </si>
  <si>
    <t>PROMOCION SOCIAL</t>
  </si>
  <si>
    <t>ISMAEL PERAZA</t>
  </si>
  <si>
    <t>ENCARGADO</t>
  </si>
  <si>
    <t>UNIDAD DE LA MUJER Y OFICINA DE NUTRICION Y SEGURIDAD ALIMENTARIA</t>
  </si>
  <si>
    <t>GUARDA PARQUE</t>
  </si>
  <si>
    <t>RECREACION, CULTURA Y DEPORTE</t>
  </si>
  <si>
    <t>JOSE DAVID MURCIA</t>
  </si>
  <si>
    <t>BLANCA ESTELA CERON</t>
  </si>
  <si>
    <t>ORDENANZA</t>
  </si>
  <si>
    <t>SERVICIOS GENERALES</t>
  </si>
  <si>
    <t>ERLINDO MARTINEZ</t>
  </si>
  <si>
    <t>ANA RUTH GALDAMEZ</t>
  </si>
  <si>
    <t>PROFESORA C.E. CTON. SAN JERONIMO</t>
  </si>
  <si>
    <t>HIRAM NOE BELTRAN RIVERA</t>
  </si>
  <si>
    <t>PROFESOR ESCUELA DE MUSICA</t>
  </si>
  <si>
    <t>LIDIA MARLENI ARRIAZA GOMEZ</t>
  </si>
  <si>
    <t>PROFESORA C.E. CTON. BUENA VISTA</t>
  </si>
  <si>
    <t>PROFESORA C.E. CAS. LA CONCHAGUA</t>
  </si>
  <si>
    <t>MILTON ENRIQUE CASTILLO MENDOZA</t>
  </si>
  <si>
    <t>PROF. C.E. HDA. OSTUA, CTON. SAN JERONIMO</t>
  </si>
  <si>
    <t>OSCAR ENRIQUE MENDEZ PLEITEZ</t>
  </si>
  <si>
    <t>PROF. C.E. LUZ GOMEZ</t>
  </si>
  <si>
    <t>PROFESORA C.E. HACIENDA VIEJA MORALES</t>
  </si>
  <si>
    <t>MOTORISTA</t>
  </si>
  <si>
    <t>ASEO PUBLICO</t>
  </si>
  <si>
    <t>MOZO</t>
  </si>
  <si>
    <t>ANTONIO HERNANDEZ RUIZ</t>
  </si>
  <si>
    <t>ERICK LUIGUI CASTILLO GUERRA</t>
  </si>
  <si>
    <t>EDWIN OSWALDO RAMIREZ AGUILAR</t>
  </si>
  <si>
    <t>CESAR ORLANDO PERAZA BARRIENTOS</t>
  </si>
  <si>
    <t>OPERADOR</t>
  </si>
  <si>
    <t>ADOLFO GALDAMEZ PALACIOS</t>
  </si>
  <si>
    <t>ALDO ANTONIO SARACAY HERNANDEZ</t>
  </si>
  <si>
    <t>ANGEL ANTONIO MARTINEZ SALGUERO</t>
  </si>
  <si>
    <t>LLANTERO</t>
  </si>
  <si>
    <t>AUXILIAR DE MECANICA</t>
  </si>
  <si>
    <t>ELISEO RUIZ MARTINEZ</t>
  </si>
  <si>
    <t>FRANCISCO PEÑA</t>
  </si>
  <si>
    <t>GILBERTO ALEXANDER MOLINA GARCIA</t>
  </si>
  <si>
    <t>GUADALUPE DE JESUS RIVAS LINARES</t>
  </si>
  <si>
    <t>MECANICO SOLDADOR</t>
  </si>
  <si>
    <t>MARIANO MARTINEZ RUIZ</t>
  </si>
  <si>
    <t>MARLON EDGARDO CALDERON MARTINEZ</t>
  </si>
  <si>
    <t>PEDRO ENRIQUE RODRIGUEZ</t>
  </si>
  <si>
    <t>WILLIAM ERNESTO VASQUEZ SERMEÑO</t>
  </si>
  <si>
    <t>REVISADOR GANADO</t>
  </si>
  <si>
    <t>GANADERIA</t>
  </si>
  <si>
    <t>JOSE ERNESTO UMAÑA PALMA PERAZA</t>
  </si>
  <si>
    <t>GUARDA RASTRO</t>
  </si>
  <si>
    <t>JOSE SANTIAGO PEREZ</t>
  </si>
  <si>
    <t>AUXILIAR (ARRIERO)</t>
  </si>
  <si>
    <t>FUMIGADOR</t>
  </si>
  <si>
    <t>CRISTIAN ULICES DOMINGUEZ FUNES</t>
  </si>
  <si>
    <t>YOVANY ALEXANDER MARTINEZ</t>
  </si>
  <si>
    <t>C.C. EL LIMO</t>
  </si>
  <si>
    <t>C.C. EL ZAPOTE</t>
  </si>
  <si>
    <t>JOSE DOMINGO MARTINEZ POSADAS</t>
  </si>
  <si>
    <t>C.C.STA. RITA</t>
  </si>
  <si>
    <t>C.C. LA ISLA</t>
  </si>
  <si>
    <t>JULIO CESAR VARGAS MURCIA</t>
  </si>
  <si>
    <t>C.C. SAN MIGUEL</t>
  </si>
  <si>
    <t>MARIO AMILCAR PEREZ</t>
  </si>
  <si>
    <t>C.C. EL SHISTE</t>
  </si>
  <si>
    <t>OSCAR AMILCAR MARTINEZ</t>
  </si>
  <si>
    <t>C.C.EL MAL PASO</t>
  </si>
  <si>
    <t>PAULINO ESCALANTE MORALES</t>
  </si>
  <si>
    <t>C.C. BELEN GUIJAT</t>
  </si>
  <si>
    <t>C.C. SAN JERONIMO</t>
  </si>
  <si>
    <t>C.C. LAS PIEDRAS</t>
  </si>
  <si>
    <t>ROLANDO SOLIS</t>
  </si>
  <si>
    <t>C.C. SAN JUAN</t>
  </si>
  <si>
    <t>VICTOR MANUEL RODRIGUEZ MAZARIEGO</t>
  </si>
  <si>
    <t>C.C. LA JOYA</t>
  </si>
  <si>
    <t>MERCADOS</t>
  </si>
  <si>
    <t>FLOR DE MARIA CRISTINA PERAZA LOPEZ</t>
  </si>
  <si>
    <t>ADMINISTRADOR</t>
  </si>
  <si>
    <t>COBRADOR DE MERCADO</t>
  </si>
  <si>
    <t>JOSE EDILBERTO CEVALLOS NAVARRO</t>
  </si>
  <si>
    <t>COBRADOR DEL SERVICIO</t>
  </si>
  <si>
    <t>NELSON NOEL HERNANDEZ PALACIOS</t>
  </si>
  <si>
    <t>WALTER ALEXANDER MONTES DIAZ</t>
  </si>
  <si>
    <t>MEDICO</t>
  </si>
  <si>
    <t>ELMER ALEXANDER MERLOS MARTINEZ</t>
  </si>
  <si>
    <t>JOSE ANTONIO CASTRO HERNANDEZ</t>
  </si>
  <si>
    <t>ROSALINA PEÑA DE HERNANDEZ</t>
  </si>
  <si>
    <t>ALEJANDRO ALBERTO TORRES FERNANDEZ</t>
  </si>
  <si>
    <t>VIGILANTE ALCALDIA</t>
  </si>
  <si>
    <t>ELECTROMECANICO</t>
  </si>
  <si>
    <t>ARCIDES PERAZA DIAZ</t>
  </si>
  <si>
    <t>SOLDADOR</t>
  </si>
  <si>
    <t>CARPINTERO</t>
  </si>
  <si>
    <t>FRANCIS ANTONIO FIGUEROA MARTINEZ</t>
  </si>
  <si>
    <t>JOSE DE LA PAZ BENITEZ PORTILLO</t>
  </si>
  <si>
    <t>BODEGUERO</t>
  </si>
  <si>
    <t>MARIO ARMANDO POSADAS</t>
  </si>
  <si>
    <t>PINTOR</t>
  </si>
  <si>
    <t>INSTRUCTOR</t>
  </si>
  <si>
    <t>MELVIN ALBERTO ALAS RODRIGUEZ</t>
  </si>
  <si>
    <t>ODT PATAS BLANCAS</t>
  </si>
  <si>
    <t>ENFERMERA</t>
  </si>
  <si>
    <t>CLINICA TAHUILAPA</t>
  </si>
  <si>
    <t>VIGILANTE</t>
  </si>
  <si>
    <t>MARIA ISABEL FUENTES</t>
  </si>
  <si>
    <t>ACADEMIA DE INGLES</t>
  </si>
  <si>
    <t>JOSE RAMON FIGUEROA AGUILAR</t>
  </si>
  <si>
    <t>JOSE ELIU PAZ DOMINGUEZ</t>
  </si>
  <si>
    <t>ALBAÑIL</t>
  </si>
  <si>
    <t>BLADIMIR ERNESTO SOLOZARNO QUEZADA</t>
  </si>
  <si>
    <t>SONIA ARELI MARTINEZ</t>
  </si>
  <si>
    <t>TALLERES VOCACIONALES</t>
  </si>
  <si>
    <t>FARMACEUTA</t>
  </si>
  <si>
    <t>CONCEJO MUNICIPAL</t>
  </si>
  <si>
    <t>REGIDOR PROPIETARIO</t>
  </si>
  <si>
    <t>REGIDOR SUPLENTE</t>
  </si>
  <si>
    <t xml:space="preserve"> </t>
  </si>
  <si>
    <t>Unidad de Acceso a la Información</t>
  </si>
  <si>
    <t>Recreación Cultura y Deportes</t>
  </si>
  <si>
    <t>Unidad Agropecuaria</t>
  </si>
  <si>
    <t>Mercados y Clinica de Mercados</t>
  </si>
  <si>
    <t>Oficina de Desarrollo Turistico</t>
  </si>
  <si>
    <t>OCULTAR AL TERMINAR</t>
  </si>
  <si>
    <t>FRANCIS ANTONIO GALDAMEZ MELCHOR</t>
  </si>
  <si>
    <t>DIRECTOR</t>
  </si>
  <si>
    <t>JUAN CARLOS MATA VILLANUEVA</t>
  </si>
  <si>
    <t>PROMOCION DE VIVIENDA SOCIAL</t>
  </si>
  <si>
    <t>JULIO CESAR ORTIZ CERNA</t>
  </si>
  <si>
    <t>ANTONIO JOVEL RAMIREZ RAMIREZ</t>
  </si>
  <si>
    <t>ANA MERCEDES TRINIDAD VDA. DE MORALES</t>
  </si>
  <si>
    <t>AIDA BEATRIZ SANCHEZ DE SALGUERO</t>
  </si>
  <si>
    <t>UNIDAD AGROPECUARIA</t>
  </si>
  <si>
    <t>NERI GUILLERMO HERRERA GALDAMEZ</t>
  </si>
  <si>
    <t>JOSE ANTONIO ARIAS MORENO</t>
  </si>
  <si>
    <t>EZEQUIEL ISAAC TOLEDO LEMUS</t>
  </si>
  <si>
    <t>OSCAR ARMANDO ARRIOLA FAJARDO</t>
  </si>
  <si>
    <t>JOSE MARIA HERNANDEZ HERNANDEZ</t>
  </si>
  <si>
    <t>MANUEL EDUARDO RAMIREZ LOPEZ</t>
  </si>
  <si>
    <t>ADMINISTRADOR CEMENTERIO GENERAL</t>
  </si>
  <si>
    <t>ROBERTO CARLOS UMAÑA ROSALES</t>
  </si>
  <si>
    <t>CINDY YAMILETH CERVANTES DE GARCIA</t>
  </si>
  <si>
    <t>OSCAR ALFONSO CALDERON MENDEZ</t>
  </si>
  <si>
    <t>JOSE DAVID HERNANDEZ SALAZAR</t>
  </si>
  <si>
    <t>MARCOS ALEJANDRO MAGAÑA MIRA</t>
  </si>
  <si>
    <t>CARLOS ENRIQUE RIVAS UMAÑA</t>
  </si>
  <si>
    <t>SAUL ANTONIO ROSALES PERAZA</t>
  </si>
  <si>
    <t>JAIME ANTONIO VENTURA GONZALEZ</t>
  </si>
  <si>
    <t>WILLIAM ALEXANDER REYES RAMOS</t>
  </si>
  <si>
    <t>MIGUEL ANGEL GALDAMEZ PACHECO</t>
  </si>
  <si>
    <t>DIMAS ENRIQUE PEREZ POSADA</t>
  </si>
  <si>
    <t>VICTOR MANUEL CISNEROS</t>
  </si>
  <si>
    <t>JUAN JOSE ORDOÑEZ</t>
  </si>
  <si>
    <t>GIOVANNI ALEXANDER RAMIREZ</t>
  </si>
  <si>
    <t>JOSE AMILCAR GUERRA GUERRA</t>
  </si>
  <si>
    <t>JOSE EDUARDO MEJIA FIGUEROA</t>
  </si>
  <si>
    <t>JOSE BENUEL VILLA PORTILLO</t>
  </si>
  <si>
    <t>SAUL ISAIAS MENDOZA CABRERA</t>
  </si>
  <si>
    <t>JOSE DAVID PACHECO</t>
  </si>
  <si>
    <t>IRVIN OMAR PEREZ MOLINA</t>
  </si>
  <si>
    <t>LUIS ERNESTO SALAZAR GUADRON</t>
  </si>
  <si>
    <t>JOSE ANTONIO HERRERA MARTINEZ</t>
  </si>
  <si>
    <t>MANUEL DE JESUS HENRIQUEZ MENDEZ</t>
  </si>
  <si>
    <t>HUMBERTO OVIDIO GALDAMEZ</t>
  </si>
  <si>
    <t>JOSE ANTONIO PACHECO</t>
  </si>
  <si>
    <t>LUIS ALONSO LOPEZ HERNANDEZ</t>
  </si>
  <si>
    <t>MANUEL DE JESUS CARRANZA</t>
  </si>
  <si>
    <t>ROBERTO CARLOS MARTINEZ MELENDEZ</t>
  </si>
  <si>
    <t>YONY WALTER PLEITEZ SANDOVAL</t>
  </si>
  <si>
    <t>OSCAR ALONSO GOMEZ</t>
  </si>
  <si>
    <t>RENE ALEXANDER ACOSTA CORTEZ</t>
  </si>
  <si>
    <t>FREDY ARMANDO NOLASCO</t>
  </si>
  <si>
    <t>LUIS ALONSO SORTO CARTAGENA</t>
  </si>
  <si>
    <t>RAFAEL ANTONIO CISNEROS RODRIGUEZ</t>
  </si>
  <si>
    <t>OSWALDO EFREN FLORES GONZALEZ</t>
  </si>
  <si>
    <t>CARLOS ERNESTO CORTEZ MARROQUIN</t>
  </si>
  <si>
    <t>OSWALDO ENRIQUE CARTAGENA JIMENEZ</t>
  </si>
  <si>
    <t>SILAS SANABRIA MARTINEZ</t>
  </si>
  <si>
    <t>MARCELO RENATO PALACIOS LOPEZ</t>
  </si>
  <si>
    <t>JARDINERO</t>
  </si>
  <si>
    <t>PROYECTOS ELECTRICOS</t>
  </si>
  <si>
    <t>LINIERO</t>
  </si>
  <si>
    <t>ELECTRICISTA</t>
  </si>
  <si>
    <t>ENCARGADO DE EVENTOS</t>
  </si>
  <si>
    <t>JEFE</t>
  </si>
  <si>
    <t>TECNICO AUXILIAR</t>
  </si>
  <si>
    <t>ENCARGADA</t>
  </si>
  <si>
    <t>SANDRA MARGOT CASTRO DE HERNANDEZ</t>
  </si>
  <si>
    <t>AUXILIAR DE OPERADOR</t>
  </si>
  <si>
    <t>AUXILIAR DE CARPINTERO</t>
  </si>
  <si>
    <t>OPERADOR RODO</t>
  </si>
  <si>
    <t>RICARDO FILADELFO SANTOS CALDERON</t>
  </si>
  <si>
    <t>AUXILIAR DE ALBAÑIL</t>
  </si>
  <si>
    <t>JOSE ATILIO GRANADOS</t>
  </si>
  <si>
    <t>JOSE ROBERTO LEMUS MORATAYA</t>
  </si>
  <si>
    <t>JESUS PERAZA ARRIOLA</t>
  </si>
  <si>
    <t>JOSE RIGOBERTO PINTO RIVERA</t>
  </si>
  <si>
    <t>RICARDO PACHECO PACHECO</t>
  </si>
  <si>
    <t>PEDRO ANTONIO SANABRIA SALAZAR</t>
  </si>
  <si>
    <t>FERMIN ANTONIO MORALES TORRES</t>
  </si>
  <si>
    <t>VICTOR MANUEL PLEITEZ GUERRA</t>
  </si>
  <si>
    <t>REGISTRO DEL ESTADO FAMILIAR</t>
  </si>
  <si>
    <t>SUPERVISION DE INFRAESTRUCTURA</t>
  </si>
  <si>
    <t>UNIDAD DE MEDIO AMBIENTE</t>
  </si>
  <si>
    <t>JOSELIN XIOMARA RECINOS LEMUS</t>
  </si>
  <si>
    <t>MARTA CELIA DUARTE</t>
  </si>
  <si>
    <t>OSCAR ARMANDO CASTANEDA CHACHAGUA</t>
  </si>
  <si>
    <t>GENARO GUERRA</t>
  </si>
  <si>
    <t>ELMER ARTURO VARGAS PACHECO</t>
  </si>
  <si>
    <t>MELVIN ORLANDO CHAVEZ REYES</t>
  </si>
  <si>
    <t>JOSE ANTONIO DIAZ MENDOZA</t>
  </si>
  <si>
    <t>HECTOR ARMANDO BARRIENTOS BELLOSO</t>
  </si>
  <si>
    <t>ASESOR JURIDICO</t>
  </si>
  <si>
    <t>OMAR EDUARDO RAMOS POLANCO</t>
  </si>
  <si>
    <t>ROLANDO MARTINEZ FIGUEROA</t>
  </si>
  <si>
    <t>OSCAR ALEJANDRO ALDANA GALDAMEZ</t>
  </si>
  <si>
    <t>JOSE DAVID FIGUEROA MARTINEZ</t>
  </si>
  <si>
    <t>RIGOBERTO ARNOLDO MONZON VICENTE</t>
  </si>
  <si>
    <t>JORGE ARMANDO QUILES MOLINA</t>
  </si>
  <si>
    <t>JOSE LUIS VIDAL CALDERON</t>
  </si>
  <si>
    <t>LUIS GAMALIEL MARTINEZ QUEZADA</t>
  </si>
  <si>
    <t>JOSE RICARDO DOMINGUEZ</t>
  </si>
  <si>
    <t>REMBER ADALBERTO ZEPEDA AGUILAR</t>
  </si>
  <si>
    <t>MARTIN GEOVANY GUERRA ORELLANA</t>
  </si>
  <si>
    <t>HECTOR DENIS ORELLANA ORELLANA</t>
  </si>
  <si>
    <t>CARLOS MANUEL LORENZO</t>
  </si>
  <si>
    <t>CECILIO AGUILAR</t>
  </si>
  <si>
    <t>JOSE ANTONIO SANTOS DIAZ</t>
  </si>
  <si>
    <t>MULTAS Y COSTAS JUDICIALES</t>
  </si>
  <si>
    <t>61109</t>
  </si>
  <si>
    <t>614</t>
  </si>
  <si>
    <t>61403</t>
  </si>
  <si>
    <t>INTANGIBLES</t>
  </si>
  <si>
    <t>DERECHOS DE PROPIEDAD INTELECTUAL</t>
  </si>
  <si>
    <t>MATERIALES E INSTRUMENTAL DE LABORATORIO Y USO MEDICO</t>
  </si>
  <si>
    <t>AUXILIAR</t>
  </si>
  <si>
    <t>VIVERO Y ZONAS VERDES</t>
  </si>
  <si>
    <t>ERICK ADONAI NUÑEZ MARTINEZ</t>
  </si>
  <si>
    <t>DENIS EDGARDO PACHECO MARTINEZ</t>
  </si>
  <si>
    <t>MIGUEL ANGEL HERRERA MOLINA</t>
  </si>
  <si>
    <t>RIGOBERTO TRINIDAD AGUILAR</t>
  </si>
  <si>
    <t>ROSENDO ALFREDO ORTIZ</t>
  </si>
  <si>
    <t>WENDY MARGOTH VERGANZA FLORES</t>
  </si>
  <si>
    <t>TOMASA ELIZABETH SANABRIA ESCOBAR</t>
  </si>
  <si>
    <t>MELVIN ALEXANDER GARCIA MORAN</t>
  </si>
  <si>
    <t>CRISTINA ESTEFANY GUADRON DIAZ</t>
  </si>
  <si>
    <t>NELSON ALEXANDER MARTINEZ SANCHEZ</t>
  </si>
  <si>
    <t>DAYSY MARGARITA ESTRADA CANO</t>
  </si>
  <si>
    <t>JULIO CESAR MENDEZ RAMOS</t>
  </si>
  <si>
    <t>NERY ALEXANDER PINEDA GRIJALVA</t>
  </si>
  <si>
    <t>RIGOBERTO VALLADARES MARROQUIN</t>
  </si>
  <si>
    <t>WILMER ALFREDO SANDOVAL MENDOZA</t>
  </si>
  <si>
    <t>SALVADOR ERNESTO FUENTES HERNANDEZ</t>
  </si>
  <si>
    <t>HECTOR RAFAEL FLORES VENTURA</t>
  </si>
  <si>
    <t>EDWIN NEFTALI CETINO GOMEZ</t>
  </si>
  <si>
    <t>HECTOR DANIEL VARGAS ALDANA</t>
  </si>
  <si>
    <t>ANIBAL ADILIO LAPA LEIVA</t>
  </si>
  <si>
    <t>CONCEPCION MANUEL MAGAÑA FLORES</t>
  </si>
  <si>
    <t>DOUGLAS EDUARDO VASQUEZ GALDAMEZ</t>
  </si>
  <si>
    <t>JOSE ELENILSON ARIAS MONTES</t>
  </si>
  <si>
    <t>JOSE RODOLFO TORRES VERGANZA</t>
  </si>
  <si>
    <t>GERMAN ANTONIO LEMUS OSORIO</t>
  </si>
  <si>
    <t>EDWIN ISAI MOLINA AREVALO</t>
  </si>
  <si>
    <t>JORGE ALBERTO BARRIENTOS GUERRA</t>
  </si>
  <si>
    <t>JOSE ANTONIO GOMEZ DOMINGUEZ</t>
  </si>
  <si>
    <t>JOSE VICTOR MARTINEZ GUERRA</t>
  </si>
  <si>
    <t>RIGOBERTO NIÑO ACEVEDO</t>
  </si>
  <si>
    <t>CESAR HUMBERTO UMAÑA</t>
  </si>
  <si>
    <t>RENE MAURICIO VILLANUEVA ALVARADO</t>
  </si>
  <si>
    <t>GERENTE DE OPERACIONES</t>
  </si>
  <si>
    <t>GLENDA LISSETTE FLORES FLORES</t>
  </si>
  <si>
    <t>SONIA EDITH SALAZAR TORRES</t>
  </si>
  <si>
    <t>DANIEL EDUARDO MERLOS MENDEZ</t>
  </si>
  <si>
    <t>OMAR ALIRIO REGALADO GARCIA</t>
  </si>
  <si>
    <t>GEOVANY OSWALDO PEREZ HERNANDEZ</t>
  </si>
  <si>
    <t>CARLOS ANTONIO SOLORZANO LOPEZ</t>
  </si>
  <si>
    <t>CARLOS AMADEO DAVILA PAEZ</t>
  </si>
  <si>
    <t>ELMER ARMANDO ARRIOLA ARRIOLA</t>
  </si>
  <si>
    <t>MOZO MTTO. PREVENTIVO</t>
  </si>
  <si>
    <t>MOZO DE SERVICIO</t>
  </si>
  <si>
    <t>ELIO AMILCAR RAMOS</t>
  </si>
  <si>
    <t>MELFIN ALEXANDER ARRIOLA RIVERA</t>
  </si>
  <si>
    <t>IRVIN ALBERTO SANABRIA MAGAÑA</t>
  </si>
  <si>
    <t>MISAEL ANTONIO AGUILAR CARPIO</t>
  </si>
  <si>
    <t>JONNY ARMANDO MAGAÑA MEJIA</t>
  </si>
  <si>
    <t>FREDY ALONSO CARRILLOS MARTINEZ</t>
  </si>
  <si>
    <t>HENRRY GEOVANI RAMIREZ MONTERROZA</t>
  </si>
  <si>
    <t>ORLANDO ADONAY LOPEZ BARRIENTOS</t>
  </si>
  <si>
    <t>MANUEL DE JESUS POLANCO SANTOS</t>
  </si>
  <si>
    <t>MILTON JOEL ARRIOLA PALACIOS</t>
  </si>
  <si>
    <t>INGRID LISSETH MAZARIEGO PEÑA</t>
  </si>
  <si>
    <t>EDGAR ALEJANDRO LEMUS MAZARIEGO</t>
  </si>
  <si>
    <t>SANTOS ERNESTO ALONSO CHACON</t>
  </si>
  <si>
    <t>ANTONIO FLORES AGUILAR</t>
  </si>
  <si>
    <t>EDGAR ALONSO REGALADO FLORES</t>
  </si>
  <si>
    <t>ENCARGADO DE VIVERO</t>
  </si>
  <si>
    <t>SAUL ORLANDO REGALADO HERNANDEZ</t>
  </si>
  <si>
    <t>NOE ORLANDO GARCIA AQUINO</t>
  </si>
  <si>
    <t>RONALD JAVIER MARTINEZ GUTIERREZ</t>
  </si>
  <si>
    <t>ALEX ABDULIO MEZA RAMOS</t>
  </si>
  <si>
    <t>LEONARDO SAUL CASTRO VASQUEZ</t>
  </si>
  <si>
    <t>WILFREDO MARTINEZ</t>
  </si>
  <si>
    <t>JULIAN CRUZ HERRERA CASTELLANOS</t>
  </si>
  <si>
    <t>CARLOS JAVIER MORAN LOPEZ</t>
  </si>
  <si>
    <t>PERFECTO ANTONIO UMAÑA MENDEZ</t>
  </si>
  <si>
    <t>Planta Recicladora</t>
  </si>
  <si>
    <t>Planta de Mezcla Asfáltica y Tritutradora de Grava</t>
  </si>
  <si>
    <t>Viveros y Zonas Verdes</t>
  </si>
  <si>
    <t>Centro de Desarrollo Integral Municipal</t>
  </si>
  <si>
    <t>SECRETARÌA</t>
  </si>
  <si>
    <t>CINTHYA MARIELOS CASTILLO TEJADA</t>
  </si>
  <si>
    <t>JULIA EMELINA  FUENTES AYALA</t>
  </si>
  <si>
    <t>TERESA ISABEL ESCALANTE</t>
  </si>
  <si>
    <t>UNIDAD DE AQUISICIONES Y CONTRATACIONES INSTITUCINALES</t>
  </si>
  <si>
    <t>OFICINA DE DESARROLLO URBANO</t>
  </si>
  <si>
    <t>SUBDIRECTOR</t>
  </si>
  <si>
    <t>CUERPO DE AGENTES MUNICIPALES</t>
  </si>
  <si>
    <t>ENCARGADO DE PROYECTOS</t>
  </si>
  <si>
    <t>TECNICA INGENIERIA CIVIL</t>
  </si>
  <si>
    <t>TECNICO ELECTRICISTA</t>
  </si>
  <si>
    <t>AUXILIAR ELECTRISTA</t>
  </si>
  <si>
    <t>MARIO ROBERTO  VELASQUEZ GUEVARA</t>
  </si>
  <si>
    <t>UNIDAD DE LA NIÑEZ  Y ADOLESCENCIA</t>
  </si>
  <si>
    <t>ENC. ESTADIO MPAL.</t>
  </si>
  <si>
    <t>ENC. C.COMUNAL</t>
  </si>
  <si>
    <t>ENC. COMPLEJO DEPORTIVO</t>
  </si>
  <si>
    <t>DELMY GUADALUPE  ACOSTA DE MEZQUITA</t>
  </si>
  <si>
    <t>UNIDAD DE ADQUISICIONES Y CONTRATACIONES INSTITUCIONAL</t>
  </si>
  <si>
    <t>JOSE AMILCAR POSADA GUERRA</t>
  </si>
  <si>
    <t xml:space="preserve">JUAN ANTONIO FLORES FIGUEROA </t>
  </si>
  <si>
    <t>JOSE SAUL SANDOVA LEMUS</t>
  </si>
  <si>
    <t>UAIP</t>
  </si>
  <si>
    <t>INGENIERIO</t>
  </si>
  <si>
    <t>MANUEL DE JESUS NIÑO BARRIENTOS</t>
  </si>
  <si>
    <t>ENC. PROYECTOS COMUNALES</t>
  </si>
  <si>
    <t>TECNICO EN ING. CIVIL</t>
  </si>
  <si>
    <t>PROFESOR ESCUELA SAN MIGUEL INGENIO</t>
  </si>
  <si>
    <t>PROFESORA C.E. ZOILA TENAZ</t>
  </si>
  <si>
    <t>LUIS ENRIQUE GONZALES OLIVA</t>
  </si>
  <si>
    <t>AUX. MNTTO. COMP. DEP.</t>
  </si>
  <si>
    <t>AUX. MNTTO. DE POLIDEPORTI.</t>
  </si>
  <si>
    <t>TECNICO EN AGRICULTURA Y AGRONOMÌA</t>
  </si>
  <si>
    <t>CHEQUEADOR BOTADERO BASURA</t>
  </si>
  <si>
    <t>BARRIDO DE CALLE</t>
  </si>
  <si>
    <t>DESECHOS SOLIDOS</t>
  </si>
  <si>
    <t>DELMY YAMILETH OCHOA MORALES</t>
  </si>
  <si>
    <t>ENC. MTTO. ELECTRICO</t>
  </si>
  <si>
    <t>ENCARGADO MTTO. MAQUINARIA  Y EQ. PESADO</t>
  </si>
  <si>
    <t>MANTTO VIAS PUBLICAS</t>
  </si>
  <si>
    <t>ENC. MTTO. VIAS PUBLICAS</t>
  </si>
  <si>
    <t>CARLOS ALBERTO MEJIA ALONSO</t>
  </si>
  <si>
    <t>MECANICO MAQUINARIA PESADA</t>
  </si>
  <si>
    <t>MECANICO SEGUNDA</t>
  </si>
  <si>
    <t>JOSE RIGOBERTO PINTO CORDOvA</t>
  </si>
  <si>
    <t>OSCAR ARMANDO MOLINA PERAZA</t>
  </si>
  <si>
    <t xml:space="preserve">RENAN ALARCON RUIZ </t>
  </si>
  <si>
    <t>RENE ANTONIO VELASQUEZ SIGÜENZA</t>
  </si>
  <si>
    <t>MAGDALENO VASQUEZ FERNANDEZ</t>
  </si>
  <si>
    <t>MANTTO BIENES MUNICIPALES</t>
  </si>
  <si>
    <t>CEMENTERIO</t>
  </si>
  <si>
    <t>SAMUEL ARTURO RODRIGUEZ CHAVEZ</t>
  </si>
  <si>
    <t>SUB-ADMINISTRADOR</t>
  </si>
  <si>
    <t>CENTRO DE DESARROLLO INTEGRAL MPAL.</t>
  </si>
  <si>
    <t>COBRADO DE SERVICIOS SANITARIOS PARQUECITO</t>
  </si>
  <si>
    <t>GREGORIO ALEJADRO MAGAÑA QUINTANILLA</t>
  </si>
  <si>
    <t>SANDRA ADILIA VELASQUEZ GARCIA C/P SANDRA ADILIA LOBOS GARCIA</t>
  </si>
  <si>
    <t>CECILIA ELIZABETH MEZQUITA SANABRIA</t>
  </si>
  <si>
    <t>ENCARGADA INVENTARIO</t>
  </si>
  <si>
    <t>ENCARGADA REPUESTOS</t>
  </si>
  <si>
    <t>LUIS ENRIQUE CASTANEDA GUTIERREZ</t>
  </si>
  <si>
    <t>MECANICO DE PRIMERA</t>
  </si>
  <si>
    <t>AUXILIAR DE JARDINERO</t>
  </si>
  <si>
    <t>MECANICO OBRA DE BANCO</t>
  </si>
  <si>
    <t>WALTER ERNESTO SANABRIA MONTERROSA</t>
  </si>
  <si>
    <t>EDGAR MANUEL SOL AGUILAR</t>
  </si>
  <si>
    <t>BELIZARIO ADALBERTO UMAÑA GUTIERRES</t>
  </si>
  <si>
    <t>JUAN CARLOS CERNA PAES</t>
  </si>
  <si>
    <t>CHRISTIAN ALEXANDER PACHECO LEMUS</t>
  </si>
  <si>
    <t>WILLIAN ARMANDO VILLANUEVA ROSALES</t>
  </si>
  <si>
    <t>VETERINARIO</t>
  </si>
  <si>
    <t>CLINICA DE MERCADO</t>
  </si>
  <si>
    <t>COORDINADOR DISEÑO GRAFICO</t>
  </si>
  <si>
    <t>NORA ELIZABETH  FLORES CABRERA</t>
  </si>
  <si>
    <t>PLANTA TRITURADORAY MEZCLA DE ASFALTO</t>
  </si>
  <si>
    <t>RICARDO BAUDILIO PINEDA</t>
  </si>
  <si>
    <t>De empresas privadas no financiera</t>
  </si>
  <si>
    <t>DE EMPRESAS PRIVADA NO FINANCIERAS</t>
  </si>
  <si>
    <t>DE EMPRESAS PRIVADAS NO FINANCIERAS</t>
  </si>
  <si>
    <t>MAQUINARIA y EQUIPO DE PRODUCCION</t>
  </si>
  <si>
    <t>RINA ELIZABETH TEJADA DE TORRES</t>
  </si>
  <si>
    <t>INSTRUCTOR DE AERÓBICOS</t>
  </si>
  <si>
    <t>INSTRUCTOR DE DEPORTES</t>
  </si>
  <si>
    <t>PROFESOR DE MUSICA</t>
  </si>
  <si>
    <t>KENNIA XIOMARA GUZMAN</t>
  </si>
  <si>
    <t>Vacaciones</t>
  </si>
  <si>
    <t>AFP</t>
  </si>
  <si>
    <t>APLICA</t>
  </si>
  <si>
    <t>SALARIO MENSUAL</t>
  </si>
  <si>
    <t>MOZO (MIQUERO)</t>
  </si>
  <si>
    <t>Cant.</t>
  </si>
  <si>
    <t>10</t>
  </si>
  <si>
    <t>4</t>
  </si>
  <si>
    <t>Nombre del Cargo o Puesto</t>
  </si>
  <si>
    <t>51</t>
  </si>
  <si>
    <t>min</t>
  </si>
  <si>
    <t>max</t>
  </si>
  <si>
    <t>sumatoria</t>
  </si>
  <si>
    <t xml:space="preserve">CUSTODIO </t>
  </si>
  <si>
    <t>COBRADOR SERVICIOS</t>
  </si>
  <si>
    <t>GUARDA PARQUES</t>
  </si>
  <si>
    <t>COBRADO DE SERVICIOS SANITARIOS</t>
  </si>
  <si>
    <t>JOSE MANUEL MARTINEZ GARCIA</t>
  </si>
  <si>
    <t>Mezcladora Concretera y Bloquera</t>
  </si>
  <si>
    <t>MEZCLADORA CONCRETERA Y BLOQUERA</t>
  </si>
  <si>
    <t>AUXILIAR DE SOLDADOR</t>
  </si>
  <si>
    <t>ROSA MELIDA ARAGON SANDOVAL</t>
  </si>
  <si>
    <t>SUPLENTE</t>
  </si>
  <si>
    <t>HEIDI LICETH MONZON MAGAÑA</t>
  </si>
  <si>
    <t>AUX. MNTTO. DE POLIDEPORTIVO</t>
  </si>
  <si>
    <t>TECNICO EN AGRICULTURA Y GANADERIA</t>
  </si>
  <si>
    <t>CARLOS ALEXANDER LEMUS RAMIREZ</t>
  </si>
  <si>
    <t>Unidad de la Mujer</t>
  </si>
  <si>
    <t>SILVIA MARIBEL ACOSTA SANTOS</t>
  </si>
  <si>
    <t>FORMULADOR DE CARPETAS</t>
  </si>
  <si>
    <t>WENDY YAMILET ORTIZ MAGAÑA</t>
  </si>
  <si>
    <t>ISRAEL ALFONSO GALICIA GARCIA</t>
  </si>
  <si>
    <t>CESAR ANTONIO PAZ PAYES</t>
  </si>
  <si>
    <t>RAFAEL ANTONIO HENRIQUEZ RODRIGUEZ</t>
  </si>
  <si>
    <t>ISRAEL ISAIAS CASTILLO GUILLEN</t>
  </si>
  <si>
    <t>FERMIN LUCIANO GUEVARA LIMA</t>
  </si>
  <si>
    <t>REMBER DE JESUS GARCIA CRISTALES</t>
  </si>
  <si>
    <t>EZEQUIEL ANTONIO HIDALGO MARTINEZ</t>
  </si>
  <si>
    <t>JOSE NOE OCOTAN LIPE</t>
  </si>
  <si>
    <t>MARIO HUMBERTO MEJIA GRANADINO</t>
  </si>
  <si>
    <t>SAUL OMAR TORRES MARROQUIN</t>
  </si>
  <si>
    <t>DANILO ALFREDO COLOCHO CARLOS</t>
  </si>
  <si>
    <t>CARLOS ALBERTO ESTRADA PACHECO</t>
  </si>
  <si>
    <t>JOSE ALBERTO VASQUEZ JIMENEZ</t>
  </si>
  <si>
    <t>ELIZARDO BALMORE PACHECO JACO</t>
  </si>
  <si>
    <t>ROBERTO CARLOS PALMA GARCIA</t>
  </si>
  <si>
    <t>JAIRO ALEXANDER RECINOS NOLASCO</t>
  </si>
  <si>
    <t>ELMER ALONSO CASTILLO MARROQUIN</t>
  </si>
  <si>
    <t>SUPERVISOR DE PROYECTOS</t>
  </si>
  <si>
    <t>JOSE RAFAEL LEMUS MAGAÑA</t>
  </si>
  <si>
    <t>JEFE DE PLANTA</t>
  </si>
  <si>
    <t>CLAUDIA VICTORIA BARRERA DE CUELLAR</t>
  </si>
  <si>
    <t>MAYCOL RENE MARTINEZ CORNEJO</t>
  </si>
  <si>
    <t>HECTOR OMAR MEJIA MEJIA</t>
  </si>
  <si>
    <t>SUNNY JENNIFER BACARO DE MORAN</t>
  </si>
  <si>
    <t>SONIA MARIXA MATA LAINES</t>
  </si>
  <si>
    <t>SERVICIOS GENERALES 2</t>
  </si>
  <si>
    <t>LUIS ALBERTO SALAZAR ESTEBEZ</t>
  </si>
  <si>
    <t>DENIS ANTONIO ARRIOLA GUERRA</t>
  </si>
  <si>
    <t>FREDY ALFONSO MARROQUIN TEJADA</t>
  </si>
  <si>
    <t>ELMER ALBERTO GUERRA RODRIGUEZ</t>
  </si>
  <si>
    <t>ELECTRO MECANICO</t>
  </si>
  <si>
    <t>LUIS ANTONIO AGUILAR CORNEJO</t>
  </si>
  <si>
    <t>MIGUEL ERNESTO DERAS CALDERON</t>
  </si>
  <si>
    <t>NOEL ALFREDO SANDOVAL RAMIREZ</t>
  </si>
  <si>
    <t>ALEXANDER VASQUEZ</t>
  </si>
  <si>
    <t>JULIO ANTONIO HERRERA GALDAMEZ</t>
  </si>
  <si>
    <t>GUSTAVO LEON HERRERA</t>
  </si>
  <si>
    <t>DAVID SALVADOR MONTERROZA RUANO</t>
  </si>
  <si>
    <t>JOSE MANUEL MARTINEZ RUIZ</t>
  </si>
  <si>
    <t>CESAR TULIO CABRERA LEMUS</t>
  </si>
  <si>
    <t>ALVARO ANTONIO GUERRA ROSALES</t>
  </si>
  <si>
    <t>EDWIN ADIN RAMOS PORTILLO</t>
  </si>
  <si>
    <t>HUMBERTO EMILIO GARCIA</t>
  </si>
  <si>
    <t>WILFREDO ANTONIO SANDOVAL PEREZ</t>
  </si>
  <si>
    <t>LUIS OSMIN BOJORQUEZ</t>
  </si>
  <si>
    <t>CONTROLADOR DE MATERIALES</t>
  </si>
  <si>
    <t>OSCAR ERNESTO CALDERON CARBALLO</t>
  </si>
  <si>
    <t>NAHUM OSEAS ALVAREZ CHEGUEN</t>
  </si>
  <si>
    <t>NOE JONATAN ALMENDARES GOMEZ</t>
  </si>
  <si>
    <t>JONATHAN ANTONIO SANABRIA GALDAMEZ</t>
  </si>
  <si>
    <t>ROBERTO MORALES RIVAS</t>
  </si>
  <si>
    <t>SANTIAGO MENJIVAR OSORIO</t>
  </si>
  <si>
    <t>NELSON ARMANDO MONZON</t>
  </si>
  <si>
    <t>OSCAR ROBERTO CALDERON</t>
  </si>
  <si>
    <t>JOSE ODILIO RAMIREZ POLANCO</t>
  </si>
  <si>
    <t>TECNICO EN SISTEMAS</t>
  </si>
  <si>
    <t>MAURICIO GIOVANY ROSALES HERNANDEZ</t>
  </si>
  <si>
    <t>RUBEN CERNA OSORIO</t>
  </si>
  <si>
    <t>PEDRO ANTONIO GUERRA ROSALES</t>
  </si>
  <si>
    <t>OSCAR ANTONIO MEZQUITA SANABRIA</t>
  </si>
  <si>
    <t>NAHUN HERIBERTO REYES ZALDAÑA</t>
  </si>
  <si>
    <t>Proyección de Recursos Humanos para el Año 2017 ; Personal por Ley de Salarios y Contrato</t>
  </si>
  <si>
    <t>Unidad de Informática</t>
  </si>
  <si>
    <t>Proyección de Recursos Humanos para el Año 2017</t>
  </si>
  <si>
    <t>PLAZAS VACANTES 2017</t>
  </si>
  <si>
    <t>IMPUESTOS, TASAS Y DERECHOS</t>
  </si>
  <si>
    <t>IMPUESTOS, TASAS Y DERECHOS DIVERSOS</t>
  </si>
  <si>
    <t>ARRENDAMIENTO POR EL USO DE BIENES INTANGIBLES</t>
  </si>
  <si>
    <t>NOAFP</t>
  </si>
  <si>
    <t>Salario Mensual</t>
  </si>
  <si>
    <t>Institución Previsional</t>
  </si>
  <si>
    <t>CALCULO POR VACACIONES ANUALES</t>
  </si>
  <si>
    <t>ISPFA</t>
  </si>
  <si>
    <t>CALCULO EXTRAORDINARIO</t>
  </si>
  <si>
    <t>JAIME ALBERTO VILLALOBOS AGUILAR</t>
  </si>
  <si>
    <t>CARLOS ERNESTO LOPEZ SANCHEZ</t>
  </si>
  <si>
    <t>HERMAN NIVARDO PADILLA FLORES</t>
  </si>
  <si>
    <t>OPERADOR DE RODO</t>
  </si>
  <si>
    <t>MARTA ALICIA ROMERO RIVAS</t>
  </si>
  <si>
    <t>MECANICO DE OBRA DE BANCO</t>
  </si>
  <si>
    <t>ELSA MONTERROZA GUERRA</t>
  </si>
  <si>
    <t>INFORMATICA</t>
  </si>
  <si>
    <t>FODES</t>
  </si>
  <si>
    <t>UNIDAD DE INFORMATICA</t>
  </si>
  <si>
    <t>IMPRESIONES, PUBLICACIONES Y REPRODUCCIONES</t>
  </si>
  <si>
    <t>40 que se nivelaron a 300, planilla incrementa en $17,793.00</t>
  </si>
  <si>
    <t xml:space="preserve"> -  VACANTE - MANUEL DE JESUS NIÑO BARRIENTOS</t>
  </si>
  <si>
    <t>- VACANTE - MIGUEL ANGEL PERAZA</t>
  </si>
  <si>
    <t xml:space="preserve">389 que se incrementan con 50, planillca aumenta en </t>
  </si>
  <si>
    <t>Centro de Aprendizaje Informático Municipal</t>
  </si>
  <si>
    <t>Clínica Tahuilapa</t>
  </si>
  <si>
    <t>Academia de Inglés</t>
  </si>
  <si>
    <t>Recursos Humanos</t>
  </si>
  <si>
    <t>Presupuesto</t>
  </si>
  <si>
    <t>Vivienda Social</t>
  </si>
  <si>
    <t>Ingeniería Electrica</t>
  </si>
  <si>
    <t>Unidades</t>
  </si>
  <si>
    <t>1 - CONDUCCION ADMINISTRATIVA</t>
  </si>
  <si>
    <t>01 -  DIRECCION Y ADMINISTRACION</t>
  </si>
  <si>
    <t>0101 - Dirección y Administración Municipal</t>
  </si>
  <si>
    <t>3 - DESARROLLO SOCIAL</t>
  </si>
  <si>
    <t>03 - INVERSION PARA EL DESARROLLO SOCIAL</t>
  </si>
  <si>
    <t>0303 - Inversión Fideicomiso Arturo</t>
  </si>
  <si>
    <t>0304 - Proyecto PTARM - Préstamo</t>
  </si>
  <si>
    <t>5 - DEUDA PUBLICA</t>
  </si>
  <si>
    <t>05 - DEUDA PUBLICA MUNICIPAL</t>
  </si>
  <si>
    <t>0501 - Amortización de la Deuda Pública Municipal</t>
  </si>
  <si>
    <t>PRESUPUESTO POR AREAS DE GESTION</t>
  </si>
  <si>
    <t>Derechos Diversos</t>
  </si>
  <si>
    <t>0301 - Inversión para el Desarrollo Económico y Social - Fondos Propios</t>
  </si>
  <si>
    <t>0302 - Inversión para el Desarrollo Económico y Social - Fondo General</t>
  </si>
  <si>
    <t>Proyección</t>
  </si>
  <si>
    <r>
      <t>Y</t>
    </r>
    <r>
      <rPr>
        <b/>
        <vertAlign val="subscript"/>
        <sz val="12"/>
        <rFont val="Arial"/>
        <family val="2"/>
      </rPr>
      <t>(x)</t>
    </r>
    <r>
      <rPr>
        <b/>
        <sz val="12"/>
        <rFont val="Arial"/>
        <family val="2"/>
      </rPr>
      <t>=</t>
    </r>
  </si>
  <si>
    <t>Y(x)=</t>
  </si>
  <si>
    <t>NOVIEMBRE</t>
  </si>
  <si>
    <t>Fabrica y venta de cemento y Clinker</t>
  </si>
  <si>
    <t>Postes</t>
  </si>
  <si>
    <t>ENERO</t>
  </si>
  <si>
    <t>FEBRERO</t>
  </si>
  <si>
    <t>MARZO</t>
  </si>
  <si>
    <t>ABRIL</t>
  </si>
  <si>
    <t>CONCEPTO / MES PAGADO -&gt;</t>
  </si>
  <si>
    <t>DICIEMBRE</t>
  </si>
  <si>
    <t>MAYO</t>
  </si>
  <si>
    <t>JUNIO</t>
  </si>
  <si>
    <t>JULIO</t>
  </si>
  <si>
    <t>AGOSTO</t>
  </si>
  <si>
    <t>SEPTIEMBRE</t>
  </si>
  <si>
    <t>OCTUBRE</t>
  </si>
  <si>
    <t>Explotación de Caliza en Cantera EL ZAPOTE</t>
  </si>
  <si>
    <t>Explotación de Caliza en Cantera LA ESPERANZA</t>
  </si>
  <si>
    <t>Explotación de Caliza en Cantera EL COLORADO</t>
  </si>
  <si>
    <t>Explotación de Caliza en Cantera EL TONTO</t>
  </si>
  <si>
    <t>FONDO FIESTA PATRONALES (5%)</t>
  </si>
  <si>
    <t>TOTAL INGRESOS</t>
  </si>
  <si>
    <t>ingresos recibido en el mes de: ----&gt;</t>
  </si>
  <si>
    <t xml:space="preserve">TOTAL </t>
  </si>
  <si>
    <t>INGRESOS POR IMPUESTOS AL CEMENTO, EXTRACCION DE MINERALES Y TASAS POR POSTES DE LA INDUSTRIA DEL CEMENTO  HOLCIM</t>
  </si>
  <si>
    <t>SALDO</t>
  </si>
  <si>
    <t>FUENTE DE FINANCIAMIENTO</t>
  </si>
  <si>
    <t>ACREEDORES</t>
  </si>
  <si>
    <t>ACUMULADO</t>
  </si>
  <si>
    <t>FF.PP.</t>
  </si>
  <si>
    <t>PRESTAMOS</t>
  </si>
  <si>
    <t>============================================================================================================================================</t>
  </si>
  <si>
    <t xml:space="preserve">424                  </t>
  </si>
  <si>
    <t xml:space="preserve">ACREEDORES FINANCIEROS                  </t>
  </si>
  <si>
    <t xml:space="preserve">424 51               </t>
  </si>
  <si>
    <t xml:space="preserve">ACREEDORES MONETARIOS POR PAGAR         </t>
  </si>
  <si>
    <t xml:space="preserve">424 51 161           </t>
  </si>
  <si>
    <t xml:space="preserve">A. M. X INVERSIONES EN ACTIVOS          </t>
  </si>
  <si>
    <t xml:space="preserve">424 51 161 191       </t>
  </si>
  <si>
    <t xml:space="preserve">SR.JESUS MENDEZ LOPEZ                   </t>
  </si>
  <si>
    <t xml:space="preserve">424 51 461           </t>
  </si>
  <si>
    <t xml:space="preserve">424 51 461 120       </t>
  </si>
  <si>
    <t xml:space="preserve">SR.ALEJANDRO CALDERON HERNANDEZ         </t>
  </si>
  <si>
    <t xml:space="preserve">424 51 654           </t>
  </si>
  <si>
    <t xml:space="preserve">A. M. X ADQUISICIONES DE BIENES         </t>
  </si>
  <si>
    <t xml:space="preserve">424 51 654 017       </t>
  </si>
  <si>
    <t xml:space="preserve">FABRICA DE LADRILLOS Y BLOCK LA         </t>
  </si>
  <si>
    <t xml:space="preserve">424 51 654 115       </t>
  </si>
  <si>
    <t xml:space="preserve">FIGUEROA CRUZ Y ASOCIADOS               </t>
  </si>
  <si>
    <t xml:space="preserve">424 51 656           </t>
  </si>
  <si>
    <t xml:space="preserve">A. M. X TRANSFERENCIAS                  </t>
  </si>
  <si>
    <t xml:space="preserve">424 51 656 004       </t>
  </si>
  <si>
    <t xml:space="preserve">424 51 661           </t>
  </si>
  <si>
    <t xml:space="preserve">424 51 661 054       </t>
  </si>
  <si>
    <t xml:space="preserve">COMPAÑIA GENERAL DE EQUIPOS             </t>
  </si>
  <si>
    <t xml:space="preserve">424 51 661 225       </t>
  </si>
  <si>
    <t xml:space="preserve">CONECTA EMPRESARIAL, S.A. DE            </t>
  </si>
  <si>
    <t xml:space="preserve">424 51 661 275       </t>
  </si>
  <si>
    <t xml:space="preserve">SUELOS Y MATERIALES , S.A. DE           </t>
  </si>
  <si>
    <t xml:space="preserve">424 51 751           </t>
  </si>
  <si>
    <t xml:space="preserve">A. M. X REMUNERACIONES                  </t>
  </si>
  <si>
    <t xml:space="preserve">424 51 751 001       </t>
  </si>
  <si>
    <t xml:space="preserve">SUELDOS LIQUIDOS                        </t>
  </si>
  <si>
    <t xml:space="preserve">424 51 751 002       </t>
  </si>
  <si>
    <t xml:space="preserve">AFP CONFIA                              </t>
  </si>
  <si>
    <t xml:space="preserve">424 51 751 002001    </t>
  </si>
  <si>
    <t xml:space="preserve">COTIZACION EMPLEADOS                    </t>
  </si>
  <si>
    <t xml:space="preserve">424 51 751 002002    </t>
  </si>
  <si>
    <t xml:space="preserve">APORTACION PATRONAL                     </t>
  </si>
  <si>
    <t xml:space="preserve">424 51 751 003       </t>
  </si>
  <si>
    <t xml:space="preserve">AFP CRECER                              </t>
  </si>
  <si>
    <t xml:space="preserve">424 51 751 003001    </t>
  </si>
  <si>
    <t xml:space="preserve">COTIZACION LABORAL                      </t>
  </si>
  <si>
    <t xml:space="preserve">424 51 751 003002    </t>
  </si>
  <si>
    <t xml:space="preserve">424 51 751 827       </t>
  </si>
  <si>
    <t xml:space="preserve">I.N.P.E.P.                              </t>
  </si>
  <si>
    <t xml:space="preserve">424 51 751 827001    </t>
  </si>
  <si>
    <t xml:space="preserve">424 51 751 827002    </t>
  </si>
  <si>
    <t xml:space="preserve">424 51 751 837       </t>
  </si>
  <si>
    <t xml:space="preserve">I.P.S.F.A.                              </t>
  </si>
  <si>
    <t xml:space="preserve">424 51 751 837001    </t>
  </si>
  <si>
    <t xml:space="preserve">COTIZACION EMPLEADOS IPSFA              </t>
  </si>
  <si>
    <t xml:space="preserve">424 51 751 837002    </t>
  </si>
  <si>
    <t xml:space="preserve">APORTE PATRONAL IPSFA                   </t>
  </si>
  <si>
    <t xml:space="preserve">424 51 751 892       </t>
  </si>
  <si>
    <t xml:space="preserve">INSAFORP                                </t>
  </si>
  <si>
    <t xml:space="preserve">424 51 751 893       </t>
  </si>
  <si>
    <t xml:space="preserve">I.S.S.S.                                </t>
  </si>
  <si>
    <t xml:space="preserve">424 51 751 893001    </t>
  </si>
  <si>
    <t xml:space="preserve">424 51 751 893002    </t>
  </si>
  <si>
    <t xml:space="preserve">424 51 751 935       </t>
  </si>
  <si>
    <t xml:space="preserve">D.G.T. RENTA EMPLEADOS                  </t>
  </si>
  <si>
    <t xml:space="preserve">424 51 754           </t>
  </si>
  <si>
    <t xml:space="preserve">424 51 754 007       </t>
  </si>
  <si>
    <t xml:space="preserve">424 51 754 009       </t>
  </si>
  <si>
    <t xml:space="preserve">AUTO CLUTCH S.A. DE C.V.                </t>
  </si>
  <si>
    <t xml:space="preserve">424 51 754 010       </t>
  </si>
  <si>
    <t xml:space="preserve">REPUESTOS EL LEON                       </t>
  </si>
  <si>
    <t xml:space="preserve">424 51 754 012       </t>
  </si>
  <si>
    <t xml:space="preserve">ALMACENES VIDRI S.A. DE C.V.            </t>
  </si>
  <si>
    <t xml:space="preserve">424 51 754 014       </t>
  </si>
  <si>
    <t xml:space="preserve">AES CLESA                               </t>
  </si>
  <si>
    <t xml:space="preserve">424 51 754 019       </t>
  </si>
  <si>
    <t xml:space="preserve">DIGITAL SOLUTIONS                       </t>
  </si>
  <si>
    <t xml:space="preserve">424 51 754 022       </t>
  </si>
  <si>
    <t xml:space="preserve">CORPORACION HR S.A. DE C.V.             </t>
  </si>
  <si>
    <t xml:space="preserve">424 51 754 027       </t>
  </si>
  <si>
    <t xml:space="preserve">TALLER SAN CRISTOBAL                    </t>
  </si>
  <si>
    <t xml:space="preserve">424 51 754 030       </t>
  </si>
  <si>
    <t xml:space="preserve">TRACTOSAL S.A. DE C.V.                  </t>
  </si>
  <si>
    <t xml:space="preserve">424 51 754 036       </t>
  </si>
  <si>
    <t xml:space="preserve">FERRETERIA DUBON, JOS LUIS             </t>
  </si>
  <si>
    <t xml:space="preserve">424 51 754 041       </t>
  </si>
  <si>
    <t xml:space="preserve">SR.SAMUEL DE JESUS RAMOS                </t>
  </si>
  <si>
    <t xml:space="preserve">424 51 754 048       </t>
  </si>
  <si>
    <t xml:space="preserve">RESTAURANTE LOS REMOS                   </t>
  </si>
  <si>
    <t xml:space="preserve">424 51 754 049       </t>
  </si>
  <si>
    <t xml:space="preserve">TIPCOM CENTER, S.A. DE C.V.             </t>
  </si>
  <si>
    <t xml:space="preserve">424 51 754 057       </t>
  </si>
  <si>
    <t xml:space="preserve">SR.ELMER NEFTALI MEDINA                 </t>
  </si>
  <si>
    <t xml:space="preserve">424 51 754 059       </t>
  </si>
  <si>
    <t xml:space="preserve">INDELPIN, S.A. DE C.V.                  </t>
  </si>
  <si>
    <t xml:space="preserve">424 51 754 062       </t>
  </si>
  <si>
    <t xml:space="preserve">ALMACENES BOU S.A. DE C.V.              </t>
  </si>
  <si>
    <t xml:space="preserve">424 51 754 066       </t>
  </si>
  <si>
    <t xml:space="preserve">AGROSERVICIO MANCIA (PEDRO              </t>
  </si>
  <si>
    <t xml:space="preserve">424 51 754 077       </t>
  </si>
  <si>
    <t xml:space="preserve">PROVEEDORA DE                           </t>
  </si>
  <si>
    <t xml:space="preserve">424 51 754 079       </t>
  </si>
  <si>
    <t xml:space="preserve">LLANTAS Y REENCAUCHES                   </t>
  </si>
  <si>
    <t xml:space="preserve">424 51 754 095       </t>
  </si>
  <si>
    <t xml:space="preserve">SR.HECTOR MANUEL MONTENEGRO             </t>
  </si>
  <si>
    <t xml:space="preserve">424 51 754 096       </t>
  </si>
  <si>
    <t xml:space="preserve">LIBRERIA Y PAPELERIA LA NVA.SAN         </t>
  </si>
  <si>
    <t xml:space="preserve">424 51 754 107       </t>
  </si>
  <si>
    <t xml:space="preserve">EDIFRA S.A. DE C.V.                     </t>
  </si>
  <si>
    <t xml:space="preserve">424 51 754 108       </t>
  </si>
  <si>
    <t xml:space="preserve">PRODUCTIVE BUSINESS SOLUTIONS           </t>
  </si>
  <si>
    <t xml:space="preserve">424 51 754 115       </t>
  </si>
  <si>
    <t xml:space="preserve">424 51 754 118       </t>
  </si>
  <si>
    <t xml:space="preserve">PROYECTOS MULTIPLES DE                  </t>
  </si>
  <si>
    <t xml:space="preserve">424 51 754 124       </t>
  </si>
  <si>
    <t>MATERIALES DE CONSTRUCCION   BOJORQUES</t>
  </si>
  <si>
    <t xml:space="preserve">424 51 754 125       </t>
  </si>
  <si>
    <t xml:space="preserve">GLOBAL INVESTORS CORPORATION,           </t>
  </si>
  <si>
    <t xml:space="preserve">424 51 754 129       </t>
  </si>
  <si>
    <t xml:space="preserve">SR.CHRISTIAN DANIEL OSORIO              </t>
  </si>
  <si>
    <t xml:space="preserve">424 51 754 139       </t>
  </si>
  <si>
    <t xml:space="preserve">PETROFAX S.A. DE C.V.                   </t>
  </si>
  <si>
    <t xml:space="preserve">424 51 754 140       </t>
  </si>
  <si>
    <t xml:space="preserve">GREBEL CAFE(GRECIA BEATRIZ              </t>
  </si>
  <si>
    <t xml:space="preserve">424 51 754 144       </t>
  </si>
  <si>
    <t xml:space="preserve">INDUSTRIAS LA CONSTANCIA S.A.           </t>
  </si>
  <si>
    <t xml:space="preserve">424 51 754 145       </t>
  </si>
  <si>
    <t xml:space="preserve">ES ELECTRIC INGENIERIA EL               </t>
  </si>
  <si>
    <t xml:space="preserve">424 51 754 147       </t>
  </si>
  <si>
    <t xml:space="preserve">TRANSPORTES SAMUEL DE                   </t>
  </si>
  <si>
    <t xml:space="preserve">424 51 754 151       </t>
  </si>
  <si>
    <t xml:space="preserve">SRA.YASMIN EUGENIA SANABRIA             </t>
  </si>
  <si>
    <t xml:space="preserve">424 51 754 155       </t>
  </si>
  <si>
    <t xml:space="preserve">C Y M SISTEMAS (SALVADOR                </t>
  </si>
  <si>
    <t xml:space="preserve">424 51 754 156       </t>
  </si>
  <si>
    <t xml:space="preserve">VENTA DE MADERA Y MATERIALES DE         </t>
  </si>
  <si>
    <t xml:space="preserve">424 51 754 159       </t>
  </si>
  <si>
    <t xml:space="preserve">DROGUERIA UNIVERSAL, S.A DE             </t>
  </si>
  <si>
    <t xml:space="preserve">424 51 754 164       </t>
  </si>
  <si>
    <t xml:space="preserve">TIENDA DORIS                            </t>
  </si>
  <si>
    <t xml:space="preserve">424 51 754 173       </t>
  </si>
  <si>
    <t xml:space="preserve">SR.HECTOR MANUEL CERNA FIGUEROA         </t>
  </si>
  <si>
    <t xml:space="preserve">424 51 754 174       </t>
  </si>
  <si>
    <t xml:space="preserve">SRA.MARIA ANTONIA GONZALEZ              </t>
  </si>
  <si>
    <t xml:space="preserve">424 51 754 184       </t>
  </si>
  <si>
    <t xml:space="preserve">A.S.N. ANUNCIOS,SERVICIOS Y             </t>
  </si>
  <si>
    <t xml:space="preserve">424 51 754 188       </t>
  </si>
  <si>
    <t xml:space="preserve">ACPREDIME DE R.L.                       </t>
  </si>
  <si>
    <t xml:space="preserve">424 51 754 192       </t>
  </si>
  <si>
    <t xml:space="preserve">SRA.DINA MARIBEL CASTANEDA              </t>
  </si>
  <si>
    <t xml:space="preserve">424 51 754 194       </t>
  </si>
  <si>
    <t xml:space="preserve">CONSTRUMARKET, S.A. DE C.V.             </t>
  </si>
  <si>
    <t xml:space="preserve">424 51 754 208       </t>
  </si>
  <si>
    <t xml:space="preserve">MANUEL ORLANDO URBINA                   </t>
  </si>
  <si>
    <t xml:space="preserve">424 51 754 213       </t>
  </si>
  <si>
    <t xml:space="preserve">ASOCIACION ECOLOGICA DE LOS             </t>
  </si>
  <si>
    <t xml:space="preserve">424 51 754 220       </t>
  </si>
  <si>
    <t xml:space="preserve">PRINTER DE EL SALVADOR S.A. DE          </t>
  </si>
  <si>
    <t xml:space="preserve">424 51 754 230       </t>
  </si>
  <si>
    <t xml:space="preserve">VIVERO MUNDO VERDE(RAMIRO               </t>
  </si>
  <si>
    <t xml:space="preserve">424 51 754 244       </t>
  </si>
  <si>
    <t xml:space="preserve">INVERSIONES EL INDIO S.A. DE            </t>
  </si>
  <si>
    <t xml:space="preserve">424 51 754 252       </t>
  </si>
  <si>
    <t xml:space="preserve">PROVEEDORES HIDRAULICOS, S.A.           </t>
  </si>
  <si>
    <t xml:space="preserve">424 51 754 253       </t>
  </si>
  <si>
    <t xml:space="preserve">TRANSPORTES RIVERA(JOSE ALFREDO         </t>
  </si>
  <si>
    <t xml:space="preserve">424 51 754 263       </t>
  </si>
  <si>
    <t xml:space="preserve">SERTRAFMA, S.A. DE C.V.                 </t>
  </si>
  <si>
    <t xml:space="preserve">424 51 754 268       </t>
  </si>
  <si>
    <t xml:space="preserve">FERRETERIA URBINA (MANUEL               </t>
  </si>
  <si>
    <t xml:space="preserve">424 51 754 271       </t>
  </si>
  <si>
    <t xml:space="preserve">TRANSPORTE NACIONAL DE                  </t>
  </si>
  <si>
    <t xml:space="preserve">424 51 754 288       </t>
  </si>
  <si>
    <t xml:space="preserve">TRAMITACIONES CAZARES (MARIA            </t>
  </si>
  <si>
    <t xml:space="preserve">424 51 754 300       </t>
  </si>
  <si>
    <t xml:space="preserve">FARMACIA POPULAR AMILCAR                </t>
  </si>
  <si>
    <t xml:space="preserve">424 51 754 301       </t>
  </si>
  <si>
    <t xml:space="preserve">FUMIGADORA OCCIDENTAL(JORGE             </t>
  </si>
  <si>
    <t xml:space="preserve">424 51 754 315       </t>
  </si>
  <si>
    <t xml:space="preserve">TALLER ARTICO (RAUL ALFREDO             </t>
  </si>
  <si>
    <t xml:space="preserve">424 51 754 319       </t>
  </si>
  <si>
    <t xml:space="preserve">SR.SAMUEL FLORES FIGUEROA               </t>
  </si>
  <si>
    <t xml:space="preserve">424 51 754 345       </t>
  </si>
  <si>
    <t xml:space="preserve">MAURICIO NAPOLEON S.A. DE C.V.          </t>
  </si>
  <si>
    <t xml:space="preserve">424 51 754 346       </t>
  </si>
  <si>
    <t xml:space="preserve">TRANSPORTES PESADOS S.A. DE             </t>
  </si>
  <si>
    <t xml:space="preserve">424 51 754 351       </t>
  </si>
  <si>
    <t xml:space="preserve">DISTRIBUIDORA CUMMINS                   </t>
  </si>
  <si>
    <t xml:space="preserve">424 51 754 353       </t>
  </si>
  <si>
    <t xml:space="preserve">TRANSPORTE DE CARGA   SALAZAR                   </t>
  </si>
  <si>
    <t xml:space="preserve">424 51 754 357       </t>
  </si>
  <si>
    <t xml:space="preserve">SRA.LIDIA MICHELLE ORTIZ                </t>
  </si>
  <si>
    <t xml:space="preserve">424 51 754 374       </t>
  </si>
  <si>
    <t xml:space="preserve">SRA.YULIANA BEATRIZ VELASQUEZ           </t>
  </si>
  <si>
    <t xml:space="preserve">424 51 754 376       </t>
  </si>
  <si>
    <t>SRA.ELBA CRISTINA CASTANEDA DE  AYALA</t>
  </si>
  <si>
    <t xml:space="preserve">424 51 754 379       </t>
  </si>
  <si>
    <t xml:space="preserve">ENMANUEL S.A. DE C.V.                   </t>
  </si>
  <si>
    <t xml:space="preserve">424 51 754 385       </t>
  </si>
  <si>
    <t xml:space="preserve">AUTO REPUESTOS HERRERA S.A. DE          </t>
  </si>
  <si>
    <t xml:space="preserve">424 51 754 392       </t>
  </si>
  <si>
    <t xml:space="preserve">MAQPESA S.A. DE C.V                     </t>
  </si>
  <si>
    <t xml:space="preserve">424 51 754 418       </t>
  </si>
  <si>
    <t xml:space="preserve">EURO SPORT (CARLOS MAURICIO             </t>
  </si>
  <si>
    <t xml:space="preserve">424 51 754 420       </t>
  </si>
  <si>
    <t xml:space="preserve">CAMET S.A. DE C.V. (RADIO               </t>
  </si>
  <si>
    <t xml:space="preserve">424 51 754 422       </t>
  </si>
  <si>
    <t xml:space="preserve">GASOLINERA METAPAN(JOSE ADAN            </t>
  </si>
  <si>
    <t xml:space="preserve">424 51 754 426       </t>
  </si>
  <si>
    <t xml:space="preserve">BATRES AUTOP PARTS, S.A. DE             </t>
  </si>
  <si>
    <t xml:space="preserve">424 51 754 434       </t>
  </si>
  <si>
    <t xml:space="preserve">DISTRIBUIDORA RONASA, S.A. DE           </t>
  </si>
  <si>
    <t xml:space="preserve">424 51 754 444       </t>
  </si>
  <si>
    <t xml:space="preserve">SERVICIOS TECNICOS (GISELA              </t>
  </si>
  <si>
    <t xml:space="preserve">424 51 754 446       </t>
  </si>
  <si>
    <t xml:space="preserve">TERRACERIA SALVADOREÑA, S.A. DE         </t>
  </si>
  <si>
    <t xml:space="preserve">424 51 754 447       </t>
  </si>
  <si>
    <t xml:space="preserve">TRANSPORTES MAGAÑA (JOSE                </t>
  </si>
  <si>
    <t xml:space="preserve">424 51 754 452       </t>
  </si>
  <si>
    <t xml:space="preserve">TEXAS TRUCK,SOCIEDAD ANONIMA            </t>
  </si>
  <si>
    <t xml:space="preserve">424 51 754 462       </t>
  </si>
  <si>
    <t xml:space="preserve">PLUS MARKERS,S.A. DE C.V.               </t>
  </si>
  <si>
    <t xml:space="preserve">424 51 754 477       </t>
  </si>
  <si>
    <t xml:space="preserve">INVERSIONES SALAZAR PERAZA,             </t>
  </si>
  <si>
    <t xml:space="preserve">424 51 754 481       </t>
  </si>
  <si>
    <t xml:space="preserve">INFRA DE EL SALVADOR, S.A. DE           </t>
  </si>
  <si>
    <t xml:space="preserve">424 51 754 493       </t>
  </si>
  <si>
    <t xml:space="preserve">ALMACEN MODELO                          </t>
  </si>
  <si>
    <t xml:space="preserve">424 51 754 501       </t>
  </si>
  <si>
    <t xml:space="preserve">RADIO CAMPIRANA 97.9;RADIO AMOR         </t>
  </si>
  <si>
    <t xml:space="preserve">424 51 754 502       </t>
  </si>
  <si>
    <t xml:space="preserve">SR. DOUGLAS ARTURO GUEVARA              </t>
  </si>
  <si>
    <t xml:space="preserve">424 51 754 504       </t>
  </si>
  <si>
    <t xml:space="preserve">HERRERA IMPORT (DAVID HERRERA           </t>
  </si>
  <si>
    <t xml:space="preserve">424 51 754 520       </t>
  </si>
  <si>
    <t xml:space="preserve">JOSE FRANCISCO HERNANDEZ DIAZ           </t>
  </si>
  <si>
    <t xml:space="preserve">424 51 754 530       </t>
  </si>
  <si>
    <t>TALLER AUTO-INDUSTRIAL  MIRA (ISAIAS MIRA</t>
  </si>
  <si>
    <t xml:space="preserve">424 51 754 542       </t>
  </si>
  <si>
    <t xml:space="preserve">RAMATER, S.A. DE C.V.                   </t>
  </si>
  <si>
    <t xml:space="preserve">424 51 754 547       </t>
  </si>
  <si>
    <t xml:space="preserve">ELECTRO INDUSTRIALES PACIFICO           </t>
  </si>
  <si>
    <t xml:space="preserve">424 51 754 551       </t>
  </si>
  <si>
    <t xml:space="preserve">ELECTRICOS OMEGA (ELIX NEFTALI          </t>
  </si>
  <si>
    <t xml:space="preserve">424 51 754 567       </t>
  </si>
  <si>
    <t xml:space="preserve">ACOATME, DE R.L.(TRANSPORTE             </t>
  </si>
  <si>
    <t xml:space="preserve">424 51 754 575       </t>
  </si>
  <si>
    <t>INDUSTRIAS TEXANO (EFRAIN  HERNAN OSORIO</t>
  </si>
  <si>
    <t xml:space="preserve">424 51 754 586       </t>
  </si>
  <si>
    <t xml:space="preserve">SARY UNIFORMES, S.A. DE C.V.            </t>
  </si>
  <si>
    <t xml:space="preserve">424 51 754 591       </t>
  </si>
  <si>
    <t xml:space="preserve">SERVICIO SALAZAR (JOAQUIN               </t>
  </si>
  <si>
    <t xml:space="preserve">424 51 754 592       </t>
  </si>
  <si>
    <t xml:space="preserve">TRANSPORTES JIMENEZ (MARCELINO          </t>
  </si>
  <si>
    <t xml:space="preserve">424 51 754 647       </t>
  </si>
  <si>
    <t xml:space="preserve">LIBRERIA GENESIS(REINA                  </t>
  </si>
  <si>
    <t xml:space="preserve">424 51 754 654       </t>
  </si>
  <si>
    <t xml:space="preserve">GRUPO MASAN, S.A. DE                    </t>
  </si>
  <si>
    <t xml:space="preserve">424 51 754 655       </t>
  </si>
  <si>
    <t xml:space="preserve">SERPROMAQ S.A. DE C.V.                  </t>
  </si>
  <si>
    <t xml:space="preserve">424 51 754 661       </t>
  </si>
  <si>
    <t xml:space="preserve">OMNI MUSIC, S.A. DE C.V.                </t>
  </si>
  <si>
    <t xml:space="preserve">424 51 754 664       </t>
  </si>
  <si>
    <t xml:space="preserve">VAPPOR, S.A. DE C.V.                    </t>
  </si>
  <si>
    <t xml:space="preserve">424 51 754 667       </t>
  </si>
  <si>
    <t xml:space="preserve">SERPROMAP,S.A. DE C.V..                 </t>
  </si>
  <si>
    <t xml:space="preserve">424 51 754 674       </t>
  </si>
  <si>
    <t xml:space="preserve">LEMUS COMPANY, S.A. DE                  </t>
  </si>
  <si>
    <t xml:space="preserve">424 51 754 677       </t>
  </si>
  <si>
    <t xml:space="preserve">SR.JOSE DAVID LEMUS VIDAL               </t>
  </si>
  <si>
    <t xml:space="preserve">424 51 754 679       </t>
  </si>
  <si>
    <t xml:space="preserve">SR.DAVID FIGUEROA CHINCHILLA            </t>
  </si>
  <si>
    <t xml:space="preserve">424 51 754 681       </t>
  </si>
  <si>
    <t xml:space="preserve">TALLER MECANICO INDUSTRIAL              </t>
  </si>
  <si>
    <t xml:space="preserve">424 51 754 686       </t>
  </si>
  <si>
    <t xml:space="preserve">RAMATER/ MADISAL S.A. DE C.V.           </t>
  </si>
  <si>
    <t xml:space="preserve">424 51 754 700       </t>
  </si>
  <si>
    <t xml:space="preserve">MIGUEL A.BENAVIDES(SACHETH EL           </t>
  </si>
  <si>
    <t xml:space="preserve">424 51 754 705       </t>
  </si>
  <si>
    <t xml:space="preserve">REPUESTOS MANCIA, S.A. DE C.V.          </t>
  </si>
  <si>
    <t xml:space="preserve">424 51 754 709       </t>
  </si>
  <si>
    <t xml:space="preserve">INDUSTRIAS MARIA AUXILIADORA            </t>
  </si>
  <si>
    <t xml:space="preserve">424 51 754 713       </t>
  </si>
  <si>
    <t xml:space="preserve">EMPRESAS FIGUEROA FIGUEROA(JUAN         </t>
  </si>
  <si>
    <t xml:space="preserve">424 51 754 717       </t>
  </si>
  <si>
    <t xml:space="preserve">SRA.ELDA VERALIS CASTRO VIUDA           </t>
  </si>
  <si>
    <t xml:space="preserve">424 51 754 726       </t>
  </si>
  <si>
    <t xml:space="preserve">TALLER SANABRIA ESCAPES Y               </t>
  </si>
  <si>
    <t xml:space="preserve">424 51 754 729       </t>
  </si>
  <si>
    <t>TIENDA AGROPECUARIA EL  CHAPARRAL</t>
  </si>
  <si>
    <t xml:space="preserve">424 51 754 730       </t>
  </si>
  <si>
    <t xml:space="preserve">VIDRIMET(OLGA MARINA FLORES DE          </t>
  </si>
  <si>
    <t xml:space="preserve">424 51 754 735       </t>
  </si>
  <si>
    <t xml:space="preserve">INDUSTRIAL PARTS,S.A DE C.V             </t>
  </si>
  <si>
    <t xml:space="preserve">424 51 754 739       </t>
  </si>
  <si>
    <t xml:space="preserve">ALMACEN Y LIBRERIA LA CONFIANZA         </t>
  </si>
  <si>
    <t xml:space="preserve">424 51 754 744       </t>
  </si>
  <si>
    <t xml:space="preserve">424 51 754 755       </t>
  </si>
  <si>
    <t xml:space="preserve">SRA.MARIA DEL CARMEN FIGUEROA           </t>
  </si>
  <si>
    <t xml:space="preserve">424 51 754 756       </t>
  </si>
  <si>
    <t xml:space="preserve">DISTRIBUIDORA LA CASITA(VICTOR          </t>
  </si>
  <si>
    <t xml:space="preserve">424 51 754 761       </t>
  </si>
  <si>
    <t xml:space="preserve">SR.JOSE MANUEL CHAVEZ RAMOS             </t>
  </si>
  <si>
    <t xml:space="preserve">424 51 754 763       </t>
  </si>
  <si>
    <t xml:space="preserve">INVERSIONES MAGAÑA Y MAGAÑA,            </t>
  </si>
  <si>
    <t xml:space="preserve">424 51 754 920       </t>
  </si>
  <si>
    <t xml:space="preserve">A.N.D.A.                                </t>
  </si>
  <si>
    <t xml:space="preserve">424 51 755           </t>
  </si>
  <si>
    <t xml:space="preserve">A. M. X GASTOS FINANCIEROS Y            </t>
  </si>
  <si>
    <t xml:space="preserve">424 51 755 010       </t>
  </si>
  <si>
    <t xml:space="preserve">SOLESTEC, S.A. DE C.V.                  </t>
  </si>
  <si>
    <t xml:space="preserve">424 51 755 019       </t>
  </si>
  <si>
    <t xml:space="preserve">SERVICIOS TECNICOS(GISELA               </t>
  </si>
  <si>
    <t xml:space="preserve">424 51 755 935       </t>
  </si>
  <si>
    <t xml:space="preserve">DIRECCION GENERAL DE TESORERIA          </t>
  </si>
  <si>
    <t xml:space="preserve">424 51 756           </t>
  </si>
  <si>
    <t xml:space="preserve">424 51 756 014       </t>
  </si>
  <si>
    <t xml:space="preserve">LIBRERIA Y PAPELERIA LA NUEVA           </t>
  </si>
  <si>
    <t xml:space="preserve">424 51 756 023       </t>
  </si>
  <si>
    <t xml:space="preserve">TRANSPORTES PESADOS,S.A. DE             </t>
  </si>
  <si>
    <t xml:space="preserve">424 51 756 026       </t>
  </si>
  <si>
    <t xml:space="preserve">424 51 756 053       </t>
  </si>
  <si>
    <t xml:space="preserve">ALMACENES VIDRI, S.A. DE C.V.           </t>
  </si>
  <si>
    <t xml:space="preserve">424 51 756 067       </t>
  </si>
  <si>
    <t xml:space="preserve">424 51 756 070       </t>
  </si>
  <si>
    <t xml:space="preserve">424 51 756 073       </t>
  </si>
  <si>
    <t xml:space="preserve">424 51 756 076       </t>
  </si>
  <si>
    <t xml:space="preserve">TALLER AUTO INDUSTRIAL MIRA             </t>
  </si>
  <si>
    <t xml:space="preserve">424 51 756 091       </t>
  </si>
  <si>
    <t xml:space="preserve">ADESCOLAP (ASOCIACION DE                </t>
  </si>
  <si>
    <t xml:space="preserve">424 51 756 092       </t>
  </si>
  <si>
    <t xml:space="preserve">TIENDA DORIS(JOSE DAVID PERAZA          </t>
  </si>
  <si>
    <t xml:space="preserve">424 51 756 094       </t>
  </si>
  <si>
    <t xml:space="preserve">424 51 756 100       </t>
  </si>
  <si>
    <t xml:space="preserve">VTA.DE MADERA Y MATERIALES DE           </t>
  </si>
  <si>
    <t xml:space="preserve">424 51 756 106       </t>
  </si>
  <si>
    <t xml:space="preserve">TIENDA AGROPECUARIA EL                  </t>
  </si>
  <si>
    <t xml:space="preserve">424 51 756 111       </t>
  </si>
  <si>
    <t xml:space="preserve">ELECTRICOS OMEGA ELIX NEFATLI           </t>
  </si>
  <si>
    <t xml:space="preserve">424 51 756 118       </t>
  </si>
  <si>
    <t xml:space="preserve">FERRETERIA URBINA, S.A. DE C.V.         </t>
  </si>
  <si>
    <t xml:space="preserve">424 51 756 145       </t>
  </si>
  <si>
    <t xml:space="preserve">VIDRIMET (ARTE ALUMINO Y                </t>
  </si>
  <si>
    <t xml:space="preserve">424 51 756 149       </t>
  </si>
  <si>
    <t xml:space="preserve">REPUESTOS MANCIA                        </t>
  </si>
  <si>
    <t xml:space="preserve">424 51 756 190       </t>
  </si>
  <si>
    <t xml:space="preserve">FUNERALES LA ESTACION (OSCAR            </t>
  </si>
  <si>
    <t xml:space="preserve">424 51 756 193       </t>
  </si>
  <si>
    <t xml:space="preserve">ELECTRO INDUSTRIALES                    </t>
  </si>
  <si>
    <t xml:space="preserve">424 51 756 199       </t>
  </si>
  <si>
    <t xml:space="preserve">DISTRIBUIDORA DE AGUA CRISTAL           </t>
  </si>
  <si>
    <t xml:space="preserve">424 51 756 201       </t>
  </si>
  <si>
    <t xml:space="preserve">424 51 756 237       </t>
  </si>
  <si>
    <t xml:space="preserve">STRACOSA,S.A. DE C.V.                   </t>
  </si>
  <si>
    <t xml:space="preserve">424 51 756 240       </t>
  </si>
  <si>
    <t xml:space="preserve">424 51 756 242       </t>
  </si>
  <si>
    <t xml:space="preserve">FUNERALES GALDAMEZ (LUIS                </t>
  </si>
  <si>
    <t xml:space="preserve">424 51 756 257       </t>
  </si>
  <si>
    <t xml:space="preserve">MANUEL ORLANDO URBINA VENTURA           </t>
  </si>
  <si>
    <t xml:space="preserve">424 51 756 307       </t>
  </si>
  <si>
    <t xml:space="preserve">424 51 756 310       </t>
  </si>
  <si>
    <t>ADESCO SAN CRISTOBAL CRISTOBAL</t>
  </si>
  <si>
    <t xml:space="preserve">424 51 756 311       </t>
  </si>
  <si>
    <t xml:space="preserve">424 51 756 345       </t>
  </si>
  <si>
    <t>MATERIALES DE CONSTRUCCION  BOJORQUEZ</t>
  </si>
  <si>
    <t xml:space="preserve">424 51 756 370       </t>
  </si>
  <si>
    <t xml:space="preserve">SR.EFRAIN ERNESTO GAMEZ DUARTE          </t>
  </si>
  <si>
    <t xml:space="preserve">424 51 756 372       </t>
  </si>
  <si>
    <t xml:space="preserve">424 51 756 373       </t>
  </si>
  <si>
    <t xml:space="preserve">HOSTAL DE METAPAN(RAFAEL                </t>
  </si>
  <si>
    <t xml:space="preserve">424 51 756 374       </t>
  </si>
  <si>
    <t xml:space="preserve">RESTAURANTE Y CABAÑAS LA PERLA          </t>
  </si>
  <si>
    <t xml:space="preserve">424 51 756 376       </t>
  </si>
  <si>
    <t xml:space="preserve">FUNERALES LA ESPERANZA(RENE             </t>
  </si>
  <si>
    <t xml:space="preserve">424 51 756 377       </t>
  </si>
  <si>
    <t xml:space="preserve">PUBLICIDAD DUARTE(HECTOR MANUEL         </t>
  </si>
  <si>
    <t xml:space="preserve">424 51 756 378       </t>
  </si>
  <si>
    <t xml:space="preserve">SR.EDWIN OMAR LINARES MARTINEZ          </t>
  </si>
  <si>
    <t xml:space="preserve">424 51 761           </t>
  </si>
  <si>
    <t xml:space="preserve">424 51 761 001       </t>
  </si>
  <si>
    <t xml:space="preserve">424 51 761 004       </t>
  </si>
  <si>
    <t xml:space="preserve">424 51 761 009       </t>
  </si>
  <si>
    <t xml:space="preserve">OMNI MUSIC S.A. DE C.V.                 </t>
  </si>
  <si>
    <t xml:space="preserve">424 51 761 015       </t>
  </si>
  <si>
    <t xml:space="preserve">SR.HECTOR HUGO SANDOVAL RAMIREZ         </t>
  </si>
  <si>
    <t xml:space="preserve">424 51 761 041       </t>
  </si>
  <si>
    <t xml:space="preserve">424 51 761 062       </t>
  </si>
  <si>
    <t xml:space="preserve">INFRA DE ELSALVADOR S.A. DE             </t>
  </si>
  <si>
    <t xml:space="preserve">424 51 761 075       </t>
  </si>
  <si>
    <t xml:space="preserve">424 51 761 158       </t>
  </si>
  <si>
    <t xml:space="preserve">424 51 761 185       </t>
  </si>
  <si>
    <t xml:space="preserve">PBS EL SALVADOR S.A. DE C.V.            </t>
  </si>
  <si>
    <t xml:space="preserve">424 51 761 199       </t>
  </si>
  <si>
    <t xml:space="preserve">424 51 761 205       </t>
  </si>
  <si>
    <t xml:space="preserve">424 51 761 239       </t>
  </si>
  <si>
    <t xml:space="preserve">DESIEMPRE, S.A. DE C.V.                 </t>
  </si>
  <si>
    <t xml:space="preserve">424 51 761 337       </t>
  </si>
  <si>
    <t xml:space="preserve">TALLER ARTICO (LIC.RAUL ALFREDO         </t>
  </si>
  <si>
    <t>DGT</t>
  </si>
  <si>
    <t>0305 - Proyecto SG-SICA - Donacion</t>
  </si>
  <si>
    <t>0306 - Inversión para el Desarrollo Económico y Social - Préstamos Int.</t>
  </si>
  <si>
    <t>Ejercicio Financiero Fiscal 2020</t>
  </si>
  <si>
    <t>TOTAL INGRESOS PROPIOS</t>
  </si>
  <si>
    <t>Ejercicio Financiero Fiscal: 2021</t>
  </si>
  <si>
    <t>ENE-NOV</t>
  </si>
  <si>
    <t>DIC</t>
  </si>
  <si>
    <t>PROYECCION ISDEM -  PRELIMINAR FODES 2021</t>
  </si>
  <si>
    <t>TOTAL 2021</t>
  </si>
  <si>
    <t xml:space="preserve">DISMINUYE LA ASIGNACION EN : </t>
  </si>
  <si>
    <t>Alcaldía Municipal de METAPAN, Departamento de SANTA ANA</t>
  </si>
  <si>
    <t>EJERCICIO FINANCIERO - FISCAL 2021</t>
  </si>
  <si>
    <t>DECRETO NÚMERO QUINCE:</t>
  </si>
  <si>
    <r>
      <t xml:space="preserve">LA  MUNICIPALIDAD  DE METAPAN  DEL DEPARTAMENTO DE SANTA ANA, en uso de las  facultades que le confiere el numeral 7 de art. 30 del Código Municipal, relacionado con el Presupuesto del Municipio; y los Arts. 3 numeral 2, 72, 73, 74, 75, 76 y 77 del mismo Código, </t>
    </r>
    <r>
      <rPr>
        <b/>
        <sz val="12"/>
        <color rgb="FF000000"/>
        <rFont val="Times New Roman"/>
        <family val="1"/>
      </rPr>
      <t>DECRETA:</t>
    </r>
  </si>
  <si>
    <t>PRESUPUESTO MUNICIPAL DE METAPAN PARA EL AÑO 2021</t>
  </si>
  <si>
    <r>
      <t>Art. 1.-</t>
    </r>
    <r>
      <rPr>
        <sz val="12"/>
        <color rgb="FF000000"/>
        <rFont val="Times New Roman"/>
        <family val="1"/>
      </rPr>
      <t xml:space="preserve"> Apruébase el Presupuesto de Ingresos y Egresos del Municipio de Metapán con sus Disposiciones Generales, para el ejercicio que inicia el uno de enero y finaliza el treinta y uno de diciembre del año dos mil veintiuno.</t>
    </r>
  </si>
  <si>
    <r>
      <t>Art. 2.-</t>
    </r>
    <r>
      <rPr>
        <sz val="12"/>
        <color rgb="FF000000"/>
        <rFont val="Times New Roman"/>
        <family val="1"/>
      </rPr>
      <t xml:space="preserve"> El presente Presupuesto se aplicará bajo la modalidad de AREAS DE GESTION, atendiendo las reglas, normas y disposiciones emitidas por la Dirección General de Contabilidad Gubernamental del Ministerio de Hacienda, en cumplimiento de la Ley de la Administración Financiera del Estado y su reglamento; y se estructura con los Ingresos, Egresos y Disposiciones Generales, de la siguiente forma:</t>
    </r>
  </si>
  <si>
    <t>DISPOSICIONES GENERALES</t>
  </si>
  <si>
    <t>Disposiciones Fundamentales</t>
  </si>
  <si>
    <r>
      <t>Art. 3.-</t>
    </r>
    <r>
      <rPr>
        <sz val="12"/>
        <rFont val="Times New Roman"/>
        <family val="1"/>
      </rPr>
      <t xml:space="preserve"> Las presentes disposiciones constituyen las normas complementarias para ordenar y enmarcar la ejecución del Presupuesto Municipal; las cuales se aplicarán a todas las operaciones relacionadas con los ingresos y egresos de esta Municipalidad, y que estarán bajo la responsabilidad de las unidades designadas para tal propósito, actuando cada una dentro de su área de competencia.</t>
    </r>
  </si>
  <si>
    <r>
      <t>Art. 4.-</t>
    </r>
    <r>
      <rPr>
        <sz val="12"/>
        <rFont val="Times New Roman"/>
        <family val="1"/>
      </rPr>
      <t xml:space="preserve"> El registro y control de la ejecución del presente Presupuesto se realizará a través del Sistema de Administración Financiera Integrada Municipal (SAFIM) implementado por la Dirección General de Contabilidad Gubernamental del Ministerio de Hacienda, atendiendo la normativa y las disposiciones legales aplicables, para satisfacer las necesidades de información y documentación de las operaciones y facilitar el control que ejercerán tanto la Auditoría Interna, así como de la Corte de Cuentas de la República.</t>
    </r>
  </si>
  <si>
    <t>De la Ejecución del Presupuesto</t>
  </si>
  <si>
    <r>
      <t>Art. 5.-</t>
    </r>
    <r>
      <rPr>
        <sz val="12"/>
        <rFont val="Times New Roman"/>
        <family val="1"/>
      </rPr>
      <t xml:space="preserve"> Las presentes Disposiciones General son parte de los Documentos Técnicos que identifican los criterios, normas y procedimientos que regularán el proceso de ejecución presupuestaria. El Alcalde Municipal coordinará la integración de actividades, registros e información con las demás unidades administrativas y financieras, a fin de que interactúen conjuntamente en dicho proceso.</t>
    </r>
  </si>
  <si>
    <t>De los Créditos Presupuestos</t>
  </si>
  <si>
    <r>
      <t>Art. 6.-</t>
    </r>
    <r>
      <rPr>
        <sz val="12"/>
        <rFont val="Times New Roman"/>
        <family val="1"/>
      </rPr>
      <t xml:space="preserve"> Todo compromiso legalmente adquirido disminuye un crédito presupuesto, por tanto, no se podrá incurrir en gasto alguno sin afectar un crédito presupuesto; tampoco deberá autorizarse pagos a cuenta de una asignación que estuviere agotada.</t>
    </r>
  </si>
  <si>
    <t>No será necesario acuerdo o resolución del Concejo Municipal, las modificaciones que se efectúen como reprogramaciones financieras y que no afecten la cifra global del presupuesto aprobado.</t>
  </si>
  <si>
    <t xml:space="preserve">Cuando las asignaciones estuviesen agotadas, la unidad solicitante podrá hacer el requerimiento de una reprogramación presupuestarias dentro de la misma línea de trabajo y fuente de financiamiento, la cual será autorizada por el Alcalde Municipal. </t>
  </si>
  <si>
    <t>De la Administración de los Créditos Presupuestos</t>
  </si>
  <si>
    <r>
      <t>Art. 7.-</t>
    </r>
    <r>
      <rPr>
        <sz val="12"/>
        <rFont val="Times New Roman"/>
        <family val="1"/>
      </rPr>
      <t xml:space="preserve"> Los créditos presupuestos se administrarán con orden y economía, no deben comprometerse sino en la medida estrictamente necesaria, para obtener un funcionamiento ordenado y económico de la administración municipal.</t>
    </r>
  </si>
  <si>
    <t>Utilización de las Asignaciones</t>
  </si>
  <si>
    <r>
      <t>Art. 8.-</t>
    </r>
    <r>
      <rPr>
        <sz val="12"/>
        <rFont val="Times New Roman"/>
        <family val="1"/>
      </rPr>
      <t xml:space="preserve"> Las asignaciones deberán ser utilizadas en la forma en que las haya aprobado por el Concejo Municipal.  Cada asignación deberá estar disponible solo durante el ejercicio fiscal a que corresponda, y se utilizará únicamente para los propósitos y hasta por la cantidad indicada, excepto cuando la asignación haya sido modificada por Decretos legalmente aprobados por el Concejo o Acuerdos Ejecutivos autorizados por el Alcalde Municipal. </t>
    </r>
  </si>
  <si>
    <t>A una asignación de carácter general no se podrá imputar gastos para los cuales exista en el Presupuesto una asignación de carácter específico, aún cuando esta última estuviere agotada.</t>
  </si>
  <si>
    <t>Para afectar una asignación o cuota que no tenga saldo disponible, deberá previamente ser reforzada en forma legal.</t>
  </si>
  <si>
    <t xml:space="preserve">La Unidad de Presupuesto podrá trasladar las asignaciones presupuestarias que no han sido utilizadas en el mes programado al siguiente mes u otro mes, sin previa autorización.  </t>
  </si>
  <si>
    <t>De los nombramientos de Funcionarios y Empleados y otros compromisos</t>
  </si>
  <si>
    <r>
      <t>Art. 9.-</t>
    </r>
    <r>
      <rPr>
        <sz val="12"/>
        <rFont val="Times New Roman"/>
        <family val="1"/>
      </rPr>
      <t xml:space="preserve"> El Concejo Municipal o el Alcalde, en su caso, no podrá hacer nombramiento de funcionarios o empleados ni adquirir compromisos económicos, si no existe asignación presupuestaria que ampare el egreso o cuando ésta fuere insuficiente.  Tampoco podrá pagar con cargo a una asignación de egresos, que corresponda a otra clase de gastos. </t>
    </r>
  </si>
  <si>
    <t>Los funcionarios que contravengan lo dispuesto en el inciso anterior responderán con sus bienes por los sueldos pagados o compromisos económicos adquiridos.</t>
  </si>
  <si>
    <t>De los Sobrantes de Autorizaciones de Gastos</t>
  </si>
  <si>
    <r>
      <t>Art. 10.-</t>
    </r>
    <r>
      <rPr>
        <sz val="12"/>
        <rFont val="Times New Roman"/>
        <family val="1"/>
      </rPr>
      <t xml:space="preserve"> La cantidad autorizada para una obra, trabajo o servicio es una limitación al gasto; pero no deberá utilizarse necesariamente el total autorizado.  Los sobrantes de autorizaciones de gastos no podrán invertirse en otras obras, trabajos o servicios, sin la previa autorización del Concejo.</t>
    </r>
  </si>
  <si>
    <t>Saldos pendientes de pago deben consignarse en el ejercicio siguiente</t>
  </si>
  <si>
    <r>
      <t>Art. 11.-</t>
    </r>
    <r>
      <rPr>
        <sz val="12"/>
        <rFont val="Times New Roman"/>
        <family val="1"/>
      </rPr>
      <t xml:space="preserve"> Cuando una obra, proyecto o compromiso no se termine o liquide en el ejercicio del presupuesto vigente y éstos exigieren continuidad, los saldos deberán ser trasladados al presupuesto del ejercicio siguiente en las asignaciones respectivas.  Si las obras, proyectos o compromisos no requieren continuidad, el Concejo Municipal resolverá lo más conveniente.</t>
    </r>
  </si>
  <si>
    <t>Vencimiento de Asignaciones y Cuotas</t>
  </si>
  <si>
    <r>
      <t>Art. 12.-</t>
    </r>
    <r>
      <rPr>
        <sz val="12"/>
        <rFont val="Times New Roman"/>
        <family val="1"/>
      </rPr>
      <t xml:space="preserve"> Los saldos provenientes de asignaciones o cuotas, al término del ejercicio fiscal, y que no tengan requerimientos o compromisos pendientes, caducarán y serán cancelados.</t>
    </r>
  </si>
  <si>
    <t>De los Gastos Fijos</t>
  </si>
  <si>
    <r>
      <t>Art. 13.-</t>
    </r>
    <r>
      <rPr>
        <sz val="12"/>
        <rFont val="Times New Roman"/>
        <family val="1"/>
      </rPr>
      <t xml:space="preserve"> Para los efectos de la ejecución y control de este presupuesto, se entenderán por gastos fijos, aquellos que se pagan por duodécima parte, correspondiendo una parte a cada mes, tales como los sueldos de empleados permanentes, dietas, aportaciones patronales a instituciones de seguridad públicas y privadas, alquileres de inmuebles, servicios de energía eléctrica, agua potable, comunicaciones y otras contribuciones por cuotas fijas, etc.</t>
    </r>
  </si>
  <si>
    <t>Responsabilidad en los Gastos Ilegales</t>
  </si>
  <si>
    <r>
      <t>Art. 14.-</t>
    </r>
    <r>
      <rPr>
        <sz val="12"/>
        <rFont val="Times New Roman"/>
        <family val="1"/>
      </rPr>
      <t xml:space="preserve"> El gasto ilegal hace responsables a los Miembros del Concejo Municipal que lo aprobaren, por el pago indebido.  El responsable de Presupuesto, participará de la misma responsabilidad, cuando fuere por insuficiencia de crédito presupuestario o aplicación indebida de la asignación de presupuesto.</t>
    </r>
  </si>
  <si>
    <t>Responsabilidad del Ordenador de Pagos</t>
  </si>
  <si>
    <r>
      <t>Art. 15.-</t>
    </r>
    <r>
      <rPr>
        <sz val="12"/>
        <rFont val="Times New Roman"/>
        <family val="1"/>
      </rPr>
      <t xml:space="preserve"> Los Funcionarios y Empleados que ordenen gastos, son responsables personalmente y con sus bienes de aquellas erogaciones que no estén comprendidas en el presupuesto, sin perjuicio de la acción penal que corresponda.</t>
    </r>
  </si>
  <si>
    <t>De la Liquidación del Presupuesto</t>
  </si>
  <si>
    <r>
      <t>Art. 16.-</t>
    </r>
    <r>
      <rPr>
        <sz val="12"/>
        <rFont val="Times New Roman"/>
        <family val="1"/>
      </rPr>
      <t xml:space="preserve"> Para los créditos comprendidos con cargo al presupuesto que al treinta y uno de Diciembre se encuentren pendientes de pago, deberán estar constituidas y aprobadas sus reservas de créditos. La entidad deberá liquidar el presupuesto para determinar la situación financiera del ejercicio finalizado.</t>
    </r>
  </si>
  <si>
    <t>De la Evaluación del Presupuesto</t>
  </si>
  <si>
    <r>
      <t>Art. 17.-</t>
    </r>
    <r>
      <rPr>
        <sz val="12"/>
        <rFont val="Times New Roman"/>
        <family val="1"/>
      </rPr>
      <t xml:space="preserve"> El Alcalde periódicamente evaluará la ejecución y desarrollo del presupuesto; con ese objeto, las unidades ejecutoras de los programas estarán obligadas a preparar y rendir los informes de la labor realizada, de conformidad con las instrucciones recibidas por dicho funcionario, la que los verificará en la oportunidad que estimare necesaria.</t>
    </r>
  </si>
  <si>
    <t>El Concejo Municipal podrá suspender la provisión de fondos que correspondiere a los proyectos o programas, en los casos en que verifique incumplimiento de las metas fijadas en los mismos, conforme al calendario de actividades y priorizar otros proyectos.</t>
  </si>
  <si>
    <t>Del Fondo Circulante</t>
  </si>
  <si>
    <r>
      <t>Art. 18.-</t>
    </r>
    <r>
      <rPr>
        <sz val="12"/>
        <rFont val="Times New Roman"/>
        <family val="1"/>
      </rPr>
      <t xml:space="preserve"> Con el objeto de atender gastos de menor cuantía o de carácter urgente se crea el Fondo Circulante, el cual está regulado por medio del “Reglamento para la creación, manejo y liquidación del fondo circulante de caja chica” y cuyo monto será establecido por medio del acuerdo municipal correspondiente. </t>
    </r>
  </si>
  <si>
    <t xml:space="preserve">Este fondo servirá para la compra de productos alimenticios para personas, artículos de limpieza, materiales de oficina, informáticos, libros, útiles de enseñanza, publicaciones, impresiones, reproducciones, encuadernaciones, herramientas, repuestos, accesorios, materiales eléctricos, bienes de uso y consumo diversos, servicios de correo,  viáticos por comisiones interna, pasajes al interior, mantenimientos y reparaciones de bienes muebles e inmuebles, mantenimientos y reparaciones de vehículos, atenciones sociales, accesorios y repuestos informáticos, etc. </t>
  </si>
  <si>
    <t>El Fondo Circulante se formará en el mes de enero y se liquidará al final del ejercicio presupuestario.  Los reintegros al Fondo por pagos y gastos efectuados se harán por lo menos cada mes, previa autorización correspondiente, es decir, cuantas veces sea necesario.</t>
  </si>
  <si>
    <t>El Encargado del Fondo Circulante podrá hacer pagos de gastos señalados en el inciso primero de este Artículo, contra recibos ó facturas firmados por los recipientes y que no excedan del límite establecido para cada fondo según acuerdo municipal de creación.</t>
  </si>
  <si>
    <t>Los recibos por viáticos y transportes deben ser firmados por cada uno de los funcionarios, empleados o trabajadores beneficiarios que desempeñen la comisión oficial, por la cual se autorizan los viáticos y el transporte.</t>
  </si>
  <si>
    <t>El Concejo Municipal podrá crear otros fondos circulantes, para ser administrada en unidades que por su naturaleza así lo demanden. La cuantía de los fondos circulantes será establecido por medio de acuerdo municipal, especificará además, la unidad que lo administra y su responsable.</t>
  </si>
  <si>
    <t>No es necesario Acuerdo o Resolución</t>
  </si>
  <si>
    <r>
      <t>Art. 19.-</t>
    </r>
    <r>
      <rPr>
        <sz val="12"/>
        <rFont val="Times New Roman"/>
        <family val="1"/>
      </rPr>
      <t xml:space="preserve"> No será necesario Acuerdo o Resolución para erogaciones en el pago de dietas de los miembros del Concejo Municipal, salarios permanentes, aguinaldos, alquileres de inmuebles, servicios básicos, transferencias mensuales a instituciones culturales o de beneficencia y demás gastos fijos debidamente consignados en el Presupuesto, para los cuales bastará que haya crédito presupuesto y fondos disponibles para efectuar los pagos.</t>
    </r>
  </si>
  <si>
    <t>Prohibido Recibir Valores sin Otorgar Recibo o hacer Cobros Ilegales</t>
  </si>
  <si>
    <r>
      <t>Art. 20.-</t>
    </r>
    <r>
      <rPr>
        <sz val="12"/>
        <rFont val="Times New Roman"/>
        <family val="1"/>
      </rPr>
      <t xml:space="preserve"> Se prohíbe a todo funcionario o empleado, recibir valor alguno sin que se extienda el recibo correspondiente en la forma legal o cuyo pago no esté contemplado en la ley u ordenanza.  La infracción de este precepto hará incurrir al culpable en una multa que será impuesta por el Concejo Municipal de acuerdo con la gravedad de la falta.  Pudiendo el culpable ser sujeto de suspensión de labores</t>
    </r>
  </si>
  <si>
    <t>Responsabilidad de los Refrendarios de Cheques</t>
  </si>
  <si>
    <r>
      <t>Art. 21.-</t>
    </r>
    <r>
      <rPr>
        <sz val="12"/>
        <rFont val="Times New Roman"/>
        <family val="1"/>
      </rPr>
      <t xml:space="preserve"> Los refrendarios de cheques incurrirán en responsabilidad solidaria con el Tesorero o Encargado del Fondo Circulante, por el valor de los cheques que refrenden, en el caso de que no existir crédito presupuestario, estén respaldados por los comprobantes de egreso respectivo, debidamente legalizado. </t>
    </r>
  </si>
  <si>
    <t>De la prestación económica por la renuncia voluntaria</t>
  </si>
  <si>
    <r>
      <t>ART 22.-</t>
    </r>
    <r>
      <rPr>
        <sz val="12"/>
        <rFont val="Times New Roman"/>
        <family val="1"/>
      </rPr>
      <t xml:space="preserve"> Los empleados municipales, gozarán de una prestación económica por la renuncia voluntaria a su empleo, de conformidad a los establecido en el artículo 53 de la Ley de la Carrera Administrativa, Decreto Legislativo Número 1039 de fecha 29 de Abril de 2006 y publicada en el Diario Oficial N° 103 Tomo 371 de fecha seis de junio de 2006 o por la Ley Reguladora de la Prestación Económica por Renuncia Voluntaria, Decreto Legislativo Número 592 de fecha 18 de diciembre de 2013 y publicado en el diario oficial N° 12 Tomo N° 402 de fecha 21 de enero 2014.</t>
    </r>
  </si>
  <si>
    <t>La renuncia voluntaria deberá constar por escrito, debidamente firmada por los empleados municipales, y acompañada de copia de su documento único de identidad, y constar en hojas proporcionadas por la Dirección General de Inspección de Trabajo del Ministerio de Trabajo y Previsión Social.</t>
  </si>
  <si>
    <t xml:space="preserve">La administración municipal realizará el pago de conformidad al cálculo realizado por el Trabajo del Ministerio de Trabajo y Previsión Social, quedando facultado el Concejo Municipal para otorgar una Compensación Económica Adicional a la determinada por el ministerio de trabajo, y establecer el monto según cada caso siempre y cuando sea en beneficio del trabajador y no disminuya sustancialmente las partidas presupuestarias correspondientes. Dicha compensación adicional se establecerá considerando el tiempo de servicio, el cargo y el desempeño del trabajador. </t>
  </si>
  <si>
    <t>El monto de la Compensación Económica determinada por el Ministerio de Trabajo y Previsión Social más la Compensación Económica Adicional establecida por el Concejo no podrá ser superior a la cantidad que le habría correspondido a título de indemnización en caso que lo hubieren despedido injustificadamente</t>
  </si>
  <si>
    <t>En los casos que los funcionarios y empleados interpongan su renuncia voluntaria en hojas proporcionadas por los jueces de primera instancia con jurisdicción en materia laboral o en documento privado autenticado, la municipalidad realizará los cálculos correspondientes de conformidad a la ley aplicable.</t>
  </si>
  <si>
    <t>Una vez aprobadas las partidas presupuestarias correspondientes, dicha prestación deberá ser cancelada a más tardar en los treinta días siguientes a la fecha en que se hizo efectiva la renuncia.</t>
  </si>
  <si>
    <t>De las Remuneraciones Permanente</t>
  </si>
  <si>
    <r>
      <t xml:space="preserve">Art. 23.- </t>
    </r>
    <r>
      <rPr>
        <sz val="12"/>
        <rFont val="Times New Roman"/>
        <family val="1"/>
      </rPr>
      <t>Los Empleados que en el Presupuesto son considerados en la nómina de Remuneraciones Permanente se regirán por estas normas:</t>
    </r>
  </si>
  <si>
    <t>a) Se entenderá que una persona ha tomado posesión de su cargo, cuando asuma los deberes y responsabilidades del mismo; y que deja de ocuparlo, en el momento en que cesa de cumplir sus deberes y de incurrir en responsabilidades con relación a su puesto oficial.</t>
  </si>
  <si>
    <t>b) Ninguna persona tomará posesión de su cargo, si no ha sido nombrada o contratada formalmente.</t>
  </si>
  <si>
    <t>c) No se dará posesión al cargo a funcionarios o empleados que, teniendo obligación, no hayan rendido fianza a satisfacción del Concejo Municipal.</t>
  </si>
  <si>
    <t>d) El funcionario que ordenare y el que diere posesión en las condiciones expresadas, responderá solidariamente con el nombrado por toda pérdida de bienes que sufra la Entidad, en el período de la fecha de a toma de posesión incorrecta, y el de la autorización de la toma de posesión legal, por no haber caucionado a satisfacción de la institución.</t>
  </si>
  <si>
    <t>e) Por regla general se entenderá que el acuerdo por el cual se separa a una persona de determinado empleo, da fin a las relaciones jurídicas existentes entre la entidad y el empleado, mas si se trata de cargos que por su índole especial no pueden permanecer vacantes, sin causar perjuicios a la Administración, dichas relaciones subsistirán mientras no se presente a tomar posesión el sustituto designado legalmente, en cuyo caso debe emitirse como en posesión legal de su cargo el empleado saliente.</t>
  </si>
  <si>
    <t>Del Personal Eventual</t>
  </si>
  <si>
    <r>
      <t>Art. 24.-</t>
    </r>
    <r>
      <rPr>
        <sz val="12"/>
        <rFont val="Times New Roman"/>
        <family val="1"/>
      </rPr>
      <t xml:space="preserve"> Los Empleados cuyos salarios son considerados en el presupuesto como Remuneraciones Eventuales, se refieren a los servicios de personas naturales que cumplan con alguna de las siguientes condiciones:</t>
    </r>
  </si>
  <si>
    <t>a) Que sean de carácter profesional, técnico o de índole administrativa;</t>
  </si>
  <si>
    <t xml:space="preserve">b) Que las labores a desempeñar por el contratista sean propias de su profesión o técnica; </t>
  </si>
  <si>
    <t xml:space="preserve">c) Que realicen labores de interinato por vacaciones, incapacidades o plazas vacantes; </t>
  </si>
  <si>
    <t>d) Que aun cuando sean de carácter profesional o técnico no constituyan una actividad regular y continua dentro de la entidad contratante.</t>
  </si>
  <si>
    <t xml:space="preserve">e) Las personas contratadas gozarán de las prerrogativas que establecen estas Disposiciones Especiales, excepto la de licencia por estudios. </t>
  </si>
  <si>
    <t xml:space="preserve">f) Las remuneraciones basadas en contratos se podrán pagar por medio de recibo simple o planillas en la misma fecha en que se efectúe el pago de los salarios del personal permanente, haciendo los descuentos que corresponden por ley. </t>
  </si>
  <si>
    <t>g) Los contratos a que se refiere este artículo no podrán firmarse por períodos que excedan del 31 de diciembre de cada año; pero cuando las necesidades del servicio lo exijan podrán prorrogarse sólo por dos meses mientras se suscribe el nuevo contrato, de ser necesario.</t>
  </si>
  <si>
    <t>h) La contratación que se realice basándose en este artículo, será estrictamente por los servicios prestados por persona natural.</t>
  </si>
  <si>
    <t>El personal contratado para cubrir las incapacidades, vacaciones o plazas dejadas vacantes por cualquier situación, devengará el salario diario que corresponda al cargo o el que determine el Concejo; dicho salario no podrá ser inferior al salario diario mínimo vigente.</t>
  </si>
  <si>
    <t>De las Remuneraciones Extraordinarias</t>
  </si>
  <si>
    <r>
      <t>Art. 25.-</t>
    </r>
    <r>
      <rPr>
        <sz val="12"/>
        <rFont val="Times New Roman"/>
        <family val="1"/>
      </rPr>
      <t xml:space="preserve"> Todo empleado que desarrolle actividades fuera de los horarios establecidos, siempre y cuando estén debidamente autorizadas por funcionario competente, tendrá derecho a gozar de una remuneración extraordinaria, la cual será calculada de conformidad a las reglas generales establecidas en el Código de Trabajo.</t>
    </r>
  </si>
  <si>
    <t>De las Vacaciones y Aguinaldos</t>
  </si>
  <si>
    <r>
      <t>Art. 26.-</t>
    </r>
    <r>
      <rPr>
        <sz val="12"/>
        <rFont val="Times New Roman"/>
        <family val="1"/>
      </rPr>
      <t xml:space="preserve"> Todo empleado cuya jornada se desarrolla de manera ininterrumpida durante el ejercicio financiero, tendrá derecho a gozar de Vacaciones y su respectiva remuneración, según lo establecido en el Código de Trabajo. </t>
    </r>
  </si>
  <si>
    <t>Los empleados gozarán de un aguinaldo equivalente al cien por ciento de su salario, el cual será pagadero entre el doce y el veinte de diciembre del presente año; o proporcional calculado a partir de su fecha de ingreso a la municipalidad.</t>
  </si>
  <si>
    <t>Responsabilidades de Funcionarios y Empleados</t>
  </si>
  <si>
    <r>
      <t>Art. 27.-</t>
    </r>
    <r>
      <rPr>
        <sz val="12"/>
        <rFont val="Times New Roman"/>
        <family val="1"/>
      </rPr>
      <t xml:space="preserve"> Todo funcionario o empleado encargado de recibir, custodiar o pagar bienes o valores municipales o cuyas atribuciones permitan o exijan su tenencia, será responsable de dolo o culpa, por la pérdida, daño, abuso, empleo o pago ilegal de ellos.  En consecuencia, será obligatoria la formulación de inventarios parciales.</t>
    </r>
  </si>
  <si>
    <r>
      <t>Art. 28.-</t>
    </r>
    <r>
      <rPr>
        <sz val="12"/>
        <rFont val="Times New Roman"/>
        <family val="1"/>
      </rPr>
      <t xml:space="preserve"> El funcionario o empleado que en nombre de la Municipalidad contraiga deudas o compromisos de cualquier naturaleza, en contra de las leyes y reglamentos o sin autorización legal, será exclusivamente responsable ante los acreedores correspondientes y además suspendido del ejercicio de sus funciones hasta por un mes sin goce de sueldo; en caso de reincidencia y si el hecho fuere delictuoso, será destituido. Cuando se tratare de un miembro del Concejo Municipal, éste quedará en la obligación de responder; si no cumpliere o reincidiere, el Concejo procederá a la suspensión correspondiente.</t>
    </r>
  </si>
  <si>
    <t>Cuando el trabajador contraiga deudas provenientes de créditos concedidos por bancos, compañías aseguradoras, instituciones de crédito o sociedades y asociaciones cooperativas, podrá autorizar a la administración municipal para que, de su salario ordinario y en su nombre, efectúe los descuentos necesarios para la extinción de tales deudas. La cantidad señalada en el contrato como cuotas de pago, no excederán del veinte por ciento del salario ordinario devengado por el trabajador en el período fijados para el pago.</t>
  </si>
  <si>
    <t>Descuentos por llegadas tardías</t>
  </si>
  <si>
    <r>
      <t>Art. 29.-</t>
    </r>
    <r>
      <rPr>
        <sz val="12"/>
        <rFont val="Times New Roman"/>
        <family val="1"/>
      </rPr>
      <t xml:space="preserve"> Los funcionarios y empleados deberán cumplir con la jornada laboral, debiendo marcar su hora de entrada y salida en el horario correspondiente; el no cumplimiento de esta disposición dará lugar a la aplicación del descuento en su salario mensual proporcional al tiempo de llegadas tardías, el margen de tiempo permisible se establecerá por acuerdo municipal o reglamento interno de trabajo.</t>
    </r>
  </si>
  <si>
    <t>Viáticos</t>
  </si>
  <si>
    <r>
      <t>Art. 30.-</t>
    </r>
    <r>
      <rPr>
        <sz val="12"/>
        <rFont val="Times New Roman"/>
        <family val="1"/>
      </rPr>
      <t xml:space="preserve"> Tendrán derecho al reconocimiento y pago de viáticos todos los funcionarios, empleados o trabajadores municipales que viajen en comisión oficial, dentro o fuera del territorio nacional, debiendo fijárseles la cuota necesaria para sufragar sus gastos de alojamiento y alimentación.  También tendrán derecho a que se les paguen los gastos de transporte.</t>
    </r>
  </si>
  <si>
    <t>Los viáticos se autorizan de conformidad al detalle siguiente, incluyen pasajes, en comisiones oficiales que cumplan funcionario, empleados y demás trabajadores:</t>
  </si>
  <si>
    <t>VALOR</t>
  </si>
  <si>
    <t>Alimentación:</t>
  </si>
  <si>
    <t>Alojamiento</t>
  </si>
  <si>
    <t>Pasaje:</t>
  </si>
  <si>
    <t>Metapàn - Santa Ana</t>
  </si>
  <si>
    <t>Metapàn – San Salvador</t>
  </si>
  <si>
    <t>Metapàn – Otros</t>
  </si>
  <si>
    <t>Las misiones oficiales fuera del país, para los funcionarios y empleados deberán ser aprobadas por el Concejo Municipal y establecer mediante acuerdo la cuantía de los viáticos diarios, los cuales serán fijados dependiendo del destino y la disponibilidad presupuestaria.</t>
  </si>
  <si>
    <t>De las Dietas de los Miembros del Concejo Municipal</t>
  </si>
  <si>
    <r>
      <t>Art. 31.-</t>
    </r>
    <r>
      <rPr>
        <sz val="12"/>
        <rFont val="Times New Roman"/>
        <family val="1"/>
      </rPr>
      <t xml:space="preserve"> Los Miembros del Concejo Municipal, propietarios y suplentes, que asistan a la reunión mensual, a las que previamente sean convocados, tendrán derecho al cobro de dieta de SEISCIENTOS CINCUENTA Y CUATRO 00/100 US Dólares ($654.00) propietarios y de TRESCIENTOS SETENTA Y CINCO 00/100 US Dólares ($375.00) para los regidores suplentes por cada reunión, las cuales no podrán exceder de cuatro al mes.  </t>
    </r>
  </si>
  <si>
    <t>De las Contribuciones o Transferencias Corrientes</t>
  </si>
  <si>
    <r>
      <t xml:space="preserve">Art. 32.- </t>
    </r>
    <r>
      <rPr>
        <sz val="12"/>
        <rFont val="Times New Roman"/>
        <family val="1"/>
      </rPr>
      <t>Según el Art. 4, Numeral 4 del Código Municipal, se establece como una competencia de los municipios la promoción de La Educación, La Cultura, el Deporte, La Recreación, Las Ciencias y Las Artes; Además, El Art. 30, numeral 4 del mismo Código expresa que son facultades del Concejo emitir Ordenanzas, Reglamentos y Acuerdos para normar el gobierno y la administración Municipal, el Art. 31, numeral 6. Contribuir a la preservación de la salud y de los recursos naturales, fomento de la educación y la cultura, al mejoramiento económico-social y a la recreación de la comunidad. Debido a esas disposiciones el Concejo Reglamenta lo siguiente:</t>
    </r>
  </si>
  <si>
    <r>
      <t xml:space="preserve">Becas a estudiantes: </t>
    </r>
    <r>
      <rPr>
        <sz val="12"/>
        <rFont val="Times New Roman"/>
        <family val="1"/>
      </rPr>
      <t>Considerando las necesidades económicas que muchas familias atraviesan en esta ciudad, la municipalidad considera necesario la colaboración en algunas de ellas, proporcionando becas a estudiantes. El programa de becas de la municipalidad ser regirá bajo su propio reglamento aprobado por el Concejo.</t>
    </r>
  </si>
  <si>
    <r>
      <t xml:space="preserve">Asociación Deportivas Locales: </t>
    </r>
    <r>
      <rPr>
        <sz val="12"/>
        <rFont val="Times New Roman"/>
        <family val="1"/>
      </rPr>
      <t>Considerando que el deporte como recreación es importante para la salud mental y física de la juventud metapaneca el concejo se establece un mecanismo para colaborar con dichas asociaciones, para evitar la desviación de los jóvenes a los vicios como son las drogas, la vagancia, alcoholismo, etc. De la siguiente manera:</t>
    </r>
  </si>
  <si>
    <r>
      <t>a)</t>
    </r>
    <r>
      <rPr>
        <sz val="7"/>
        <rFont val="Times New Roman"/>
        <family val="1"/>
      </rPr>
      <t xml:space="preserve">      </t>
    </r>
    <r>
      <rPr>
        <sz val="12"/>
        <rFont val="Times New Roman"/>
        <family val="1"/>
      </rPr>
      <t xml:space="preserve">El Concejo Municipal emitirá acuerdo de erogación en el cual especificará el monto con el cual ordenará a la tesorería para que cancele dicho monto. </t>
    </r>
  </si>
  <si>
    <r>
      <t>b)</t>
    </r>
    <r>
      <rPr>
        <sz val="7"/>
        <rFont val="Times New Roman"/>
        <family val="1"/>
      </rPr>
      <t xml:space="preserve">      </t>
    </r>
    <r>
      <rPr>
        <sz val="12"/>
        <rFont val="Times New Roman"/>
        <family val="1"/>
      </rPr>
      <t>El comprobante de egreso que presentará la asociación deportiva será un recibo membretado por la asociación y enumerados correlativamente, la municipalidad emitirá un cheque a nombre de la asociación y será recibido por el tesorero de la asociación.</t>
    </r>
  </si>
  <si>
    <r>
      <t>c)</t>
    </r>
    <r>
      <rPr>
        <sz val="7"/>
        <rFont val="Times New Roman"/>
        <family val="1"/>
      </rPr>
      <t xml:space="preserve">      </t>
    </r>
    <r>
      <rPr>
        <sz val="12"/>
        <rFont val="Times New Roman"/>
        <family val="1"/>
      </rPr>
      <t xml:space="preserve">Para realizar la transferencia, la asociación deportiva deberá rendir cuentas de la o las asignaciones anteriores.  </t>
    </r>
  </si>
  <si>
    <r>
      <t xml:space="preserve">Asociaciones de desarrollo comunal: </t>
    </r>
    <r>
      <rPr>
        <sz val="12"/>
        <rFont val="Times New Roman"/>
        <family val="1"/>
      </rPr>
      <t>El Concejo Municipal establece colaborar con las asociaciones de desarrollo comunal, en beneficio de las familias que conforman la comunidad organizada; como comprobante de egreso, las asociaciones emitirán un recibo en formulario impreso y numerado a nombres de la asociación y firmada por el tesorero de dicha asociación.</t>
    </r>
  </si>
  <si>
    <r>
      <t xml:space="preserve">Asociación de Municipios: </t>
    </r>
    <r>
      <rPr>
        <sz val="12"/>
        <rFont val="Times New Roman"/>
        <family val="1"/>
      </rPr>
      <t>El Concejo Municipal establece transferir una asignación mensual para el sostenimiento administrativo de La Asociación de Municipios a la que pertenezca; Como comprobante de egreso la asociación emitirá un recibo preenumerado a la municipalidad y el recipiente será el tesorero de la asociación.</t>
    </r>
  </si>
  <si>
    <r>
      <t xml:space="preserve">Contribuciones para la Celebración de Fiestas Patronales: </t>
    </r>
    <r>
      <rPr>
        <sz val="12"/>
        <rFont val="Times New Roman"/>
        <family val="1"/>
      </rPr>
      <t>Para la celebración de las fiestas patronales en honor a San Pedro Apóstol, comprendidas del 20 al 29 de Junio de cada año, las distintas comisiones recibirán un anticipo para las diversas actividades, las cuales deberá liquidar a mas tardar 30 días después de finalizado dicho período. Las comisiones que no hayan liquidado los fondos otorgados en ejercicios anteriores no podrán acceder los fondos correspondientes al presente ejercicio.</t>
    </r>
  </si>
  <si>
    <t>De las Erogaciones Capitalizables</t>
  </si>
  <si>
    <r>
      <t>Art. 33.-</t>
    </r>
    <r>
      <rPr>
        <sz val="12"/>
        <rFont val="Times New Roman"/>
        <family val="1"/>
      </rPr>
      <t xml:space="preserve"> Las erogaciones en concepto de adiciones, mejoras y reposiciones vitales que aumenten el valor o prolonguen la vida útil económica de los bienes muebles e inmuebles, registrados como recursos institucionales o formando parte de las inversiones en proyectos, deberán contabilizarse como incremento en el valor de éstos, previa deducción de los costos asignados a las partes o piezas que se sustituyan y la proporción correspondiente a la depreciación del bien, caso contrario se registrarán como gastos de gestión. El dictamen será establecido por experto en la materia, quien establecerá el valor de la pieza sustituida, así como los años de vida útil económica que le prolonguen al bien.</t>
    </r>
  </si>
  <si>
    <t xml:space="preserve">La adquisición de bienes intangibles tales como programas informáticos, que tiene posibilidad de reconocerlos contablemente, se les adjudicará un máximo de cinco años de vida útil para su correspondiente depreciación. </t>
  </si>
  <si>
    <t>Disposiciones Finales</t>
  </si>
  <si>
    <r>
      <t>Art. 34.-</t>
    </r>
    <r>
      <rPr>
        <sz val="12"/>
        <rFont val="Times New Roman"/>
        <family val="1"/>
      </rPr>
      <t xml:space="preserve"> El presente decreto entrará en vigencia a partir de uno de enero del año dos mil veinte</t>
    </r>
  </si>
  <si>
    <t>DADO EN LA ALCALDIA MUNICIPAL DE METAPAN, A LOS DIECISIETE DIAS DEL MES DE DICIEMBRE DEL AÑO DOS MIL VEINTE.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</si>
</sst>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Red]\-&quot;$&quot;#,##0.00"/>
    <numFmt numFmtId="44" formatCode="_-&quot;$&quot;* #,##0.00_-;\-&quot;$&quot;* #,##0.00_-;_-&quot;$&quot;* &quot;-&quot;??_-;_-@_-"/>
    <numFmt numFmtId="43" formatCode="_-* #,##0.00_-;\-* #,##0.00_-;_-* &quot;-&quot;??_-;_-@_-"/>
    <numFmt numFmtId="165" formatCode="_(&quot;$&quot;* #,##0.00_);_(&quot;$&quot;* \(#,##0.00\);_(&quot;$&quot;* &quot;-&quot;??_);_(@_)"/>
    <numFmt numFmtId="166" formatCode="_(* #,##0.00_);_(* \(#,##0.00\);_(* &quot;-&quot;??_);_(@_)"/>
    <numFmt numFmtId="167" formatCode="_(&quot;¢&quot;* #,##0_);_(&quot;¢&quot;* \(#,##0\);_(&quot;¢&quot;* &quot;-&quot;_);_(@_)"/>
    <numFmt numFmtId="169" formatCode="_-[$€-2]* #,##0.00_-;\-[$€-2]* #,##0.00_-;_-[$€-2]* &quot;-&quot;??_-"/>
    <numFmt numFmtId="170" formatCode="_([$$-409]* #,##0.00_);_([$$-409]* \(#,##0.00\);_([$$-409]* &quot;-&quot;??_);_(@_)"/>
    <numFmt numFmtId="171" formatCode="_-[$$-409]* #,##0.00_ ;_-[$$-409]* \-#,##0.00\ ;_-[$$-409]* &quot;-&quot;??_ ;_-@_ "/>
    <numFmt numFmtId="172" formatCode="[$$-440A]#,##0.00"/>
    <numFmt numFmtId="174" formatCode="&quot;$&quot;#,##0.00"/>
    <numFmt numFmtId="176" formatCode="_([$$-440A]* #,##0_);_([$$-440A]* \(#,##0\);_([$$-440A]* &quot;-&quot;_);_(@_)"/>
    <numFmt numFmtId="177" formatCode="_([$$-440A]* #,##0.00_);_([$$-440A]* \(#,##0.00\);_([$$-440A]* &quot;-&quot;_);_(@_)"/>
    <numFmt numFmtId="178" formatCode="[$$-440A]#,##0.00_);\([$$-440A]#,##0.00\)"/>
    <numFmt numFmtId="179" formatCode="0.0000%"/>
    <numFmt numFmtId="183" formatCode="_-[$$-440A]* #,##0.00_-;\-[$$-440A]* #,##0.00_-;_-[$$-440A]* &quot;-&quot;??_-;_-@_-"/>
    <numFmt numFmtId="186" formatCode="_([$€-2]* #,##0.00_);_([$€-2]* \(#,##0.00\);_([$€-2]* &quot;-&quot;??_)"/>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2"/>
      <name val="Arial"/>
      <family val="2"/>
    </font>
    <font>
      <b/>
      <sz val="8"/>
      <name val="Arial"/>
      <family val="2"/>
    </font>
    <font>
      <b/>
      <sz val="9"/>
      <name val="Arial"/>
      <family val="2"/>
    </font>
    <font>
      <sz val="8"/>
      <name val="Arial"/>
      <family val="2"/>
    </font>
    <font>
      <b/>
      <sz val="11"/>
      <name val="Arial"/>
      <family val="2"/>
    </font>
    <font>
      <sz val="9"/>
      <name val="Arial"/>
      <family val="2"/>
    </font>
    <font>
      <sz val="8"/>
      <name val="Arial"/>
      <family val="2"/>
    </font>
    <font>
      <sz val="12"/>
      <name val="Arial"/>
      <family val="2"/>
    </font>
    <font>
      <sz val="10"/>
      <color indexed="8"/>
      <name val="Arial"/>
      <family val="2"/>
    </font>
    <font>
      <sz val="11"/>
      <name val="Arial"/>
      <family val="2"/>
    </font>
    <font>
      <sz val="11"/>
      <color indexed="60"/>
      <name val="Calibri"/>
      <family val="2"/>
    </font>
    <font>
      <b/>
      <sz val="11"/>
      <color indexed="8"/>
      <name val="Calibri"/>
      <family val="2"/>
    </font>
    <font>
      <sz val="12"/>
      <name val="Arial"/>
      <family val="2"/>
    </font>
    <font>
      <b/>
      <sz val="16"/>
      <name val="Arial"/>
      <family val="2"/>
    </font>
    <font>
      <b/>
      <vertAlign val="superscript"/>
      <sz val="12"/>
      <name val="Arial"/>
      <family val="2"/>
    </font>
    <font>
      <b/>
      <vertAlign val="subscript"/>
      <sz val="12"/>
      <name val="Arial"/>
      <family val="2"/>
    </font>
    <font>
      <b/>
      <vertAlign val="subscript"/>
      <sz val="12"/>
      <name val="Arial Narrow"/>
      <family val="2"/>
    </font>
    <font>
      <b/>
      <sz val="12"/>
      <name val="Symbol"/>
      <family val="1"/>
      <charset val="2"/>
    </font>
    <font>
      <b/>
      <sz val="9"/>
      <color indexed="81"/>
      <name val="Tahoma"/>
      <family val="2"/>
    </font>
    <font>
      <sz val="10"/>
      <name val="Calibri"/>
      <family val="2"/>
    </font>
    <font>
      <b/>
      <sz val="10"/>
      <name val="Calibri"/>
      <family val="2"/>
    </font>
    <font>
      <sz val="8"/>
      <name val="Arial"/>
      <family val="2"/>
    </font>
    <font>
      <sz val="11"/>
      <color theme="1"/>
      <name val="Calibri"/>
      <family val="2"/>
      <scheme val="minor"/>
    </font>
    <font>
      <sz val="10"/>
      <name val="Calibri"/>
      <family val="2"/>
      <scheme val="minor"/>
    </font>
    <font>
      <sz val="11"/>
      <name val="Calibri"/>
      <family val="2"/>
      <scheme val="minor"/>
    </font>
    <font>
      <sz val="10"/>
      <color rgb="FFFFFF00"/>
      <name val="Arial"/>
      <family val="2"/>
    </font>
    <font>
      <sz val="10"/>
      <color theme="1"/>
      <name val="Calibri"/>
      <family val="2"/>
      <scheme val="minor"/>
    </font>
    <font>
      <sz val="10"/>
      <color rgb="FFFF0000"/>
      <name val="Calibri"/>
      <family val="2"/>
      <scheme val="minor"/>
    </font>
    <font>
      <sz val="9"/>
      <color indexed="81"/>
      <name val="Tahoma"/>
      <family val="2"/>
    </font>
    <font>
      <b/>
      <sz val="10"/>
      <color rgb="FFFF0000"/>
      <name val="Calibri"/>
      <family val="2"/>
      <scheme val="minor"/>
    </font>
    <font>
      <b/>
      <sz val="10"/>
      <color rgb="FFFF0000"/>
      <name val="Arial"/>
      <family val="2"/>
    </font>
    <font>
      <b/>
      <sz val="10"/>
      <name val="Calibri"/>
      <family val="2"/>
      <scheme val="minor"/>
    </font>
    <font>
      <sz val="11"/>
      <color rgb="FF000000"/>
      <name val="Calibri"/>
      <family val="2"/>
    </font>
    <font>
      <sz val="10"/>
      <color rgb="FFFF0000"/>
      <name val="Arial"/>
      <family val="2"/>
    </font>
    <font>
      <b/>
      <sz val="11"/>
      <color theme="1"/>
      <name val="Calibri"/>
      <family val="2"/>
      <scheme val="minor"/>
    </font>
    <font>
      <sz val="10"/>
      <name val="Times New Roman"/>
      <family val="1"/>
    </font>
    <font>
      <b/>
      <sz val="12"/>
      <name val="Times New Roman"/>
      <family val="1"/>
    </font>
    <font>
      <b/>
      <sz val="9"/>
      <name val="Times New Roman"/>
      <family val="1"/>
    </font>
    <font>
      <b/>
      <sz val="11"/>
      <name val="Times New Roman"/>
      <family val="1"/>
    </font>
    <font>
      <i/>
      <sz val="8"/>
      <name val="Times New Roman"/>
      <family val="1"/>
    </font>
    <font>
      <b/>
      <sz val="10"/>
      <name val="Times New Roman"/>
      <family val="1"/>
    </font>
    <font>
      <b/>
      <sz val="8"/>
      <name val="Times New Roman"/>
      <family val="1"/>
    </font>
    <font>
      <sz val="10"/>
      <color indexed="10"/>
      <name val="Times New Roman"/>
      <family val="1"/>
    </font>
    <font>
      <sz val="8"/>
      <name val="Times New Roman"/>
      <family val="1"/>
    </font>
    <font>
      <sz val="12"/>
      <name val="Times New Roman"/>
      <family val="1"/>
    </font>
    <font>
      <b/>
      <u/>
      <sz val="12"/>
      <name val="Times New Roman"/>
      <family val="1"/>
    </font>
    <font>
      <b/>
      <sz val="12"/>
      <color rgb="FF000000"/>
      <name val="Times New Roman"/>
      <family val="1"/>
    </font>
    <font>
      <sz val="12"/>
      <color rgb="FF000000"/>
      <name val="Times New Roman"/>
      <family val="1"/>
    </font>
    <font>
      <sz val="12"/>
      <color rgb="FFFF0000"/>
      <name val="Times New Roman"/>
      <family val="1"/>
    </font>
    <font>
      <sz val="7"/>
      <name val="Times New Roman"/>
      <family val="1"/>
    </font>
  </fonts>
  <fills count="17">
    <fill>
      <patternFill patternType="none"/>
    </fill>
    <fill>
      <patternFill patternType="gray125"/>
    </fill>
    <fill>
      <patternFill patternType="solid">
        <fgColor indexed="43"/>
      </patternFill>
    </fill>
    <fill>
      <patternFill patternType="solid">
        <fgColor indexed="43"/>
        <bgColor indexed="64"/>
      </patternFill>
    </fill>
    <fill>
      <patternFill patternType="solid">
        <fgColor indexed="13"/>
        <bgColor indexed="64"/>
      </patternFill>
    </fill>
    <fill>
      <patternFill patternType="solid">
        <fgColor rgb="FFFFFFCC"/>
      </patternFill>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FFCC"/>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1"/>
        <bgColor indexed="64"/>
      </patternFill>
    </fill>
  </fills>
  <borders count="40">
    <border>
      <left/>
      <right/>
      <top/>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47">
    <xf numFmtId="0" fontId="0" fillId="0" borderId="0"/>
    <xf numFmtId="0" fontId="19" fillId="0" borderId="0">
      <alignment vertical="top"/>
    </xf>
    <xf numFmtId="169" fontId="8" fillId="0" borderId="0" applyFont="0" applyFill="0" applyBorder="0" applyAlignment="0" applyProtection="0"/>
    <xf numFmtId="169" fontId="10" fillId="0" borderId="0" applyFont="0" applyFill="0" applyBorder="0" applyAlignment="0" applyProtection="0"/>
    <xf numFmtId="167" fontId="10" fillId="0" borderId="0" applyFont="0" applyFill="0" applyBorder="0" applyAlignment="0" applyProtection="0"/>
    <xf numFmtId="166" fontId="8"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8"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10" fillId="0" borderId="0" applyFont="0" applyFill="0" applyBorder="0" applyAlignment="0" applyProtection="0"/>
    <xf numFmtId="0" fontId="21" fillId="2" borderId="0" applyNumberFormat="0" applyBorder="0" applyAlignment="0" applyProtection="0"/>
    <xf numFmtId="0" fontId="21" fillId="2" borderId="0" applyNumberFormat="0" applyBorder="0" applyAlignment="0" applyProtection="0"/>
    <xf numFmtId="0" fontId="10" fillId="0" borderId="0"/>
    <xf numFmtId="0" fontId="10" fillId="0" borderId="0"/>
    <xf numFmtId="0" fontId="33" fillId="0" borderId="0"/>
    <xf numFmtId="0" fontId="19" fillId="0" borderId="0">
      <alignment vertical="top"/>
    </xf>
    <xf numFmtId="0" fontId="10" fillId="5" borderId="39" applyNumberFormat="0" applyFont="0" applyAlignment="0" applyProtection="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2" fillId="0" borderId="1" applyNumberFormat="0" applyFill="0" applyAlignment="0" applyProtection="0"/>
    <xf numFmtId="0" fontId="22" fillId="0" borderId="1" applyNumberFormat="0" applyFill="0" applyAlignment="0" applyProtection="0"/>
    <xf numFmtId="0" fontId="7" fillId="0" borderId="0"/>
    <xf numFmtId="166" fontId="7"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43" fillId="0" borderId="0"/>
    <xf numFmtId="166" fontId="43" fillId="0" borderId="0" applyFont="0" applyFill="0" applyBorder="0" applyAlignment="0" applyProtection="0"/>
    <xf numFmtId="0" fontId="8" fillId="0" borderId="0"/>
    <xf numFmtId="0" fontId="4" fillId="0" borderId="0"/>
    <xf numFmtId="0" fontId="4" fillId="0" borderId="0"/>
    <xf numFmtId="165"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86" fontId="8" fillId="0" borderId="0" applyFont="0" applyFill="0" applyBorder="0" applyAlignment="0" applyProtection="0"/>
  </cellStyleXfs>
  <cellXfs count="554">
    <xf numFmtId="0" fontId="0" fillId="0" borderId="0" xfId="0"/>
    <xf numFmtId="166" fontId="0" fillId="0" borderId="0" xfId="0" applyNumberFormat="1"/>
    <xf numFmtId="0" fontId="10" fillId="0" borderId="0" xfId="0" applyFont="1" applyFill="1" applyBorder="1"/>
    <xf numFmtId="166" fontId="0" fillId="0" borderId="0" xfId="5" applyFont="1"/>
    <xf numFmtId="0" fontId="0" fillId="0" borderId="0" xfId="0" applyFill="1"/>
    <xf numFmtId="166" fontId="10" fillId="0" borderId="0" xfId="5" applyFont="1" applyFill="1" applyBorder="1"/>
    <xf numFmtId="0" fontId="10" fillId="0" borderId="0" xfId="0" applyFont="1" applyFill="1" applyBorder="1" applyAlignment="1">
      <alignment horizontal="center"/>
    </xf>
    <xf numFmtId="166" fontId="10" fillId="0" borderId="0" xfId="0" applyNumberFormat="1" applyFont="1" applyFill="1"/>
    <xf numFmtId="0" fontId="9" fillId="0" borderId="0" xfId="0" applyFont="1" applyFill="1" applyAlignment="1">
      <alignment horizontal="left"/>
    </xf>
    <xf numFmtId="165" fontId="0" fillId="0" borderId="0" xfId="0" applyNumberFormat="1"/>
    <xf numFmtId="176" fontId="10" fillId="0" borderId="0" xfId="0" applyNumberFormat="1" applyFont="1" applyFill="1" applyBorder="1"/>
    <xf numFmtId="49" fontId="15" fillId="0" borderId="0" xfId="0" applyNumberFormat="1" applyFont="1" applyFill="1" applyBorder="1"/>
    <xf numFmtId="49" fontId="20" fillId="0" borderId="0" xfId="0" applyNumberFormat="1" applyFont="1" applyFill="1" applyBorder="1"/>
    <xf numFmtId="170" fontId="10" fillId="0" borderId="0" xfId="0" applyNumberFormat="1" applyFont="1" applyFill="1" applyBorder="1"/>
    <xf numFmtId="171" fontId="10" fillId="0" borderId="0" xfId="0" applyNumberFormat="1" applyFont="1" applyFill="1" applyBorder="1"/>
    <xf numFmtId="0" fontId="9" fillId="0" borderId="2" xfId="0" applyFont="1" applyBorder="1"/>
    <xf numFmtId="0" fontId="0" fillId="0" borderId="0" xfId="0" applyFill="1" applyBorder="1"/>
    <xf numFmtId="0" fontId="23" fillId="0" borderId="0" xfId="17" applyFont="1" applyAlignment="1" applyProtection="1">
      <protection hidden="1"/>
    </xf>
    <xf numFmtId="0" fontId="24" fillId="0" borderId="0" xfId="17" applyFont="1" applyAlignment="1" applyProtection="1">
      <protection hidden="1"/>
    </xf>
    <xf numFmtId="0" fontId="11" fillId="0" borderId="5" xfId="17" applyFont="1" applyBorder="1" applyAlignment="1" applyProtection="1">
      <alignment horizontal="center"/>
      <protection hidden="1"/>
    </xf>
    <xf numFmtId="166" fontId="23" fillId="0" borderId="5" xfId="5" applyFont="1" applyBorder="1" applyAlignment="1" applyProtection="1">
      <protection hidden="1"/>
    </xf>
    <xf numFmtId="172" fontId="11" fillId="0" borderId="5" xfId="17" applyNumberFormat="1" applyFont="1" applyBorder="1" applyAlignment="1" applyProtection="1">
      <protection hidden="1"/>
    </xf>
    <xf numFmtId="0" fontId="23" fillId="0" borderId="5" xfId="17" applyFont="1" applyBorder="1" applyAlignment="1" applyProtection="1">
      <alignment horizontal="center"/>
      <protection hidden="1"/>
    </xf>
    <xf numFmtId="178" fontId="23" fillId="0" borderId="5" xfId="17" applyNumberFormat="1" applyFont="1" applyBorder="1" applyAlignment="1" applyProtection="1">
      <protection hidden="1"/>
    </xf>
    <xf numFmtId="0" fontId="11" fillId="0" borderId="5" xfId="17" applyFont="1" applyBorder="1" applyAlignment="1" applyProtection="1">
      <protection hidden="1"/>
    </xf>
    <xf numFmtId="178" fontId="11" fillId="0" borderId="5" xfId="17" applyNumberFormat="1" applyFont="1" applyBorder="1" applyAlignment="1" applyProtection="1">
      <protection hidden="1"/>
    </xf>
    <xf numFmtId="0" fontId="9" fillId="0" borderId="5" xfId="17" applyFont="1" applyBorder="1" applyAlignment="1" applyProtection="1">
      <alignment horizontal="center" wrapText="1" shrinkToFit="1"/>
      <protection hidden="1"/>
    </xf>
    <xf numFmtId="0" fontId="23" fillId="0" borderId="5" xfId="17" applyFont="1" applyBorder="1" applyAlignment="1" applyProtection="1">
      <protection hidden="1"/>
    </xf>
    <xf numFmtId="166" fontId="23" fillId="0" borderId="5" xfId="17" applyNumberFormat="1" applyFont="1" applyBorder="1" applyAlignment="1" applyProtection="1">
      <protection hidden="1"/>
    </xf>
    <xf numFmtId="166" fontId="23" fillId="0" borderId="5" xfId="17" applyNumberFormat="1" applyFont="1" applyFill="1" applyBorder="1" applyAlignment="1" applyProtection="1">
      <protection hidden="1"/>
    </xf>
    <xf numFmtId="178" fontId="23" fillId="0" borderId="0" xfId="5" applyNumberFormat="1" applyFont="1" applyBorder="1" applyProtection="1">
      <protection hidden="1"/>
    </xf>
    <xf numFmtId="0" fontId="23" fillId="0" borderId="0" xfId="17" applyFont="1" applyAlignment="1" applyProtection="1">
      <alignment horizontal="right"/>
      <protection hidden="1"/>
    </xf>
    <xf numFmtId="178" fontId="11" fillId="0" borderId="0" xfId="17" applyNumberFormat="1" applyFont="1" applyBorder="1" applyAlignment="1" applyProtection="1">
      <protection hidden="1"/>
    </xf>
    <xf numFmtId="0" fontId="11" fillId="0" borderId="0" xfId="17" applyFont="1" applyAlignment="1" applyProtection="1">
      <alignment horizontal="right"/>
      <protection hidden="1"/>
    </xf>
    <xf numFmtId="10" fontId="11" fillId="4" borderId="0" xfId="19" applyNumberFormat="1" applyFont="1" applyFill="1" applyProtection="1">
      <protection hidden="1"/>
    </xf>
    <xf numFmtId="179" fontId="11" fillId="0" borderId="0" xfId="19" applyNumberFormat="1" applyFont="1" applyFill="1" applyProtection="1">
      <protection hidden="1"/>
    </xf>
    <xf numFmtId="0" fontId="23" fillId="0" borderId="0" xfId="17" applyFont="1" applyBorder="1" applyAlignment="1" applyProtection="1">
      <alignment vertical="top"/>
      <protection hidden="1"/>
    </xf>
    <xf numFmtId="166" fontId="23" fillId="0" borderId="0" xfId="5" applyFont="1" applyBorder="1" applyProtection="1">
      <protection hidden="1"/>
    </xf>
    <xf numFmtId="10" fontId="11" fillId="3" borderId="0" xfId="19" applyNumberFormat="1" applyFont="1" applyFill="1" applyProtection="1">
      <protection hidden="1"/>
    </xf>
    <xf numFmtId="10" fontId="23" fillId="0" borderId="0" xfId="17" applyNumberFormat="1" applyFont="1" applyAlignment="1" applyProtection="1">
      <protection hidden="1"/>
    </xf>
    <xf numFmtId="166" fontId="23" fillId="0" borderId="0" xfId="5" applyFont="1" applyProtection="1">
      <protection hidden="1"/>
    </xf>
    <xf numFmtId="172" fontId="23" fillId="0" borderId="0" xfId="17" applyNumberFormat="1" applyFont="1" applyAlignment="1" applyProtection="1">
      <protection hidden="1"/>
    </xf>
    <xf numFmtId="172" fontId="11" fillId="0" borderId="0" xfId="17" applyNumberFormat="1" applyFont="1" applyAlignment="1" applyProtection="1">
      <protection hidden="1"/>
    </xf>
    <xf numFmtId="0" fontId="11" fillId="0" borderId="0" xfId="17" applyFont="1" applyAlignment="1" applyProtection="1">
      <alignment horizontal="center"/>
      <protection hidden="1"/>
    </xf>
    <xf numFmtId="10" fontId="23" fillId="0" borderId="0" xfId="19" applyNumberFormat="1" applyFont="1" applyProtection="1">
      <protection hidden="1"/>
    </xf>
    <xf numFmtId="0" fontId="28" fillId="0" borderId="0" xfId="17" applyFont="1" applyAlignment="1" applyProtection="1">
      <alignment horizontal="center"/>
      <protection hidden="1"/>
    </xf>
    <xf numFmtId="172" fontId="23" fillId="0" borderId="0" xfId="17" applyNumberFormat="1" applyFont="1" applyAlignment="1" applyProtection="1">
      <alignment horizontal="right"/>
      <protection hidden="1"/>
    </xf>
    <xf numFmtId="0" fontId="11" fillId="0" borderId="17" xfId="17" applyFont="1" applyBorder="1" applyAlignment="1" applyProtection="1">
      <alignment horizontal="center"/>
      <protection hidden="1"/>
    </xf>
    <xf numFmtId="172" fontId="11" fillId="0" borderId="15" xfId="17" applyNumberFormat="1" applyFont="1" applyBorder="1" applyAlignment="1" applyProtection="1">
      <protection hidden="1"/>
    </xf>
    <xf numFmtId="10" fontId="11" fillId="0" borderId="15" xfId="17" applyNumberFormat="1" applyFont="1" applyBorder="1" applyAlignment="1" applyProtection="1">
      <protection hidden="1"/>
    </xf>
    <xf numFmtId="172" fontId="11" fillId="0" borderId="33" xfId="17" applyNumberFormat="1" applyFont="1" applyFill="1" applyBorder="1" applyAlignment="1" applyProtection="1">
      <protection hidden="1"/>
    </xf>
    <xf numFmtId="10" fontId="11" fillId="0" borderId="33" xfId="17" applyNumberFormat="1" applyFont="1" applyFill="1" applyBorder="1" applyAlignment="1" applyProtection="1">
      <protection hidden="1"/>
    </xf>
    <xf numFmtId="172" fontId="11" fillId="0" borderId="33" xfId="17" applyNumberFormat="1" applyFont="1" applyBorder="1" applyAlignment="1" applyProtection="1">
      <protection hidden="1"/>
    </xf>
    <xf numFmtId="10" fontId="11" fillId="0" borderId="33" xfId="17" applyNumberFormat="1" applyFont="1" applyBorder="1" applyAlignment="1" applyProtection="1">
      <protection hidden="1"/>
    </xf>
    <xf numFmtId="172" fontId="11" fillId="0" borderId="16" xfId="17" applyNumberFormat="1" applyFont="1" applyBorder="1" applyAlignment="1" applyProtection="1">
      <protection hidden="1"/>
    </xf>
    <xf numFmtId="10" fontId="11" fillId="0" borderId="16" xfId="17" applyNumberFormat="1" applyFont="1" applyBorder="1" applyAlignment="1" applyProtection="1">
      <protection hidden="1"/>
    </xf>
    <xf numFmtId="0" fontId="11" fillId="0" borderId="21" xfId="17" applyFont="1" applyBorder="1" applyAlignment="1" applyProtection="1">
      <protection hidden="1"/>
    </xf>
    <xf numFmtId="0" fontId="23" fillId="0" borderId="35" xfId="17" applyFont="1" applyBorder="1" applyAlignment="1" applyProtection="1">
      <protection hidden="1"/>
    </xf>
    <xf numFmtId="0" fontId="23" fillId="0" borderId="26" xfId="17" applyFont="1" applyBorder="1" applyAlignment="1" applyProtection="1">
      <protection hidden="1"/>
    </xf>
    <xf numFmtId="10" fontId="11" fillId="3" borderId="17" xfId="19" applyNumberFormat="1" applyFont="1" applyFill="1" applyBorder="1" applyProtection="1">
      <protection hidden="1"/>
    </xf>
    <xf numFmtId="166" fontId="23" fillId="0" borderId="0" xfId="5" applyFont="1" applyAlignment="1" applyProtection="1">
      <protection hidden="1"/>
    </xf>
    <xf numFmtId="166" fontId="11" fillId="0" borderId="0" xfId="5" applyFont="1" applyAlignment="1" applyProtection="1">
      <protection hidden="1"/>
    </xf>
    <xf numFmtId="166" fontId="0" fillId="0" borderId="0" xfId="5" applyFont="1" applyFill="1"/>
    <xf numFmtId="170" fontId="30" fillId="0" borderId="0" xfId="5" applyNumberFormat="1" applyFont="1" applyFill="1" applyBorder="1" applyAlignment="1">
      <alignment horizontal="center"/>
    </xf>
    <xf numFmtId="0" fontId="30" fillId="0" borderId="0" xfId="0" applyFont="1" applyFill="1" applyBorder="1"/>
    <xf numFmtId="170" fontId="31" fillId="0" borderId="0" xfId="5" applyNumberFormat="1" applyFont="1" applyFill="1" applyBorder="1" applyAlignment="1">
      <alignment horizontal="center"/>
    </xf>
    <xf numFmtId="0" fontId="12" fillId="0" borderId="0" xfId="0" applyFont="1" applyFill="1" applyBorder="1" applyAlignment="1">
      <alignment horizontal="center" vertical="center"/>
    </xf>
    <xf numFmtId="0" fontId="16" fillId="0" borderId="0" xfId="0" applyFont="1" applyFill="1" applyBorder="1" applyAlignment="1">
      <alignment horizontal="left"/>
    </xf>
    <xf numFmtId="0" fontId="16" fillId="0" borderId="0" xfId="0" applyFont="1" applyFill="1" applyBorder="1"/>
    <xf numFmtId="177" fontId="0" fillId="0" borderId="0" xfId="0" applyNumberFormat="1" applyFill="1"/>
    <xf numFmtId="165" fontId="0" fillId="0" borderId="5" xfId="0" applyNumberFormat="1" applyBorder="1"/>
    <xf numFmtId="0" fontId="34" fillId="0" borderId="0" xfId="16" applyFont="1" applyFill="1" applyBorder="1"/>
    <xf numFmtId="0" fontId="34" fillId="0" borderId="0" xfId="16" applyFont="1" applyFill="1" applyBorder="1" applyAlignment="1">
      <alignment wrapText="1"/>
    </xf>
    <xf numFmtId="44" fontId="34" fillId="0" borderId="0" xfId="9" applyNumberFormat="1" applyFont="1" applyFill="1" applyBorder="1"/>
    <xf numFmtId="49" fontId="34" fillId="0" borderId="0" xfId="16" quotePrefix="1" applyNumberFormat="1" applyFont="1" applyFill="1" applyBorder="1" applyAlignment="1">
      <alignment horizontal="center"/>
    </xf>
    <xf numFmtId="0" fontId="34" fillId="0" borderId="0" xfId="16" applyFont="1" applyFill="1" applyBorder="1" applyAlignment="1">
      <alignment horizontal="left"/>
    </xf>
    <xf numFmtId="0" fontId="34" fillId="0" borderId="0" xfId="16" applyFont="1" applyFill="1" applyBorder="1" applyAlignment="1"/>
    <xf numFmtId="44" fontId="34" fillId="0" borderId="0" xfId="9" applyNumberFormat="1" applyFont="1" applyFill="1" applyBorder="1" applyAlignment="1"/>
    <xf numFmtId="176" fontId="10" fillId="0" borderId="0" xfId="0" applyNumberFormat="1" applyFont="1" applyFill="1" applyBorder="1" applyAlignment="1">
      <alignment horizontal="center" wrapText="1"/>
    </xf>
    <xf numFmtId="176" fontId="10" fillId="0" borderId="0" xfId="8" applyNumberFormat="1" applyFont="1" applyFill="1" applyBorder="1"/>
    <xf numFmtId="174" fontId="10" fillId="0" borderId="0" xfId="0" applyNumberFormat="1" applyFont="1" applyFill="1" applyBorder="1"/>
    <xf numFmtId="177" fontId="10" fillId="0" borderId="0" xfId="0" applyNumberFormat="1" applyFont="1" applyFill="1" applyBorder="1"/>
    <xf numFmtId="49" fontId="34" fillId="0" borderId="0" xfId="16" applyNumberFormat="1" applyFont="1" applyFill="1" applyBorder="1" applyAlignment="1">
      <alignment horizontal="center"/>
    </xf>
    <xf numFmtId="0" fontId="12" fillId="0" borderId="27" xfId="0" applyFont="1" applyFill="1" applyBorder="1" applyAlignment="1">
      <alignment horizontal="center" vertical="center"/>
    </xf>
    <xf numFmtId="0" fontId="13" fillId="0" borderId="0" xfId="0" applyFont="1" applyFill="1" applyBorder="1" applyAlignment="1">
      <alignment horizontal="center" vertical="center"/>
    </xf>
    <xf numFmtId="0" fontId="12" fillId="0" borderId="24" xfId="0" applyFont="1" applyFill="1" applyBorder="1" applyAlignment="1">
      <alignment horizontal="center" vertical="center"/>
    </xf>
    <xf numFmtId="0" fontId="37" fillId="0" borderId="0" xfId="24" applyFont="1"/>
    <xf numFmtId="0" fontId="34" fillId="6" borderId="0" xfId="16" applyFont="1" applyFill="1" applyBorder="1" applyAlignment="1">
      <alignment horizontal="left"/>
    </xf>
    <xf numFmtId="0" fontId="38" fillId="0" borderId="0" xfId="16" applyFont="1" applyFill="1" applyBorder="1"/>
    <xf numFmtId="0" fontId="34" fillId="0" borderId="0" xfId="16" applyFont="1" applyFill="1" applyBorder="1" applyAlignment="1">
      <alignment horizontal="left" wrapText="1"/>
    </xf>
    <xf numFmtId="1" fontId="34" fillId="0" borderId="0" xfId="16" applyNumberFormat="1" applyFont="1" applyFill="1" applyBorder="1" applyAlignment="1"/>
    <xf numFmtId="1" fontId="34" fillId="0" borderId="0" xfId="16" applyNumberFormat="1" applyFont="1" applyFill="1" applyBorder="1" applyAlignment="1">
      <alignment horizontal="left"/>
    </xf>
    <xf numFmtId="44" fontId="34" fillId="0" borderId="0" xfId="9" quotePrefix="1" applyNumberFormat="1" applyFont="1" applyFill="1" applyBorder="1"/>
    <xf numFmtId="0" fontId="8" fillId="0" borderId="0" xfId="0" applyFont="1" applyFill="1" applyBorder="1"/>
    <xf numFmtId="0" fontId="38" fillId="0" borderId="0" xfId="16" applyFont="1" applyFill="1" applyBorder="1" applyAlignment="1"/>
    <xf numFmtId="0" fontId="38" fillId="0" borderId="0" xfId="16" applyFont="1" applyFill="1" applyBorder="1" applyAlignment="1">
      <alignment horizontal="left"/>
    </xf>
    <xf numFmtId="0" fontId="38" fillId="6" borderId="0" xfId="16" applyFont="1" applyFill="1" applyBorder="1" applyAlignment="1"/>
    <xf numFmtId="44" fontId="10" fillId="0" borderId="0" xfId="0" applyNumberFormat="1" applyFont="1" applyFill="1" applyBorder="1"/>
    <xf numFmtId="44" fontId="9" fillId="0" borderId="28" xfId="0" applyNumberFormat="1" applyFont="1" applyFill="1" applyBorder="1"/>
    <xf numFmtId="0" fontId="34" fillId="6" borderId="0" xfId="16" applyFont="1" applyFill="1" applyBorder="1"/>
    <xf numFmtId="0" fontId="34" fillId="6" borderId="0" xfId="16" applyFont="1" applyFill="1" applyBorder="1" applyAlignment="1"/>
    <xf numFmtId="0" fontId="34" fillId="0" borderId="0" xfId="16" quotePrefix="1" applyNumberFormat="1" applyFont="1" applyFill="1" applyBorder="1" applyAlignment="1">
      <alignment horizontal="center"/>
    </xf>
    <xf numFmtId="44" fontId="34" fillId="0" borderId="0" xfId="16" quotePrefix="1" applyNumberFormat="1" applyFont="1" applyFill="1" applyBorder="1" applyAlignment="1">
      <alignment horizontal="center"/>
    </xf>
    <xf numFmtId="0" fontId="12" fillId="0" borderId="19" xfId="0" applyNumberFormat="1" applyFont="1" applyFill="1" applyBorder="1" applyAlignment="1">
      <alignment horizontal="center" vertical="center" wrapText="1"/>
    </xf>
    <xf numFmtId="0" fontId="10" fillId="0" borderId="33" xfId="0" applyNumberFormat="1" applyFont="1" applyFill="1" applyBorder="1" applyAlignment="1">
      <alignment horizontal="center" vertical="center" wrapText="1"/>
    </xf>
    <xf numFmtId="0" fontId="8" fillId="0" borderId="16" xfId="0" applyNumberFormat="1" applyFont="1" applyFill="1" applyBorder="1" applyAlignment="1">
      <alignment horizontal="center" vertical="center"/>
    </xf>
    <xf numFmtId="0" fontId="30" fillId="0" borderId="0" xfId="0" applyNumberFormat="1" applyFont="1" applyFill="1" applyBorder="1" applyAlignment="1">
      <alignment horizontal="center"/>
    </xf>
    <xf numFmtId="0" fontId="34" fillId="0" borderId="0" xfId="16" quotePrefix="1" applyNumberFormat="1" applyFont="1" applyFill="1" applyBorder="1" applyAlignment="1"/>
    <xf numFmtId="0" fontId="34" fillId="0" borderId="0" xfId="16" applyNumberFormat="1" applyFont="1" applyFill="1" applyBorder="1" applyAlignment="1">
      <alignment horizontal="center"/>
    </xf>
    <xf numFmtId="0" fontId="10" fillId="0" borderId="0" xfId="0" applyNumberFormat="1" applyFont="1" applyFill="1" applyBorder="1" applyAlignment="1">
      <alignment horizontal="center"/>
    </xf>
    <xf numFmtId="0" fontId="9" fillId="7" borderId="0" xfId="0" applyFont="1" applyFill="1" applyBorder="1" applyAlignment="1">
      <alignment horizontal="center"/>
    </xf>
    <xf numFmtId="0" fontId="10" fillId="7" borderId="0" xfId="0" applyFont="1" applyFill="1" applyAlignment="1">
      <alignment horizontal="center"/>
    </xf>
    <xf numFmtId="0" fontId="12" fillId="7" borderId="15" xfId="0" applyFont="1" applyFill="1" applyBorder="1" applyAlignment="1">
      <alignment horizontal="center" vertical="center"/>
    </xf>
    <xf numFmtId="0" fontId="8" fillId="7" borderId="16" xfId="0" applyFont="1" applyFill="1" applyBorder="1" applyAlignment="1">
      <alignment horizontal="center" vertical="center"/>
    </xf>
    <xf numFmtId="170" fontId="30" fillId="7" borderId="0" xfId="5" applyNumberFormat="1" applyFont="1" applyFill="1" applyBorder="1" applyAlignment="1">
      <alignment horizontal="center"/>
    </xf>
    <xf numFmtId="44" fontId="34" fillId="7" borderId="0" xfId="9" applyNumberFormat="1" applyFont="1" applyFill="1" applyBorder="1"/>
    <xf numFmtId="44" fontId="34" fillId="7" borderId="0" xfId="9" applyNumberFormat="1" applyFont="1" applyFill="1" applyBorder="1" applyAlignment="1"/>
    <xf numFmtId="44" fontId="38" fillId="7" borderId="0" xfId="9" applyNumberFormat="1" applyFont="1" applyFill="1" applyBorder="1"/>
    <xf numFmtId="44" fontId="34" fillId="7" borderId="0" xfId="9" quotePrefix="1" applyNumberFormat="1" applyFont="1" applyFill="1" applyBorder="1"/>
    <xf numFmtId="0" fontId="10" fillId="7" borderId="0" xfId="0" applyFont="1" applyFill="1" applyBorder="1"/>
    <xf numFmtId="170" fontId="31" fillId="7" borderId="0" xfId="5" applyNumberFormat="1" applyFont="1" applyFill="1" applyBorder="1" applyAlignment="1">
      <alignment horizontal="center"/>
    </xf>
    <xf numFmtId="44" fontId="34" fillId="6" borderId="0" xfId="9" applyNumberFormat="1" applyFont="1" applyFill="1" applyBorder="1"/>
    <xf numFmtId="44" fontId="38" fillId="6" borderId="0" xfId="9" applyNumberFormat="1" applyFont="1" applyFill="1" applyBorder="1"/>
    <xf numFmtId="44" fontId="34" fillId="6" borderId="0" xfId="9" applyNumberFormat="1" applyFont="1" applyFill="1" applyBorder="1" applyAlignment="1"/>
    <xf numFmtId="0" fontId="34" fillId="6" borderId="0" xfId="16" applyFont="1" applyFill="1" applyBorder="1" applyAlignment="1">
      <alignment wrapText="1"/>
    </xf>
    <xf numFmtId="174" fontId="8" fillId="0" borderId="0" xfId="0" applyNumberFormat="1" applyFont="1" applyFill="1" applyBorder="1"/>
    <xf numFmtId="170" fontId="34" fillId="0" borderId="0" xfId="5" applyNumberFormat="1" applyFont="1" applyFill="1" applyBorder="1" applyAlignment="1">
      <alignment horizontal="center"/>
    </xf>
    <xf numFmtId="0" fontId="9" fillId="0" borderId="0" xfId="35" applyFont="1" applyFill="1" applyBorder="1" applyAlignment="1">
      <alignment horizontal="center"/>
    </xf>
    <xf numFmtId="0" fontId="14" fillId="0" borderId="0" xfId="35" applyFont="1" applyFill="1" applyBorder="1" applyAlignment="1">
      <alignment horizontal="center"/>
    </xf>
    <xf numFmtId="0" fontId="8" fillId="0" borderId="0" xfId="35" applyFont="1" applyFill="1" applyBorder="1"/>
    <xf numFmtId="0" fontId="8" fillId="0" borderId="0" xfId="35" applyFont="1" applyFill="1" applyAlignment="1">
      <alignment horizontal="center"/>
    </xf>
    <xf numFmtId="0" fontId="20" fillId="0" borderId="0" xfId="35" applyFont="1" applyFill="1" applyBorder="1" applyAlignment="1">
      <alignment horizontal="left"/>
    </xf>
    <xf numFmtId="0" fontId="12" fillId="0" borderId="27" xfId="35" applyFont="1" applyFill="1" applyBorder="1" applyAlignment="1">
      <alignment horizontal="center" vertical="center"/>
    </xf>
    <xf numFmtId="0" fontId="13" fillId="0" borderId="0" xfId="35" applyFont="1" applyFill="1" applyBorder="1" applyAlignment="1">
      <alignment horizontal="center" vertical="center"/>
    </xf>
    <xf numFmtId="0" fontId="12" fillId="0" borderId="0" xfId="35" applyFont="1" applyFill="1" applyBorder="1" applyAlignment="1">
      <alignment horizontal="center" vertical="center"/>
    </xf>
    <xf numFmtId="10" fontId="12" fillId="0" borderId="15" xfId="35" applyNumberFormat="1" applyFont="1" applyFill="1" applyBorder="1" applyAlignment="1">
      <alignment horizontal="center"/>
    </xf>
    <xf numFmtId="9" fontId="12" fillId="0" borderId="15" xfId="35" applyNumberFormat="1" applyFont="1" applyFill="1" applyBorder="1" applyAlignment="1">
      <alignment horizontal="center"/>
    </xf>
    <xf numFmtId="0" fontId="12" fillId="0" borderId="24" xfId="35" applyFont="1" applyFill="1" applyBorder="1" applyAlignment="1">
      <alignment horizontal="center" vertical="center"/>
    </xf>
    <xf numFmtId="10" fontId="12" fillId="0" borderId="16" xfId="35" applyNumberFormat="1" applyFont="1" applyFill="1" applyBorder="1" applyAlignment="1">
      <alignment horizontal="center"/>
    </xf>
    <xf numFmtId="10" fontId="12" fillId="0" borderId="16" xfId="35" applyNumberFormat="1" applyFont="1" applyFill="1" applyBorder="1" applyAlignment="1">
      <alignment horizontal="center" vertical="center" wrapText="1"/>
    </xf>
    <xf numFmtId="0" fontId="12" fillId="0" borderId="16" xfId="35" applyFont="1" applyFill="1" applyBorder="1" applyAlignment="1">
      <alignment horizontal="center"/>
    </xf>
    <xf numFmtId="0" fontId="34" fillId="0" borderId="0" xfId="36" applyFont="1" applyFill="1" applyBorder="1" applyAlignment="1">
      <alignment horizontal="left"/>
    </xf>
    <xf numFmtId="0" fontId="37" fillId="0" borderId="0" xfId="37" applyFont="1" applyFill="1"/>
    <xf numFmtId="0" fontId="34" fillId="0" borderId="0" xfId="35" applyFont="1" applyFill="1" applyBorder="1" applyAlignment="1">
      <alignment horizontal="center" vertical="center"/>
    </xf>
    <xf numFmtId="0" fontId="34" fillId="0" borderId="0" xfId="36" applyFont="1" applyFill="1" applyBorder="1"/>
    <xf numFmtId="0" fontId="34" fillId="0" borderId="0" xfId="36" applyFont="1" applyFill="1" applyBorder="1" applyAlignment="1">
      <alignment wrapText="1"/>
    </xf>
    <xf numFmtId="49" fontId="34" fillId="0" borderId="0" xfId="36" quotePrefix="1" applyNumberFormat="1" applyFont="1" applyFill="1" applyBorder="1" applyAlignment="1">
      <alignment horizontal="center"/>
    </xf>
    <xf numFmtId="49" fontId="34" fillId="0" borderId="0" xfId="36" applyNumberFormat="1" applyFont="1" applyFill="1" applyBorder="1" applyAlignment="1">
      <alignment horizontal="center"/>
    </xf>
    <xf numFmtId="44" fontId="34" fillId="0" borderId="0" xfId="38" applyNumberFormat="1" applyFont="1" applyFill="1" applyBorder="1"/>
    <xf numFmtId="0" fontId="34" fillId="0" borderId="0" xfId="36" applyFont="1" applyFill="1" applyBorder="1" applyAlignment="1">
      <alignment horizontal="center"/>
    </xf>
    <xf numFmtId="0" fontId="34" fillId="0" borderId="0" xfId="36" applyFont="1" applyFill="1" applyBorder="1" applyAlignment="1"/>
    <xf numFmtId="44" fontId="34" fillId="0" borderId="0" xfId="38" applyNumberFormat="1" applyFont="1" applyFill="1" applyBorder="1" applyAlignment="1"/>
    <xf numFmtId="0" fontId="38" fillId="6" borderId="0" xfId="36" applyFont="1" applyFill="1" applyBorder="1"/>
    <xf numFmtId="0" fontId="34" fillId="0" borderId="0" xfId="36" applyFont="1" applyFill="1" applyBorder="1" applyAlignment="1">
      <alignment horizontal="left" wrapText="1"/>
    </xf>
    <xf numFmtId="0" fontId="34" fillId="6" borderId="0" xfId="36" applyFont="1" applyFill="1" applyBorder="1"/>
    <xf numFmtId="44" fontId="34" fillId="6" borderId="0" xfId="38" applyNumberFormat="1" applyFont="1" applyFill="1" applyBorder="1"/>
    <xf numFmtId="0" fontId="38" fillId="0" borderId="0" xfId="36" applyFont="1" applyFill="1" applyBorder="1" applyAlignment="1">
      <alignment horizontal="left"/>
    </xf>
    <xf numFmtId="0" fontId="38" fillId="0" borderId="0" xfId="36" applyFont="1" applyFill="1" applyBorder="1" applyAlignment="1"/>
    <xf numFmtId="0" fontId="38" fillId="0" borderId="0" xfId="36" applyFont="1" applyFill="1" applyBorder="1"/>
    <xf numFmtId="49" fontId="34" fillId="0" borderId="0" xfId="36" quotePrefix="1" applyNumberFormat="1" applyFont="1" applyFill="1" applyBorder="1" applyAlignment="1"/>
    <xf numFmtId="49" fontId="34" fillId="0" borderId="0" xfId="36" applyNumberFormat="1" applyFont="1" applyFill="1" applyBorder="1" applyAlignment="1"/>
    <xf numFmtId="49" fontId="34" fillId="0" borderId="0" xfId="36" quotePrefix="1" applyNumberFormat="1" applyFont="1" applyFill="1" applyBorder="1" applyAlignment="1">
      <alignment horizontal="left"/>
    </xf>
    <xf numFmtId="49" fontId="34" fillId="0" borderId="0" xfId="36" applyNumberFormat="1" applyFont="1" applyFill="1" applyBorder="1" applyAlignment="1">
      <alignment horizontal="left"/>
    </xf>
    <xf numFmtId="1" fontId="34" fillId="0" borderId="0" xfId="36" applyNumberFormat="1" applyFont="1" applyFill="1" applyBorder="1" applyAlignment="1"/>
    <xf numFmtId="0" fontId="34" fillId="6" borderId="0" xfId="36" applyFont="1" applyFill="1" applyBorder="1" applyAlignment="1">
      <alignment horizontal="left"/>
    </xf>
    <xf numFmtId="0" fontId="34" fillId="6" borderId="0" xfId="36" applyFont="1" applyFill="1" applyBorder="1" applyAlignment="1"/>
    <xf numFmtId="0" fontId="37" fillId="0" borderId="0" xfId="36" applyFont="1" applyFill="1" applyBorder="1" applyAlignment="1"/>
    <xf numFmtId="0" fontId="34" fillId="0" borderId="0" xfId="36" applyFont="1" applyFill="1" applyBorder="1" applyAlignment="1">
      <alignment vertical="top"/>
    </xf>
    <xf numFmtId="0" fontId="37" fillId="0" borderId="0" xfId="35" applyFont="1"/>
    <xf numFmtId="1" fontId="34" fillId="0" borderId="0" xfId="36" applyNumberFormat="1" applyFont="1" applyFill="1" applyBorder="1" applyAlignment="1">
      <alignment horizontal="left"/>
    </xf>
    <xf numFmtId="49" fontId="34" fillId="6" borderId="0" xfId="36" quotePrefix="1" applyNumberFormat="1" applyFont="1" applyFill="1" applyBorder="1" applyAlignment="1">
      <alignment horizontal="center"/>
    </xf>
    <xf numFmtId="49" fontId="34" fillId="6" borderId="0" xfId="36" applyNumberFormat="1" applyFont="1" applyFill="1" applyBorder="1" applyAlignment="1">
      <alignment horizontal="center"/>
    </xf>
    <xf numFmtId="0" fontId="34" fillId="6" borderId="0" xfId="36" applyFont="1" applyFill="1" applyBorder="1" applyAlignment="1">
      <alignment horizontal="center"/>
    </xf>
    <xf numFmtId="0" fontId="37" fillId="6" borderId="0" xfId="35" applyFont="1" applyFill="1"/>
    <xf numFmtId="49" fontId="34" fillId="6" borderId="0" xfId="36" quotePrefix="1" applyNumberFormat="1" applyFont="1" applyFill="1" applyBorder="1" applyAlignment="1">
      <alignment horizontal="left"/>
    </xf>
    <xf numFmtId="49" fontId="34" fillId="6" borderId="0" xfId="36" applyNumberFormat="1" applyFont="1" applyFill="1" applyBorder="1" applyAlignment="1">
      <alignment horizontal="left"/>
    </xf>
    <xf numFmtId="0" fontId="38" fillId="0" borderId="0" xfId="35" applyFont="1" applyFill="1"/>
    <xf numFmtId="0" fontId="37" fillId="0" borderId="0" xfId="35" applyFont="1" applyFill="1"/>
    <xf numFmtId="0" fontId="40" fillId="0" borderId="0" xfId="36" applyFont="1" applyFill="1" applyBorder="1" applyAlignment="1">
      <alignment horizontal="left"/>
    </xf>
    <xf numFmtId="0" fontId="34" fillId="6" borderId="0" xfId="36" applyFont="1" applyFill="1" applyBorder="1" applyAlignment="1">
      <alignment wrapText="1"/>
    </xf>
    <xf numFmtId="44" fontId="34" fillId="0" borderId="0" xfId="38" quotePrefix="1" applyNumberFormat="1" applyFont="1" applyFill="1" applyBorder="1"/>
    <xf numFmtId="44" fontId="42" fillId="0" borderId="28" xfId="38" applyNumberFormat="1" applyFont="1" applyFill="1" applyBorder="1" applyAlignment="1"/>
    <xf numFmtId="0" fontId="8" fillId="0" borderId="0" xfId="35" applyFont="1" applyFill="1" applyBorder="1" applyAlignment="1">
      <alignment horizontal="center"/>
    </xf>
    <xf numFmtId="0" fontId="16" fillId="0" borderId="0" xfId="35" applyFont="1" applyFill="1" applyBorder="1" applyAlignment="1">
      <alignment horizontal="left"/>
    </xf>
    <xf numFmtId="0" fontId="16" fillId="0" borderId="0" xfId="35" applyFont="1" applyFill="1" applyBorder="1"/>
    <xf numFmtId="170" fontId="8" fillId="0" borderId="0" xfId="35" applyNumberFormat="1" applyFont="1" applyFill="1" applyBorder="1"/>
    <xf numFmtId="0" fontId="34" fillId="0" borderId="0" xfId="35" applyFont="1" applyFill="1" applyBorder="1"/>
    <xf numFmtId="49" fontId="34" fillId="0" borderId="0" xfId="35" applyNumberFormat="1" applyFont="1" applyFill="1" applyBorder="1" applyAlignment="1">
      <alignment horizontal="center"/>
    </xf>
    <xf numFmtId="170" fontId="34" fillId="0" borderId="0" xfId="5" applyNumberFormat="1" applyFont="1" applyFill="1" applyBorder="1"/>
    <xf numFmtId="0" fontId="34" fillId="6" borderId="0" xfId="35" applyFont="1" applyFill="1" applyBorder="1"/>
    <xf numFmtId="0" fontId="42" fillId="0" borderId="0" xfId="35" applyFont="1" applyFill="1" applyBorder="1" applyAlignment="1">
      <alignment horizontal="center" vertical="center"/>
    </xf>
    <xf numFmtId="0" fontId="42" fillId="0" borderId="27" xfId="35" applyFont="1" applyFill="1" applyBorder="1" applyAlignment="1">
      <alignment vertical="center" wrapText="1"/>
    </xf>
    <xf numFmtId="0" fontId="42" fillId="0" borderId="0" xfId="35" applyFont="1" applyFill="1" applyBorder="1" applyAlignment="1">
      <alignment horizontal="left" vertical="center" wrapText="1"/>
    </xf>
    <xf numFmtId="0" fontId="34" fillId="0" borderId="0" xfId="35" applyFont="1" applyFill="1" applyBorder="1" applyAlignment="1">
      <alignment horizontal="center"/>
    </xf>
    <xf numFmtId="0" fontId="34" fillId="0" borderId="0" xfId="35" applyFont="1" applyFill="1" applyBorder="1" applyAlignment="1">
      <alignment horizontal="left" vertical="center"/>
    </xf>
    <xf numFmtId="0" fontId="34" fillId="6" borderId="0" xfId="35" applyFont="1" applyFill="1" applyBorder="1" applyAlignment="1">
      <alignment horizontal="center"/>
    </xf>
    <xf numFmtId="0" fontId="34" fillId="0" borderId="28" xfId="35" applyFont="1" applyFill="1" applyBorder="1"/>
    <xf numFmtId="0" fontId="34" fillId="0" borderId="28" xfId="35" applyFont="1" applyFill="1" applyBorder="1" applyAlignment="1">
      <alignment horizontal="center"/>
    </xf>
    <xf numFmtId="170" fontId="42" fillId="0" borderId="28" xfId="5" applyNumberFormat="1" applyFont="1" applyFill="1" applyBorder="1" applyAlignment="1">
      <alignment horizontal="center"/>
    </xf>
    <xf numFmtId="0" fontId="42" fillId="0" borderId="28" xfId="35" applyFont="1" applyFill="1" applyBorder="1" applyAlignment="1">
      <alignment horizontal="center" vertical="center"/>
    </xf>
    <xf numFmtId="0" fontId="42" fillId="0" borderId="28" xfId="35" applyFont="1" applyFill="1" applyBorder="1"/>
    <xf numFmtId="0" fontId="42" fillId="0" borderId="28" xfId="35" applyFont="1" applyFill="1" applyBorder="1" applyAlignment="1">
      <alignment horizontal="center"/>
    </xf>
    <xf numFmtId="44" fontId="42" fillId="0" borderId="28" xfId="38" applyNumberFormat="1" applyFont="1" applyFill="1" applyBorder="1"/>
    <xf numFmtId="0" fontId="34" fillId="0" borderId="28" xfId="36" applyFont="1" applyFill="1" applyBorder="1" applyAlignment="1">
      <alignment horizontal="center"/>
    </xf>
    <xf numFmtId="44" fontId="42" fillId="0" borderId="28" xfId="35" applyNumberFormat="1" applyFont="1" applyFill="1" applyBorder="1"/>
    <xf numFmtId="0" fontId="9" fillId="0" borderId="0" xfId="35" applyFont="1" applyFill="1" applyBorder="1"/>
    <xf numFmtId="0" fontId="13" fillId="0" borderId="28" xfId="35" applyFont="1" applyFill="1" applyBorder="1"/>
    <xf numFmtId="49" fontId="16" fillId="0" borderId="28" xfId="35" applyNumberFormat="1" applyFont="1" applyFill="1" applyBorder="1" applyAlignment="1">
      <alignment horizontal="center"/>
    </xf>
    <xf numFmtId="170" fontId="13" fillId="0" borderId="28" xfId="5" applyNumberFormat="1" applyFont="1" applyFill="1" applyBorder="1" applyAlignment="1">
      <alignment horizontal="center"/>
    </xf>
    <xf numFmtId="0" fontId="12" fillId="0" borderId="28" xfId="35" applyFont="1" applyFill="1" applyBorder="1" applyAlignment="1">
      <alignment horizontal="center"/>
    </xf>
    <xf numFmtId="44" fontId="34" fillId="6" borderId="0" xfId="38" applyNumberFormat="1" applyFont="1" applyFill="1" applyBorder="1" applyAlignment="1"/>
    <xf numFmtId="170" fontId="13" fillId="0" borderId="0" xfId="5" applyNumberFormat="1" applyFont="1" applyFill="1" applyBorder="1" applyAlignment="1">
      <alignment horizontal="left"/>
    </xf>
    <xf numFmtId="0" fontId="38" fillId="6" borderId="0" xfId="36" quotePrefix="1" applyFont="1" applyFill="1" applyBorder="1" applyAlignment="1"/>
    <xf numFmtId="10" fontId="10" fillId="0" borderId="0" xfId="0" applyNumberFormat="1" applyFont="1" applyFill="1" applyBorder="1"/>
    <xf numFmtId="0" fontId="9" fillId="0" borderId="0" xfId="0" applyFont="1" applyFill="1" applyAlignment="1">
      <alignment horizontal="center"/>
    </xf>
    <xf numFmtId="0" fontId="11" fillId="0" borderId="0" xfId="0" applyFont="1" applyFill="1" applyAlignment="1">
      <alignment horizontal="center"/>
    </xf>
    <xf numFmtId="49" fontId="8" fillId="0" borderId="0" xfId="0" applyNumberFormat="1" applyFont="1" applyFill="1" applyBorder="1"/>
    <xf numFmtId="0" fontId="20" fillId="0" borderId="0" xfId="0" applyFont="1" applyFill="1" applyBorder="1"/>
    <xf numFmtId="0" fontId="15" fillId="0" borderId="0" xfId="0" applyFont="1" applyFill="1" applyBorder="1"/>
    <xf numFmtId="0" fontId="20" fillId="0" borderId="0" xfId="0" applyFont="1" applyFill="1" applyBorder="1" applyAlignment="1">
      <alignment horizontal="center"/>
    </xf>
    <xf numFmtId="0" fontId="8" fillId="0" borderId="0" xfId="0" applyNumberFormat="1" applyFont="1" applyFill="1" applyBorder="1" applyAlignment="1">
      <alignment horizontal="center"/>
    </xf>
    <xf numFmtId="49" fontId="8" fillId="0" borderId="10" xfId="0" applyNumberFormat="1" applyFont="1" applyFill="1" applyBorder="1"/>
    <xf numFmtId="49" fontId="8" fillId="0" borderId="9" xfId="0" applyNumberFormat="1" applyFont="1" applyFill="1" applyBorder="1"/>
    <xf numFmtId="0" fontId="8" fillId="0" borderId="38" xfId="0" applyFont="1" applyFill="1" applyBorder="1"/>
    <xf numFmtId="49" fontId="8" fillId="0" borderId="32" xfId="0" applyNumberFormat="1" applyFont="1" applyFill="1" applyBorder="1"/>
    <xf numFmtId="0" fontId="8" fillId="0" borderId="37" xfId="0" applyFont="1" applyFill="1" applyBorder="1"/>
    <xf numFmtId="49" fontId="20" fillId="0" borderId="32" xfId="0" applyNumberFormat="1" applyFont="1" applyFill="1" applyBorder="1"/>
    <xf numFmtId="0" fontId="12" fillId="10" borderId="5" xfId="0" applyFont="1" applyFill="1" applyBorder="1" applyAlignment="1">
      <alignment horizontal="center" vertical="center" textRotation="90" wrapText="1"/>
    </xf>
    <xf numFmtId="49" fontId="9" fillId="10" borderId="6" xfId="0" applyNumberFormat="1" applyFont="1" applyFill="1" applyBorder="1" applyAlignment="1">
      <alignment horizontal="left"/>
    </xf>
    <xf numFmtId="0" fontId="9" fillId="10" borderId="11" xfId="0" applyFont="1" applyFill="1" applyBorder="1" applyAlignment="1">
      <alignment horizontal="left"/>
    </xf>
    <xf numFmtId="49" fontId="9" fillId="10" borderId="11" xfId="0" applyNumberFormat="1" applyFont="1" applyFill="1" applyBorder="1"/>
    <xf numFmtId="49" fontId="9" fillId="10" borderId="12" xfId="0" applyNumberFormat="1" applyFont="1" applyFill="1" applyBorder="1"/>
    <xf numFmtId="0" fontId="9" fillId="10" borderId="6" xfId="0" applyFont="1" applyFill="1" applyBorder="1" applyAlignment="1">
      <alignment horizontal="left"/>
    </xf>
    <xf numFmtId="49" fontId="15" fillId="10" borderId="11" xfId="0" applyNumberFormat="1" applyFont="1" applyFill="1" applyBorder="1"/>
    <xf numFmtId="49" fontId="15" fillId="10" borderId="12" xfId="0" applyNumberFormat="1" applyFont="1" applyFill="1" applyBorder="1"/>
    <xf numFmtId="49" fontId="20" fillId="10" borderId="11" xfId="0" quotePrefix="1" applyNumberFormat="1" applyFont="1" applyFill="1" applyBorder="1"/>
    <xf numFmtId="49" fontId="20" fillId="10" borderId="12" xfId="0" quotePrefix="1" applyNumberFormat="1" applyFont="1" applyFill="1" applyBorder="1"/>
    <xf numFmtId="0" fontId="12" fillId="7" borderId="5" xfId="0" applyFont="1" applyFill="1" applyBorder="1" applyAlignment="1">
      <alignment horizontal="center" vertical="center" textRotation="90" wrapText="1"/>
    </xf>
    <xf numFmtId="49" fontId="8" fillId="7" borderId="6" xfId="0" applyNumberFormat="1" applyFont="1" applyFill="1" applyBorder="1"/>
    <xf numFmtId="49" fontId="9" fillId="7" borderId="11" xfId="0" applyNumberFormat="1" applyFont="1" applyFill="1" applyBorder="1" applyAlignment="1">
      <alignment horizontal="left"/>
    </xf>
    <xf numFmtId="0" fontId="9" fillId="7" borderId="11" xfId="0" applyFont="1" applyFill="1" applyBorder="1"/>
    <xf numFmtId="49" fontId="9" fillId="7" borderId="11" xfId="0" applyNumberFormat="1" applyFont="1" applyFill="1" applyBorder="1"/>
    <xf numFmtId="49" fontId="9" fillId="7" borderId="12" xfId="0" applyNumberFormat="1" applyFont="1" applyFill="1" applyBorder="1"/>
    <xf numFmtId="0" fontId="20" fillId="7" borderId="6" xfId="0" applyFont="1" applyFill="1" applyBorder="1" applyAlignment="1">
      <alignment horizontal="center"/>
    </xf>
    <xf numFmtId="49" fontId="15" fillId="7" borderId="11" xfId="0" applyNumberFormat="1" applyFont="1" applyFill="1" applyBorder="1"/>
    <xf numFmtId="49" fontId="15" fillId="7" borderId="12" xfId="0" applyNumberFormat="1" applyFont="1" applyFill="1" applyBorder="1"/>
    <xf numFmtId="49" fontId="20" fillId="7" borderId="11" xfId="0" quotePrefix="1" applyNumberFormat="1" applyFont="1" applyFill="1" applyBorder="1"/>
    <xf numFmtId="49" fontId="20" fillId="7" borderId="12" xfId="0" quotePrefix="1" applyNumberFormat="1" applyFont="1" applyFill="1" applyBorder="1"/>
    <xf numFmtId="0" fontId="12" fillId="9" borderId="5" xfId="0" applyFont="1" applyFill="1" applyBorder="1" applyAlignment="1">
      <alignment horizontal="center" vertical="center" textRotation="90" wrapText="1"/>
    </xf>
    <xf numFmtId="49" fontId="8" fillId="9" borderId="6" xfId="0" applyNumberFormat="1" applyFont="1" applyFill="1" applyBorder="1"/>
    <xf numFmtId="49" fontId="8" fillId="9" borderId="11" xfId="0" applyNumberFormat="1" applyFont="1" applyFill="1" applyBorder="1"/>
    <xf numFmtId="49" fontId="9" fillId="9" borderId="11" xfId="0" applyNumberFormat="1" applyFont="1" applyFill="1" applyBorder="1" applyAlignment="1">
      <alignment horizontal="left"/>
    </xf>
    <xf numFmtId="49" fontId="9" fillId="9" borderId="11" xfId="0" applyNumberFormat="1" applyFont="1" applyFill="1" applyBorder="1"/>
    <xf numFmtId="49" fontId="9" fillId="9" borderId="12" xfId="0" applyNumberFormat="1" applyFont="1" applyFill="1" applyBorder="1"/>
    <xf numFmtId="49" fontId="15" fillId="9" borderId="12" xfId="0" applyNumberFormat="1" applyFont="1" applyFill="1" applyBorder="1"/>
    <xf numFmtId="0" fontId="20" fillId="9" borderId="10" xfId="0" applyFont="1" applyFill="1" applyBorder="1" applyAlignment="1">
      <alignment horizontal="center"/>
    </xf>
    <xf numFmtId="49" fontId="15" fillId="9" borderId="9" xfId="0" applyNumberFormat="1" applyFont="1" applyFill="1" applyBorder="1" applyAlignment="1">
      <alignment horizontal="left"/>
    </xf>
    <xf numFmtId="49" fontId="9" fillId="9" borderId="9" xfId="0" applyNumberFormat="1" applyFont="1" applyFill="1" applyBorder="1" applyAlignment="1">
      <alignment horizontal="left"/>
    </xf>
    <xf numFmtId="49" fontId="15" fillId="9" borderId="9" xfId="0" applyNumberFormat="1" applyFont="1" applyFill="1" applyBorder="1"/>
    <xf numFmtId="49" fontId="15" fillId="9" borderId="38" xfId="0" applyNumberFormat="1" applyFont="1" applyFill="1" applyBorder="1"/>
    <xf numFmtId="0" fontId="20" fillId="9" borderId="32" xfId="0" applyFont="1" applyFill="1" applyBorder="1" applyAlignment="1">
      <alignment horizontal="center"/>
    </xf>
    <xf numFmtId="49" fontId="15" fillId="9" borderId="0" xfId="0" applyNumberFormat="1" applyFont="1" applyFill="1" applyBorder="1" applyAlignment="1">
      <alignment horizontal="left"/>
    </xf>
    <xf numFmtId="49" fontId="9" fillId="9" borderId="0" xfId="0" applyNumberFormat="1" applyFont="1" applyFill="1" applyBorder="1" applyAlignment="1">
      <alignment horizontal="left"/>
    </xf>
    <xf numFmtId="49" fontId="15" fillId="9" borderId="0" xfId="0" applyNumberFormat="1" applyFont="1" applyFill="1" applyBorder="1"/>
    <xf numFmtId="49" fontId="15" fillId="9" borderId="37" xfId="0" applyNumberFormat="1" applyFont="1" applyFill="1" applyBorder="1"/>
    <xf numFmtId="0" fontId="20" fillId="9" borderId="6" xfId="0" applyFont="1" applyFill="1" applyBorder="1" applyAlignment="1">
      <alignment horizontal="center"/>
    </xf>
    <xf numFmtId="49" fontId="15" fillId="9" borderId="11" xfId="0" applyNumberFormat="1" applyFont="1" applyFill="1" applyBorder="1"/>
    <xf numFmtId="0" fontId="9" fillId="0" borderId="0" xfId="0" applyFont="1" applyFill="1" applyAlignment="1"/>
    <xf numFmtId="0" fontId="11" fillId="0" borderId="0" xfId="0" applyFont="1" applyFill="1" applyAlignment="1"/>
    <xf numFmtId="0" fontId="8" fillId="0" borderId="9" xfId="0" applyFont="1" applyFill="1" applyBorder="1" applyAlignment="1">
      <alignment horizontal="center"/>
    </xf>
    <xf numFmtId="0" fontId="8" fillId="0" borderId="0" xfId="0" applyFont="1" applyFill="1" applyBorder="1" applyAlignment="1">
      <alignment horizontal="center"/>
    </xf>
    <xf numFmtId="0" fontId="11" fillId="0" borderId="0" xfId="5" applyNumberFormat="1" applyFont="1" applyAlignment="1" applyProtection="1">
      <alignment horizontal="center" vertical="center"/>
      <protection hidden="1"/>
    </xf>
    <xf numFmtId="165" fontId="13" fillId="0" borderId="5" xfId="0" applyNumberFormat="1" applyFont="1" applyFill="1" applyBorder="1"/>
    <xf numFmtId="0" fontId="16" fillId="0" borderId="0" xfId="0" applyFont="1"/>
    <xf numFmtId="0" fontId="16" fillId="0" borderId="5" xfId="0" applyFont="1" applyBorder="1"/>
    <xf numFmtId="165" fontId="16" fillId="0" borderId="5" xfId="0" applyNumberFormat="1" applyFont="1" applyBorder="1"/>
    <xf numFmtId="0" fontId="13" fillId="0" borderId="0" xfId="0" applyFont="1" applyAlignment="1">
      <alignment horizontal="center" vertical="center"/>
    </xf>
    <xf numFmtId="165" fontId="16" fillId="0" borderId="0" xfId="0" applyNumberFormat="1" applyFont="1" applyBorder="1"/>
    <xf numFmtId="0" fontId="9" fillId="0" borderId="5" xfId="0" applyFont="1" applyBorder="1"/>
    <xf numFmtId="165" fontId="13" fillId="0" borderId="5" xfId="0" applyNumberFormat="1" applyFont="1" applyBorder="1"/>
    <xf numFmtId="165" fontId="0" fillId="8" borderId="5" xfId="0" applyNumberFormat="1" applyFill="1" applyBorder="1"/>
    <xf numFmtId="165" fontId="9" fillId="8" borderId="5" xfId="0" applyNumberFormat="1" applyFont="1" applyFill="1" applyBorder="1"/>
    <xf numFmtId="0" fontId="11" fillId="0" borderId="0" xfId="0" applyFont="1"/>
    <xf numFmtId="0" fontId="16" fillId="0" borderId="29" xfId="0" applyFont="1" applyBorder="1"/>
    <xf numFmtId="165" fontId="16" fillId="0" borderId="29" xfId="0" applyNumberFormat="1" applyFont="1" applyBorder="1"/>
    <xf numFmtId="165" fontId="0" fillId="8" borderId="29" xfId="0" applyNumberFormat="1" applyFill="1" applyBorder="1"/>
    <xf numFmtId="0" fontId="13" fillId="0" borderId="2" xfId="0" applyFont="1" applyBorder="1"/>
    <xf numFmtId="0" fontId="13" fillId="0" borderId="3" xfId="0" applyFont="1" applyBorder="1" applyAlignment="1">
      <alignment horizontal="center" vertical="center"/>
    </xf>
    <xf numFmtId="0" fontId="13" fillId="8" borderId="4" xfId="0" applyFont="1" applyFill="1" applyBorder="1" applyAlignment="1">
      <alignment horizontal="center" vertical="center"/>
    </xf>
    <xf numFmtId="165" fontId="0" fillId="0" borderId="29" xfId="0" applyNumberFormat="1" applyBorder="1"/>
    <xf numFmtId="0" fontId="13" fillId="0" borderId="2" xfId="0" applyFont="1" applyFill="1" applyBorder="1"/>
    <xf numFmtId="165" fontId="13" fillId="0" borderId="3" xfId="0" applyNumberFormat="1" applyFont="1" applyBorder="1"/>
    <xf numFmtId="165" fontId="9" fillId="8" borderId="4" xfId="0" applyNumberFormat="1" applyFont="1" applyFill="1" applyBorder="1"/>
    <xf numFmtId="0" fontId="13" fillId="0" borderId="0" xfId="0" applyFont="1" applyFill="1" applyAlignment="1">
      <alignment horizontal="center" vertical="center"/>
    </xf>
    <xf numFmtId="0" fontId="16" fillId="0" borderId="0" xfId="0" applyFont="1" applyFill="1"/>
    <xf numFmtId="0" fontId="13" fillId="0" borderId="3" xfId="0" applyFont="1" applyFill="1" applyBorder="1" applyAlignment="1">
      <alignment horizontal="center" vertical="center"/>
    </xf>
    <xf numFmtId="165" fontId="16" fillId="0" borderId="29" xfId="0" applyNumberFormat="1" applyFont="1" applyFill="1" applyBorder="1"/>
    <xf numFmtId="165" fontId="16" fillId="0" borderId="5" xfId="0" applyNumberFormat="1" applyFont="1" applyFill="1" applyBorder="1"/>
    <xf numFmtId="165" fontId="0" fillId="0" borderId="29" xfId="0" applyNumberFormat="1" applyFill="1" applyBorder="1"/>
    <xf numFmtId="165" fontId="0" fillId="0" borderId="5" xfId="0" applyNumberFormat="1" applyFill="1" applyBorder="1"/>
    <xf numFmtId="165" fontId="13" fillId="0" borderId="3" xfId="0" applyNumberFormat="1" applyFont="1" applyFill="1" applyBorder="1"/>
    <xf numFmtId="0" fontId="16" fillId="0" borderId="0" xfId="0" applyFont="1" applyAlignment="1">
      <alignment horizontal="center"/>
    </xf>
    <xf numFmtId="0" fontId="2" fillId="0" borderId="0" xfId="43" applyFill="1"/>
    <xf numFmtId="0" fontId="2" fillId="6" borderId="5" xfId="43" applyFill="1" applyBorder="1" applyAlignment="1">
      <alignment horizontal="center"/>
    </xf>
    <xf numFmtId="0" fontId="2" fillId="13" borderId="5" xfId="43" applyFill="1" applyBorder="1" applyAlignment="1">
      <alignment horizontal="center"/>
    </xf>
    <xf numFmtId="0" fontId="2" fillId="14" borderId="5" xfId="43" applyFill="1" applyBorder="1" applyAlignment="1">
      <alignment horizontal="center"/>
    </xf>
    <xf numFmtId="0" fontId="2" fillId="15" borderId="5" xfId="43" applyFill="1" applyBorder="1" applyAlignment="1">
      <alignment horizontal="center"/>
    </xf>
    <xf numFmtId="0" fontId="45" fillId="0" borderId="5" xfId="43" applyFont="1" applyFill="1" applyBorder="1"/>
    <xf numFmtId="166" fontId="45" fillId="0" borderId="5" xfId="44" applyFont="1" applyFill="1" applyBorder="1"/>
    <xf numFmtId="166" fontId="2" fillId="0" borderId="5" xfId="44" applyFont="1" applyFill="1" applyBorder="1"/>
    <xf numFmtId="0" fontId="2" fillId="0" borderId="5" xfId="43" applyFill="1" applyBorder="1"/>
    <xf numFmtId="166" fontId="2" fillId="0" borderId="0" xfId="43" applyNumberFormat="1" applyFill="1"/>
    <xf numFmtId="166" fontId="2" fillId="0" borderId="0" xfId="43" applyNumberFormat="1" applyFill="1" applyBorder="1"/>
    <xf numFmtId="166" fontId="2" fillId="0" borderId="32" xfId="44" applyFont="1" applyFill="1" applyBorder="1"/>
    <xf numFmtId="165" fontId="2" fillId="0" borderId="0" xfId="45" applyFont="1" applyFill="1"/>
    <xf numFmtId="0" fontId="2" fillId="0" borderId="0" xfId="43" applyFill="1" applyBorder="1"/>
    <xf numFmtId="0" fontId="35" fillId="11" borderId="5" xfId="43" applyFont="1" applyFill="1" applyBorder="1"/>
    <xf numFmtId="166" fontId="35" fillId="11" borderId="5" xfId="44" applyFont="1" applyFill="1" applyBorder="1"/>
    <xf numFmtId="0" fontId="2" fillId="11" borderId="5" xfId="43" applyFill="1" applyBorder="1"/>
    <xf numFmtId="166" fontId="2" fillId="11" borderId="5" xfId="44" applyFont="1" applyFill="1" applyBorder="1"/>
    <xf numFmtId="0" fontId="35" fillId="0" borderId="5" xfId="43" applyFont="1" applyFill="1" applyBorder="1"/>
    <xf numFmtId="166" fontId="35" fillId="0" borderId="5" xfId="44" applyFont="1" applyFill="1" applyBorder="1"/>
    <xf numFmtId="166" fontId="2" fillId="6" borderId="5" xfId="44" applyFont="1" applyFill="1" applyBorder="1" applyAlignment="1">
      <alignment horizontal="center"/>
    </xf>
    <xf numFmtId="166" fontId="2" fillId="13" borderId="5" xfId="44" applyFont="1" applyFill="1" applyBorder="1" applyAlignment="1">
      <alignment horizontal="center"/>
    </xf>
    <xf numFmtId="166" fontId="2" fillId="14" borderId="5" xfId="44" applyFont="1" applyFill="1" applyBorder="1" applyAlignment="1">
      <alignment horizontal="center"/>
    </xf>
    <xf numFmtId="166" fontId="2" fillId="15" borderId="5" xfId="44" applyFont="1" applyFill="1" applyBorder="1" applyAlignment="1">
      <alignment horizontal="center"/>
    </xf>
    <xf numFmtId="0" fontId="1" fillId="0" borderId="0" xfId="43" applyFont="1" applyFill="1"/>
    <xf numFmtId="4" fontId="8" fillId="0" borderId="0" xfId="2" applyNumberFormat="1" applyFont="1" applyFill="1"/>
    <xf numFmtId="4" fontId="9" fillId="0" borderId="0" xfId="2" applyNumberFormat="1" applyFont="1" applyFill="1" applyBorder="1"/>
    <xf numFmtId="4" fontId="8" fillId="0" borderId="0" xfId="2" applyNumberFormat="1" applyFont="1" applyFill="1" applyBorder="1"/>
    <xf numFmtId="4" fontId="44" fillId="0" borderId="0" xfId="2" applyNumberFormat="1" applyFont="1" applyFill="1" applyBorder="1"/>
    <xf numFmtId="43" fontId="23" fillId="0" borderId="0" xfId="17" applyNumberFormat="1" applyFont="1" applyAlignment="1" applyProtection="1">
      <protection hidden="1"/>
    </xf>
    <xf numFmtId="43" fontId="11" fillId="0" borderId="28" xfId="17" applyNumberFormat="1" applyFont="1" applyBorder="1" applyAlignment="1" applyProtection="1">
      <protection hidden="1"/>
    </xf>
    <xf numFmtId="0" fontId="11" fillId="0" borderId="0" xfId="17" applyFont="1" applyAlignment="1" applyProtection="1">
      <protection hidden="1"/>
    </xf>
    <xf numFmtId="0" fontId="11" fillId="0" borderId="18" xfId="17" applyFont="1" applyFill="1" applyBorder="1" applyAlignment="1" applyProtection="1">
      <alignment horizontal="left"/>
      <protection hidden="1"/>
    </xf>
    <xf numFmtId="0" fontId="11" fillId="0" borderId="0" xfId="17" applyFont="1" applyFill="1" applyBorder="1" applyAlignment="1" applyProtection="1">
      <alignment horizontal="left"/>
      <protection hidden="1"/>
    </xf>
    <xf numFmtId="9" fontId="11" fillId="0" borderId="5" xfId="17" applyNumberFormat="1" applyFont="1" applyBorder="1" applyAlignment="1" applyProtection="1">
      <alignment horizontal="center"/>
      <protection hidden="1"/>
    </xf>
    <xf numFmtId="0" fontId="18" fillId="0" borderId="0" xfId="17" applyFont="1" applyAlignment="1" applyProtection="1">
      <protection hidden="1"/>
    </xf>
    <xf numFmtId="9" fontId="23" fillId="0" borderId="0" xfId="17" applyNumberFormat="1" applyFont="1" applyAlignment="1" applyProtection="1">
      <protection hidden="1"/>
    </xf>
    <xf numFmtId="0" fontId="18" fillId="0" borderId="0" xfId="17" applyFont="1" applyAlignment="1" applyProtection="1">
      <alignment horizontal="center"/>
      <protection hidden="1"/>
    </xf>
    <xf numFmtId="0" fontId="18" fillId="0" borderId="0" xfId="17" applyFont="1" applyAlignment="1" applyProtection="1">
      <alignment horizontal="right"/>
      <protection hidden="1"/>
    </xf>
    <xf numFmtId="0" fontId="8" fillId="16" borderId="0" xfId="0" applyFont="1" applyFill="1"/>
    <xf numFmtId="0" fontId="0" fillId="16" borderId="0" xfId="0" applyFill="1"/>
    <xf numFmtId="0" fontId="36" fillId="16" borderId="0" xfId="0" applyFont="1" applyFill="1"/>
    <xf numFmtId="0" fontId="46" fillId="0" borderId="0" xfId="0" applyFont="1" applyFill="1"/>
    <xf numFmtId="0" fontId="47" fillId="0" borderId="0" xfId="0" applyFont="1" applyFill="1" applyAlignment="1">
      <alignment horizontal="center"/>
    </xf>
    <xf numFmtId="0" fontId="51" fillId="0" borderId="33" xfId="0" applyFont="1" applyFill="1" applyBorder="1" applyAlignment="1">
      <alignment horizontal="center" vertical="center"/>
    </xf>
    <xf numFmtId="0" fontId="51" fillId="0" borderId="23" xfId="0" applyFont="1" applyFill="1" applyBorder="1" applyAlignment="1">
      <alignment horizontal="left" vertical="center"/>
    </xf>
    <xf numFmtId="177" fontId="51" fillId="0" borderId="33" xfId="0" applyNumberFormat="1" applyFont="1" applyFill="1" applyBorder="1" applyAlignment="1">
      <alignment horizontal="center" vertical="center" wrapText="1"/>
    </xf>
    <xf numFmtId="0" fontId="51" fillId="0" borderId="23" xfId="0" applyFont="1" applyFill="1" applyBorder="1" applyAlignment="1">
      <alignment vertical="center"/>
    </xf>
    <xf numFmtId="177" fontId="51" fillId="0" borderId="33" xfId="8" applyNumberFormat="1" applyFont="1" applyFill="1" applyBorder="1" applyAlignment="1">
      <alignment vertical="center"/>
    </xf>
    <xf numFmtId="0" fontId="51" fillId="0" borderId="37" xfId="0" applyFont="1" applyFill="1" applyBorder="1" applyAlignment="1">
      <alignment vertical="center"/>
    </xf>
    <xf numFmtId="177" fontId="51" fillId="0" borderId="33" xfId="0" applyNumberFormat="1" applyFont="1" applyFill="1" applyBorder="1" applyAlignment="1">
      <alignment vertical="center"/>
    </xf>
    <xf numFmtId="0" fontId="46" fillId="0" borderId="21" xfId="0" applyFont="1" applyFill="1" applyBorder="1" applyAlignment="1">
      <alignment vertical="center"/>
    </xf>
    <xf numFmtId="0" fontId="51" fillId="0" borderId="17" xfId="0" applyFont="1" applyFill="1" applyBorder="1" applyAlignment="1">
      <alignment horizontal="center" vertical="center"/>
    </xf>
    <xf numFmtId="177" fontId="51" fillId="0" borderId="26" xfId="0" applyNumberFormat="1" applyFont="1" applyFill="1" applyBorder="1" applyAlignment="1">
      <alignment vertical="center"/>
    </xf>
    <xf numFmtId="0" fontId="51" fillId="0" borderId="18" xfId="0" applyNumberFormat="1" applyFont="1" applyFill="1" applyBorder="1" applyAlignment="1">
      <alignment horizontal="center" vertical="center"/>
    </xf>
    <xf numFmtId="0" fontId="51" fillId="0" borderId="33" xfId="0" applyFont="1" applyFill="1" applyBorder="1" applyAlignment="1">
      <alignment vertical="center"/>
    </xf>
    <xf numFmtId="177" fontId="51" fillId="0" borderId="23" xfId="0" applyNumberFormat="1" applyFont="1" applyFill="1" applyBorder="1" applyAlignment="1">
      <alignment vertical="center"/>
    </xf>
    <xf numFmtId="166" fontId="46" fillId="0" borderId="0" xfId="5" applyFont="1" applyFill="1"/>
    <xf numFmtId="0" fontId="51" fillId="0" borderId="0" xfId="0" applyFont="1" applyFill="1" applyBorder="1" applyAlignment="1">
      <alignment horizontal="left"/>
    </xf>
    <xf numFmtId="0" fontId="46" fillId="0" borderId="0" xfId="0" applyFont="1" applyFill="1" applyBorder="1" applyAlignment="1">
      <alignment horizontal="center"/>
    </xf>
    <xf numFmtId="0" fontId="46" fillId="0" borderId="0" xfId="0" applyFont="1" applyFill="1" applyBorder="1"/>
    <xf numFmtId="0" fontId="51" fillId="12" borderId="17" xfId="0" applyFont="1" applyFill="1" applyBorder="1" applyAlignment="1">
      <alignment horizontal="center"/>
    </xf>
    <xf numFmtId="166" fontId="46" fillId="0" borderId="0" xfId="5" applyFont="1" applyFill="1" applyBorder="1"/>
    <xf numFmtId="0" fontId="46" fillId="0" borderId="0" xfId="0" applyFont="1"/>
    <xf numFmtId="166" fontId="46" fillId="0" borderId="0" xfId="5" applyFont="1"/>
    <xf numFmtId="0" fontId="51" fillId="0" borderId="0" xfId="0" applyFont="1" applyAlignment="1">
      <alignment horizontal="center"/>
    </xf>
    <xf numFmtId="0" fontId="51" fillId="0" borderId="0" xfId="0" applyFont="1" applyBorder="1" applyAlignment="1">
      <alignment horizontal="center"/>
    </xf>
    <xf numFmtId="0" fontId="51" fillId="0" borderId="0" xfId="0" applyFont="1" applyBorder="1" applyAlignment="1">
      <alignment horizontal="left"/>
    </xf>
    <xf numFmtId="0" fontId="51" fillId="0" borderId="30" xfId="0" applyFont="1" applyBorder="1" applyAlignment="1">
      <alignment horizontal="left" wrapText="1"/>
    </xf>
    <xf numFmtId="0" fontId="51" fillId="0" borderId="13" xfId="0" applyFont="1" applyBorder="1" applyAlignment="1">
      <alignment horizontal="center" vertical="center"/>
    </xf>
    <xf numFmtId="0" fontId="52" fillId="0" borderId="13" xfId="0" applyFont="1" applyBorder="1" applyAlignment="1">
      <alignment horizontal="center" vertical="center" wrapText="1"/>
    </xf>
    <xf numFmtId="0" fontId="52" fillId="0" borderId="31" xfId="0" applyFont="1" applyBorder="1" applyAlignment="1">
      <alignment horizontal="center" vertical="center" wrapText="1"/>
    </xf>
    <xf numFmtId="0" fontId="51" fillId="0" borderId="27" xfId="0" applyFont="1" applyBorder="1" applyAlignment="1">
      <alignment horizontal="center"/>
    </xf>
    <xf numFmtId="0" fontId="51" fillId="0" borderId="27" xfId="0" applyFont="1" applyBorder="1" applyAlignment="1">
      <alignment horizontal="left"/>
    </xf>
    <xf numFmtId="177" fontId="51" fillId="0" borderId="27" xfId="0" applyNumberFormat="1" applyFont="1" applyBorder="1" applyAlignment="1">
      <alignment horizontal="center" wrapText="1"/>
    </xf>
    <xf numFmtId="177" fontId="51" fillId="0" borderId="0" xfId="0" applyNumberFormat="1" applyFont="1" applyBorder="1" applyAlignment="1">
      <alignment horizontal="center" wrapText="1"/>
    </xf>
    <xf numFmtId="166" fontId="51" fillId="0" borderId="0" xfId="5" applyFont="1"/>
    <xf numFmtId="177" fontId="46" fillId="0" borderId="0" xfId="8" applyNumberFormat="1" applyFont="1" applyBorder="1"/>
    <xf numFmtId="177" fontId="46" fillId="0" borderId="0" xfId="0" applyNumberFormat="1" applyFont="1" applyBorder="1"/>
    <xf numFmtId="177" fontId="51" fillId="0" borderId="0" xfId="8" applyNumberFormat="1" applyFont="1" applyBorder="1"/>
    <xf numFmtId="177" fontId="51" fillId="0" borderId="0" xfId="0" applyNumberFormat="1" applyFont="1" applyBorder="1"/>
    <xf numFmtId="0" fontId="46" fillId="0" borderId="0" xfId="0" applyFont="1" applyBorder="1" applyAlignment="1">
      <alignment horizontal="center"/>
    </xf>
    <xf numFmtId="0" fontId="46" fillId="0" borderId="0" xfId="0" applyFont="1" applyBorder="1"/>
    <xf numFmtId="0" fontId="51" fillId="0" borderId="0" xfId="0" applyFont="1" applyBorder="1"/>
    <xf numFmtId="166" fontId="46" fillId="0" borderId="0" xfId="0" applyNumberFormat="1" applyFont="1"/>
    <xf numFmtId="177" fontId="53" fillId="0" borderId="0" xfId="0" applyNumberFormat="1" applyFont="1" applyBorder="1"/>
    <xf numFmtId="177" fontId="51" fillId="0" borderId="0" xfId="8" applyNumberFormat="1" applyFont="1" applyBorder="1" applyAlignment="1">
      <alignment horizontal="left"/>
    </xf>
    <xf numFmtId="183" fontId="46" fillId="0" borderId="0" xfId="0" applyNumberFormat="1" applyFont="1"/>
    <xf numFmtId="177" fontId="46" fillId="0" borderId="0" xfId="0" applyNumberFormat="1" applyFont="1" applyBorder="1" applyAlignment="1">
      <alignment horizontal="left"/>
    </xf>
    <xf numFmtId="177" fontId="48" fillId="0" borderId="0" xfId="0" applyNumberFormat="1" applyFont="1" applyBorder="1" applyAlignment="1">
      <alignment horizontal="center"/>
    </xf>
    <xf numFmtId="177" fontId="48" fillId="0" borderId="0" xfId="0" applyNumberFormat="1" applyFont="1" applyBorder="1" applyAlignment="1">
      <alignment horizontal="left"/>
    </xf>
    <xf numFmtId="177" fontId="51" fillId="0" borderId="0" xfId="0" applyNumberFormat="1" applyFont="1" applyBorder="1" applyAlignment="1">
      <alignment horizontal="left"/>
    </xf>
    <xf numFmtId="0" fontId="46" fillId="0" borderId="24" xfId="0" applyFont="1" applyBorder="1" applyAlignment="1">
      <alignment horizontal="center"/>
    </xf>
    <xf numFmtId="0" fontId="46" fillId="0" borderId="24" xfId="0" applyFont="1" applyBorder="1"/>
    <xf numFmtId="177" fontId="46" fillId="0" borderId="24" xfId="8" applyNumberFormat="1" applyFont="1" applyBorder="1"/>
    <xf numFmtId="177" fontId="46" fillId="0" borderId="24" xfId="0" applyNumberFormat="1" applyFont="1" applyBorder="1"/>
    <xf numFmtId="0" fontId="46" fillId="0" borderId="2" xfId="0" applyFont="1" applyBorder="1"/>
    <xf numFmtId="0" fontId="51" fillId="0" borderId="3" xfId="0" applyFont="1" applyFill="1" applyBorder="1"/>
    <xf numFmtId="177" fontId="51" fillId="0" borderId="3" xfId="5" applyNumberFormat="1" applyFont="1" applyBorder="1"/>
    <xf numFmtId="177" fontId="51" fillId="0" borderId="4" xfId="5" applyNumberFormat="1" applyFont="1" applyBorder="1"/>
    <xf numFmtId="176" fontId="46" fillId="0" borderId="0" xfId="5" applyNumberFormat="1" applyFont="1" applyBorder="1"/>
    <xf numFmtId="166" fontId="46" fillId="0" borderId="0" xfId="0" applyNumberFormat="1" applyFont="1" applyBorder="1"/>
    <xf numFmtId="0" fontId="54" fillId="0" borderId="0" xfId="0" applyFont="1" applyBorder="1"/>
    <xf numFmtId="166" fontId="51" fillId="0" borderId="0" xfId="5" applyFont="1" applyFill="1" applyBorder="1"/>
    <xf numFmtId="0" fontId="46" fillId="0" borderId="0" xfId="0" applyFont="1" applyBorder="1" applyAlignment="1">
      <alignment horizontal="left"/>
    </xf>
    <xf numFmtId="0" fontId="51" fillId="0" borderId="17" xfId="0" applyFont="1" applyFill="1" applyBorder="1" applyAlignment="1">
      <alignment horizontal="left" wrapText="1"/>
    </xf>
    <xf numFmtId="0" fontId="51" fillId="0" borderId="26" xfId="0" applyFont="1" applyFill="1" applyBorder="1" applyAlignment="1">
      <alignment horizontal="center" vertical="center"/>
    </xf>
    <xf numFmtId="0" fontId="51" fillId="0" borderId="17"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7" xfId="0" applyFont="1" applyFill="1" applyBorder="1" applyAlignment="1">
      <alignment horizontal="left"/>
    </xf>
    <xf numFmtId="174" fontId="46" fillId="0" borderId="27" xfId="2" applyNumberFormat="1" applyFont="1" applyFill="1" applyBorder="1"/>
    <xf numFmtId="174" fontId="51" fillId="0" borderId="27" xfId="2" applyNumberFormat="1" applyFont="1" applyFill="1" applyBorder="1"/>
    <xf numFmtId="174" fontId="46" fillId="0" borderId="0" xfId="2" applyNumberFormat="1" applyFont="1" applyFill="1" applyBorder="1"/>
    <xf numFmtId="174" fontId="51" fillId="0" borderId="0" xfId="2" applyNumberFormat="1" applyFont="1" applyFill="1" applyBorder="1"/>
    <xf numFmtId="49" fontId="46" fillId="0" borderId="0" xfId="2" applyNumberFormat="1" applyFont="1" applyFill="1" applyBorder="1" applyAlignment="1">
      <alignment horizontal="left"/>
    </xf>
    <xf numFmtId="4" fontId="46" fillId="0" borderId="0" xfId="2" applyNumberFormat="1" applyFont="1" applyFill="1" applyBorder="1" applyAlignment="1"/>
    <xf numFmtId="0" fontId="46" fillId="0" borderId="0" xfId="0" applyFont="1" applyFill="1" applyBorder="1" applyAlignment="1">
      <alignment horizontal="left"/>
    </xf>
    <xf numFmtId="0" fontId="46" fillId="0" borderId="0" xfId="0" applyFont="1" applyFill="1" applyBorder="1" applyAlignment="1"/>
    <xf numFmtId="49" fontId="51" fillId="0" borderId="0" xfId="2" applyNumberFormat="1" applyFont="1" applyFill="1" applyBorder="1" applyAlignment="1">
      <alignment horizontal="left"/>
    </xf>
    <xf numFmtId="4" fontId="51" fillId="0" borderId="0" xfId="2" applyNumberFormat="1" applyFont="1" applyFill="1" applyBorder="1" applyAlignment="1"/>
    <xf numFmtId="0" fontId="51" fillId="0" borderId="0" xfId="0" applyFont="1" applyFill="1" applyBorder="1" applyAlignment="1"/>
    <xf numFmtId="49" fontId="51" fillId="0" borderId="0" xfId="2" applyNumberFormat="1" applyFont="1" applyBorder="1" applyAlignment="1">
      <alignment horizontal="left"/>
    </xf>
    <xf numFmtId="4" fontId="51" fillId="0" borderId="0" xfId="2" applyNumberFormat="1" applyFont="1" applyBorder="1"/>
    <xf numFmtId="49" fontId="46" fillId="0" borderId="0" xfId="2" applyNumberFormat="1" applyFont="1" applyBorder="1" applyAlignment="1">
      <alignment horizontal="left"/>
    </xf>
    <xf numFmtId="4" fontId="46" fillId="0" borderId="0" xfId="2" applyNumberFormat="1" applyFont="1" applyBorder="1"/>
    <xf numFmtId="49" fontId="51" fillId="0" borderId="0" xfId="2" applyNumberFormat="1" applyFont="1" applyBorder="1" applyAlignment="1" applyProtection="1">
      <alignment horizontal="left"/>
      <protection hidden="1"/>
    </xf>
    <xf numFmtId="4" fontId="51" fillId="0" borderId="0" xfId="2" applyNumberFormat="1" applyFont="1" applyBorder="1" applyProtection="1">
      <protection hidden="1"/>
    </xf>
    <xf numFmtId="49" fontId="46" fillId="0" borderId="0" xfId="2" applyNumberFormat="1" applyFont="1" applyBorder="1" applyAlignment="1" applyProtection="1">
      <alignment horizontal="left"/>
      <protection hidden="1"/>
    </xf>
    <xf numFmtId="4" fontId="46" fillId="0" borderId="0" xfId="2" applyNumberFormat="1" applyFont="1" applyBorder="1" applyProtection="1">
      <protection hidden="1"/>
    </xf>
    <xf numFmtId="49" fontId="51" fillId="0" borderId="0" xfId="2" applyNumberFormat="1" applyFont="1" applyFill="1" applyBorder="1" applyAlignment="1" applyProtection="1">
      <alignment horizontal="left"/>
      <protection hidden="1"/>
    </xf>
    <xf numFmtId="4" fontId="51" fillId="0" borderId="0" xfId="2" applyNumberFormat="1" applyFont="1" applyFill="1" applyBorder="1" applyProtection="1">
      <protection hidden="1"/>
    </xf>
    <xf numFmtId="49" fontId="46" fillId="0" borderId="0" xfId="2" applyNumberFormat="1" applyFont="1" applyFill="1" applyBorder="1" applyAlignment="1" applyProtection="1">
      <alignment horizontal="left"/>
      <protection hidden="1"/>
    </xf>
    <xf numFmtId="4" fontId="46" fillId="0" borderId="0" xfId="2" applyNumberFormat="1" applyFont="1" applyFill="1" applyBorder="1" applyProtection="1">
      <protection hidden="1"/>
    </xf>
    <xf numFmtId="0" fontId="51" fillId="0" borderId="0" xfId="0" applyFont="1" applyBorder="1" applyAlignment="1" applyProtection="1">
      <alignment horizontal="left"/>
      <protection hidden="1"/>
    </xf>
    <xf numFmtId="0" fontId="46" fillId="0" borderId="0" xfId="0" applyFont="1" applyBorder="1" applyAlignment="1" applyProtection="1">
      <alignment horizontal="left"/>
      <protection hidden="1"/>
    </xf>
    <xf numFmtId="0" fontId="46" fillId="0" borderId="0" xfId="0" applyFont="1" applyBorder="1" applyProtection="1">
      <protection hidden="1"/>
    </xf>
    <xf numFmtId="0" fontId="51" fillId="0" borderId="0" xfId="0" applyFont="1" applyBorder="1" applyProtection="1">
      <protection hidden="1"/>
    </xf>
    <xf numFmtId="49" fontId="46" fillId="0" borderId="21" xfId="2" applyNumberFormat="1" applyFont="1" applyFill="1" applyBorder="1" applyAlignment="1">
      <alignment horizontal="left"/>
    </xf>
    <xf numFmtId="4" fontId="51" fillId="0" borderId="35" xfId="2" applyNumberFormat="1" applyFont="1" applyFill="1" applyBorder="1"/>
    <xf numFmtId="174" fontId="51" fillId="0" borderId="17" xfId="2" applyNumberFormat="1" applyFont="1" applyFill="1" applyBorder="1"/>
    <xf numFmtId="174" fontId="51" fillId="0" borderId="35" xfId="2" applyNumberFormat="1" applyFont="1" applyFill="1" applyBorder="1"/>
    <xf numFmtId="4" fontId="46" fillId="0" borderId="0" xfId="2" applyNumberFormat="1" applyFont="1" applyFill="1" applyBorder="1"/>
    <xf numFmtId="49" fontId="46" fillId="0" borderId="0" xfId="2" applyNumberFormat="1" applyFont="1" applyFill="1" applyAlignment="1">
      <alignment horizontal="left"/>
    </xf>
    <xf numFmtId="4" fontId="46" fillId="0" borderId="0" xfId="2" applyNumberFormat="1" applyFont="1" applyFill="1"/>
    <xf numFmtId="0" fontId="56" fillId="0" borderId="0" xfId="0" applyFont="1" applyAlignment="1">
      <alignment vertical="center"/>
    </xf>
    <xf numFmtId="0" fontId="55" fillId="0" borderId="0" xfId="0" applyFont="1" applyAlignment="1">
      <alignment vertical="center"/>
    </xf>
    <xf numFmtId="0" fontId="55" fillId="0" borderId="0" xfId="0" applyFont="1" applyAlignment="1">
      <alignment horizontal="justify" vertical="center"/>
    </xf>
    <xf numFmtId="0" fontId="57" fillId="0" borderId="0" xfId="0" applyFont="1" applyAlignment="1">
      <alignment vertical="center"/>
    </xf>
    <xf numFmtId="0" fontId="57" fillId="0" borderId="0" xfId="0" applyFont="1" applyAlignment="1">
      <alignment horizontal="center" vertical="center"/>
    </xf>
    <xf numFmtId="0" fontId="57" fillId="0" borderId="0" xfId="0" applyFont="1" applyAlignment="1">
      <alignment horizontal="justify" vertical="center"/>
    </xf>
    <xf numFmtId="0" fontId="58" fillId="0" borderId="0" xfId="0" applyFont="1" applyAlignment="1">
      <alignment vertical="center"/>
    </xf>
    <xf numFmtId="0" fontId="58" fillId="0" borderId="0" xfId="0" applyFont="1" applyAlignment="1">
      <alignment horizontal="justify" vertical="center"/>
    </xf>
    <xf numFmtId="0" fontId="47" fillId="0" borderId="0" xfId="0" applyFont="1" applyAlignment="1">
      <alignment horizontal="center" vertical="center"/>
    </xf>
    <xf numFmtId="0" fontId="47" fillId="0" borderId="0" xfId="0" applyFont="1" applyAlignment="1">
      <alignment horizontal="justify" vertical="center"/>
    </xf>
    <xf numFmtId="0" fontId="47" fillId="0" borderId="5" xfId="0" applyFont="1" applyBorder="1" applyAlignment="1">
      <alignment horizontal="center" vertical="center" wrapText="1"/>
    </xf>
    <xf numFmtId="0" fontId="55" fillId="0" borderId="5" xfId="0" applyFont="1" applyBorder="1" applyAlignment="1">
      <alignment horizontal="justify" vertical="center" wrapText="1"/>
    </xf>
    <xf numFmtId="8" fontId="55" fillId="0" borderId="5" xfId="0" applyNumberFormat="1" applyFont="1" applyBorder="1" applyAlignment="1">
      <alignment horizontal="center" vertical="center" wrapText="1"/>
    </xf>
    <xf numFmtId="0" fontId="55" fillId="0" borderId="5" xfId="0" applyFont="1" applyBorder="1" applyAlignment="1">
      <alignment horizontal="center" vertical="center" wrapText="1"/>
    </xf>
    <xf numFmtId="0" fontId="59" fillId="0" borderId="0" xfId="0" applyFont="1" applyAlignment="1">
      <alignment horizontal="justify" vertical="center"/>
    </xf>
    <xf numFmtId="0" fontId="9" fillId="0" borderId="0" xfId="0" applyFont="1" applyFill="1" applyAlignment="1">
      <alignment horizontal="center"/>
    </xf>
    <xf numFmtId="0" fontId="9" fillId="0" borderId="14" xfId="0" applyFont="1" applyFill="1" applyBorder="1" applyAlignment="1">
      <alignment horizontal="center"/>
    </xf>
    <xf numFmtId="0" fontId="11" fillId="0" borderId="0" xfId="0" applyFont="1" applyFill="1" applyAlignment="1">
      <alignment horizontal="center"/>
    </xf>
    <xf numFmtId="0" fontId="9" fillId="0" borderId="6" xfId="0" applyFont="1" applyFill="1" applyBorder="1" applyAlignment="1">
      <alignment horizontal="center" vertical="center"/>
    </xf>
    <xf numFmtId="0" fontId="9" fillId="0" borderId="12" xfId="0" applyFont="1" applyFill="1" applyBorder="1" applyAlignment="1">
      <alignment horizontal="center" vertical="center"/>
    </xf>
    <xf numFmtId="0" fontId="49" fillId="12" borderId="18" xfId="0" applyFont="1" applyFill="1" applyBorder="1" applyAlignment="1">
      <alignment horizontal="center"/>
    </xf>
    <xf numFmtId="0" fontId="49" fillId="12" borderId="0" xfId="0" applyFont="1" applyFill="1" applyBorder="1" applyAlignment="1">
      <alignment horizontal="center"/>
    </xf>
    <xf numFmtId="0" fontId="49" fillId="12" borderId="23" xfId="0" applyFont="1" applyFill="1" applyBorder="1" applyAlignment="1">
      <alignment horizontal="center"/>
    </xf>
    <xf numFmtId="0" fontId="50" fillId="12" borderId="20" xfId="0" applyFont="1" applyFill="1" applyBorder="1" applyAlignment="1">
      <alignment horizontal="center"/>
    </xf>
    <xf numFmtId="0" fontId="50" fillId="12" borderId="24" xfId="0" applyFont="1" applyFill="1" applyBorder="1" applyAlignment="1">
      <alignment horizontal="center"/>
    </xf>
    <xf numFmtId="0" fontId="50" fillId="12" borderId="25" xfId="0" applyFont="1" applyFill="1" applyBorder="1" applyAlignment="1">
      <alignment horizontal="center"/>
    </xf>
    <xf numFmtId="0" fontId="49" fillId="12" borderId="19" xfId="0" applyFont="1" applyFill="1" applyBorder="1" applyAlignment="1">
      <alignment horizontal="center"/>
    </xf>
    <xf numFmtId="0" fontId="49" fillId="12" borderId="27" xfId="0" applyFont="1" applyFill="1" applyBorder="1" applyAlignment="1">
      <alignment horizontal="center"/>
    </xf>
    <xf numFmtId="0" fontId="49" fillId="12" borderId="22" xfId="0" applyFont="1" applyFill="1" applyBorder="1" applyAlignment="1">
      <alignment horizontal="center"/>
    </xf>
    <xf numFmtId="49" fontId="49" fillId="12" borderId="18" xfId="0" applyNumberFormat="1" applyFont="1" applyFill="1" applyBorder="1" applyAlignment="1">
      <alignment horizontal="center"/>
    </xf>
    <xf numFmtId="49" fontId="49" fillId="12" borderId="0" xfId="0" applyNumberFormat="1" applyFont="1" applyFill="1" applyBorder="1" applyAlignment="1">
      <alignment horizontal="center"/>
    </xf>
    <xf numFmtId="49" fontId="49" fillId="12" borderId="23" xfId="0" applyNumberFormat="1" applyFont="1" applyFill="1" applyBorder="1" applyAlignment="1">
      <alignment horizontal="center"/>
    </xf>
    <xf numFmtId="0" fontId="47" fillId="0" borderId="0" xfId="0" applyFont="1" applyFill="1" applyAlignment="1">
      <alignment horizontal="center"/>
    </xf>
    <xf numFmtId="0" fontId="48" fillId="0" borderId="0" xfId="0" applyFont="1" applyFill="1" applyAlignment="1">
      <alignment horizontal="center"/>
    </xf>
    <xf numFmtId="0" fontId="51" fillId="0" borderId="0" xfId="0" applyFont="1" applyAlignment="1">
      <alignment horizontal="center"/>
    </xf>
    <xf numFmtId="0" fontId="51" fillId="0" borderId="0" xfId="0" applyFont="1" applyBorder="1" applyAlignment="1">
      <alignment horizontal="center"/>
    </xf>
    <xf numFmtId="0" fontId="51" fillId="0" borderId="0" xfId="0" applyFont="1" applyBorder="1" applyAlignment="1">
      <alignment horizontal="left"/>
    </xf>
    <xf numFmtId="0" fontId="51" fillId="0" borderId="24" xfId="0" applyFont="1" applyBorder="1" applyAlignment="1">
      <alignment horizontal="center"/>
    </xf>
    <xf numFmtId="0" fontId="51" fillId="0" borderId="0" xfId="0" applyFont="1" applyFill="1" applyBorder="1" applyAlignment="1">
      <alignment horizontal="center"/>
    </xf>
    <xf numFmtId="0" fontId="51" fillId="0" borderId="0" xfId="0" applyFont="1" applyFill="1" applyBorder="1" applyAlignment="1">
      <alignment horizontal="left"/>
    </xf>
    <xf numFmtId="0" fontId="11" fillId="0" borderId="0" xfId="17" applyFont="1" applyAlignment="1" applyProtection="1">
      <protection hidden="1"/>
    </xf>
    <xf numFmtId="0" fontId="23" fillId="0" borderId="32" xfId="17" applyFont="1" applyBorder="1" applyProtection="1">
      <alignment vertical="top"/>
      <protection hidden="1"/>
    </xf>
    <xf numFmtId="0" fontId="23" fillId="0" borderId="0" xfId="17" applyFont="1" applyBorder="1" applyProtection="1">
      <alignment vertical="top"/>
      <protection hidden="1"/>
    </xf>
    <xf numFmtId="0" fontId="11" fillId="0" borderId="21" xfId="17" applyFont="1" applyBorder="1" applyAlignment="1" applyProtection="1">
      <alignment horizontal="center"/>
      <protection hidden="1"/>
    </xf>
    <xf numFmtId="0" fontId="11" fillId="0" borderId="35" xfId="17" applyFont="1" applyBorder="1" applyAlignment="1" applyProtection="1">
      <alignment horizontal="center"/>
      <protection hidden="1"/>
    </xf>
    <xf numFmtId="0" fontId="11" fillId="0" borderId="26" xfId="17" applyFont="1" applyBorder="1" applyAlignment="1" applyProtection="1">
      <alignment horizontal="center"/>
      <protection hidden="1"/>
    </xf>
    <xf numFmtId="0" fontId="11" fillId="0" borderId="19" xfId="17" applyFont="1" applyBorder="1" applyAlignment="1" applyProtection="1">
      <alignment horizontal="left"/>
      <protection hidden="1"/>
    </xf>
    <xf numFmtId="0" fontId="11" fillId="0" borderId="27" xfId="17" applyFont="1" applyBorder="1" applyAlignment="1" applyProtection="1">
      <alignment horizontal="left"/>
      <protection hidden="1"/>
    </xf>
    <xf numFmtId="0" fontId="11" fillId="0" borderId="18" xfId="17" applyFont="1" applyBorder="1" applyAlignment="1" applyProtection="1">
      <alignment horizontal="left"/>
      <protection hidden="1"/>
    </xf>
    <xf numFmtId="0" fontId="11" fillId="0" borderId="0" xfId="17" applyFont="1" applyBorder="1" applyAlignment="1" applyProtection="1">
      <alignment horizontal="left"/>
      <protection hidden="1"/>
    </xf>
    <xf numFmtId="0" fontId="11" fillId="0" borderId="18" xfId="17" applyFont="1" applyFill="1" applyBorder="1" applyAlignment="1" applyProtection="1">
      <alignment horizontal="left"/>
      <protection hidden="1"/>
    </xf>
    <xf numFmtId="0" fontId="11" fillId="0" borderId="0" xfId="17" applyFont="1" applyFill="1" applyBorder="1" applyAlignment="1" applyProtection="1">
      <alignment horizontal="left"/>
      <protection hidden="1"/>
    </xf>
    <xf numFmtId="0" fontId="11" fillId="0" borderId="20" xfId="17" applyFont="1" applyBorder="1" applyAlignment="1" applyProtection="1">
      <alignment horizontal="left"/>
      <protection hidden="1"/>
    </xf>
    <xf numFmtId="0" fontId="11" fillId="0" borderId="24" xfId="17" applyFont="1" applyBorder="1" applyAlignment="1" applyProtection="1">
      <alignment horizontal="left"/>
      <protection hidden="1"/>
    </xf>
    <xf numFmtId="0" fontId="12" fillId="0" borderId="21" xfId="35" applyFont="1" applyFill="1" applyBorder="1" applyAlignment="1">
      <alignment horizontal="center"/>
    </xf>
    <xf numFmtId="0" fontId="12" fillId="0" borderId="35" xfId="35" applyFont="1" applyFill="1" applyBorder="1" applyAlignment="1">
      <alignment horizontal="center"/>
    </xf>
    <xf numFmtId="0" fontId="12" fillId="0" borderId="26" xfId="35" applyFont="1" applyFill="1" applyBorder="1" applyAlignment="1">
      <alignment horizontal="center"/>
    </xf>
    <xf numFmtId="0" fontId="12" fillId="0" borderId="15" xfId="35" applyFont="1" applyFill="1" applyBorder="1" applyAlignment="1">
      <alignment horizontal="center" vertical="center"/>
    </xf>
    <xf numFmtId="0" fontId="12" fillId="0" borderId="33" xfId="35" applyFont="1" applyFill="1" applyBorder="1" applyAlignment="1">
      <alignment horizontal="center" vertical="center"/>
    </xf>
    <xf numFmtId="0" fontId="12" fillId="0" borderId="16" xfId="35" applyFont="1" applyFill="1" applyBorder="1" applyAlignment="1">
      <alignment horizontal="center" vertical="center"/>
    </xf>
    <xf numFmtId="0" fontId="8" fillId="0" borderId="21" xfId="35" applyFont="1" applyFill="1" applyBorder="1" applyAlignment="1">
      <alignment horizontal="center" vertical="center"/>
    </xf>
    <xf numFmtId="0" fontId="8" fillId="0" borderId="35" xfId="35" applyFont="1" applyFill="1" applyBorder="1" applyAlignment="1">
      <alignment horizontal="center" vertical="center"/>
    </xf>
    <xf numFmtId="0" fontId="8" fillId="0" borderId="26" xfId="35" applyFont="1" applyFill="1" applyBorder="1" applyAlignment="1">
      <alignment horizontal="center" vertical="center"/>
    </xf>
    <xf numFmtId="0" fontId="9" fillId="0" borderId="0" xfId="35" applyFont="1" applyFill="1" applyBorder="1" applyAlignment="1">
      <alignment horizontal="center"/>
    </xf>
    <xf numFmtId="0" fontId="8" fillId="0" borderId="0" xfId="35" applyFont="1" applyFill="1" applyAlignment="1">
      <alignment horizontal="center"/>
    </xf>
    <xf numFmtId="0" fontId="12" fillId="0" borderId="30" xfId="35" applyFont="1" applyFill="1" applyBorder="1" applyAlignment="1">
      <alignment horizontal="center" vertical="center"/>
    </xf>
    <xf numFmtId="0" fontId="12" fillId="0" borderId="36" xfId="35" applyFont="1" applyFill="1" applyBorder="1" applyAlignment="1">
      <alignment horizontal="center" vertical="center"/>
    </xf>
    <xf numFmtId="0" fontId="12" fillId="0" borderId="7" xfId="35" applyFont="1" applyFill="1" applyBorder="1" applyAlignment="1">
      <alignment horizontal="center" vertical="center"/>
    </xf>
    <xf numFmtId="0" fontId="12" fillId="0" borderId="31" xfId="35" applyFont="1" applyFill="1" applyBorder="1" applyAlignment="1">
      <alignment horizontal="center" vertical="center" wrapText="1"/>
    </xf>
    <xf numFmtId="0" fontId="8" fillId="0" borderId="34" xfId="35" applyFont="1" applyFill="1" applyBorder="1" applyAlignment="1">
      <alignment horizontal="center" vertical="center" wrapText="1"/>
    </xf>
    <xf numFmtId="0" fontId="8" fillId="0" borderId="8" xfId="35" applyFont="1" applyFill="1" applyBorder="1" applyAlignment="1">
      <alignment horizontal="center" vertical="center" wrapText="1"/>
    </xf>
    <xf numFmtId="0" fontId="8" fillId="0" borderId="33" xfId="35" applyFont="1" applyFill="1" applyBorder="1" applyAlignment="1">
      <alignment horizontal="center" vertical="center"/>
    </xf>
    <xf numFmtId="0" fontId="8" fillId="0" borderId="16" xfId="35" applyFont="1" applyFill="1" applyBorder="1" applyAlignment="1">
      <alignment horizontal="center" vertical="center"/>
    </xf>
    <xf numFmtId="0" fontId="12" fillId="0" borderId="15" xfId="35" applyFont="1" applyFill="1" applyBorder="1" applyAlignment="1">
      <alignment horizontal="center" vertical="center" wrapText="1"/>
    </xf>
    <xf numFmtId="0" fontId="8" fillId="0" borderId="33" xfId="35" applyFont="1" applyFill="1" applyBorder="1" applyAlignment="1">
      <alignment horizontal="center" vertical="center" wrapText="1"/>
    </xf>
    <xf numFmtId="0" fontId="8" fillId="0" borderId="16" xfId="35" applyFont="1" applyFill="1" applyBorder="1" applyAlignment="1">
      <alignment horizontal="center" vertical="center" wrapText="1"/>
    </xf>
    <xf numFmtId="0" fontId="12" fillId="0" borderId="33" xfId="35" applyFont="1" applyFill="1" applyBorder="1" applyAlignment="1">
      <alignment horizontal="center" vertical="center" wrapText="1"/>
    </xf>
    <xf numFmtId="0" fontId="12" fillId="0" borderId="16" xfId="35" applyFont="1" applyFill="1" applyBorder="1" applyAlignment="1">
      <alignment horizontal="center" vertical="center" wrapText="1"/>
    </xf>
    <xf numFmtId="0" fontId="12" fillId="0" borderId="19" xfId="35" applyFont="1" applyFill="1" applyBorder="1" applyAlignment="1">
      <alignment horizontal="center" vertical="center" wrapText="1"/>
    </xf>
    <xf numFmtId="0" fontId="12" fillId="0" borderId="22" xfId="35" applyFont="1" applyFill="1" applyBorder="1" applyAlignment="1">
      <alignment horizontal="center" vertical="center" wrapText="1"/>
    </xf>
    <xf numFmtId="0" fontId="12" fillId="0" borderId="18" xfId="35" applyFont="1" applyFill="1" applyBorder="1" applyAlignment="1">
      <alignment horizontal="center" vertical="center" wrapText="1"/>
    </xf>
    <xf numFmtId="0" fontId="12" fillId="0" borderId="23" xfId="35" applyFont="1" applyFill="1" applyBorder="1" applyAlignment="1">
      <alignment horizontal="center" vertical="center" wrapText="1"/>
    </xf>
    <xf numFmtId="0" fontId="12" fillId="0" borderId="20" xfId="35" applyFont="1" applyFill="1" applyBorder="1" applyAlignment="1">
      <alignment horizontal="center" vertical="center" wrapText="1"/>
    </xf>
    <xf numFmtId="0" fontId="12" fillId="0" borderId="25" xfId="35" applyFont="1" applyFill="1" applyBorder="1" applyAlignment="1">
      <alignment horizontal="center" vertical="center" wrapText="1"/>
    </xf>
    <xf numFmtId="0" fontId="12"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9" fillId="0" borderId="0" xfId="0" applyFont="1" applyFill="1" applyBorder="1" applyAlignment="1">
      <alignment horizontal="center"/>
    </xf>
    <xf numFmtId="0" fontId="8" fillId="0" borderId="0" xfId="0" applyFont="1" applyFill="1" applyAlignment="1">
      <alignment horizontal="center"/>
    </xf>
    <xf numFmtId="0" fontId="10" fillId="0" borderId="0" xfId="0" applyFont="1" applyFill="1" applyAlignment="1">
      <alignment horizontal="center"/>
    </xf>
    <xf numFmtId="0" fontId="12" fillId="0" borderId="30"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31"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3" xfId="0" applyFont="1" applyFill="1" applyBorder="1" applyAlignment="1">
      <alignment horizontal="center" vertical="center"/>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41" fillId="0" borderId="0" xfId="0" applyFont="1" applyFill="1" applyBorder="1" applyAlignment="1">
      <alignment horizontal="center"/>
    </xf>
    <xf numFmtId="0" fontId="12" fillId="0" borderId="15"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6" xfId="0" applyFont="1" applyFill="1" applyBorder="1" applyAlignment="1">
      <alignment horizontal="center" vertical="center" wrapText="1"/>
    </xf>
  </cellXfs>
  <cellStyles count="47">
    <cellStyle name="Estilo 1" xfId="1"/>
    <cellStyle name="Euro" xfId="2"/>
    <cellStyle name="Euro 2" xfId="3"/>
    <cellStyle name="Euro 3" xfId="4"/>
    <cellStyle name="Euro 4" xfId="46"/>
    <cellStyle name="Millares" xfId="5" builtinId="3"/>
    <cellStyle name="Millares 2" xfId="6"/>
    <cellStyle name="Millares 2 2" xfId="7"/>
    <cellStyle name="Millares 3" xfId="25"/>
    <cellStyle name="Millares 4" xfId="31"/>
    <cellStyle name="Millares 5" xfId="34"/>
    <cellStyle name="Millares 6" xfId="40"/>
    <cellStyle name="Millares 7" xfId="44"/>
    <cellStyle name="Millares_Presupuesto_Ingresos2003" xfId="8"/>
    <cellStyle name="Moneda 2" xfId="9"/>
    <cellStyle name="Moneda 2 2" xfId="10"/>
    <cellStyle name="Moneda 2 3" xfId="27"/>
    <cellStyle name="Moneda 2 4" xfId="30"/>
    <cellStyle name="Moneda 2 5" xfId="38"/>
    <cellStyle name="Moneda 2 5 2" xfId="42"/>
    <cellStyle name="Moneda 3" xfId="45"/>
    <cellStyle name="Moneda 4" xfId="11"/>
    <cellStyle name="Neutral" xfId="12" builtinId="28" customBuiltin="1"/>
    <cellStyle name="Neutral 2" xfId="13"/>
    <cellStyle name="Normal" xfId="0" builtinId="0"/>
    <cellStyle name="Normal 10" xfId="43"/>
    <cellStyle name="Normal 2" xfId="14"/>
    <cellStyle name="Normal 2 2" xfId="15"/>
    <cellStyle name="Normal 3" xfId="16"/>
    <cellStyle name="Normal 3 2" xfId="28"/>
    <cellStyle name="Normal 3 3" xfId="32"/>
    <cellStyle name="Normal 3 4" xfId="36"/>
    <cellStyle name="Normal 3 4 2" xfId="41"/>
    <cellStyle name="Normal 4" xfId="24"/>
    <cellStyle name="Normal 4 2" xfId="37"/>
    <cellStyle name="Normal 5" xfId="26"/>
    <cellStyle name="Normal 6" xfId="29"/>
    <cellStyle name="Normal 7" xfId="33"/>
    <cellStyle name="Normal 8" xfId="35"/>
    <cellStyle name="Normal 9" xfId="39"/>
    <cellStyle name="Normal_Proyeccion_Ingresos_2009" xfId="17"/>
    <cellStyle name="Notas 2" xfId="18"/>
    <cellStyle name="Porcentaje" xfId="19" builtinId="5"/>
    <cellStyle name="Porcentual 2" xfId="20"/>
    <cellStyle name="Porcentual 2 2" xfId="21"/>
    <cellStyle name="Total" xfId="22" builtinId="25" customBuiltin="1"/>
    <cellStyle name="Total 2" xfId="23"/>
  </cellStyles>
  <dxfs count="0"/>
  <tableStyles count="0" defaultTableStyle="TableStyleMedium9" defaultPivotStyle="PivotStyleLight16"/>
  <colors>
    <mruColors>
      <color rgb="FFFFFFCC"/>
      <color rgb="FFFF3300"/>
      <color rgb="FF99FF99"/>
      <color rgb="FF99FF66"/>
      <color rgb="FF66FF33"/>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249313</xdr:colOff>
      <xdr:row>6</xdr:row>
      <xdr:rowOff>138122</xdr:rowOff>
    </xdr:from>
    <xdr:ext cx="6645153" cy="2847446"/>
    <xdr:sp macro="" textlink="">
      <xdr:nvSpPr>
        <xdr:cNvPr id="2" name="1 Rectángulo">
          <a:extLst>
            <a:ext uri="{FF2B5EF4-FFF2-40B4-BE49-F238E27FC236}">
              <a16:creationId xmlns:a16="http://schemas.microsoft.com/office/drawing/2014/main" xmlns="" id="{00000000-0008-0000-0000-000002000000}"/>
            </a:ext>
          </a:extLst>
        </xdr:cNvPr>
        <xdr:cNvSpPr/>
      </xdr:nvSpPr>
      <xdr:spPr>
        <a:xfrm>
          <a:off x="1773313" y="1090622"/>
          <a:ext cx="6645153" cy="2847446"/>
        </a:xfrm>
        <a:prstGeom prst="rect">
          <a:avLst/>
        </a:prstGeom>
        <a:noFill/>
      </xdr:spPr>
      <xdr:txBody>
        <a:bodyPr wrap="none" lIns="91440" tIns="45720" rIns="91440" bIns="45720">
          <a:spAutoFit/>
          <a:scene3d>
            <a:camera prst="orthographicFront"/>
            <a:lightRig rig="balanced" dir="t">
              <a:rot lat="0" lon="0" rev="2100000"/>
            </a:lightRig>
          </a:scene3d>
          <a:sp3d extrusionH="57150" prstMaterial="metal">
            <a:bevelT w="38100" h="25400"/>
            <a:contourClr>
              <a:schemeClr val="bg2"/>
            </a:contourClr>
          </a:sp3d>
        </a:bodyPr>
        <a:lstStyle/>
        <a:p>
          <a:pPr algn="ctr"/>
          <a:r>
            <a:rPr lang="es-ES" sz="4400" b="1" cap="none" spc="0">
              <a:ln w="50800"/>
              <a:solidFill>
                <a:schemeClr val="bg1">
                  <a:shade val="50000"/>
                </a:schemeClr>
              </a:solidFill>
              <a:effectLst/>
            </a:rPr>
            <a:t>Presupuesto</a:t>
          </a:r>
          <a:r>
            <a:rPr lang="es-ES" sz="4400" b="1" cap="none" spc="0" baseline="0">
              <a:ln w="50800"/>
              <a:solidFill>
                <a:schemeClr val="bg1">
                  <a:shade val="50000"/>
                </a:schemeClr>
              </a:solidFill>
              <a:effectLst/>
            </a:rPr>
            <a:t> Municipal</a:t>
          </a:r>
        </a:p>
        <a:p>
          <a:pPr algn="ctr"/>
          <a:r>
            <a:rPr lang="es-ES" sz="4400" b="1" cap="none" spc="0" baseline="0">
              <a:ln w="50800"/>
              <a:solidFill>
                <a:schemeClr val="bg1">
                  <a:shade val="50000"/>
                </a:schemeClr>
              </a:solidFill>
              <a:effectLst/>
            </a:rPr>
            <a:t>Ejercicio - 2021</a:t>
          </a:r>
        </a:p>
        <a:p>
          <a:pPr algn="ctr"/>
          <a:r>
            <a:rPr lang="es-ES" sz="4400" b="1" cap="none" spc="0" baseline="0">
              <a:ln w="50800"/>
              <a:solidFill>
                <a:schemeClr val="bg1">
                  <a:shade val="50000"/>
                </a:schemeClr>
              </a:solidFill>
              <a:effectLst/>
            </a:rPr>
            <a:t>Decreto N° </a:t>
          </a:r>
          <a:r>
            <a:rPr lang="es-ES" sz="4400" b="1" cap="none" spc="0" baseline="0">
              <a:ln w="50800"/>
              <a:solidFill>
                <a:srgbClr val="FFFF00"/>
              </a:solidFill>
              <a:effectLst/>
            </a:rPr>
            <a:t>15</a:t>
          </a:r>
        </a:p>
        <a:p>
          <a:pPr algn="ctr"/>
          <a:r>
            <a:rPr lang="es-ES" sz="4400" b="1" cap="none" spc="0" baseline="0">
              <a:ln w="50800"/>
              <a:solidFill>
                <a:schemeClr val="bg1">
                  <a:shade val="50000"/>
                </a:schemeClr>
              </a:solidFill>
              <a:effectLst/>
            </a:rPr>
            <a:t>de 17 de diciembre de 2020</a:t>
          </a:r>
        </a:p>
      </xdr:txBody>
    </xdr:sp>
    <xdr:clientData/>
  </xdr:oneCellAnchor>
  <xdr:oneCellAnchor>
    <xdr:from>
      <xdr:col>0</xdr:col>
      <xdr:colOff>299509</xdr:colOff>
      <xdr:row>0</xdr:row>
      <xdr:rowOff>106893</xdr:rowOff>
    </xdr:from>
    <xdr:ext cx="10432976" cy="881018"/>
    <xdr:sp macro="" textlink="">
      <xdr:nvSpPr>
        <xdr:cNvPr id="3" name="2 Rectángulo">
          <a:extLst>
            <a:ext uri="{FF2B5EF4-FFF2-40B4-BE49-F238E27FC236}">
              <a16:creationId xmlns:a16="http://schemas.microsoft.com/office/drawing/2014/main" xmlns="" id="{00000000-0008-0000-0000-000003000000}"/>
            </a:ext>
          </a:extLst>
        </xdr:cNvPr>
        <xdr:cNvSpPr/>
      </xdr:nvSpPr>
      <xdr:spPr>
        <a:xfrm>
          <a:off x="299509" y="106893"/>
          <a:ext cx="10432976" cy="881018"/>
        </a:xfrm>
        <a:prstGeom prst="rect">
          <a:avLst/>
        </a:prstGeom>
        <a:noFill/>
      </xdr:spPr>
      <xdr:txBody>
        <a:bodyPr wrap="square" lIns="91440" tIns="45720" rIns="91440" bIns="45720">
          <a:noAutofit/>
          <a:scene3d>
            <a:camera prst="orthographicFront"/>
            <a:lightRig rig="brightRoom" dir="t"/>
          </a:scene3d>
          <a:sp3d contourW="6350" prstMaterial="plastic">
            <a:bevelT w="20320" h="20320" prst="angle"/>
            <a:contourClr>
              <a:schemeClr val="accent1">
                <a:tint val="100000"/>
                <a:shade val="100000"/>
                <a:hueMod val="100000"/>
                <a:satMod val="100000"/>
              </a:schemeClr>
            </a:contourClr>
          </a:sp3d>
        </a:bodyPr>
        <a:lstStyle/>
        <a:p>
          <a:pPr algn="ctr"/>
          <a:r>
            <a:rPr lang="es-ES" sz="48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rPr>
            <a:t>alcaldia</a:t>
          </a:r>
          <a:r>
            <a:rPr lang="es-ES" sz="4800" b="1" cap="all" spc="0" baseline="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rPr>
            <a:t> municipal de metapan</a:t>
          </a:r>
          <a:endParaRPr lang="es-ES" sz="48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endParaRPr>
        </a:p>
      </xdr:txBody>
    </xdr:sp>
    <xdr:clientData/>
  </xdr:oneCellAnchor>
  <xdr:twoCellAnchor>
    <xdr:from>
      <xdr:col>11</xdr:col>
      <xdr:colOff>201084</xdr:colOff>
      <xdr:row>8</xdr:row>
      <xdr:rowOff>74084</xdr:rowOff>
    </xdr:from>
    <xdr:to>
      <xdr:col>17</xdr:col>
      <xdr:colOff>677333</xdr:colOff>
      <xdr:row>27</xdr:row>
      <xdr:rowOff>105834</xdr:rowOff>
    </xdr:to>
    <xdr:sp macro="" textlink="">
      <xdr:nvSpPr>
        <xdr:cNvPr id="6" name="Rectángulo redondeado 5">
          <a:extLst>
            <a:ext uri="{FF2B5EF4-FFF2-40B4-BE49-F238E27FC236}">
              <a16:creationId xmlns:a16="http://schemas.microsoft.com/office/drawing/2014/main" xmlns="" id="{00000000-0008-0000-0000-000006000000}"/>
            </a:ext>
          </a:extLst>
        </xdr:cNvPr>
        <xdr:cNvSpPr/>
      </xdr:nvSpPr>
      <xdr:spPr bwMode="auto">
        <a:xfrm>
          <a:off x="8583084" y="1344084"/>
          <a:ext cx="5048249" cy="3048000"/>
        </a:xfrm>
        <a:prstGeom prst="roundRect">
          <a:avLst/>
        </a:prstGeom>
        <a:blipFill dpi="0" rotWithShape="1">
          <a:blip xmlns:r="http://schemas.openxmlformats.org/officeDocument/2006/relationships" r:embed="rId1"/>
          <a:srcRect/>
          <a:stretch>
            <a:fillRect l="-5000" t="-4000" r="-5000" b="-4000"/>
          </a:stretch>
        </a:bli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SV" sz="1100"/>
        </a:p>
      </xdr:txBody>
    </xdr:sp>
    <xdr:clientData/>
  </xdr:twoCellAnchor>
  <xdr:twoCellAnchor editAs="oneCell">
    <xdr:from>
      <xdr:col>0</xdr:col>
      <xdr:colOff>685800</xdr:colOff>
      <xdr:row>9</xdr:row>
      <xdr:rowOff>0</xdr:rowOff>
    </xdr:from>
    <xdr:to>
      <xdr:col>2</xdr:col>
      <xdr:colOff>571500</xdr:colOff>
      <xdr:row>18</xdr:row>
      <xdr:rowOff>51254</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1543050"/>
          <a:ext cx="1409700" cy="15943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37992</xdr:colOff>
      <xdr:row>2</xdr:row>
      <xdr:rowOff>51955</xdr:rowOff>
    </xdr:from>
    <xdr:to>
      <xdr:col>1</xdr:col>
      <xdr:colOff>550933</xdr:colOff>
      <xdr:row>5</xdr:row>
      <xdr:rowOff>103910</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765" y="346364"/>
          <a:ext cx="512941" cy="649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38100</xdr:rowOff>
    </xdr:from>
    <xdr:to>
      <xdr:col>0</xdr:col>
      <xdr:colOff>600269</xdr:colOff>
      <xdr:row>3</xdr:row>
      <xdr:rowOff>95250</xdr:rowOff>
    </xdr:to>
    <xdr:pic>
      <xdr:nvPicPr>
        <xdr:cNvPr id="2" name="Imagen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38100"/>
          <a:ext cx="428819" cy="542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153865</xdr:colOff>
      <xdr:row>0</xdr:row>
      <xdr:rowOff>0</xdr:rowOff>
    </xdr:from>
    <xdr:to>
      <xdr:col>0</xdr:col>
      <xdr:colOff>582684</xdr:colOff>
      <xdr:row>2</xdr:row>
      <xdr:rowOff>88656</xdr:rowOff>
    </xdr:to>
    <xdr:pic>
      <xdr:nvPicPr>
        <xdr:cNvPr id="2" name="Imagen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865" y="0"/>
          <a:ext cx="428819" cy="5429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8" tint="-0.499984740745262"/>
  </sheetPr>
  <dimension ref="A1:D38"/>
  <sheetViews>
    <sheetView tabSelected="1" zoomScale="90" zoomScaleNormal="90" workbookViewId="0"/>
  </sheetViews>
  <sheetFormatPr baseColWidth="10" defaultRowHeight="12.75" x14ac:dyDescent="0.2"/>
  <cols>
    <col min="1" max="16384" width="11.42578125" style="342"/>
  </cols>
  <sheetData>
    <row r="1" spans="1:1" x14ac:dyDescent="0.2">
      <c r="A1" s="341"/>
    </row>
    <row r="38" spans="4:4" x14ac:dyDescent="0.2">
      <c r="D38" s="343"/>
    </row>
  </sheetData>
  <sheetProtection algorithmName="SHA-512" hashValue="IO6vxSImsxKnPc+YRv9tKkGrRZP00R7ovWOunSMYkYf/krphpK7lwOngFTO5i4CJT7LXn0J6a46IJlIjjVrcVw==" saltValue="G0fF/vx/ssOKjlFwWgyMEA==" spinCount="100000" sheet="1" objects="1" scenarios="1" selectLockedCells="1" selectUnlockedCells="1"/>
  <phoneticPr fontId="32"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9">
    <tabColor rgb="FFFF0000"/>
  </sheetPr>
  <dimension ref="A1:K393"/>
  <sheetViews>
    <sheetView showGridLines="0" zoomScale="80" zoomScaleNormal="80" workbookViewId="0">
      <pane xSplit="1" ySplit="7" topLeftCell="B8" activePane="bottomRight" state="frozen"/>
      <selection pane="topRight" activeCell="B1" sqref="B1"/>
      <selection pane="bottomLeft" activeCell="A8" sqref="A8"/>
      <selection pane="bottomRight" activeCell="C385" sqref="C385"/>
    </sheetView>
  </sheetViews>
  <sheetFormatPr baseColWidth="10" defaultRowHeight="12.75" x14ac:dyDescent="0.2"/>
  <cols>
    <col min="1" max="1" width="5" style="2" customWidth="1"/>
    <col min="2" max="2" width="36.28515625" style="2" customWidth="1"/>
    <col min="3" max="3" width="39.42578125" style="2" customWidth="1"/>
    <col min="4" max="4" width="29.85546875" style="2" customWidth="1"/>
    <col min="5" max="5" width="13" style="2" customWidth="1"/>
    <col min="6" max="6" width="12.28515625" style="2" bestFit="1" customWidth="1"/>
    <col min="7" max="16384" width="11.42578125" style="2"/>
  </cols>
  <sheetData>
    <row r="1" spans="1:5" x14ac:dyDescent="0.2">
      <c r="A1" s="532" t="s">
        <v>284</v>
      </c>
      <c r="B1" s="532"/>
      <c r="C1" s="532"/>
      <c r="D1" s="532"/>
      <c r="E1" s="532"/>
    </row>
    <row r="2" spans="1:5" x14ac:dyDescent="0.2">
      <c r="A2" s="533" t="s">
        <v>1023</v>
      </c>
      <c r="B2" s="534"/>
      <c r="C2" s="534"/>
      <c r="D2" s="534"/>
      <c r="E2" s="534"/>
    </row>
    <row r="3" spans="1:5" ht="13.5" thickBot="1" x14ac:dyDescent="0.25">
      <c r="A3" s="534" t="s">
        <v>396</v>
      </c>
      <c r="B3" s="534"/>
      <c r="C3" s="534"/>
      <c r="D3" s="534"/>
      <c r="E3" s="534"/>
    </row>
    <row r="4" spans="1:5" ht="13.5" customHeight="1" x14ac:dyDescent="0.2">
      <c r="A4" s="535" t="s">
        <v>49</v>
      </c>
      <c r="B4" s="83"/>
      <c r="C4" s="538" t="s">
        <v>50</v>
      </c>
      <c r="D4" s="530" t="s">
        <v>51</v>
      </c>
      <c r="E4" s="542" t="s">
        <v>54</v>
      </c>
    </row>
    <row r="5" spans="1:5" ht="13.5" thickBot="1" x14ac:dyDescent="0.25">
      <c r="A5" s="536"/>
      <c r="B5" s="84" t="s">
        <v>55</v>
      </c>
      <c r="C5" s="539"/>
      <c r="D5" s="541"/>
      <c r="E5" s="543"/>
    </row>
    <row r="6" spans="1:5" ht="10.5" customHeight="1" x14ac:dyDescent="0.2">
      <c r="A6" s="536"/>
      <c r="B6" s="66" t="s">
        <v>658</v>
      </c>
      <c r="C6" s="539"/>
      <c r="D6" s="541"/>
      <c r="E6" s="530" t="s">
        <v>389</v>
      </c>
    </row>
    <row r="7" spans="1:5" ht="10.5" customHeight="1" thickBot="1" x14ac:dyDescent="0.25">
      <c r="A7" s="537"/>
      <c r="B7" s="85"/>
      <c r="C7" s="540"/>
      <c r="D7" s="531"/>
      <c r="E7" s="531"/>
    </row>
    <row r="8" spans="1:5" ht="12.75" customHeight="1" x14ac:dyDescent="0.2">
      <c r="A8" s="75"/>
      <c r="B8" s="71"/>
      <c r="C8" s="71"/>
      <c r="D8" s="71"/>
      <c r="E8" s="73"/>
    </row>
    <row r="9" spans="1:5" ht="12.75" customHeight="1" x14ac:dyDescent="0.2">
      <c r="A9" s="75">
        <v>1</v>
      </c>
      <c r="B9" s="71" t="s">
        <v>498</v>
      </c>
      <c r="C9" s="71" t="s">
        <v>203</v>
      </c>
      <c r="D9" s="71" t="s">
        <v>844</v>
      </c>
      <c r="E9" s="73">
        <v>450</v>
      </c>
    </row>
    <row r="10" spans="1:5" ht="12.75" customHeight="1" x14ac:dyDescent="0.2">
      <c r="A10" s="75">
        <v>2</v>
      </c>
      <c r="B10" s="71" t="s">
        <v>179</v>
      </c>
      <c r="C10" s="71" t="s">
        <v>203</v>
      </c>
      <c r="D10" s="71" t="s">
        <v>844</v>
      </c>
      <c r="E10" s="73">
        <v>550</v>
      </c>
    </row>
    <row r="11" spans="1:5" ht="12.75" customHeight="1" x14ac:dyDescent="0.2">
      <c r="A11" s="75">
        <v>3</v>
      </c>
      <c r="B11" s="71" t="s">
        <v>502</v>
      </c>
      <c r="C11" s="72" t="s">
        <v>503</v>
      </c>
      <c r="D11" s="71" t="s">
        <v>504</v>
      </c>
      <c r="E11" s="73">
        <v>850</v>
      </c>
    </row>
    <row r="12" spans="1:5" ht="12.75" customHeight="1" x14ac:dyDescent="0.2">
      <c r="A12" s="75">
        <v>4</v>
      </c>
      <c r="B12" s="76" t="s">
        <v>587</v>
      </c>
      <c r="C12" s="76" t="s">
        <v>203</v>
      </c>
      <c r="D12" s="71" t="s">
        <v>504</v>
      </c>
      <c r="E12" s="77">
        <v>400</v>
      </c>
    </row>
    <row r="13" spans="1:5" ht="12.75" customHeight="1" x14ac:dyDescent="0.2">
      <c r="A13" s="75">
        <v>5</v>
      </c>
      <c r="B13" s="71" t="s">
        <v>952</v>
      </c>
      <c r="C13" s="71" t="s">
        <v>203</v>
      </c>
      <c r="D13" s="71" t="s">
        <v>509</v>
      </c>
      <c r="E13" s="73">
        <v>350</v>
      </c>
    </row>
    <row r="14" spans="1:5" ht="12.75" customHeight="1" x14ac:dyDescent="0.2">
      <c r="A14" s="75">
        <v>6</v>
      </c>
      <c r="B14" s="71" t="s">
        <v>67</v>
      </c>
      <c r="C14" s="72" t="s">
        <v>719</v>
      </c>
      <c r="D14" s="71" t="s">
        <v>514</v>
      </c>
      <c r="E14" s="73">
        <v>1100</v>
      </c>
    </row>
    <row r="15" spans="1:5" ht="12.75" customHeight="1" x14ac:dyDescent="0.2">
      <c r="A15" s="75">
        <v>7</v>
      </c>
      <c r="B15" s="71" t="s">
        <v>515</v>
      </c>
      <c r="C15" s="71" t="s">
        <v>516</v>
      </c>
      <c r="D15" s="71" t="s">
        <v>514</v>
      </c>
      <c r="E15" s="73">
        <v>425</v>
      </c>
    </row>
    <row r="16" spans="1:5" ht="12.75" customHeight="1" x14ac:dyDescent="0.2">
      <c r="A16" s="75">
        <v>8</v>
      </c>
      <c r="B16" s="71" t="s">
        <v>69</v>
      </c>
      <c r="C16" s="71" t="s">
        <v>516</v>
      </c>
      <c r="D16" s="71" t="s">
        <v>514</v>
      </c>
      <c r="E16" s="73">
        <v>450</v>
      </c>
    </row>
    <row r="17" spans="1:5" ht="12.75" customHeight="1" x14ac:dyDescent="0.2">
      <c r="A17" s="75">
        <v>9</v>
      </c>
      <c r="B17" s="71" t="s">
        <v>183</v>
      </c>
      <c r="C17" s="71" t="s">
        <v>517</v>
      </c>
      <c r="D17" s="71" t="s">
        <v>514</v>
      </c>
      <c r="E17" s="73">
        <v>425</v>
      </c>
    </row>
    <row r="18" spans="1:5" ht="12.75" customHeight="1" x14ac:dyDescent="0.2">
      <c r="A18" s="75">
        <v>10</v>
      </c>
      <c r="B18" s="76" t="s">
        <v>590</v>
      </c>
      <c r="C18" s="71" t="s">
        <v>517</v>
      </c>
      <c r="D18" s="71" t="s">
        <v>514</v>
      </c>
      <c r="E18" s="77">
        <v>425</v>
      </c>
    </row>
    <row r="19" spans="1:5" ht="12.75" customHeight="1" x14ac:dyDescent="0.2">
      <c r="A19" s="75">
        <v>11</v>
      </c>
      <c r="B19" s="71" t="s">
        <v>846</v>
      </c>
      <c r="C19" s="71" t="s">
        <v>203</v>
      </c>
      <c r="D19" s="71" t="s">
        <v>514</v>
      </c>
      <c r="E19" s="73">
        <v>425</v>
      </c>
    </row>
    <row r="20" spans="1:5" ht="12.75" customHeight="1" x14ac:dyDescent="0.2">
      <c r="A20" s="75">
        <v>12</v>
      </c>
      <c r="B20" s="71" t="s">
        <v>68</v>
      </c>
      <c r="C20" s="71" t="s">
        <v>203</v>
      </c>
      <c r="D20" s="71" t="s">
        <v>514</v>
      </c>
      <c r="E20" s="73">
        <v>425</v>
      </c>
    </row>
    <row r="21" spans="1:5" ht="12.75" customHeight="1" x14ac:dyDescent="0.2">
      <c r="A21" s="75">
        <v>13</v>
      </c>
      <c r="B21" s="71" t="s">
        <v>739</v>
      </c>
      <c r="C21" s="71" t="s">
        <v>203</v>
      </c>
      <c r="D21" s="71" t="s">
        <v>514</v>
      </c>
      <c r="E21" s="73">
        <v>300</v>
      </c>
    </row>
    <row r="22" spans="1:5" ht="12.75" customHeight="1" x14ac:dyDescent="0.2">
      <c r="A22" s="75">
        <v>14</v>
      </c>
      <c r="B22" s="71" t="s">
        <v>184</v>
      </c>
      <c r="C22" s="89" t="s">
        <v>719</v>
      </c>
      <c r="D22" s="71" t="s">
        <v>848</v>
      </c>
      <c r="E22" s="73">
        <v>1350</v>
      </c>
    </row>
    <row r="23" spans="1:5" ht="12.75" customHeight="1" x14ac:dyDescent="0.2">
      <c r="A23" s="75">
        <v>15</v>
      </c>
      <c r="B23" s="71" t="s">
        <v>71</v>
      </c>
      <c r="C23" s="71" t="s">
        <v>203</v>
      </c>
      <c r="D23" s="71" t="s">
        <v>848</v>
      </c>
      <c r="E23" s="73">
        <v>700</v>
      </c>
    </row>
    <row r="24" spans="1:5" ht="12.75" customHeight="1" x14ac:dyDescent="0.2">
      <c r="A24" s="75">
        <v>16</v>
      </c>
      <c r="B24" s="71" t="s">
        <v>519</v>
      </c>
      <c r="C24" s="71" t="s">
        <v>203</v>
      </c>
      <c r="D24" s="71" t="s">
        <v>848</v>
      </c>
      <c r="E24" s="73">
        <v>600</v>
      </c>
    </row>
    <row r="25" spans="1:5" ht="12.75" customHeight="1" x14ac:dyDescent="0.2">
      <c r="A25" s="75">
        <v>17</v>
      </c>
      <c r="B25" s="71" t="s">
        <v>185</v>
      </c>
      <c r="C25" s="71" t="s">
        <v>203</v>
      </c>
      <c r="D25" s="71" t="s">
        <v>848</v>
      </c>
      <c r="E25" s="73">
        <v>400</v>
      </c>
    </row>
    <row r="26" spans="1:5" ht="12.75" customHeight="1" x14ac:dyDescent="0.2">
      <c r="A26" s="75">
        <v>18</v>
      </c>
      <c r="B26" s="144" t="s">
        <v>950</v>
      </c>
      <c r="C26" s="144" t="s">
        <v>203</v>
      </c>
      <c r="D26" s="144" t="s">
        <v>862</v>
      </c>
      <c r="E26" s="148">
        <v>400</v>
      </c>
    </row>
    <row r="27" spans="1:5" ht="12.75" customHeight="1" x14ac:dyDescent="0.2">
      <c r="A27" s="75">
        <v>19</v>
      </c>
      <c r="B27" s="144" t="s">
        <v>740</v>
      </c>
      <c r="C27" s="150" t="s">
        <v>203</v>
      </c>
      <c r="D27" s="144" t="s">
        <v>862</v>
      </c>
      <c r="E27" s="148">
        <v>350</v>
      </c>
    </row>
    <row r="28" spans="1:5" ht="12.75" customHeight="1" x14ac:dyDescent="0.2">
      <c r="A28" s="75">
        <v>20</v>
      </c>
      <c r="B28" s="144" t="s">
        <v>780</v>
      </c>
      <c r="C28" s="150" t="s">
        <v>203</v>
      </c>
      <c r="D28" s="144" t="s">
        <v>862</v>
      </c>
      <c r="E28" s="148">
        <v>300</v>
      </c>
    </row>
    <row r="29" spans="1:5" ht="12.75" customHeight="1" x14ac:dyDescent="0.2">
      <c r="A29" s="75">
        <v>21</v>
      </c>
      <c r="B29" s="144" t="s">
        <v>957</v>
      </c>
      <c r="C29" s="150" t="s">
        <v>203</v>
      </c>
      <c r="D29" s="144" t="s">
        <v>862</v>
      </c>
      <c r="E29" s="148">
        <v>300</v>
      </c>
    </row>
    <row r="30" spans="1:5" ht="12.75" customHeight="1" x14ac:dyDescent="0.2">
      <c r="A30" s="75">
        <v>22</v>
      </c>
      <c r="B30" s="144" t="s">
        <v>781</v>
      </c>
      <c r="C30" s="150" t="s">
        <v>770</v>
      </c>
      <c r="D30" s="144" t="s">
        <v>862</v>
      </c>
      <c r="E30" s="148">
        <v>300</v>
      </c>
    </row>
    <row r="31" spans="1:5" ht="12.75" customHeight="1" x14ac:dyDescent="0.2">
      <c r="A31" s="75">
        <v>23</v>
      </c>
      <c r="B31" s="75" t="s">
        <v>778</v>
      </c>
      <c r="C31" s="71" t="s">
        <v>719</v>
      </c>
      <c r="D31" s="75" t="s">
        <v>738</v>
      </c>
      <c r="E31" s="73">
        <v>800</v>
      </c>
    </row>
    <row r="32" spans="1:5" ht="12.75" customHeight="1" x14ac:dyDescent="0.2">
      <c r="A32" s="75">
        <v>24</v>
      </c>
      <c r="B32" s="71" t="s">
        <v>520</v>
      </c>
      <c r="C32" s="71" t="s">
        <v>521</v>
      </c>
      <c r="D32" s="75" t="s">
        <v>738</v>
      </c>
      <c r="E32" s="73">
        <v>700</v>
      </c>
    </row>
    <row r="33" spans="1:5" ht="12.75" customHeight="1" x14ac:dyDescent="0.2">
      <c r="A33" s="75">
        <v>25</v>
      </c>
      <c r="B33" s="76" t="s">
        <v>591</v>
      </c>
      <c r="C33" s="71" t="s">
        <v>540</v>
      </c>
      <c r="D33" s="71" t="s">
        <v>522</v>
      </c>
      <c r="E33" s="73">
        <v>472</v>
      </c>
    </row>
    <row r="34" spans="1:5" ht="12.75" customHeight="1" x14ac:dyDescent="0.2">
      <c r="A34" s="75">
        <v>26</v>
      </c>
      <c r="B34" s="71" t="s">
        <v>73</v>
      </c>
      <c r="C34" s="71" t="s">
        <v>719</v>
      </c>
      <c r="D34" s="71" t="s">
        <v>849</v>
      </c>
      <c r="E34" s="73">
        <v>1100</v>
      </c>
    </row>
    <row r="35" spans="1:5" ht="12.75" customHeight="1" x14ac:dyDescent="0.2">
      <c r="A35" s="75">
        <v>27</v>
      </c>
      <c r="B35" s="71" t="s">
        <v>186</v>
      </c>
      <c r="C35" s="71" t="s">
        <v>720</v>
      </c>
      <c r="D35" s="71" t="s">
        <v>849</v>
      </c>
      <c r="E35" s="73">
        <v>425</v>
      </c>
    </row>
    <row r="36" spans="1:5" ht="12.75" customHeight="1" x14ac:dyDescent="0.2">
      <c r="A36" s="75">
        <v>28</v>
      </c>
      <c r="B36" s="71" t="s">
        <v>779</v>
      </c>
      <c r="C36" s="72" t="s">
        <v>660</v>
      </c>
      <c r="D36" s="71" t="s">
        <v>851</v>
      </c>
      <c r="E36" s="73">
        <v>550</v>
      </c>
    </row>
    <row r="37" spans="1:5" ht="12.75" customHeight="1" x14ac:dyDescent="0.2">
      <c r="A37" s="75">
        <v>29</v>
      </c>
      <c r="B37" s="71" t="s">
        <v>75</v>
      </c>
      <c r="C37" s="72" t="s">
        <v>850</v>
      </c>
      <c r="D37" s="71" t="s">
        <v>851</v>
      </c>
      <c r="E37" s="73">
        <v>550</v>
      </c>
    </row>
    <row r="38" spans="1:5" ht="12.75" customHeight="1" x14ac:dyDescent="0.2">
      <c r="A38" s="75">
        <v>30</v>
      </c>
      <c r="B38" s="71" t="s">
        <v>524</v>
      </c>
      <c r="C38" s="71" t="s">
        <v>523</v>
      </c>
      <c r="D38" s="71" t="s">
        <v>851</v>
      </c>
      <c r="E38" s="73">
        <v>425</v>
      </c>
    </row>
    <row r="39" spans="1:5" ht="12.75" customHeight="1" x14ac:dyDescent="0.2">
      <c r="A39" s="75">
        <v>31</v>
      </c>
      <c r="B39" s="71" t="s">
        <v>960</v>
      </c>
      <c r="C39" s="71" t="s">
        <v>523</v>
      </c>
      <c r="D39" s="71" t="s">
        <v>851</v>
      </c>
      <c r="E39" s="73">
        <v>425</v>
      </c>
    </row>
    <row r="40" spans="1:5" ht="12.75" customHeight="1" x14ac:dyDescent="0.2">
      <c r="A40" s="75">
        <v>32</v>
      </c>
      <c r="B40" s="71" t="s">
        <v>525</v>
      </c>
      <c r="C40" s="71" t="s">
        <v>523</v>
      </c>
      <c r="D40" s="71" t="s">
        <v>851</v>
      </c>
      <c r="E40" s="73">
        <v>425</v>
      </c>
    </row>
    <row r="41" spans="1:5" ht="12.75" customHeight="1" x14ac:dyDescent="0.2">
      <c r="A41" s="75">
        <v>33</v>
      </c>
      <c r="B41" s="71" t="s">
        <v>526</v>
      </c>
      <c r="C41" s="71" t="s">
        <v>523</v>
      </c>
      <c r="D41" s="71" t="s">
        <v>851</v>
      </c>
      <c r="E41" s="73">
        <v>425</v>
      </c>
    </row>
    <row r="42" spans="1:5" ht="12.75" customHeight="1" x14ac:dyDescent="0.2">
      <c r="A42" s="75">
        <v>34</v>
      </c>
      <c r="B42" s="71" t="s">
        <v>527</v>
      </c>
      <c r="C42" s="71" t="s">
        <v>523</v>
      </c>
      <c r="D42" s="71" t="s">
        <v>851</v>
      </c>
      <c r="E42" s="73">
        <v>425</v>
      </c>
    </row>
    <row r="43" spans="1:5" ht="12.75" customHeight="1" x14ac:dyDescent="0.2">
      <c r="A43" s="75">
        <v>35</v>
      </c>
      <c r="B43" s="71" t="s">
        <v>187</v>
      </c>
      <c r="C43" s="71" t="s">
        <v>523</v>
      </c>
      <c r="D43" s="71" t="s">
        <v>851</v>
      </c>
      <c r="E43" s="73">
        <v>425</v>
      </c>
    </row>
    <row r="44" spans="1:5" ht="12.75" customHeight="1" x14ac:dyDescent="0.2">
      <c r="A44" s="75">
        <v>36</v>
      </c>
      <c r="B44" s="71" t="s">
        <v>528</v>
      </c>
      <c r="C44" s="71" t="s">
        <v>523</v>
      </c>
      <c r="D44" s="71" t="s">
        <v>851</v>
      </c>
      <c r="E44" s="73">
        <v>425</v>
      </c>
    </row>
    <row r="45" spans="1:5" ht="12.75" customHeight="1" x14ac:dyDescent="0.2">
      <c r="A45" s="75">
        <v>37</v>
      </c>
      <c r="B45" s="71" t="s">
        <v>529</v>
      </c>
      <c r="C45" s="71" t="s">
        <v>523</v>
      </c>
      <c r="D45" s="71" t="s">
        <v>851</v>
      </c>
      <c r="E45" s="73">
        <v>425</v>
      </c>
    </row>
    <row r="46" spans="1:5" ht="12.75" customHeight="1" x14ac:dyDescent="0.2">
      <c r="A46" s="75">
        <v>38</v>
      </c>
      <c r="B46" s="71" t="s">
        <v>664</v>
      </c>
      <c r="C46" s="71" t="s">
        <v>523</v>
      </c>
      <c r="D46" s="71" t="s">
        <v>851</v>
      </c>
      <c r="E46" s="73">
        <v>425</v>
      </c>
    </row>
    <row r="47" spans="1:5" ht="12.75" customHeight="1" x14ac:dyDescent="0.2">
      <c r="A47" s="75">
        <v>39</v>
      </c>
      <c r="B47" s="71" t="s">
        <v>743</v>
      </c>
      <c r="C47" s="71" t="s">
        <v>523</v>
      </c>
      <c r="D47" s="71" t="s">
        <v>851</v>
      </c>
      <c r="E47" s="73">
        <v>425</v>
      </c>
    </row>
    <row r="48" spans="1:5" ht="12.75" customHeight="1" x14ac:dyDescent="0.2">
      <c r="A48" s="75">
        <v>40</v>
      </c>
      <c r="B48" s="71" t="s">
        <v>744</v>
      </c>
      <c r="C48" s="71" t="s">
        <v>523</v>
      </c>
      <c r="D48" s="71" t="s">
        <v>851</v>
      </c>
      <c r="E48" s="73">
        <v>425</v>
      </c>
    </row>
    <row r="49" spans="1:5" ht="12.75" customHeight="1" x14ac:dyDescent="0.2">
      <c r="A49" s="75">
        <v>41</v>
      </c>
      <c r="B49" s="71" t="s">
        <v>961</v>
      </c>
      <c r="C49" s="71" t="s">
        <v>523</v>
      </c>
      <c r="D49" s="71" t="s">
        <v>851</v>
      </c>
      <c r="E49" s="73">
        <v>425</v>
      </c>
    </row>
    <row r="50" spans="1:5" ht="12.75" customHeight="1" x14ac:dyDescent="0.2">
      <c r="A50" s="75">
        <v>42</v>
      </c>
      <c r="B50" s="144" t="s">
        <v>783</v>
      </c>
      <c r="C50" s="150" t="s">
        <v>523</v>
      </c>
      <c r="D50" s="144" t="s">
        <v>851</v>
      </c>
      <c r="E50" s="148">
        <v>375</v>
      </c>
    </row>
    <row r="51" spans="1:5" ht="12.75" customHeight="1" x14ac:dyDescent="0.2">
      <c r="A51" s="75">
        <v>43</v>
      </c>
      <c r="B51" s="144" t="s">
        <v>784</v>
      </c>
      <c r="C51" s="150" t="s">
        <v>523</v>
      </c>
      <c r="D51" s="144" t="s">
        <v>851</v>
      </c>
      <c r="E51" s="148">
        <v>375</v>
      </c>
    </row>
    <row r="52" spans="1:5" ht="12.75" customHeight="1" x14ac:dyDescent="0.2">
      <c r="A52" s="75">
        <v>44</v>
      </c>
      <c r="B52" s="144" t="s">
        <v>785</v>
      </c>
      <c r="C52" s="150" t="s">
        <v>523</v>
      </c>
      <c r="D52" s="144" t="s">
        <v>851</v>
      </c>
      <c r="E52" s="148">
        <v>375</v>
      </c>
    </row>
    <row r="53" spans="1:5" ht="12.75" customHeight="1" x14ac:dyDescent="0.2">
      <c r="A53" s="75">
        <v>45</v>
      </c>
      <c r="B53" s="144" t="s">
        <v>865</v>
      </c>
      <c r="C53" s="150" t="s">
        <v>523</v>
      </c>
      <c r="D53" s="144" t="s">
        <v>851</v>
      </c>
      <c r="E53" s="148">
        <v>375</v>
      </c>
    </row>
    <row r="54" spans="1:5" ht="12.75" customHeight="1" x14ac:dyDescent="0.2">
      <c r="A54" s="75">
        <v>46</v>
      </c>
      <c r="B54" s="144" t="s">
        <v>786</v>
      </c>
      <c r="C54" s="150" t="s">
        <v>523</v>
      </c>
      <c r="D54" s="144" t="s">
        <v>851</v>
      </c>
      <c r="E54" s="148">
        <v>375</v>
      </c>
    </row>
    <row r="55" spans="1:5" ht="12.75" customHeight="1" x14ac:dyDescent="0.2">
      <c r="A55" s="75">
        <v>47</v>
      </c>
      <c r="B55" s="144" t="s">
        <v>787</v>
      </c>
      <c r="C55" s="150" t="s">
        <v>523</v>
      </c>
      <c r="D55" s="144" t="s">
        <v>851</v>
      </c>
      <c r="E55" s="148">
        <v>375</v>
      </c>
    </row>
    <row r="56" spans="1:5" ht="12.75" customHeight="1" x14ac:dyDescent="0.2">
      <c r="A56" s="75">
        <v>48</v>
      </c>
      <c r="B56" s="144" t="s">
        <v>788</v>
      </c>
      <c r="C56" s="150" t="s">
        <v>523</v>
      </c>
      <c r="D56" s="144" t="s">
        <v>851</v>
      </c>
      <c r="E56" s="148">
        <v>375</v>
      </c>
    </row>
    <row r="57" spans="1:5" ht="12.75" customHeight="1" x14ac:dyDescent="0.2">
      <c r="A57" s="75">
        <v>49</v>
      </c>
      <c r="B57" s="144" t="s">
        <v>789</v>
      </c>
      <c r="C57" s="150" t="s">
        <v>523</v>
      </c>
      <c r="D57" s="144" t="s">
        <v>851</v>
      </c>
      <c r="E57" s="148">
        <v>375</v>
      </c>
    </row>
    <row r="58" spans="1:5" ht="12.75" customHeight="1" x14ac:dyDescent="0.2">
      <c r="A58" s="75">
        <v>50</v>
      </c>
      <c r="B58" s="144" t="s">
        <v>790</v>
      </c>
      <c r="C58" s="150" t="s">
        <v>523</v>
      </c>
      <c r="D58" s="144" t="s">
        <v>851</v>
      </c>
      <c r="E58" s="148">
        <v>375</v>
      </c>
    </row>
    <row r="59" spans="1:5" ht="12.75" customHeight="1" x14ac:dyDescent="0.2">
      <c r="A59" s="75">
        <v>51</v>
      </c>
      <c r="B59" s="144" t="s">
        <v>791</v>
      </c>
      <c r="C59" s="150" t="s">
        <v>523</v>
      </c>
      <c r="D59" s="144" t="s">
        <v>851</v>
      </c>
      <c r="E59" s="148">
        <v>375</v>
      </c>
    </row>
    <row r="60" spans="1:5" ht="12.75" customHeight="1" x14ac:dyDescent="0.2">
      <c r="A60" s="75">
        <v>52</v>
      </c>
      <c r="B60" s="144" t="s">
        <v>962</v>
      </c>
      <c r="C60" s="150" t="s">
        <v>523</v>
      </c>
      <c r="D60" s="144" t="s">
        <v>851</v>
      </c>
      <c r="E60" s="148">
        <v>375</v>
      </c>
    </row>
    <row r="61" spans="1:5" ht="12.75" customHeight="1" x14ac:dyDescent="0.2">
      <c r="A61" s="75">
        <v>53</v>
      </c>
      <c r="B61" s="144" t="s">
        <v>963</v>
      </c>
      <c r="C61" s="150" t="s">
        <v>523</v>
      </c>
      <c r="D61" s="144" t="s">
        <v>851</v>
      </c>
      <c r="E61" s="148">
        <v>375</v>
      </c>
    </row>
    <row r="62" spans="1:5" ht="12.75" customHeight="1" x14ac:dyDescent="0.2">
      <c r="A62" s="75">
        <v>54</v>
      </c>
      <c r="B62" s="144" t="s">
        <v>964</v>
      </c>
      <c r="C62" s="150" t="s">
        <v>523</v>
      </c>
      <c r="D62" s="144" t="s">
        <v>851</v>
      </c>
      <c r="E62" s="148">
        <v>375</v>
      </c>
    </row>
    <row r="63" spans="1:5" ht="12.75" customHeight="1" x14ac:dyDescent="0.2">
      <c r="A63" s="75">
        <v>55</v>
      </c>
      <c r="B63" s="144" t="s">
        <v>965</v>
      </c>
      <c r="C63" s="150" t="s">
        <v>523</v>
      </c>
      <c r="D63" s="144" t="s">
        <v>851</v>
      </c>
      <c r="E63" s="148">
        <v>375</v>
      </c>
    </row>
    <row r="64" spans="1:5" ht="12.75" customHeight="1" x14ac:dyDescent="0.2">
      <c r="A64" s="75">
        <v>56</v>
      </c>
      <c r="B64" s="144" t="s">
        <v>966</v>
      </c>
      <c r="C64" s="150" t="s">
        <v>523</v>
      </c>
      <c r="D64" s="144" t="s">
        <v>851</v>
      </c>
      <c r="E64" s="148">
        <v>375</v>
      </c>
    </row>
    <row r="65" spans="1:5" ht="12.75" customHeight="1" x14ac:dyDescent="0.2">
      <c r="A65" s="75">
        <v>57</v>
      </c>
      <c r="B65" s="144" t="s">
        <v>967</v>
      </c>
      <c r="C65" s="150" t="s">
        <v>523</v>
      </c>
      <c r="D65" s="144" t="s">
        <v>851</v>
      </c>
      <c r="E65" s="148">
        <v>375</v>
      </c>
    </row>
    <row r="66" spans="1:5" ht="12.75" customHeight="1" x14ac:dyDescent="0.2">
      <c r="A66" s="75">
        <v>58</v>
      </c>
      <c r="B66" s="144" t="s">
        <v>968</v>
      </c>
      <c r="C66" s="144" t="s">
        <v>523</v>
      </c>
      <c r="D66" s="144" t="s">
        <v>851</v>
      </c>
      <c r="E66" s="148">
        <v>375</v>
      </c>
    </row>
    <row r="67" spans="1:5" ht="12.75" customHeight="1" x14ac:dyDescent="0.2">
      <c r="A67" s="75">
        <v>59</v>
      </c>
      <c r="B67" s="144" t="s">
        <v>969</v>
      </c>
      <c r="C67" s="144" t="s">
        <v>523</v>
      </c>
      <c r="D67" s="144" t="s">
        <v>851</v>
      </c>
      <c r="E67" s="148">
        <v>375</v>
      </c>
    </row>
    <row r="68" spans="1:5" ht="12.75" customHeight="1" x14ac:dyDescent="0.2">
      <c r="A68" s="75">
        <v>60</v>
      </c>
      <c r="B68" s="144" t="s">
        <v>970</v>
      </c>
      <c r="C68" s="144" t="s">
        <v>523</v>
      </c>
      <c r="D68" s="144" t="s">
        <v>851</v>
      </c>
      <c r="E68" s="148">
        <v>375</v>
      </c>
    </row>
    <row r="69" spans="1:5" ht="12.75" customHeight="1" x14ac:dyDescent="0.2">
      <c r="A69" s="75">
        <v>61</v>
      </c>
      <c r="B69" s="144" t="s">
        <v>971</v>
      </c>
      <c r="C69" s="144" t="s">
        <v>523</v>
      </c>
      <c r="D69" s="144" t="s">
        <v>851</v>
      </c>
      <c r="E69" s="148">
        <v>375</v>
      </c>
    </row>
    <row r="70" spans="1:5" ht="12.75" customHeight="1" x14ac:dyDescent="0.2">
      <c r="A70" s="75">
        <v>62</v>
      </c>
      <c r="B70" s="144" t="s">
        <v>972</v>
      </c>
      <c r="C70" s="144" t="s">
        <v>523</v>
      </c>
      <c r="D70" s="144" t="s">
        <v>851</v>
      </c>
      <c r="E70" s="148">
        <v>375</v>
      </c>
    </row>
    <row r="71" spans="1:5" ht="12.75" customHeight="1" x14ac:dyDescent="0.2">
      <c r="A71" s="75">
        <v>63</v>
      </c>
      <c r="B71" s="144" t="s">
        <v>973</v>
      </c>
      <c r="C71" s="144" t="s">
        <v>523</v>
      </c>
      <c r="D71" s="144" t="s">
        <v>851</v>
      </c>
      <c r="E71" s="148">
        <v>375</v>
      </c>
    </row>
    <row r="72" spans="1:5" ht="12.75" customHeight="1" x14ac:dyDescent="0.2">
      <c r="A72" s="75">
        <v>64</v>
      </c>
      <c r="B72" s="144" t="s">
        <v>974</v>
      </c>
      <c r="C72" s="144" t="s">
        <v>523</v>
      </c>
      <c r="D72" s="144" t="s">
        <v>851</v>
      </c>
      <c r="E72" s="148">
        <v>375</v>
      </c>
    </row>
    <row r="73" spans="1:5" ht="12.75" customHeight="1" x14ac:dyDescent="0.2">
      <c r="A73" s="75">
        <v>65</v>
      </c>
      <c r="B73" s="144" t="s">
        <v>1020</v>
      </c>
      <c r="C73" s="144" t="s">
        <v>523</v>
      </c>
      <c r="D73" s="144" t="s">
        <v>851</v>
      </c>
      <c r="E73" s="148">
        <v>375</v>
      </c>
    </row>
    <row r="74" spans="1:5" ht="12.75" customHeight="1" x14ac:dyDescent="0.2">
      <c r="A74" s="75">
        <v>66</v>
      </c>
      <c r="B74" s="144" t="s">
        <v>975</v>
      </c>
      <c r="C74" s="144" t="s">
        <v>523</v>
      </c>
      <c r="D74" s="144" t="s">
        <v>851</v>
      </c>
      <c r="E74" s="148">
        <v>375</v>
      </c>
    </row>
    <row r="75" spans="1:5" ht="12.75" customHeight="1" x14ac:dyDescent="0.2">
      <c r="A75" s="75">
        <v>67</v>
      </c>
      <c r="B75" s="144" t="s">
        <v>976</v>
      </c>
      <c r="C75" s="144" t="s">
        <v>523</v>
      </c>
      <c r="D75" s="144" t="s">
        <v>851</v>
      </c>
      <c r="E75" s="148">
        <v>375</v>
      </c>
    </row>
    <row r="76" spans="1:5" ht="12.75" customHeight="1" x14ac:dyDescent="0.2">
      <c r="A76" s="75">
        <v>68</v>
      </c>
      <c r="B76" s="71" t="s">
        <v>530</v>
      </c>
      <c r="C76" s="72" t="s">
        <v>203</v>
      </c>
      <c r="D76" s="71" t="s">
        <v>531</v>
      </c>
      <c r="E76" s="73">
        <v>400</v>
      </c>
    </row>
    <row r="77" spans="1:5" ht="12.75" customHeight="1" x14ac:dyDescent="0.2">
      <c r="A77" s="75">
        <v>69</v>
      </c>
      <c r="B77" s="71" t="s">
        <v>532</v>
      </c>
      <c r="C77" s="71" t="s">
        <v>203</v>
      </c>
      <c r="D77" s="71" t="s">
        <v>531</v>
      </c>
      <c r="E77" s="73">
        <v>350</v>
      </c>
    </row>
    <row r="78" spans="1:5" ht="12.75" customHeight="1" x14ac:dyDescent="0.2">
      <c r="A78" s="75">
        <v>70</v>
      </c>
      <c r="B78" s="156" t="s">
        <v>1016</v>
      </c>
      <c r="C78" s="157" t="s">
        <v>1015</v>
      </c>
      <c r="D78" s="158" t="s">
        <v>1043</v>
      </c>
      <c r="E78" s="148">
        <v>500</v>
      </c>
    </row>
    <row r="79" spans="1:5" ht="12.75" customHeight="1" x14ac:dyDescent="0.2">
      <c r="A79" s="75">
        <v>71</v>
      </c>
      <c r="B79" s="144" t="s">
        <v>659</v>
      </c>
      <c r="C79" s="144" t="s">
        <v>507</v>
      </c>
      <c r="D79" s="144" t="s">
        <v>866</v>
      </c>
      <c r="E79" s="148">
        <v>500</v>
      </c>
    </row>
    <row r="80" spans="1:5" ht="12.75" customHeight="1" x14ac:dyDescent="0.2">
      <c r="A80" s="75">
        <v>72</v>
      </c>
      <c r="B80" s="71" t="s">
        <v>536</v>
      </c>
      <c r="C80" s="72" t="s">
        <v>719</v>
      </c>
      <c r="D80" s="71" t="s">
        <v>533</v>
      </c>
      <c r="E80" s="73">
        <v>1150</v>
      </c>
    </row>
    <row r="81" spans="1:5" ht="12.75" customHeight="1" x14ac:dyDescent="0.2">
      <c r="A81" s="75">
        <v>73</v>
      </c>
      <c r="B81" s="71" t="s">
        <v>77</v>
      </c>
      <c r="C81" s="72" t="s">
        <v>852</v>
      </c>
      <c r="D81" s="71" t="s">
        <v>533</v>
      </c>
      <c r="E81" s="73">
        <v>950</v>
      </c>
    </row>
    <row r="82" spans="1:5" ht="12.75" customHeight="1" x14ac:dyDescent="0.2">
      <c r="A82" s="75">
        <v>74</v>
      </c>
      <c r="B82" s="71" t="s">
        <v>72</v>
      </c>
      <c r="C82" s="72" t="s">
        <v>977</v>
      </c>
      <c r="D82" s="71" t="s">
        <v>533</v>
      </c>
      <c r="E82" s="121">
        <v>750</v>
      </c>
    </row>
    <row r="83" spans="1:5" ht="12.75" customHeight="1" x14ac:dyDescent="0.2">
      <c r="A83" s="75">
        <v>75</v>
      </c>
      <c r="B83" s="71" t="s">
        <v>188</v>
      </c>
      <c r="C83" s="72" t="s">
        <v>977</v>
      </c>
      <c r="D83" s="71" t="s">
        <v>533</v>
      </c>
      <c r="E83" s="73">
        <v>1100</v>
      </c>
    </row>
    <row r="84" spans="1:5" ht="12.75" customHeight="1" x14ac:dyDescent="0.2">
      <c r="A84" s="75">
        <v>76</v>
      </c>
      <c r="B84" s="144" t="s">
        <v>746</v>
      </c>
      <c r="C84" s="150" t="s">
        <v>958</v>
      </c>
      <c r="D84" s="144" t="s">
        <v>533</v>
      </c>
      <c r="E84" s="148">
        <v>1000</v>
      </c>
    </row>
    <row r="85" spans="1:5" ht="12.75" customHeight="1" x14ac:dyDescent="0.2">
      <c r="A85" s="75">
        <v>77</v>
      </c>
      <c r="B85" s="144" t="s">
        <v>980</v>
      </c>
      <c r="C85" s="150" t="s">
        <v>958</v>
      </c>
      <c r="D85" s="144" t="s">
        <v>533</v>
      </c>
      <c r="E85" s="148">
        <v>1000</v>
      </c>
    </row>
    <row r="86" spans="1:5" ht="12.75" customHeight="1" x14ac:dyDescent="0.2">
      <c r="A86" s="75">
        <v>78</v>
      </c>
      <c r="B86" s="152" t="s">
        <v>1046</v>
      </c>
      <c r="C86" s="150" t="s">
        <v>869</v>
      </c>
      <c r="D86" s="144" t="s">
        <v>533</v>
      </c>
      <c r="E86" s="148">
        <v>700</v>
      </c>
    </row>
    <row r="87" spans="1:5" ht="12.75" customHeight="1" x14ac:dyDescent="0.2">
      <c r="A87" s="75">
        <v>79</v>
      </c>
      <c r="B87" s="144" t="s">
        <v>792</v>
      </c>
      <c r="C87" s="150" t="s">
        <v>958</v>
      </c>
      <c r="D87" s="144" t="s">
        <v>533</v>
      </c>
      <c r="E87" s="148">
        <v>600</v>
      </c>
    </row>
    <row r="88" spans="1:5" ht="12.75" customHeight="1" x14ac:dyDescent="0.2">
      <c r="A88" s="75">
        <v>80</v>
      </c>
      <c r="B88" s="144" t="s">
        <v>981</v>
      </c>
      <c r="C88" s="150" t="s">
        <v>958</v>
      </c>
      <c r="D88" s="144" t="s">
        <v>533</v>
      </c>
      <c r="E88" s="155">
        <v>600</v>
      </c>
    </row>
    <row r="89" spans="1:5" ht="12.75" customHeight="1" x14ac:dyDescent="0.2">
      <c r="A89" s="75">
        <v>81</v>
      </c>
      <c r="B89" s="154" t="s">
        <v>663</v>
      </c>
      <c r="C89" s="150" t="s">
        <v>958</v>
      </c>
      <c r="D89" s="144" t="s">
        <v>533</v>
      </c>
      <c r="E89" s="155">
        <v>600</v>
      </c>
    </row>
    <row r="90" spans="1:5" ht="12.75" customHeight="1" x14ac:dyDescent="0.2">
      <c r="A90" s="75">
        <v>82</v>
      </c>
      <c r="B90" s="154" t="s">
        <v>959</v>
      </c>
      <c r="C90" s="150" t="s">
        <v>958</v>
      </c>
      <c r="D90" s="144" t="s">
        <v>533</v>
      </c>
      <c r="E90" s="155">
        <v>600</v>
      </c>
    </row>
    <row r="91" spans="1:5" ht="12.75" customHeight="1" x14ac:dyDescent="0.2">
      <c r="A91" s="75">
        <v>83</v>
      </c>
      <c r="B91" s="71" t="s">
        <v>535</v>
      </c>
      <c r="C91" s="72" t="s">
        <v>854</v>
      </c>
      <c r="D91" s="71" t="s">
        <v>715</v>
      </c>
      <c r="E91" s="73">
        <v>1250</v>
      </c>
    </row>
    <row r="92" spans="1:5" ht="12.75" customHeight="1" x14ac:dyDescent="0.2">
      <c r="A92" s="75">
        <v>84</v>
      </c>
      <c r="B92" s="71" t="s">
        <v>629</v>
      </c>
      <c r="C92" s="72" t="s">
        <v>717</v>
      </c>
      <c r="D92" s="71" t="s">
        <v>715</v>
      </c>
      <c r="E92" s="73">
        <v>460</v>
      </c>
    </row>
    <row r="93" spans="1:5" ht="12.75" customHeight="1" x14ac:dyDescent="0.2">
      <c r="A93" s="75">
        <v>85</v>
      </c>
      <c r="B93" s="71" t="s">
        <v>661</v>
      </c>
      <c r="C93" s="72" t="s">
        <v>717</v>
      </c>
      <c r="D93" s="71" t="s">
        <v>715</v>
      </c>
      <c r="E93" s="73">
        <v>460</v>
      </c>
    </row>
    <row r="94" spans="1:5" ht="12.75" customHeight="1" x14ac:dyDescent="0.2">
      <c r="A94" s="75">
        <v>86</v>
      </c>
      <c r="B94" s="144" t="s">
        <v>741</v>
      </c>
      <c r="C94" s="150" t="s">
        <v>716</v>
      </c>
      <c r="D94" s="144" t="s">
        <v>715</v>
      </c>
      <c r="E94" s="148">
        <v>600</v>
      </c>
    </row>
    <row r="95" spans="1:5" ht="12.75" customHeight="1" x14ac:dyDescent="0.2">
      <c r="A95" s="75">
        <v>87</v>
      </c>
      <c r="B95" s="144" t="s">
        <v>863</v>
      </c>
      <c r="C95" s="150" t="s">
        <v>717</v>
      </c>
      <c r="D95" s="144" t="s">
        <v>715</v>
      </c>
      <c r="E95" s="148">
        <v>460</v>
      </c>
    </row>
    <row r="96" spans="1:5" ht="12.75" customHeight="1" x14ac:dyDescent="0.2">
      <c r="A96" s="75">
        <v>88</v>
      </c>
      <c r="B96" s="141" t="s">
        <v>682</v>
      </c>
      <c r="C96" s="150" t="s">
        <v>717</v>
      </c>
      <c r="D96" s="144" t="s">
        <v>715</v>
      </c>
      <c r="E96" s="148">
        <v>500</v>
      </c>
    </row>
    <row r="97" spans="1:5" ht="12.75" customHeight="1" x14ac:dyDescent="0.2">
      <c r="A97" s="75">
        <v>89</v>
      </c>
      <c r="B97" s="141" t="s">
        <v>794</v>
      </c>
      <c r="C97" s="150" t="s">
        <v>717</v>
      </c>
      <c r="D97" s="144" t="s">
        <v>715</v>
      </c>
      <c r="E97" s="148">
        <v>460</v>
      </c>
    </row>
    <row r="98" spans="1:5" ht="12.75" customHeight="1" x14ac:dyDescent="0.2">
      <c r="A98" s="75">
        <v>90</v>
      </c>
      <c r="B98" s="141" t="s">
        <v>795</v>
      </c>
      <c r="C98" s="150" t="s">
        <v>717</v>
      </c>
      <c r="D98" s="144" t="s">
        <v>715</v>
      </c>
      <c r="E98" s="148">
        <v>460</v>
      </c>
    </row>
    <row r="99" spans="1:5" ht="12.75" customHeight="1" x14ac:dyDescent="0.2">
      <c r="A99" s="75">
        <v>91</v>
      </c>
      <c r="B99" s="141" t="s">
        <v>796</v>
      </c>
      <c r="C99" s="150" t="s">
        <v>717</v>
      </c>
      <c r="D99" s="144" t="s">
        <v>715</v>
      </c>
      <c r="E99" s="148">
        <v>460</v>
      </c>
    </row>
    <row r="100" spans="1:5" ht="12.75" customHeight="1" x14ac:dyDescent="0.2">
      <c r="A100" s="75">
        <v>92</v>
      </c>
      <c r="B100" s="141" t="s">
        <v>797</v>
      </c>
      <c r="C100" s="150" t="s">
        <v>717</v>
      </c>
      <c r="D100" s="144" t="s">
        <v>715</v>
      </c>
      <c r="E100" s="148">
        <v>460</v>
      </c>
    </row>
    <row r="101" spans="1:5" ht="12.75" customHeight="1" x14ac:dyDescent="0.2">
      <c r="A101" s="75">
        <v>93</v>
      </c>
      <c r="B101" s="71" t="s">
        <v>537</v>
      </c>
      <c r="C101" s="75" t="s">
        <v>721</v>
      </c>
      <c r="D101" s="71" t="s">
        <v>662</v>
      </c>
      <c r="E101" s="73">
        <v>1000</v>
      </c>
    </row>
    <row r="102" spans="1:5" ht="12.75" customHeight="1" x14ac:dyDescent="0.2">
      <c r="A102" s="75">
        <v>94</v>
      </c>
      <c r="B102" s="76" t="s">
        <v>901</v>
      </c>
      <c r="C102" s="76" t="s">
        <v>203</v>
      </c>
      <c r="D102" s="71" t="s">
        <v>662</v>
      </c>
      <c r="E102" s="77">
        <v>450</v>
      </c>
    </row>
    <row r="103" spans="1:5" ht="12.75" customHeight="1" x14ac:dyDescent="0.2">
      <c r="A103" s="75">
        <v>95</v>
      </c>
      <c r="B103" s="71" t="s">
        <v>856</v>
      </c>
      <c r="C103" s="71" t="s">
        <v>719</v>
      </c>
      <c r="D103" s="71" t="s">
        <v>538</v>
      </c>
      <c r="E103" s="73">
        <v>650</v>
      </c>
    </row>
    <row r="104" spans="1:5" ht="12.75" customHeight="1" x14ac:dyDescent="0.2">
      <c r="A104" s="75">
        <v>96</v>
      </c>
      <c r="B104" s="76" t="s">
        <v>635</v>
      </c>
      <c r="C104" s="76" t="s">
        <v>718</v>
      </c>
      <c r="D104" s="76" t="s">
        <v>538</v>
      </c>
      <c r="E104" s="77">
        <v>350</v>
      </c>
    </row>
    <row r="105" spans="1:5" ht="12.75" customHeight="1" x14ac:dyDescent="0.2">
      <c r="A105" s="75">
        <v>97</v>
      </c>
      <c r="B105" s="144" t="s">
        <v>549</v>
      </c>
      <c r="C105" s="150" t="s">
        <v>550</v>
      </c>
      <c r="D105" s="144" t="s">
        <v>538</v>
      </c>
      <c r="E105" s="148">
        <v>400</v>
      </c>
    </row>
    <row r="106" spans="1:5" ht="12.75" customHeight="1" x14ac:dyDescent="0.2">
      <c r="A106" s="75">
        <v>98</v>
      </c>
      <c r="B106" s="144" t="s">
        <v>551</v>
      </c>
      <c r="C106" s="150" t="s">
        <v>552</v>
      </c>
      <c r="D106" s="144" t="s">
        <v>538</v>
      </c>
      <c r="E106" s="148">
        <v>350</v>
      </c>
    </row>
    <row r="107" spans="1:5" ht="12.75" customHeight="1" x14ac:dyDescent="0.2">
      <c r="A107" s="75">
        <v>99</v>
      </c>
      <c r="B107" s="144" t="s">
        <v>1035</v>
      </c>
      <c r="C107" s="150" t="s">
        <v>871</v>
      </c>
      <c r="D107" s="144" t="s">
        <v>538</v>
      </c>
      <c r="E107" s="148">
        <v>200</v>
      </c>
    </row>
    <row r="108" spans="1:5" ht="12.75" customHeight="1" x14ac:dyDescent="0.2">
      <c r="A108" s="75">
        <v>100</v>
      </c>
      <c r="B108" s="144" t="s">
        <v>553</v>
      </c>
      <c r="C108" s="150" t="s">
        <v>554</v>
      </c>
      <c r="D108" s="144" t="s">
        <v>538</v>
      </c>
      <c r="E108" s="148">
        <v>200</v>
      </c>
    </row>
    <row r="109" spans="1:5" ht="12.75" customHeight="1" x14ac:dyDescent="0.2">
      <c r="A109" s="75">
        <v>101</v>
      </c>
      <c r="B109" s="144" t="s">
        <v>722</v>
      </c>
      <c r="C109" s="150" t="s">
        <v>555</v>
      </c>
      <c r="D109" s="144" t="s">
        <v>538</v>
      </c>
      <c r="E109" s="148">
        <v>200</v>
      </c>
    </row>
    <row r="110" spans="1:5" ht="12.75" customHeight="1" x14ac:dyDescent="0.2">
      <c r="A110" s="75">
        <v>102</v>
      </c>
      <c r="B110" s="144" t="s">
        <v>666</v>
      </c>
      <c r="C110" s="150" t="s">
        <v>872</v>
      </c>
      <c r="D110" s="144" t="s">
        <v>538</v>
      </c>
      <c r="E110" s="148">
        <v>200</v>
      </c>
    </row>
    <row r="111" spans="1:5" ht="12.75" customHeight="1" x14ac:dyDescent="0.2">
      <c r="A111" s="75">
        <v>103</v>
      </c>
      <c r="B111" s="144" t="s">
        <v>556</v>
      </c>
      <c r="C111" s="150" t="s">
        <v>557</v>
      </c>
      <c r="D111" s="144" t="s">
        <v>538</v>
      </c>
      <c r="E111" s="148">
        <v>200</v>
      </c>
    </row>
    <row r="112" spans="1:5" ht="12.75" customHeight="1" x14ac:dyDescent="0.2">
      <c r="A112" s="75">
        <v>104</v>
      </c>
      <c r="B112" s="144" t="s">
        <v>558</v>
      </c>
      <c r="C112" s="150" t="s">
        <v>559</v>
      </c>
      <c r="D112" s="144" t="s">
        <v>538</v>
      </c>
      <c r="E112" s="148">
        <v>200</v>
      </c>
    </row>
    <row r="113" spans="1:5" ht="12.75" customHeight="1" x14ac:dyDescent="0.2">
      <c r="A113" s="75">
        <v>105</v>
      </c>
      <c r="B113" s="144" t="s">
        <v>78</v>
      </c>
      <c r="C113" s="150" t="s">
        <v>560</v>
      </c>
      <c r="D113" s="144" t="s">
        <v>538</v>
      </c>
      <c r="E113" s="148">
        <v>200</v>
      </c>
    </row>
    <row r="114" spans="1:5" ht="12.75" customHeight="1" x14ac:dyDescent="0.2">
      <c r="A114" s="75">
        <v>106</v>
      </c>
      <c r="B114" s="71" t="s">
        <v>612</v>
      </c>
      <c r="C114" s="72" t="s">
        <v>540</v>
      </c>
      <c r="D114" s="71" t="s">
        <v>857</v>
      </c>
      <c r="E114" s="73">
        <v>500</v>
      </c>
    </row>
    <row r="115" spans="1:5" ht="12.75" customHeight="1" x14ac:dyDescent="0.2">
      <c r="A115" s="75">
        <v>107</v>
      </c>
      <c r="B115" s="71" t="s">
        <v>4</v>
      </c>
      <c r="C115" s="72" t="s">
        <v>540</v>
      </c>
      <c r="D115" s="71" t="s">
        <v>541</v>
      </c>
      <c r="E115" s="73">
        <v>450</v>
      </c>
    </row>
    <row r="116" spans="1:5" ht="12.75" customHeight="1" x14ac:dyDescent="0.2">
      <c r="A116" s="75">
        <v>108</v>
      </c>
      <c r="B116" s="71" t="s">
        <v>210</v>
      </c>
      <c r="C116" s="71" t="s">
        <v>858</v>
      </c>
      <c r="D116" s="71" t="s">
        <v>543</v>
      </c>
      <c r="E116" s="73">
        <v>350</v>
      </c>
    </row>
    <row r="117" spans="1:5" ht="12.75" customHeight="1" x14ac:dyDescent="0.2">
      <c r="A117" s="75">
        <v>109</v>
      </c>
      <c r="B117" s="71" t="s">
        <v>74</v>
      </c>
      <c r="C117" s="71" t="s">
        <v>859</v>
      </c>
      <c r="D117" s="71" t="s">
        <v>543</v>
      </c>
      <c r="E117" s="73">
        <v>375</v>
      </c>
    </row>
    <row r="118" spans="1:5" ht="12.75" customHeight="1" x14ac:dyDescent="0.2">
      <c r="A118" s="75">
        <v>110</v>
      </c>
      <c r="B118" s="71" t="s">
        <v>544</v>
      </c>
      <c r="C118" s="71" t="s">
        <v>860</v>
      </c>
      <c r="D118" s="71" t="s">
        <v>543</v>
      </c>
      <c r="E118" s="73">
        <v>400</v>
      </c>
    </row>
    <row r="119" spans="1:5" ht="12.75" customHeight="1" x14ac:dyDescent="0.2">
      <c r="A119" s="75">
        <v>111</v>
      </c>
      <c r="B119" s="150" t="s">
        <v>873</v>
      </c>
      <c r="C119" s="150" t="s">
        <v>925</v>
      </c>
      <c r="D119" s="144" t="s">
        <v>543</v>
      </c>
      <c r="E119" s="151">
        <v>400</v>
      </c>
    </row>
    <row r="120" spans="1:5" ht="12.75" customHeight="1" x14ac:dyDescent="0.2">
      <c r="A120" s="75">
        <v>112</v>
      </c>
      <c r="B120" s="150" t="s">
        <v>793</v>
      </c>
      <c r="C120" s="150" t="s">
        <v>953</v>
      </c>
      <c r="D120" s="144" t="s">
        <v>543</v>
      </c>
      <c r="E120" s="151">
        <v>300</v>
      </c>
    </row>
    <row r="121" spans="1:5" ht="12.75" customHeight="1" x14ac:dyDescent="0.2">
      <c r="A121" s="75">
        <v>113</v>
      </c>
      <c r="B121" s="157" t="s">
        <v>62</v>
      </c>
      <c r="C121" s="150" t="s">
        <v>953</v>
      </c>
      <c r="D121" s="144" t="s">
        <v>543</v>
      </c>
      <c r="E121" s="151">
        <v>300</v>
      </c>
    </row>
    <row r="122" spans="1:5" ht="12.75" customHeight="1" x14ac:dyDescent="0.2">
      <c r="A122" s="75">
        <v>114</v>
      </c>
      <c r="B122" s="158" t="s">
        <v>62</v>
      </c>
      <c r="C122" s="150" t="s">
        <v>944</v>
      </c>
      <c r="D122" s="144" t="s">
        <v>543</v>
      </c>
      <c r="E122" s="148">
        <v>350</v>
      </c>
    </row>
    <row r="123" spans="1:5" ht="12.75" customHeight="1" x14ac:dyDescent="0.2">
      <c r="A123" s="75">
        <v>115</v>
      </c>
      <c r="B123" s="144" t="s">
        <v>782</v>
      </c>
      <c r="C123" s="150" t="s">
        <v>944</v>
      </c>
      <c r="D123" s="144" t="s">
        <v>543</v>
      </c>
      <c r="E123" s="148">
        <v>350</v>
      </c>
    </row>
    <row r="124" spans="1:5" ht="12.75" customHeight="1" x14ac:dyDescent="0.2">
      <c r="A124" s="75">
        <v>116</v>
      </c>
      <c r="B124" s="158" t="s">
        <v>62</v>
      </c>
      <c r="C124" s="150" t="s">
        <v>944</v>
      </c>
      <c r="D124" s="144" t="s">
        <v>543</v>
      </c>
      <c r="E124" s="148">
        <v>350</v>
      </c>
    </row>
    <row r="125" spans="1:5" ht="12.75" customHeight="1" x14ac:dyDescent="0.2">
      <c r="A125" s="75">
        <v>117</v>
      </c>
      <c r="B125" s="141" t="s">
        <v>823</v>
      </c>
      <c r="C125" s="150" t="s">
        <v>944</v>
      </c>
      <c r="D125" s="144" t="s">
        <v>543</v>
      </c>
      <c r="E125" s="148">
        <v>350</v>
      </c>
    </row>
    <row r="126" spans="1:5" ht="12.75" customHeight="1" x14ac:dyDescent="0.2">
      <c r="A126" s="75">
        <v>118</v>
      </c>
      <c r="B126" s="141" t="s">
        <v>201</v>
      </c>
      <c r="C126" s="141" t="s">
        <v>563</v>
      </c>
      <c r="D126" s="144" t="s">
        <v>543</v>
      </c>
      <c r="E126" s="148">
        <v>350</v>
      </c>
    </row>
    <row r="127" spans="1:5" ht="12.75" customHeight="1" x14ac:dyDescent="0.2">
      <c r="A127" s="75">
        <v>119</v>
      </c>
      <c r="B127" s="150" t="s">
        <v>982</v>
      </c>
      <c r="C127" s="150" t="s">
        <v>926</v>
      </c>
      <c r="D127" s="144" t="s">
        <v>543</v>
      </c>
      <c r="E127" s="151">
        <v>400</v>
      </c>
    </row>
    <row r="128" spans="1:5" ht="12.75" customHeight="1" x14ac:dyDescent="0.2">
      <c r="A128" s="75">
        <v>120</v>
      </c>
      <c r="B128" s="157" t="s">
        <v>62</v>
      </c>
      <c r="C128" s="150" t="s">
        <v>926</v>
      </c>
      <c r="D128" s="144" t="s">
        <v>543</v>
      </c>
      <c r="E128" s="151">
        <v>400</v>
      </c>
    </row>
    <row r="129" spans="1:5" ht="12.75" customHeight="1" x14ac:dyDescent="0.2">
      <c r="A129" s="75">
        <v>121</v>
      </c>
      <c r="B129" s="157" t="s">
        <v>62</v>
      </c>
      <c r="C129" s="150" t="s">
        <v>926</v>
      </c>
      <c r="D129" s="144" t="s">
        <v>543</v>
      </c>
      <c r="E129" s="151">
        <v>400</v>
      </c>
    </row>
    <row r="130" spans="1:5" ht="12.75" customHeight="1" x14ac:dyDescent="0.2">
      <c r="A130" s="75">
        <v>122</v>
      </c>
      <c r="B130" s="150" t="s">
        <v>983</v>
      </c>
      <c r="C130" s="150" t="s">
        <v>927</v>
      </c>
      <c r="D130" s="144" t="s">
        <v>543</v>
      </c>
      <c r="E130" s="151">
        <v>300</v>
      </c>
    </row>
    <row r="131" spans="1:5" ht="12.75" customHeight="1" x14ac:dyDescent="0.2">
      <c r="A131" s="75">
        <v>123</v>
      </c>
      <c r="B131" s="150" t="s">
        <v>62</v>
      </c>
      <c r="C131" s="150" t="s">
        <v>927</v>
      </c>
      <c r="D131" s="144" t="s">
        <v>543</v>
      </c>
      <c r="E131" s="151">
        <v>300</v>
      </c>
    </row>
    <row r="132" spans="1:5" ht="12.75" customHeight="1" x14ac:dyDescent="0.2">
      <c r="A132" s="75">
        <v>124</v>
      </c>
      <c r="B132" s="150" t="s">
        <v>62</v>
      </c>
      <c r="C132" s="150" t="s">
        <v>927</v>
      </c>
      <c r="D132" s="144" t="s">
        <v>543</v>
      </c>
      <c r="E132" s="151">
        <v>300</v>
      </c>
    </row>
    <row r="133" spans="1:5" ht="12.75" customHeight="1" x14ac:dyDescent="0.2">
      <c r="A133" s="75">
        <v>125</v>
      </c>
      <c r="B133" s="71" t="s">
        <v>545</v>
      </c>
      <c r="C133" s="71" t="s">
        <v>546</v>
      </c>
      <c r="D133" s="71" t="s">
        <v>547</v>
      </c>
      <c r="E133" s="73">
        <v>375</v>
      </c>
    </row>
    <row r="134" spans="1:5" ht="12.75" customHeight="1" x14ac:dyDescent="0.2">
      <c r="A134" s="75">
        <v>126</v>
      </c>
      <c r="B134" s="71" t="s">
        <v>861</v>
      </c>
      <c r="C134" s="71" t="s">
        <v>546</v>
      </c>
      <c r="D134" s="71" t="s">
        <v>547</v>
      </c>
      <c r="E134" s="73">
        <v>375</v>
      </c>
    </row>
    <row r="135" spans="1:5" ht="12.75" customHeight="1" x14ac:dyDescent="0.2">
      <c r="A135" s="75">
        <v>127</v>
      </c>
      <c r="B135" s="71" t="s">
        <v>548</v>
      </c>
      <c r="C135" s="71" t="s">
        <v>546</v>
      </c>
      <c r="D135" s="71" t="s">
        <v>547</v>
      </c>
      <c r="E135" s="73">
        <v>425</v>
      </c>
    </row>
    <row r="136" spans="1:5" ht="12.75" customHeight="1" x14ac:dyDescent="0.2">
      <c r="A136" s="75">
        <v>128</v>
      </c>
      <c r="B136" s="144" t="s">
        <v>668</v>
      </c>
      <c r="C136" s="150" t="s">
        <v>954</v>
      </c>
      <c r="D136" s="144" t="s">
        <v>667</v>
      </c>
      <c r="E136" s="148">
        <v>676</v>
      </c>
    </row>
    <row r="137" spans="1:5" ht="12.75" customHeight="1" x14ac:dyDescent="0.2">
      <c r="A137" s="75">
        <v>129</v>
      </c>
      <c r="B137" s="144" t="s">
        <v>33</v>
      </c>
      <c r="C137" s="144" t="s">
        <v>561</v>
      </c>
      <c r="D137" s="144" t="s">
        <v>562</v>
      </c>
      <c r="E137" s="148">
        <v>465</v>
      </c>
    </row>
    <row r="138" spans="1:5" ht="12.75" customHeight="1" x14ac:dyDescent="0.2">
      <c r="A138" s="75">
        <v>130</v>
      </c>
      <c r="B138" s="144" t="s">
        <v>34</v>
      </c>
      <c r="C138" s="144" t="s">
        <v>561</v>
      </c>
      <c r="D138" s="144" t="s">
        <v>562</v>
      </c>
      <c r="E138" s="148">
        <v>465</v>
      </c>
    </row>
    <row r="139" spans="1:5" ht="12.75" customHeight="1" x14ac:dyDescent="0.2">
      <c r="A139" s="75">
        <v>131</v>
      </c>
      <c r="B139" s="144" t="s">
        <v>630</v>
      </c>
      <c r="C139" s="144" t="s">
        <v>561</v>
      </c>
      <c r="D139" s="144" t="s">
        <v>562</v>
      </c>
      <c r="E139" s="148">
        <v>465</v>
      </c>
    </row>
    <row r="140" spans="1:5" ht="12.75" customHeight="1" x14ac:dyDescent="0.2">
      <c r="A140" s="75">
        <v>132</v>
      </c>
      <c r="B140" s="144" t="s">
        <v>189</v>
      </c>
      <c r="C140" s="144" t="s">
        <v>561</v>
      </c>
      <c r="D140" s="144" t="s">
        <v>562</v>
      </c>
      <c r="E140" s="148">
        <v>465</v>
      </c>
    </row>
    <row r="141" spans="1:5" ht="12.75" customHeight="1" x14ac:dyDescent="0.2">
      <c r="A141" s="75">
        <v>133</v>
      </c>
      <c r="B141" s="144" t="s">
        <v>79</v>
      </c>
      <c r="C141" s="150" t="s">
        <v>877</v>
      </c>
      <c r="D141" s="144" t="s">
        <v>562</v>
      </c>
      <c r="E141" s="148">
        <v>475</v>
      </c>
    </row>
    <row r="142" spans="1:5" ht="12.75" customHeight="1" x14ac:dyDescent="0.2">
      <c r="A142" s="75">
        <v>134</v>
      </c>
      <c r="B142" s="144" t="s">
        <v>671</v>
      </c>
      <c r="C142" s="144" t="s">
        <v>561</v>
      </c>
      <c r="D142" s="144" t="s">
        <v>562</v>
      </c>
      <c r="E142" s="148">
        <v>465</v>
      </c>
    </row>
    <row r="143" spans="1:5" ht="12.75" customHeight="1" x14ac:dyDescent="0.2">
      <c r="A143" s="75">
        <v>135</v>
      </c>
      <c r="B143" s="158" t="s">
        <v>62</v>
      </c>
      <c r="C143" s="145" t="s">
        <v>563</v>
      </c>
      <c r="D143" s="144" t="s">
        <v>562</v>
      </c>
      <c r="E143" s="148">
        <v>350</v>
      </c>
    </row>
    <row r="144" spans="1:5" ht="12.75" customHeight="1" x14ac:dyDescent="0.2">
      <c r="A144" s="75">
        <v>136</v>
      </c>
      <c r="B144" s="144" t="s">
        <v>35</v>
      </c>
      <c r="C144" s="145" t="s">
        <v>563</v>
      </c>
      <c r="D144" s="144" t="s">
        <v>562</v>
      </c>
      <c r="E144" s="148">
        <v>350</v>
      </c>
    </row>
    <row r="145" spans="1:5" ht="12.75" customHeight="1" x14ac:dyDescent="0.2">
      <c r="A145" s="75">
        <v>137</v>
      </c>
      <c r="B145" s="144" t="s">
        <v>81</v>
      </c>
      <c r="C145" s="145" t="s">
        <v>563</v>
      </c>
      <c r="D145" s="144" t="s">
        <v>562</v>
      </c>
      <c r="E145" s="148">
        <v>350</v>
      </c>
    </row>
    <row r="146" spans="1:5" ht="12.75" customHeight="1" x14ac:dyDescent="0.2">
      <c r="A146" s="75">
        <v>138</v>
      </c>
      <c r="B146" s="144" t="s">
        <v>190</v>
      </c>
      <c r="C146" s="145" t="s">
        <v>563</v>
      </c>
      <c r="D146" s="144" t="s">
        <v>562</v>
      </c>
      <c r="E146" s="148">
        <v>350</v>
      </c>
    </row>
    <row r="147" spans="1:5" ht="12.75" customHeight="1" x14ac:dyDescent="0.2">
      <c r="A147" s="75">
        <v>139</v>
      </c>
      <c r="B147" s="144" t="s">
        <v>36</v>
      </c>
      <c r="C147" s="145" t="s">
        <v>563</v>
      </c>
      <c r="D147" s="144" t="s">
        <v>562</v>
      </c>
      <c r="E147" s="148">
        <v>350</v>
      </c>
    </row>
    <row r="148" spans="1:5" ht="12.75" customHeight="1" x14ac:dyDescent="0.2">
      <c r="A148" s="75">
        <v>140</v>
      </c>
      <c r="B148" s="144" t="s">
        <v>191</v>
      </c>
      <c r="C148" s="145" t="s">
        <v>563</v>
      </c>
      <c r="D148" s="144" t="s">
        <v>562</v>
      </c>
      <c r="E148" s="148">
        <v>350</v>
      </c>
    </row>
    <row r="149" spans="1:5" ht="12.75" customHeight="1" x14ac:dyDescent="0.2">
      <c r="A149" s="75">
        <v>141</v>
      </c>
      <c r="B149" s="144" t="s">
        <v>192</v>
      </c>
      <c r="C149" s="145" t="s">
        <v>563</v>
      </c>
      <c r="D149" s="144" t="s">
        <v>562</v>
      </c>
      <c r="E149" s="148">
        <v>350</v>
      </c>
    </row>
    <row r="150" spans="1:5" ht="12.75" customHeight="1" x14ac:dyDescent="0.2">
      <c r="A150" s="75">
        <v>142</v>
      </c>
      <c r="B150" s="144" t="s">
        <v>82</v>
      </c>
      <c r="C150" s="145" t="s">
        <v>563</v>
      </c>
      <c r="D150" s="144" t="s">
        <v>562</v>
      </c>
      <c r="E150" s="148">
        <v>350</v>
      </c>
    </row>
    <row r="151" spans="1:5" ht="12.75" customHeight="1" x14ac:dyDescent="0.2">
      <c r="A151" s="75">
        <v>143</v>
      </c>
      <c r="B151" s="144" t="s">
        <v>670</v>
      </c>
      <c r="C151" s="145" t="s">
        <v>563</v>
      </c>
      <c r="D151" s="144" t="s">
        <v>562</v>
      </c>
      <c r="E151" s="148">
        <v>350</v>
      </c>
    </row>
    <row r="152" spans="1:5" ht="12.75" customHeight="1" x14ac:dyDescent="0.2">
      <c r="A152" s="75">
        <v>144</v>
      </c>
      <c r="B152" s="144" t="s">
        <v>206</v>
      </c>
      <c r="C152" s="145" t="s">
        <v>563</v>
      </c>
      <c r="D152" s="144" t="s">
        <v>562</v>
      </c>
      <c r="E152" s="148">
        <v>350</v>
      </c>
    </row>
    <row r="153" spans="1:5" ht="12.75" customHeight="1" x14ac:dyDescent="0.2">
      <c r="A153" s="75">
        <v>145</v>
      </c>
      <c r="B153" s="144" t="s">
        <v>142</v>
      </c>
      <c r="C153" s="145" t="s">
        <v>563</v>
      </c>
      <c r="D153" s="144" t="s">
        <v>878</v>
      </c>
      <c r="E153" s="148">
        <v>350</v>
      </c>
    </row>
    <row r="154" spans="1:5" ht="12.75" customHeight="1" x14ac:dyDescent="0.2">
      <c r="A154" s="75">
        <v>146</v>
      </c>
      <c r="B154" s="144" t="s">
        <v>193</v>
      </c>
      <c r="C154" s="145" t="s">
        <v>563</v>
      </c>
      <c r="D154" s="144" t="s">
        <v>878</v>
      </c>
      <c r="E154" s="148">
        <v>350</v>
      </c>
    </row>
    <row r="155" spans="1:5" ht="12.75" customHeight="1" x14ac:dyDescent="0.2">
      <c r="A155" s="75">
        <v>147</v>
      </c>
      <c r="B155" s="144" t="s">
        <v>207</v>
      </c>
      <c r="C155" s="145" t="s">
        <v>563</v>
      </c>
      <c r="D155" s="144" t="s">
        <v>878</v>
      </c>
      <c r="E155" s="148">
        <v>350</v>
      </c>
    </row>
    <row r="156" spans="1:5" ht="12.75" customHeight="1" x14ac:dyDescent="0.2">
      <c r="A156" s="75">
        <v>148</v>
      </c>
      <c r="B156" s="144" t="s">
        <v>83</v>
      </c>
      <c r="C156" s="145" t="s">
        <v>563</v>
      </c>
      <c r="D156" s="144" t="s">
        <v>878</v>
      </c>
      <c r="E156" s="148">
        <v>350</v>
      </c>
    </row>
    <row r="157" spans="1:5" ht="12.75" customHeight="1" x14ac:dyDescent="0.2">
      <c r="A157" s="75">
        <v>149</v>
      </c>
      <c r="B157" s="144" t="s">
        <v>194</v>
      </c>
      <c r="C157" s="145" t="s">
        <v>563</v>
      </c>
      <c r="D157" s="144" t="s">
        <v>878</v>
      </c>
      <c r="E157" s="148">
        <v>350</v>
      </c>
    </row>
    <row r="158" spans="1:5" ht="12.75" customHeight="1" x14ac:dyDescent="0.2">
      <c r="A158" s="75">
        <v>150</v>
      </c>
      <c r="B158" s="141" t="s">
        <v>45</v>
      </c>
      <c r="C158" s="145" t="s">
        <v>563</v>
      </c>
      <c r="D158" s="144" t="s">
        <v>878</v>
      </c>
      <c r="E158" s="148">
        <v>350</v>
      </c>
    </row>
    <row r="159" spans="1:5" ht="12.75" customHeight="1" x14ac:dyDescent="0.2">
      <c r="A159" s="75">
        <v>151</v>
      </c>
      <c r="B159" s="141" t="s">
        <v>37</v>
      </c>
      <c r="C159" s="141" t="s">
        <v>563</v>
      </c>
      <c r="D159" s="144" t="s">
        <v>878</v>
      </c>
      <c r="E159" s="148">
        <v>350</v>
      </c>
    </row>
    <row r="160" spans="1:5" ht="12.75" customHeight="1" x14ac:dyDescent="0.2">
      <c r="A160" s="75">
        <v>152</v>
      </c>
      <c r="B160" s="141" t="s">
        <v>646</v>
      </c>
      <c r="C160" s="141" t="s">
        <v>563</v>
      </c>
      <c r="D160" s="144" t="s">
        <v>878</v>
      </c>
      <c r="E160" s="148">
        <v>350</v>
      </c>
    </row>
    <row r="161" spans="1:5" ht="12.75" customHeight="1" x14ac:dyDescent="0.2">
      <c r="A161" s="75">
        <v>153</v>
      </c>
      <c r="B161" s="144" t="s">
        <v>84</v>
      </c>
      <c r="C161" s="145" t="s">
        <v>719</v>
      </c>
      <c r="D161" s="144" t="s">
        <v>736</v>
      </c>
      <c r="E161" s="148">
        <v>900</v>
      </c>
    </row>
    <row r="162" spans="1:5" ht="12.75" customHeight="1" x14ac:dyDescent="0.2">
      <c r="A162" s="75">
        <v>154</v>
      </c>
      <c r="B162" s="144" t="s">
        <v>85</v>
      </c>
      <c r="C162" s="144" t="s">
        <v>203</v>
      </c>
      <c r="D162" s="144" t="s">
        <v>736</v>
      </c>
      <c r="E162" s="148">
        <v>500</v>
      </c>
    </row>
    <row r="163" spans="1:5" ht="12.75" customHeight="1" x14ac:dyDescent="0.2">
      <c r="A163" s="75">
        <v>155</v>
      </c>
      <c r="B163" s="144" t="s">
        <v>182</v>
      </c>
      <c r="C163" s="144" t="s">
        <v>203</v>
      </c>
      <c r="D163" s="144" t="s">
        <v>736</v>
      </c>
      <c r="E163" s="148">
        <v>450</v>
      </c>
    </row>
    <row r="164" spans="1:5" ht="12.75" customHeight="1" x14ac:dyDescent="0.2">
      <c r="A164" s="75">
        <v>156</v>
      </c>
      <c r="B164" s="144" t="s">
        <v>880</v>
      </c>
      <c r="C164" s="145" t="s">
        <v>203</v>
      </c>
      <c r="D164" s="144" t="s">
        <v>736</v>
      </c>
      <c r="E164" s="148">
        <v>450</v>
      </c>
    </row>
    <row r="165" spans="1:5" ht="12.75" customHeight="1" x14ac:dyDescent="0.2">
      <c r="A165" s="75">
        <v>157</v>
      </c>
      <c r="B165" s="144" t="s">
        <v>566</v>
      </c>
      <c r="C165" s="145" t="s">
        <v>203</v>
      </c>
      <c r="D165" s="144" t="s">
        <v>736</v>
      </c>
      <c r="E165" s="148">
        <v>350</v>
      </c>
    </row>
    <row r="166" spans="1:5" ht="12.75" customHeight="1" x14ac:dyDescent="0.2">
      <c r="A166" s="75">
        <v>158</v>
      </c>
      <c r="B166" s="144" t="s">
        <v>539</v>
      </c>
      <c r="C166" s="145" t="s">
        <v>747</v>
      </c>
      <c r="D166" s="144" t="s">
        <v>736</v>
      </c>
      <c r="E166" s="148">
        <v>500</v>
      </c>
    </row>
    <row r="167" spans="1:5" ht="12.75" customHeight="1" x14ac:dyDescent="0.2">
      <c r="A167" s="75">
        <v>159</v>
      </c>
      <c r="B167" s="150" t="s">
        <v>567</v>
      </c>
      <c r="C167" s="150" t="s">
        <v>881</v>
      </c>
      <c r="D167" s="150" t="s">
        <v>217</v>
      </c>
      <c r="E167" s="151">
        <v>650</v>
      </c>
    </row>
    <row r="168" spans="1:5" ht="12.75" customHeight="1" x14ac:dyDescent="0.2">
      <c r="A168" s="75">
        <v>160</v>
      </c>
      <c r="B168" s="150" t="s">
        <v>86</v>
      </c>
      <c r="C168" s="150" t="s">
        <v>717</v>
      </c>
      <c r="D168" s="150" t="s">
        <v>217</v>
      </c>
      <c r="E168" s="151">
        <v>425</v>
      </c>
    </row>
    <row r="169" spans="1:5" ht="12.75" customHeight="1" x14ac:dyDescent="0.2">
      <c r="A169" s="75">
        <v>161</v>
      </c>
      <c r="B169" s="150" t="s">
        <v>642</v>
      </c>
      <c r="C169" s="150" t="s">
        <v>717</v>
      </c>
      <c r="D169" s="150" t="s">
        <v>217</v>
      </c>
      <c r="E169" s="151">
        <v>425</v>
      </c>
    </row>
    <row r="170" spans="1:5" ht="12.75" customHeight="1" x14ac:dyDescent="0.2">
      <c r="A170" s="75">
        <v>162</v>
      </c>
      <c r="B170" s="150" t="s">
        <v>734</v>
      </c>
      <c r="C170" s="150" t="s">
        <v>804</v>
      </c>
      <c r="D170" s="150" t="s">
        <v>883</v>
      </c>
      <c r="E170" s="151">
        <v>1300</v>
      </c>
    </row>
    <row r="171" spans="1:5" ht="12.75" customHeight="1" x14ac:dyDescent="0.2">
      <c r="A171" s="75">
        <v>163</v>
      </c>
      <c r="B171" s="150" t="s">
        <v>576</v>
      </c>
      <c r="C171" s="150" t="s">
        <v>882</v>
      </c>
      <c r="D171" s="150" t="s">
        <v>883</v>
      </c>
      <c r="E171" s="151">
        <v>1000</v>
      </c>
    </row>
    <row r="172" spans="1:5" ht="12.75" customHeight="1" x14ac:dyDescent="0.2">
      <c r="A172" s="75">
        <v>164</v>
      </c>
      <c r="B172" s="150" t="s">
        <v>87</v>
      </c>
      <c r="C172" s="150" t="s">
        <v>884</v>
      </c>
      <c r="D172" s="150" t="s">
        <v>883</v>
      </c>
      <c r="E172" s="151">
        <v>750</v>
      </c>
    </row>
    <row r="173" spans="1:5" ht="12.75" customHeight="1" x14ac:dyDescent="0.2">
      <c r="A173" s="75">
        <v>165</v>
      </c>
      <c r="B173" s="150" t="s">
        <v>16</v>
      </c>
      <c r="C173" s="150" t="s">
        <v>886</v>
      </c>
      <c r="D173" s="150" t="s">
        <v>883</v>
      </c>
      <c r="E173" s="151">
        <v>765</v>
      </c>
    </row>
    <row r="174" spans="1:5" ht="12.75" customHeight="1" x14ac:dyDescent="0.2">
      <c r="A174" s="75">
        <v>166</v>
      </c>
      <c r="B174" s="150" t="s">
        <v>805</v>
      </c>
      <c r="C174" s="150" t="s">
        <v>902</v>
      </c>
      <c r="D174" s="150" t="s">
        <v>883</v>
      </c>
      <c r="E174" s="151">
        <v>600</v>
      </c>
    </row>
    <row r="175" spans="1:5" ht="12.75" customHeight="1" x14ac:dyDescent="0.2">
      <c r="A175" s="75">
        <v>167</v>
      </c>
      <c r="B175" s="150" t="s">
        <v>806</v>
      </c>
      <c r="C175" s="150" t="s">
        <v>903</v>
      </c>
      <c r="D175" s="150" t="s">
        <v>883</v>
      </c>
      <c r="E175" s="151">
        <v>600</v>
      </c>
    </row>
    <row r="176" spans="1:5" ht="12.75" customHeight="1" x14ac:dyDescent="0.2">
      <c r="A176" s="75">
        <v>168</v>
      </c>
      <c r="B176" s="150" t="s">
        <v>677</v>
      </c>
      <c r="C176" s="150" t="s">
        <v>625</v>
      </c>
      <c r="D176" s="150" t="s">
        <v>883</v>
      </c>
      <c r="E176" s="151">
        <v>500</v>
      </c>
    </row>
    <row r="177" spans="1:5" ht="12.75" customHeight="1" x14ac:dyDescent="0.2">
      <c r="A177" s="75">
        <v>169</v>
      </c>
      <c r="B177" s="150" t="s">
        <v>582</v>
      </c>
      <c r="C177" s="150" t="s">
        <v>887</v>
      </c>
      <c r="D177" s="150" t="s">
        <v>883</v>
      </c>
      <c r="E177" s="151">
        <v>600</v>
      </c>
    </row>
    <row r="178" spans="1:5" ht="12.75" customHeight="1" x14ac:dyDescent="0.2">
      <c r="A178" s="75">
        <v>170</v>
      </c>
      <c r="B178" s="150" t="s">
        <v>6</v>
      </c>
      <c r="C178" s="150" t="s">
        <v>573</v>
      </c>
      <c r="D178" s="150" t="s">
        <v>883</v>
      </c>
      <c r="E178" s="151">
        <v>350</v>
      </c>
    </row>
    <row r="179" spans="1:5" ht="12.75" customHeight="1" x14ac:dyDescent="0.2">
      <c r="A179" s="75">
        <v>171</v>
      </c>
      <c r="B179" s="150" t="s">
        <v>99</v>
      </c>
      <c r="C179" s="150" t="s">
        <v>573</v>
      </c>
      <c r="D179" s="150" t="s">
        <v>883</v>
      </c>
      <c r="E179" s="151">
        <v>350</v>
      </c>
    </row>
    <row r="180" spans="1:5" ht="12.75" customHeight="1" x14ac:dyDescent="0.2">
      <c r="A180" s="75">
        <v>172</v>
      </c>
      <c r="B180" s="150" t="s">
        <v>799</v>
      </c>
      <c r="C180" s="150" t="s">
        <v>573</v>
      </c>
      <c r="D180" s="150" t="s">
        <v>883</v>
      </c>
      <c r="E180" s="151">
        <v>350</v>
      </c>
    </row>
    <row r="181" spans="1:5" ht="12.75" customHeight="1" x14ac:dyDescent="0.2">
      <c r="A181" s="75">
        <v>173</v>
      </c>
      <c r="B181" s="150" t="s">
        <v>105</v>
      </c>
      <c r="C181" s="150" t="s">
        <v>573</v>
      </c>
      <c r="D181" s="150" t="s">
        <v>883</v>
      </c>
      <c r="E181" s="151">
        <v>350</v>
      </c>
    </row>
    <row r="182" spans="1:5" ht="12.75" customHeight="1" x14ac:dyDescent="0.2">
      <c r="A182" s="75">
        <v>174</v>
      </c>
      <c r="B182" s="150" t="s">
        <v>569</v>
      </c>
      <c r="C182" s="150" t="s">
        <v>561</v>
      </c>
      <c r="D182" s="150" t="s">
        <v>883</v>
      </c>
      <c r="E182" s="151">
        <v>465</v>
      </c>
    </row>
    <row r="183" spans="1:5" ht="12.75" customHeight="1" x14ac:dyDescent="0.2">
      <c r="A183" s="75">
        <v>175</v>
      </c>
      <c r="B183" s="150" t="s">
        <v>570</v>
      </c>
      <c r="C183" s="150" t="s">
        <v>561</v>
      </c>
      <c r="D183" s="150" t="s">
        <v>883</v>
      </c>
      <c r="E183" s="151">
        <v>465</v>
      </c>
    </row>
    <row r="184" spans="1:5" ht="12.75" customHeight="1" x14ac:dyDescent="0.2">
      <c r="A184" s="75">
        <v>176</v>
      </c>
      <c r="B184" s="150" t="s">
        <v>208</v>
      </c>
      <c r="C184" s="150" t="s">
        <v>561</v>
      </c>
      <c r="D184" s="150" t="s">
        <v>883</v>
      </c>
      <c r="E184" s="151">
        <v>465</v>
      </c>
    </row>
    <row r="185" spans="1:5" ht="12.75" customHeight="1" x14ac:dyDescent="0.2">
      <c r="A185" s="75">
        <v>177</v>
      </c>
      <c r="B185" s="150" t="s">
        <v>13</v>
      </c>
      <c r="C185" s="150" t="s">
        <v>561</v>
      </c>
      <c r="D185" s="150" t="s">
        <v>883</v>
      </c>
      <c r="E185" s="151">
        <v>465</v>
      </c>
    </row>
    <row r="186" spans="1:5" ht="12.75" customHeight="1" x14ac:dyDescent="0.2">
      <c r="A186" s="75">
        <v>178</v>
      </c>
      <c r="B186" s="150" t="s">
        <v>7</v>
      </c>
      <c r="C186" s="150" t="s">
        <v>561</v>
      </c>
      <c r="D186" s="150" t="s">
        <v>883</v>
      </c>
      <c r="E186" s="151">
        <v>465</v>
      </c>
    </row>
    <row r="187" spans="1:5" ht="12.75" customHeight="1" x14ac:dyDescent="0.2">
      <c r="A187" s="75">
        <v>179</v>
      </c>
      <c r="B187" s="150" t="s">
        <v>575</v>
      </c>
      <c r="C187" s="150" t="s">
        <v>561</v>
      </c>
      <c r="D187" s="150" t="s">
        <v>883</v>
      </c>
      <c r="E187" s="151">
        <v>465</v>
      </c>
    </row>
    <row r="188" spans="1:5" ht="12.75" customHeight="1" x14ac:dyDescent="0.2">
      <c r="A188" s="75">
        <v>180</v>
      </c>
      <c r="B188" s="150" t="s">
        <v>577</v>
      </c>
      <c r="C188" s="150" t="s">
        <v>561</v>
      </c>
      <c r="D188" s="150" t="s">
        <v>883</v>
      </c>
      <c r="E188" s="151">
        <v>465</v>
      </c>
    </row>
    <row r="189" spans="1:5" ht="12.75" customHeight="1" x14ac:dyDescent="0.2">
      <c r="A189" s="75">
        <v>181</v>
      </c>
      <c r="B189" s="150" t="s">
        <v>196</v>
      </c>
      <c r="C189" s="150" t="s">
        <v>561</v>
      </c>
      <c r="D189" s="150" t="s">
        <v>883</v>
      </c>
      <c r="E189" s="151">
        <v>465</v>
      </c>
    </row>
    <row r="190" spans="1:5" ht="12.75" customHeight="1" x14ac:dyDescent="0.2">
      <c r="A190" s="75">
        <v>182</v>
      </c>
      <c r="B190" s="150" t="s">
        <v>888</v>
      </c>
      <c r="C190" s="150" t="s">
        <v>561</v>
      </c>
      <c r="D190" s="150" t="s">
        <v>883</v>
      </c>
      <c r="E190" s="151">
        <v>465</v>
      </c>
    </row>
    <row r="191" spans="1:5" ht="12.75" customHeight="1" x14ac:dyDescent="0.2">
      <c r="A191" s="75">
        <v>183</v>
      </c>
      <c r="B191" s="150" t="s">
        <v>986</v>
      </c>
      <c r="C191" s="150" t="s">
        <v>561</v>
      </c>
      <c r="D191" s="150" t="s">
        <v>883</v>
      </c>
      <c r="E191" s="151">
        <v>465</v>
      </c>
    </row>
    <row r="192" spans="1:5" ht="12.75" customHeight="1" x14ac:dyDescent="0.2">
      <c r="A192" s="75">
        <v>184</v>
      </c>
      <c r="B192" s="150" t="s">
        <v>748</v>
      </c>
      <c r="C192" s="150" t="s">
        <v>561</v>
      </c>
      <c r="D192" s="150" t="s">
        <v>883</v>
      </c>
      <c r="E192" s="151">
        <v>465</v>
      </c>
    </row>
    <row r="193" spans="1:5" ht="12.75" customHeight="1" x14ac:dyDescent="0.2">
      <c r="A193" s="75">
        <v>185</v>
      </c>
      <c r="B193" s="150" t="s">
        <v>581</v>
      </c>
      <c r="C193" s="150" t="s">
        <v>561</v>
      </c>
      <c r="D193" s="150" t="s">
        <v>883</v>
      </c>
      <c r="E193" s="151">
        <v>465</v>
      </c>
    </row>
    <row r="194" spans="1:5" ht="12.75" customHeight="1" x14ac:dyDescent="0.2">
      <c r="A194" s="75">
        <v>186</v>
      </c>
      <c r="B194" s="150" t="s">
        <v>890</v>
      </c>
      <c r="C194" s="150" t="s">
        <v>561</v>
      </c>
      <c r="D194" s="150" t="s">
        <v>883</v>
      </c>
      <c r="E194" s="151">
        <v>465</v>
      </c>
    </row>
    <row r="195" spans="1:5" ht="12.75" customHeight="1" x14ac:dyDescent="0.2">
      <c r="A195" s="75">
        <v>187</v>
      </c>
      <c r="B195" s="150" t="s">
        <v>726</v>
      </c>
      <c r="C195" s="150" t="s">
        <v>561</v>
      </c>
      <c r="D195" s="150" t="s">
        <v>883</v>
      </c>
      <c r="E195" s="151">
        <v>465</v>
      </c>
    </row>
    <row r="196" spans="1:5" ht="12.75" customHeight="1" x14ac:dyDescent="0.2">
      <c r="A196" s="75">
        <v>188</v>
      </c>
      <c r="B196" s="150" t="s">
        <v>197</v>
      </c>
      <c r="C196" s="150" t="s">
        <v>561</v>
      </c>
      <c r="D196" s="150" t="s">
        <v>883</v>
      </c>
      <c r="E196" s="151">
        <v>465</v>
      </c>
    </row>
    <row r="197" spans="1:5" ht="12.75" customHeight="1" x14ac:dyDescent="0.2">
      <c r="A197" s="75">
        <v>189</v>
      </c>
      <c r="B197" s="150" t="s">
        <v>97</v>
      </c>
      <c r="C197" s="150" t="s">
        <v>561</v>
      </c>
      <c r="D197" s="150" t="s">
        <v>883</v>
      </c>
      <c r="E197" s="151">
        <v>465</v>
      </c>
    </row>
    <row r="198" spans="1:5" ht="12.75" customHeight="1" x14ac:dyDescent="0.2">
      <c r="A198" s="75">
        <v>190</v>
      </c>
      <c r="B198" s="150" t="s">
        <v>88</v>
      </c>
      <c r="C198" s="150" t="s">
        <v>561</v>
      </c>
      <c r="D198" s="150" t="s">
        <v>883</v>
      </c>
      <c r="E198" s="151">
        <v>465</v>
      </c>
    </row>
    <row r="199" spans="1:5" ht="12.75" customHeight="1" x14ac:dyDescent="0.2">
      <c r="A199" s="75">
        <v>191</v>
      </c>
      <c r="B199" s="150" t="s">
        <v>12</v>
      </c>
      <c r="C199" s="150" t="s">
        <v>561</v>
      </c>
      <c r="D199" s="150" t="s">
        <v>883</v>
      </c>
      <c r="E199" s="151">
        <v>465</v>
      </c>
    </row>
    <row r="200" spans="1:5" ht="12.75" customHeight="1" x14ac:dyDescent="0.2">
      <c r="A200" s="75">
        <v>192</v>
      </c>
      <c r="B200" s="150" t="s">
        <v>103</v>
      </c>
      <c r="C200" s="163" t="s">
        <v>561</v>
      </c>
      <c r="D200" s="150" t="s">
        <v>883</v>
      </c>
      <c r="E200" s="151">
        <v>465</v>
      </c>
    </row>
    <row r="201" spans="1:5" ht="12.75" customHeight="1" x14ac:dyDescent="0.2">
      <c r="A201" s="75">
        <v>193</v>
      </c>
      <c r="B201" s="150" t="s">
        <v>98</v>
      </c>
      <c r="C201" s="150" t="s">
        <v>568</v>
      </c>
      <c r="D201" s="150" t="s">
        <v>883</v>
      </c>
      <c r="E201" s="151">
        <v>600</v>
      </c>
    </row>
    <row r="202" spans="1:5" ht="12.75" customHeight="1" x14ac:dyDescent="0.2">
      <c r="A202" s="75">
        <v>194</v>
      </c>
      <c r="B202" s="150" t="s">
        <v>104</v>
      </c>
      <c r="C202" s="150" t="s">
        <v>568</v>
      </c>
      <c r="D202" s="150" t="s">
        <v>883</v>
      </c>
      <c r="E202" s="151">
        <v>600</v>
      </c>
    </row>
    <row r="203" spans="1:5" ht="12.75" customHeight="1" x14ac:dyDescent="0.2">
      <c r="A203" s="75">
        <v>195</v>
      </c>
      <c r="B203" s="150" t="s">
        <v>580</v>
      </c>
      <c r="C203" s="150" t="s">
        <v>568</v>
      </c>
      <c r="D203" s="150" t="s">
        <v>883</v>
      </c>
      <c r="E203" s="151">
        <v>600</v>
      </c>
    </row>
    <row r="204" spans="1:5" ht="12.75" customHeight="1" x14ac:dyDescent="0.2">
      <c r="A204" s="75">
        <v>196</v>
      </c>
      <c r="B204" s="150" t="s">
        <v>102</v>
      </c>
      <c r="C204" s="150" t="s">
        <v>568</v>
      </c>
      <c r="D204" s="150" t="s">
        <v>883</v>
      </c>
      <c r="E204" s="151">
        <v>600</v>
      </c>
    </row>
    <row r="205" spans="1:5" ht="12.75" customHeight="1" x14ac:dyDescent="0.2">
      <c r="A205" s="75">
        <v>197</v>
      </c>
      <c r="B205" s="150" t="s">
        <v>39</v>
      </c>
      <c r="C205" s="150" t="s">
        <v>568</v>
      </c>
      <c r="D205" s="150" t="s">
        <v>883</v>
      </c>
      <c r="E205" s="151">
        <v>650</v>
      </c>
    </row>
    <row r="206" spans="1:5" ht="12.75" customHeight="1" x14ac:dyDescent="0.2">
      <c r="A206" s="75">
        <v>198</v>
      </c>
      <c r="B206" s="150" t="s">
        <v>571</v>
      </c>
      <c r="C206" s="150" t="s">
        <v>568</v>
      </c>
      <c r="D206" s="150" t="s">
        <v>883</v>
      </c>
      <c r="E206" s="151">
        <v>650</v>
      </c>
    </row>
    <row r="207" spans="1:5" ht="12.75" customHeight="1" x14ac:dyDescent="0.2">
      <c r="A207" s="75">
        <v>199</v>
      </c>
      <c r="B207" s="150" t="s">
        <v>100</v>
      </c>
      <c r="C207" s="150" t="s">
        <v>568</v>
      </c>
      <c r="D207" s="150" t="s">
        <v>883</v>
      </c>
      <c r="E207" s="151">
        <v>650</v>
      </c>
    </row>
    <row r="208" spans="1:5" ht="12.75" customHeight="1" x14ac:dyDescent="0.2">
      <c r="A208" s="75">
        <v>200</v>
      </c>
      <c r="B208" s="150" t="s">
        <v>574</v>
      </c>
      <c r="C208" s="150" t="s">
        <v>568</v>
      </c>
      <c r="D208" s="150" t="s">
        <v>883</v>
      </c>
      <c r="E208" s="151">
        <v>650</v>
      </c>
    </row>
    <row r="209" spans="1:5" ht="12.75" customHeight="1" x14ac:dyDescent="0.2">
      <c r="A209" s="75">
        <v>201</v>
      </c>
      <c r="B209" s="150" t="s">
        <v>14</v>
      </c>
      <c r="C209" s="150" t="s">
        <v>568</v>
      </c>
      <c r="D209" s="150" t="s">
        <v>883</v>
      </c>
      <c r="E209" s="151">
        <v>650</v>
      </c>
    </row>
    <row r="210" spans="1:5" ht="12.75" customHeight="1" x14ac:dyDescent="0.2">
      <c r="A210" s="75">
        <v>202</v>
      </c>
      <c r="B210" s="150" t="s">
        <v>198</v>
      </c>
      <c r="C210" s="150" t="s">
        <v>568</v>
      </c>
      <c r="D210" s="150" t="s">
        <v>883</v>
      </c>
      <c r="E210" s="151">
        <v>650</v>
      </c>
    </row>
    <row r="211" spans="1:5" ht="12.75" customHeight="1" x14ac:dyDescent="0.2">
      <c r="A211" s="75">
        <v>203</v>
      </c>
      <c r="B211" s="150" t="s">
        <v>101</v>
      </c>
      <c r="C211" s="150" t="s">
        <v>568</v>
      </c>
      <c r="D211" s="150" t="s">
        <v>883</v>
      </c>
      <c r="E211" s="151">
        <v>650</v>
      </c>
    </row>
    <row r="212" spans="1:5" ht="12.75" customHeight="1" x14ac:dyDescent="0.2">
      <c r="A212" s="75">
        <v>204</v>
      </c>
      <c r="B212" s="150" t="s">
        <v>579</v>
      </c>
      <c r="C212" s="150" t="s">
        <v>568</v>
      </c>
      <c r="D212" s="150" t="s">
        <v>883</v>
      </c>
      <c r="E212" s="151">
        <v>650</v>
      </c>
    </row>
    <row r="213" spans="1:5" ht="12.75" customHeight="1" x14ac:dyDescent="0.2">
      <c r="A213" s="75">
        <v>205</v>
      </c>
      <c r="B213" s="150" t="s">
        <v>15</v>
      </c>
      <c r="C213" s="150" t="s">
        <v>568</v>
      </c>
      <c r="D213" s="150" t="s">
        <v>883</v>
      </c>
      <c r="E213" s="151">
        <v>650</v>
      </c>
    </row>
    <row r="214" spans="1:5" ht="12.75" customHeight="1" x14ac:dyDescent="0.2">
      <c r="A214" s="75">
        <v>206</v>
      </c>
      <c r="B214" s="150" t="s">
        <v>885</v>
      </c>
      <c r="C214" s="150" t="s">
        <v>723</v>
      </c>
      <c r="D214" s="150" t="s">
        <v>883</v>
      </c>
      <c r="E214" s="151">
        <v>350</v>
      </c>
    </row>
    <row r="215" spans="1:5" ht="12.75" customHeight="1" x14ac:dyDescent="0.2">
      <c r="A215" s="75">
        <v>207</v>
      </c>
      <c r="B215" s="150" t="s">
        <v>10</v>
      </c>
      <c r="C215" s="150" t="s">
        <v>723</v>
      </c>
      <c r="D215" s="150" t="s">
        <v>883</v>
      </c>
      <c r="E215" s="151">
        <v>350</v>
      </c>
    </row>
    <row r="216" spans="1:5" ht="12.75" customHeight="1" x14ac:dyDescent="0.2">
      <c r="A216" s="75">
        <v>208</v>
      </c>
      <c r="B216" s="165" t="s">
        <v>209</v>
      </c>
      <c r="C216" s="164" t="s">
        <v>723</v>
      </c>
      <c r="D216" s="165" t="s">
        <v>883</v>
      </c>
      <c r="E216" s="151">
        <v>350</v>
      </c>
    </row>
    <row r="217" spans="1:5" ht="12.75" customHeight="1" x14ac:dyDescent="0.2">
      <c r="A217" s="75">
        <v>209</v>
      </c>
      <c r="B217" s="150" t="s">
        <v>11</v>
      </c>
      <c r="C217" s="150" t="s">
        <v>1037</v>
      </c>
      <c r="D217" s="150" t="s">
        <v>883</v>
      </c>
      <c r="E217" s="151">
        <v>450</v>
      </c>
    </row>
    <row r="218" spans="1:5" ht="12.75" customHeight="1" x14ac:dyDescent="0.2">
      <c r="A218" s="75">
        <v>210</v>
      </c>
      <c r="B218" s="150" t="s">
        <v>891</v>
      </c>
      <c r="C218" s="163" t="s">
        <v>1037</v>
      </c>
      <c r="D218" s="150" t="s">
        <v>883</v>
      </c>
      <c r="E218" s="151">
        <v>450</v>
      </c>
    </row>
    <row r="219" spans="1:5" ht="12.75" customHeight="1" x14ac:dyDescent="0.2">
      <c r="A219" s="75">
        <v>211</v>
      </c>
      <c r="B219" s="150" t="s">
        <v>632</v>
      </c>
      <c r="C219" s="150" t="s">
        <v>633</v>
      </c>
      <c r="D219" s="150" t="s">
        <v>883</v>
      </c>
      <c r="E219" s="151">
        <v>400</v>
      </c>
    </row>
    <row r="220" spans="1:5" ht="12.75" customHeight="1" x14ac:dyDescent="0.2">
      <c r="A220" s="75">
        <v>212</v>
      </c>
      <c r="B220" s="150" t="s">
        <v>626</v>
      </c>
      <c r="C220" s="150" t="s">
        <v>627</v>
      </c>
      <c r="D220" s="150" t="s">
        <v>883</v>
      </c>
      <c r="E220" s="151">
        <v>600</v>
      </c>
    </row>
    <row r="221" spans="1:5" ht="12.75" customHeight="1" x14ac:dyDescent="0.2">
      <c r="A221" s="75">
        <v>213</v>
      </c>
      <c r="B221" s="144" t="s">
        <v>46</v>
      </c>
      <c r="C221" s="144" t="s">
        <v>639</v>
      </c>
      <c r="D221" s="150" t="s">
        <v>883</v>
      </c>
      <c r="E221" s="148">
        <v>375</v>
      </c>
    </row>
    <row r="222" spans="1:5" ht="12.75" customHeight="1" x14ac:dyDescent="0.2">
      <c r="A222" s="75">
        <v>214</v>
      </c>
      <c r="B222" s="144" t="s">
        <v>76</v>
      </c>
      <c r="C222" s="144" t="s">
        <v>639</v>
      </c>
      <c r="D222" s="150" t="s">
        <v>883</v>
      </c>
      <c r="E222" s="148">
        <v>425</v>
      </c>
    </row>
    <row r="223" spans="1:5" ht="12.75" customHeight="1" x14ac:dyDescent="0.2">
      <c r="A223" s="75">
        <v>215</v>
      </c>
      <c r="B223" s="166" t="s">
        <v>749</v>
      </c>
      <c r="C223" s="150" t="s">
        <v>644</v>
      </c>
      <c r="D223" s="150" t="s">
        <v>883</v>
      </c>
      <c r="E223" s="151">
        <v>465</v>
      </c>
    </row>
    <row r="224" spans="1:5" ht="12.75" customHeight="1" x14ac:dyDescent="0.2">
      <c r="A224" s="75">
        <v>216</v>
      </c>
      <c r="B224" s="150" t="s">
        <v>899</v>
      </c>
      <c r="C224" s="150" t="s">
        <v>628</v>
      </c>
      <c r="D224" s="150" t="s">
        <v>883</v>
      </c>
      <c r="E224" s="151">
        <v>510</v>
      </c>
    </row>
    <row r="225" spans="1:5" ht="12.75" customHeight="1" x14ac:dyDescent="0.2">
      <c r="A225" s="75">
        <v>217</v>
      </c>
      <c r="B225" s="150" t="s">
        <v>683</v>
      </c>
      <c r="C225" s="150" t="s">
        <v>905</v>
      </c>
      <c r="D225" s="150" t="s">
        <v>883</v>
      </c>
      <c r="E225" s="148">
        <v>500</v>
      </c>
    </row>
    <row r="226" spans="1:5" ht="12.75" customHeight="1" x14ac:dyDescent="0.2">
      <c r="A226" s="75">
        <v>218</v>
      </c>
      <c r="B226" s="150" t="s">
        <v>565</v>
      </c>
      <c r="C226" s="150" t="s">
        <v>573</v>
      </c>
      <c r="D226" s="150" t="s">
        <v>883</v>
      </c>
      <c r="E226" s="148">
        <v>350</v>
      </c>
    </row>
    <row r="227" spans="1:5" ht="12.75" customHeight="1" x14ac:dyDescent="0.2">
      <c r="A227" s="75">
        <v>219</v>
      </c>
      <c r="B227" s="141" t="s">
        <v>751</v>
      </c>
      <c r="C227" s="150" t="s">
        <v>573</v>
      </c>
      <c r="D227" s="141" t="s">
        <v>883</v>
      </c>
      <c r="E227" s="148">
        <v>350</v>
      </c>
    </row>
    <row r="228" spans="1:5" ht="12.75" customHeight="1" x14ac:dyDescent="0.2">
      <c r="A228" s="75">
        <v>220</v>
      </c>
      <c r="B228" s="157" t="s">
        <v>987</v>
      </c>
      <c r="C228" s="150" t="s">
        <v>723</v>
      </c>
      <c r="D228" s="150" t="s">
        <v>883</v>
      </c>
      <c r="E228" s="148">
        <v>350</v>
      </c>
    </row>
    <row r="229" spans="1:5" ht="12.75" customHeight="1" x14ac:dyDescent="0.2">
      <c r="A229" s="75">
        <v>221</v>
      </c>
      <c r="B229" s="168" t="s">
        <v>700</v>
      </c>
      <c r="C229" s="168" t="s">
        <v>627</v>
      </c>
      <c r="D229" s="141" t="s">
        <v>883</v>
      </c>
      <c r="E229" s="148">
        <v>500</v>
      </c>
    </row>
    <row r="230" spans="1:5" ht="12.75" customHeight="1" x14ac:dyDescent="0.2">
      <c r="A230" s="75">
        <v>222</v>
      </c>
      <c r="B230" s="150" t="s">
        <v>684</v>
      </c>
      <c r="C230" s="150" t="s">
        <v>578</v>
      </c>
      <c r="D230" s="150" t="s">
        <v>883</v>
      </c>
      <c r="E230" s="148">
        <v>400</v>
      </c>
    </row>
    <row r="231" spans="1:5" ht="12.75" customHeight="1" x14ac:dyDescent="0.2">
      <c r="A231" s="75">
        <v>223</v>
      </c>
      <c r="B231" s="141" t="s">
        <v>988</v>
      </c>
      <c r="C231" s="141" t="s">
        <v>949</v>
      </c>
      <c r="D231" s="150" t="s">
        <v>883</v>
      </c>
      <c r="E231" s="148">
        <v>350</v>
      </c>
    </row>
    <row r="232" spans="1:5" ht="12.75" customHeight="1" x14ac:dyDescent="0.2">
      <c r="A232" s="75">
        <v>224</v>
      </c>
      <c r="B232" s="156" t="s">
        <v>989</v>
      </c>
      <c r="C232" s="141" t="s">
        <v>990</v>
      </c>
      <c r="D232" s="150" t="s">
        <v>883</v>
      </c>
      <c r="E232" s="148">
        <v>450</v>
      </c>
    </row>
    <row r="233" spans="1:5" ht="12.75" customHeight="1" x14ac:dyDescent="0.2">
      <c r="A233" s="75">
        <v>225</v>
      </c>
      <c r="B233" s="168" t="s">
        <v>991</v>
      </c>
      <c r="C233" s="168" t="s">
        <v>561</v>
      </c>
      <c r="D233" s="141" t="s">
        <v>883</v>
      </c>
      <c r="E233" s="148">
        <v>465</v>
      </c>
    </row>
    <row r="234" spans="1:5" ht="12.75" customHeight="1" x14ac:dyDescent="0.2">
      <c r="A234" s="75">
        <v>226</v>
      </c>
      <c r="B234" s="168" t="s">
        <v>992</v>
      </c>
      <c r="C234" s="168" t="s">
        <v>561</v>
      </c>
      <c r="D234" s="150" t="s">
        <v>883</v>
      </c>
      <c r="E234" s="148">
        <v>465</v>
      </c>
    </row>
    <row r="235" spans="1:5" ht="12.75" customHeight="1" x14ac:dyDescent="0.2">
      <c r="A235" s="75">
        <v>227</v>
      </c>
      <c r="B235" s="150" t="s">
        <v>811</v>
      </c>
      <c r="C235" s="150" t="s">
        <v>561</v>
      </c>
      <c r="D235" s="150" t="s">
        <v>883</v>
      </c>
      <c r="E235" s="151">
        <v>465</v>
      </c>
    </row>
    <row r="236" spans="1:5" ht="12.75" customHeight="1" x14ac:dyDescent="0.2">
      <c r="A236" s="75">
        <v>228</v>
      </c>
      <c r="B236" s="141" t="s">
        <v>812</v>
      </c>
      <c r="C236" s="141" t="s">
        <v>561</v>
      </c>
      <c r="D236" s="141" t="s">
        <v>883</v>
      </c>
      <c r="E236" s="151">
        <v>465</v>
      </c>
    </row>
    <row r="237" spans="1:5" ht="12.75" customHeight="1" x14ac:dyDescent="0.2">
      <c r="A237" s="75">
        <v>229</v>
      </c>
      <c r="B237" s="141" t="s">
        <v>753</v>
      </c>
      <c r="C237" s="141" t="s">
        <v>561</v>
      </c>
      <c r="D237" s="141" t="s">
        <v>883</v>
      </c>
      <c r="E237" s="151">
        <v>465</v>
      </c>
    </row>
    <row r="238" spans="1:5" ht="12.75" customHeight="1" x14ac:dyDescent="0.2">
      <c r="A238" s="75">
        <v>230</v>
      </c>
      <c r="B238" s="141" t="s">
        <v>678</v>
      </c>
      <c r="C238" s="150" t="s">
        <v>561</v>
      </c>
      <c r="D238" s="150" t="s">
        <v>883</v>
      </c>
      <c r="E238" s="151">
        <v>465</v>
      </c>
    </row>
    <row r="239" spans="1:5" ht="12.75" customHeight="1" x14ac:dyDescent="0.2">
      <c r="A239" s="75">
        <v>231</v>
      </c>
      <c r="B239" s="150" t="s">
        <v>754</v>
      </c>
      <c r="C239" s="150" t="s">
        <v>561</v>
      </c>
      <c r="D239" s="150" t="s">
        <v>883</v>
      </c>
      <c r="E239" s="151">
        <v>465</v>
      </c>
    </row>
    <row r="240" spans="1:5" ht="12.75" customHeight="1" x14ac:dyDescent="0.2">
      <c r="A240" s="75">
        <v>232</v>
      </c>
      <c r="B240" s="141" t="s">
        <v>679</v>
      </c>
      <c r="C240" s="141" t="s">
        <v>561</v>
      </c>
      <c r="D240" s="141" t="s">
        <v>883</v>
      </c>
      <c r="E240" s="151">
        <v>465</v>
      </c>
    </row>
    <row r="241" spans="1:5" ht="12.75" customHeight="1" x14ac:dyDescent="0.2">
      <c r="A241" s="75">
        <v>233</v>
      </c>
      <c r="B241" s="150" t="s">
        <v>808</v>
      </c>
      <c r="C241" s="150" t="s">
        <v>561</v>
      </c>
      <c r="D241" s="150" t="s">
        <v>883</v>
      </c>
      <c r="E241" s="151">
        <v>465</v>
      </c>
    </row>
    <row r="242" spans="1:5" ht="12.75" customHeight="1" x14ac:dyDescent="0.2">
      <c r="A242" s="75">
        <v>234</v>
      </c>
      <c r="B242" s="141" t="s">
        <v>803</v>
      </c>
      <c r="C242" s="141" t="s">
        <v>561</v>
      </c>
      <c r="D242" s="141" t="s">
        <v>883</v>
      </c>
      <c r="E242" s="151">
        <v>465</v>
      </c>
    </row>
    <row r="243" spans="1:5" ht="12.75" customHeight="1" x14ac:dyDescent="0.2">
      <c r="A243" s="75">
        <v>235</v>
      </c>
      <c r="B243" s="141" t="s">
        <v>752</v>
      </c>
      <c r="C243" s="141" t="s">
        <v>561</v>
      </c>
      <c r="D243" s="141" t="s">
        <v>883</v>
      </c>
      <c r="E243" s="148">
        <v>465</v>
      </c>
    </row>
    <row r="244" spans="1:5" ht="12.75" customHeight="1" x14ac:dyDescent="0.2">
      <c r="A244" s="75">
        <v>236</v>
      </c>
      <c r="B244" s="156" t="s">
        <v>993</v>
      </c>
      <c r="C244" s="141" t="s">
        <v>561</v>
      </c>
      <c r="D244" s="150" t="s">
        <v>883</v>
      </c>
      <c r="E244" s="148">
        <v>465</v>
      </c>
    </row>
    <row r="245" spans="1:5" ht="12.75" customHeight="1" x14ac:dyDescent="0.2">
      <c r="A245" s="75">
        <v>237</v>
      </c>
      <c r="B245" s="156" t="s">
        <v>994</v>
      </c>
      <c r="C245" s="141" t="s">
        <v>561</v>
      </c>
      <c r="D245" s="150" t="s">
        <v>883</v>
      </c>
      <c r="E245" s="148">
        <v>465</v>
      </c>
    </row>
    <row r="246" spans="1:5" ht="12.75" customHeight="1" x14ac:dyDescent="0.2">
      <c r="A246" s="75">
        <v>238</v>
      </c>
      <c r="B246" s="156" t="s">
        <v>995</v>
      </c>
      <c r="C246" s="150" t="s">
        <v>561</v>
      </c>
      <c r="D246" s="150" t="s">
        <v>883</v>
      </c>
      <c r="E246" s="151">
        <v>465</v>
      </c>
    </row>
    <row r="247" spans="1:5" ht="12.75" customHeight="1" x14ac:dyDescent="0.2">
      <c r="A247" s="75">
        <v>239</v>
      </c>
      <c r="B247" s="156" t="s">
        <v>996</v>
      </c>
      <c r="C247" s="169" t="s">
        <v>561</v>
      </c>
      <c r="D247" s="150" t="s">
        <v>883</v>
      </c>
      <c r="E247" s="148">
        <v>465</v>
      </c>
    </row>
    <row r="248" spans="1:5" ht="12.75" customHeight="1" x14ac:dyDescent="0.2">
      <c r="A248" s="75">
        <v>240</v>
      </c>
      <c r="B248" s="164" t="s">
        <v>698</v>
      </c>
      <c r="C248" s="164" t="s">
        <v>561</v>
      </c>
      <c r="D248" s="164" t="s">
        <v>883</v>
      </c>
      <c r="E248" s="155">
        <v>500</v>
      </c>
    </row>
    <row r="249" spans="1:5" ht="12.75" customHeight="1" x14ac:dyDescent="0.2">
      <c r="A249" s="75">
        <v>241</v>
      </c>
      <c r="B249" s="156" t="s">
        <v>998</v>
      </c>
      <c r="C249" s="141" t="s">
        <v>568</v>
      </c>
      <c r="D249" s="150" t="s">
        <v>883</v>
      </c>
      <c r="E249" s="148">
        <v>650</v>
      </c>
    </row>
    <row r="250" spans="1:5" ht="12.75" customHeight="1" x14ac:dyDescent="0.2">
      <c r="A250" s="75">
        <v>242</v>
      </c>
      <c r="B250" s="141" t="s">
        <v>810</v>
      </c>
      <c r="C250" s="169" t="s">
        <v>568</v>
      </c>
      <c r="D250" s="141" t="s">
        <v>883</v>
      </c>
      <c r="E250" s="148">
        <v>650</v>
      </c>
    </row>
    <row r="251" spans="1:5" ht="12.75" customHeight="1" x14ac:dyDescent="0.2">
      <c r="A251" s="75">
        <v>243</v>
      </c>
      <c r="B251" s="141" t="s">
        <v>759</v>
      </c>
      <c r="C251" s="169" t="s">
        <v>568</v>
      </c>
      <c r="D251" s="141" t="s">
        <v>883</v>
      </c>
      <c r="E251" s="148">
        <v>650</v>
      </c>
    </row>
    <row r="252" spans="1:5" ht="12.75" customHeight="1" x14ac:dyDescent="0.2">
      <c r="A252" s="75">
        <v>244</v>
      </c>
      <c r="B252" s="141" t="s">
        <v>755</v>
      </c>
      <c r="C252" s="169" t="s">
        <v>568</v>
      </c>
      <c r="D252" s="141" t="s">
        <v>883</v>
      </c>
      <c r="E252" s="148">
        <v>650</v>
      </c>
    </row>
    <row r="253" spans="1:5" ht="12.75" customHeight="1" x14ac:dyDescent="0.2">
      <c r="A253" s="75">
        <v>245</v>
      </c>
      <c r="B253" s="141" t="s">
        <v>750</v>
      </c>
      <c r="C253" s="169" t="s">
        <v>568</v>
      </c>
      <c r="D253" s="141" t="s">
        <v>883</v>
      </c>
      <c r="E253" s="148">
        <v>650</v>
      </c>
    </row>
    <row r="254" spans="1:5" ht="12.75" customHeight="1" x14ac:dyDescent="0.2">
      <c r="A254" s="75">
        <v>246</v>
      </c>
      <c r="B254" s="141" t="s">
        <v>681</v>
      </c>
      <c r="C254" s="169" t="s">
        <v>725</v>
      </c>
      <c r="D254" s="141" t="s">
        <v>883</v>
      </c>
      <c r="E254" s="148">
        <v>450</v>
      </c>
    </row>
    <row r="255" spans="1:5" ht="12.75" customHeight="1" x14ac:dyDescent="0.2">
      <c r="A255" s="75">
        <v>247</v>
      </c>
      <c r="B255" s="168" t="s">
        <v>999</v>
      </c>
      <c r="C255" s="168" t="s">
        <v>723</v>
      </c>
      <c r="D255" s="141" t="s">
        <v>883</v>
      </c>
      <c r="E255" s="148">
        <v>350</v>
      </c>
    </row>
    <row r="256" spans="1:5" ht="12.75" customHeight="1" x14ac:dyDescent="0.2">
      <c r="A256" s="75">
        <v>248</v>
      </c>
      <c r="B256" s="141" t="s">
        <v>709</v>
      </c>
      <c r="C256" s="141" t="s">
        <v>723</v>
      </c>
      <c r="D256" s="141" t="s">
        <v>883</v>
      </c>
      <c r="E256" s="148">
        <v>350</v>
      </c>
    </row>
    <row r="257" spans="1:5" ht="12.75" customHeight="1" x14ac:dyDescent="0.2">
      <c r="A257" s="75">
        <v>249</v>
      </c>
      <c r="B257" s="168" t="s">
        <v>1000</v>
      </c>
      <c r="C257" s="168" t="s">
        <v>723</v>
      </c>
      <c r="D257" s="150" t="s">
        <v>883</v>
      </c>
      <c r="E257" s="151">
        <v>350</v>
      </c>
    </row>
    <row r="258" spans="1:5" ht="12.75" customHeight="1" x14ac:dyDescent="0.2">
      <c r="A258" s="75">
        <v>250</v>
      </c>
      <c r="B258" s="168" t="s">
        <v>807</v>
      </c>
      <c r="C258" s="168" t="s">
        <v>723</v>
      </c>
      <c r="D258" s="141" t="s">
        <v>883</v>
      </c>
      <c r="E258" s="148">
        <v>350</v>
      </c>
    </row>
    <row r="259" spans="1:5" ht="12.75" customHeight="1" x14ac:dyDescent="0.2">
      <c r="A259" s="75">
        <v>251</v>
      </c>
      <c r="B259" s="168" t="s">
        <v>1001</v>
      </c>
      <c r="C259" s="168" t="s">
        <v>723</v>
      </c>
      <c r="D259" s="141" t="s">
        <v>883</v>
      </c>
      <c r="E259" s="148">
        <v>350</v>
      </c>
    </row>
    <row r="260" spans="1:5" ht="12.75" customHeight="1" x14ac:dyDescent="0.2">
      <c r="A260" s="75">
        <v>252</v>
      </c>
      <c r="B260" s="194" t="s">
        <v>809</v>
      </c>
      <c r="C260" s="141" t="s">
        <v>723</v>
      </c>
      <c r="D260" s="141" t="s">
        <v>883</v>
      </c>
      <c r="E260" s="148">
        <v>350</v>
      </c>
    </row>
    <row r="261" spans="1:5" ht="12.75" customHeight="1" x14ac:dyDescent="0.2">
      <c r="A261" s="75">
        <v>253</v>
      </c>
      <c r="B261" s="168" t="s">
        <v>1002</v>
      </c>
      <c r="C261" s="168" t="s">
        <v>723</v>
      </c>
      <c r="D261" s="141" t="s">
        <v>883</v>
      </c>
      <c r="E261" s="148">
        <v>350</v>
      </c>
    </row>
    <row r="262" spans="1:5" ht="12.75" customHeight="1" x14ac:dyDescent="0.2">
      <c r="A262" s="75">
        <v>254</v>
      </c>
      <c r="B262" s="141" t="s">
        <v>946</v>
      </c>
      <c r="C262" s="141" t="s">
        <v>723</v>
      </c>
      <c r="D262" s="141" t="s">
        <v>883</v>
      </c>
      <c r="E262" s="148">
        <v>350</v>
      </c>
    </row>
    <row r="263" spans="1:5" ht="12.75" customHeight="1" x14ac:dyDescent="0.2">
      <c r="A263" s="75">
        <v>255</v>
      </c>
      <c r="B263" s="168" t="s">
        <v>904</v>
      </c>
      <c r="C263" s="141" t="s">
        <v>723</v>
      </c>
      <c r="D263" s="141" t="s">
        <v>883</v>
      </c>
      <c r="E263" s="148">
        <v>350</v>
      </c>
    </row>
    <row r="264" spans="1:5" ht="12.75" customHeight="1" x14ac:dyDescent="0.2">
      <c r="A264" s="75">
        <v>256</v>
      </c>
      <c r="B264" s="168" t="s">
        <v>1003</v>
      </c>
      <c r="C264" s="141" t="s">
        <v>723</v>
      </c>
      <c r="D264" s="141" t="s">
        <v>883</v>
      </c>
      <c r="E264" s="148">
        <v>350</v>
      </c>
    </row>
    <row r="265" spans="1:5" ht="12.75" customHeight="1" x14ac:dyDescent="0.2">
      <c r="A265" s="75">
        <v>257</v>
      </c>
      <c r="B265" s="144" t="s">
        <v>742</v>
      </c>
      <c r="C265" s="150" t="s">
        <v>639</v>
      </c>
      <c r="D265" s="141" t="s">
        <v>883</v>
      </c>
      <c r="E265" s="148">
        <v>375</v>
      </c>
    </row>
    <row r="266" spans="1:5" ht="12.75" customHeight="1" x14ac:dyDescent="0.2">
      <c r="A266" s="75">
        <v>258</v>
      </c>
      <c r="B266" s="144" t="s">
        <v>745</v>
      </c>
      <c r="C266" s="150" t="s">
        <v>639</v>
      </c>
      <c r="D266" s="141" t="s">
        <v>883</v>
      </c>
      <c r="E266" s="148">
        <v>375</v>
      </c>
    </row>
    <row r="267" spans="1:5" ht="12.75" customHeight="1" x14ac:dyDescent="0.2">
      <c r="A267" s="75">
        <v>259</v>
      </c>
      <c r="B267" s="144" t="s">
        <v>864</v>
      </c>
      <c r="C267" s="150" t="s">
        <v>639</v>
      </c>
      <c r="D267" s="141" t="s">
        <v>883</v>
      </c>
      <c r="E267" s="148">
        <v>375</v>
      </c>
    </row>
    <row r="268" spans="1:5" ht="12.75" customHeight="1" x14ac:dyDescent="0.2">
      <c r="A268" s="75">
        <v>260</v>
      </c>
      <c r="B268" s="144" t="s">
        <v>1019</v>
      </c>
      <c r="C268" s="150" t="s">
        <v>639</v>
      </c>
      <c r="D268" s="141" t="s">
        <v>883</v>
      </c>
      <c r="E268" s="148">
        <v>375</v>
      </c>
    </row>
    <row r="269" spans="1:5" ht="12.75" customHeight="1" x14ac:dyDescent="0.2">
      <c r="A269" s="75">
        <v>261</v>
      </c>
      <c r="B269" s="150" t="s">
        <v>65</v>
      </c>
      <c r="C269" s="150" t="s">
        <v>719</v>
      </c>
      <c r="D269" s="150" t="s">
        <v>584</v>
      </c>
      <c r="E269" s="151">
        <v>570</v>
      </c>
    </row>
    <row r="270" spans="1:5" ht="12.75" customHeight="1" x14ac:dyDescent="0.2">
      <c r="A270" s="75">
        <v>262</v>
      </c>
      <c r="B270" s="150" t="s">
        <v>800</v>
      </c>
      <c r="C270" s="150" t="s">
        <v>583</v>
      </c>
      <c r="D270" s="150" t="s">
        <v>584</v>
      </c>
      <c r="E270" s="151">
        <v>400</v>
      </c>
    </row>
    <row r="271" spans="1:5" ht="12.75" customHeight="1" x14ac:dyDescent="0.2">
      <c r="A271" s="75">
        <v>263</v>
      </c>
      <c r="B271" s="150" t="s">
        <v>585</v>
      </c>
      <c r="C271" s="150" t="s">
        <v>586</v>
      </c>
      <c r="D271" s="150" t="s">
        <v>584</v>
      </c>
      <c r="E271" s="151">
        <v>425</v>
      </c>
    </row>
    <row r="272" spans="1:5" ht="12.75" customHeight="1" x14ac:dyDescent="0.2">
      <c r="A272" s="75">
        <v>264</v>
      </c>
      <c r="B272" s="150" t="s">
        <v>892</v>
      </c>
      <c r="C272" s="150" t="s">
        <v>588</v>
      </c>
      <c r="D272" s="150" t="s">
        <v>584</v>
      </c>
      <c r="E272" s="151">
        <v>400</v>
      </c>
    </row>
    <row r="273" spans="1:5" ht="12.75" customHeight="1" x14ac:dyDescent="0.2">
      <c r="A273" s="75">
        <v>265</v>
      </c>
      <c r="B273" s="150" t="s">
        <v>955</v>
      </c>
      <c r="C273" s="150" t="s">
        <v>203</v>
      </c>
      <c r="D273" s="150" t="s">
        <v>584</v>
      </c>
      <c r="E273" s="151">
        <v>425</v>
      </c>
    </row>
    <row r="274" spans="1:5" ht="12.75" customHeight="1" x14ac:dyDescent="0.2">
      <c r="A274" s="75">
        <v>266</v>
      </c>
      <c r="B274" s="178" t="s">
        <v>62</v>
      </c>
      <c r="C274" s="141" t="s">
        <v>914</v>
      </c>
      <c r="D274" s="141" t="s">
        <v>584</v>
      </c>
      <c r="E274" s="148">
        <v>600</v>
      </c>
    </row>
    <row r="275" spans="1:5" ht="12.75" customHeight="1" x14ac:dyDescent="0.2">
      <c r="A275" s="75">
        <v>267</v>
      </c>
      <c r="B275" s="150" t="s">
        <v>211</v>
      </c>
      <c r="C275" s="150" t="s">
        <v>631</v>
      </c>
      <c r="D275" s="150" t="s">
        <v>893</v>
      </c>
      <c r="E275" s="151">
        <v>465</v>
      </c>
    </row>
    <row r="276" spans="1:5" ht="12.75" customHeight="1" x14ac:dyDescent="0.2">
      <c r="A276" s="75">
        <v>268</v>
      </c>
      <c r="B276" s="141" t="s">
        <v>910</v>
      </c>
      <c r="C276" s="141" t="s">
        <v>907</v>
      </c>
      <c r="D276" s="141" t="s">
        <v>893</v>
      </c>
      <c r="E276" s="148">
        <v>500</v>
      </c>
    </row>
    <row r="277" spans="1:5" ht="12.75" customHeight="1" x14ac:dyDescent="0.2">
      <c r="A277" s="75">
        <v>269</v>
      </c>
      <c r="B277" s="141" t="s">
        <v>680</v>
      </c>
      <c r="C277" s="141" t="s">
        <v>907</v>
      </c>
      <c r="D277" s="141" t="s">
        <v>893</v>
      </c>
      <c r="E277" s="148">
        <v>500</v>
      </c>
    </row>
    <row r="278" spans="1:5" ht="12.75" customHeight="1" x14ac:dyDescent="0.2">
      <c r="A278" s="75">
        <v>270</v>
      </c>
      <c r="B278" s="141" t="s">
        <v>909</v>
      </c>
      <c r="C278" s="141" t="s">
        <v>907</v>
      </c>
      <c r="D278" s="141" t="s">
        <v>893</v>
      </c>
      <c r="E278" s="148">
        <v>500</v>
      </c>
    </row>
    <row r="279" spans="1:5" ht="12.75" customHeight="1" x14ac:dyDescent="0.2">
      <c r="A279" s="75">
        <v>271</v>
      </c>
      <c r="B279" s="141" t="s">
        <v>815</v>
      </c>
      <c r="C279" s="141" t="s">
        <v>907</v>
      </c>
      <c r="D279" s="141" t="s">
        <v>893</v>
      </c>
      <c r="E279" s="148">
        <v>500</v>
      </c>
    </row>
    <row r="280" spans="1:5" ht="12.75" customHeight="1" x14ac:dyDescent="0.2">
      <c r="A280" s="75">
        <v>272</v>
      </c>
      <c r="B280" s="141" t="s">
        <v>706</v>
      </c>
      <c r="C280" s="141" t="s">
        <v>907</v>
      </c>
      <c r="D280" s="141" t="s">
        <v>893</v>
      </c>
      <c r="E280" s="148">
        <v>500</v>
      </c>
    </row>
    <row r="281" spans="1:5" ht="12.75" customHeight="1" x14ac:dyDescent="0.2">
      <c r="A281" s="75">
        <v>273</v>
      </c>
      <c r="B281" s="141" t="s">
        <v>699</v>
      </c>
      <c r="C281" s="141" t="s">
        <v>907</v>
      </c>
      <c r="D281" s="141" t="s">
        <v>893</v>
      </c>
      <c r="E281" s="148">
        <v>500</v>
      </c>
    </row>
    <row r="282" spans="1:5" ht="12.75" customHeight="1" x14ac:dyDescent="0.2">
      <c r="A282" s="75">
        <v>274</v>
      </c>
      <c r="B282" s="141" t="s">
        <v>707</v>
      </c>
      <c r="C282" s="141" t="s">
        <v>907</v>
      </c>
      <c r="D282" s="141" t="s">
        <v>893</v>
      </c>
      <c r="E282" s="148">
        <v>500</v>
      </c>
    </row>
    <row r="283" spans="1:5" ht="12.75" customHeight="1" x14ac:dyDescent="0.2">
      <c r="A283" s="75">
        <v>275</v>
      </c>
      <c r="B283" s="141" t="s">
        <v>701</v>
      </c>
      <c r="C283" s="141" t="s">
        <v>907</v>
      </c>
      <c r="D283" s="141" t="s">
        <v>893</v>
      </c>
      <c r="E283" s="148">
        <v>500</v>
      </c>
    </row>
    <row r="284" spans="1:5" ht="12.75" customHeight="1" x14ac:dyDescent="0.2">
      <c r="A284" s="75">
        <v>276</v>
      </c>
      <c r="B284" s="141" t="s">
        <v>758</v>
      </c>
      <c r="C284" s="141" t="s">
        <v>907</v>
      </c>
      <c r="D284" s="141" t="s">
        <v>893</v>
      </c>
      <c r="E284" s="148">
        <v>500</v>
      </c>
    </row>
    <row r="285" spans="1:5" ht="12.75" customHeight="1" x14ac:dyDescent="0.2">
      <c r="A285" s="75">
        <v>277</v>
      </c>
      <c r="B285" s="141" t="s">
        <v>822</v>
      </c>
      <c r="C285" s="141" t="s">
        <v>907</v>
      </c>
      <c r="D285" s="141" t="s">
        <v>893</v>
      </c>
      <c r="E285" s="148">
        <v>500</v>
      </c>
    </row>
    <row r="286" spans="1:5" ht="12.75" customHeight="1" x14ac:dyDescent="0.2">
      <c r="A286" s="75">
        <v>278</v>
      </c>
      <c r="B286" s="141" t="s">
        <v>704</v>
      </c>
      <c r="C286" s="141" t="s">
        <v>907</v>
      </c>
      <c r="D286" s="141" t="s">
        <v>893</v>
      </c>
      <c r="E286" s="148">
        <v>500</v>
      </c>
    </row>
    <row r="287" spans="1:5" ht="12.75" customHeight="1" x14ac:dyDescent="0.2">
      <c r="A287" s="75">
        <v>279</v>
      </c>
      <c r="B287" s="141" t="s">
        <v>708</v>
      </c>
      <c r="C287" s="141" t="s">
        <v>907</v>
      </c>
      <c r="D287" s="141" t="s">
        <v>893</v>
      </c>
      <c r="E287" s="148">
        <v>500</v>
      </c>
    </row>
    <row r="288" spans="1:5" ht="12.75" customHeight="1" x14ac:dyDescent="0.2">
      <c r="A288" s="75">
        <v>280</v>
      </c>
      <c r="B288" s="141" t="s">
        <v>757</v>
      </c>
      <c r="C288" s="141" t="s">
        <v>907</v>
      </c>
      <c r="D288" s="141" t="s">
        <v>893</v>
      </c>
      <c r="E288" s="148">
        <v>500</v>
      </c>
    </row>
    <row r="289" spans="1:5" ht="12.75" customHeight="1" x14ac:dyDescent="0.2">
      <c r="A289" s="75">
        <v>281</v>
      </c>
      <c r="B289" s="141" t="s">
        <v>705</v>
      </c>
      <c r="C289" s="141" t="s">
        <v>907</v>
      </c>
      <c r="D289" s="141" t="s">
        <v>893</v>
      </c>
      <c r="E289" s="148">
        <v>500</v>
      </c>
    </row>
    <row r="290" spans="1:5" ht="12.75" customHeight="1" x14ac:dyDescent="0.2">
      <c r="A290" s="75">
        <v>282</v>
      </c>
      <c r="B290" s="141" t="s">
        <v>702</v>
      </c>
      <c r="C290" s="141" t="s">
        <v>907</v>
      </c>
      <c r="D290" s="141" t="s">
        <v>893</v>
      </c>
      <c r="E290" s="148">
        <v>500</v>
      </c>
    </row>
    <row r="291" spans="1:5" ht="12.75" customHeight="1" x14ac:dyDescent="0.2">
      <c r="A291" s="75">
        <v>283</v>
      </c>
      <c r="B291" s="141" t="s">
        <v>908</v>
      </c>
      <c r="C291" s="141" t="s">
        <v>907</v>
      </c>
      <c r="D291" s="141" t="s">
        <v>893</v>
      </c>
      <c r="E291" s="148">
        <v>500</v>
      </c>
    </row>
    <row r="292" spans="1:5" ht="12.75" customHeight="1" x14ac:dyDescent="0.2">
      <c r="A292" s="75">
        <v>284</v>
      </c>
      <c r="B292" s="141" t="s">
        <v>703</v>
      </c>
      <c r="C292" s="141" t="s">
        <v>907</v>
      </c>
      <c r="D292" s="141" t="s">
        <v>893</v>
      </c>
      <c r="E292" s="148">
        <v>500</v>
      </c>
    </row>
    <row r="293" spans="1:5" ht="12.75" customHeight="1" x14ac:dyDescent="0.2">
      <c r="A293" s="75">
        <v>285</v>
      </c>
      <c r="B293" s="177" t="s">
        <v>997</v>
      </c>
      <c r="C293" s="177" t="s">
        <v>1039</v>
      </c>
      <c r="D293" s="141" t="s">
        <v>893</v>
      </c>
      <c r="E293" s="148">
        <v>500</v>
      </c>
    </row>
    <row r="294" spans="1:5" ht="12.75" customHeight="1" x14ac:dyDescent="0.2">
      <c r="A294" s="75">
        <v>286</v>
      </c>
      <c r="B294" s="176" t="s">
        <v>62</v>
      </c>
      <c r="C294" s="177" t="s">
        <v>1039</v>
      </c>
      <c r="D294" s="141" t="s">
        <v>893</v>
      </c>
      <c r="E294" s="148">
        <v>500</v>
      </c>
    </row>
    <row r="295" spans="1:5" ht="12.75" customHeight="1" x14ac:dyDescent="0.2">
      <c r="A295" s="75">
        <v>287</v>
      </c>
      <c r="B295" s="141" t="s">
        <v>1004</v>
      </c>
      <c r="C295" s="141" t="s">
        <v>1005</v>
      </c>
      <c r="D295" s="141" t="s">
        <v>893</v>
      </c>
      <c r="E295" s="148">
        <v>400</v>
      </c>
    </row>
    <row r="296" spans="1:5" ht="12.75" customHeight="1" x14ac:dyDescent="0.2">
      <c r="A296" s="75">
        <v>288</v>
      </c>
      <c r="B296" s="141" t="s">
        <v>643</v>
      </c>
      <c r="C296" s="141" t="s">
        <v>644</v>
      </c>
      <c r="D296" s="141" t="s">
        <v>893</v>
      </c>
      <c r="E296" s="148">
        <v>465</v>
      </c>
    </row>
    <row r="297" spans="1:5" ht="12.75" customHeight="1" x14ac:dyDescent="0.2">
      <c r="A297" s="75">
        <v>289</v>
      </c>
      <c r="B297" s="141" t="s">
        <v>17</v>
      </c>
      <c r="C297" s="141" t="s">
        <v>644</v>
      </c>
      <c r="D297" s="141" t="s">
        <v>893</v>
      </c>
      <c r="E297" s="148">
        <v>465</v>
      </c>
    </row>
    <row r="298" spans="1:5" ht="12.75" customHeight="1" x14ac:dyDescent="0.2">
      <c r="A298" s="75">
        <v>290</v>
      </c>
      <c r="B298" s="141" t="s">
        <v>18</v>
      </c>
      <c r="C298" s="141" t="s">
        <v>644</v>
      </c>
      <c r="D298" s="141" t="s">
        <v>893</v>
      </c>
      <c r="E298" s="148">
        <v>465</v>
      </c>
    </row>
    <row r="299" spans="1:5" ht="12.75" customHeight="1" x14ac:dyDescent="0.2">
      <c r="A299" s="75">
        <v>291</v>
      </c>
      <c r="B299" s="141" t="s">
        <v>685</v>
      </c>
      <c r="C299" s="141" t="s">
        <v>727</v>
      </c>
      <c r="D299" s="141" t="s">
        <v>893</v>
      </c>
      <c r="E299" s="148">
        <v>350</v>
      </c>
    </row>
    <row r="300" spans="1:5" ht="12.75" customHeight="1" x14ac:dyDescent="0.2">
      <c r="A300" s="75">
        <v>292</v>
      </c>
      <c r="B300" s="141" t="s">
        <v>686</v>
      </c>
      <c r="C300" s="141" t="s">
        <v>727</v>
      </c>
      <c r="D300" s="141" t="s">
        <v>893</v>
      </c>
      <c r="E300" s="148">
        <v>350</v>
      </c>
    </row>
    <row r="301" spans="1:5" ht="12.75" customHeight="1" x14ac:dyDescent="0.2">
      <c r="A301" s="75">
        <v>293</v>
      </c>
      <c r="B301" s="141" t="s">
        <v>1006</v>
      </c>
      <c r="C301" s="141" t="s">
        <v>714</v>
      </c>
      <c r="D301" s="141" t="s">
        <v>893</v>
      </c>
      <c r="E301" s="148">
        <v>400</v>
      </c>
    </row>
    <row r="302" spans="1:5" ht="12.75" customHeight="1" x14ac:dyDescent="0.2">
      <c r="A302" s="75">
        <v>294</v>
      </c>
      <c r="B302" s="141" t="s">
        <v>672</v>
      </c>
      <c r="C302" s="141" t="s">
        <v>714</v>
      </c>
      <c r="D302" s="141" t="s">
        <v>893</v>
      </c>
      <c r="E302" s="148">
        <v>450</v>
      </c>
    </row>
    <row r="303" spans="1:5" ht="12.75" customHeight="1" x14ac:dyDescent="0.2">
      <c r="A303" s="75">
        <v>295</v>
      </c>
      <c r="B303" s="141" t="s">
        <v>756</v>
      </c>
      <c r="C303" s="141" t="s">
        <v>906</v>
      </c>
      <c r="D303" s="141" t="s">
        <v>893</v>
      </c>
      <c r="E303" s="148">
        <v>325</v>
      </c>
    </row>
    <row r="304" spans="1:5" ht="12.75" customHeight="1" x14ac:dyDescent="0.2">
      <c r="A304" s="75">
        <v>296</v>
      </c>
      <c r="B304" s="141" t="s">
        <v>669</v>
      </c>
      <c r="C304" s="141" t="s">
        <v>906</v>
      </c>
      <c r="D304" s="141" t="s">
        <v>893</v>
      </c>
      <c r="E304" s="148">
        <v>325</v>
      </c>
    </row>
    <row r="305" spans="1:5" ht="12.75" customHeight="1" x14ac:dyDescent="0.2">
      <c r="A305" s="75">
        <v>297</v>
      </c>
      <c r="B305" s="141" t="s">
        <v>711</v>
      </c>
      <c r="C305" s="141" t="s">
        <v>814</v>
      </c>
      <c r="D305" s="141" t="s">
        <v>893</v>
      </c>
      <c r="E305" s="148">
        <v>350</v>
      </c>
    </row>
    <row r="306" spans="1:5" ht="12.75" customHeight="1" x14ac:dyDescent="0.2">
      <c r="A306" s="75">
        <v>298</v>
      </c>
      <c r="B306" s="141" t="s">
        <v>816</v>
      </c>
      <c r="C306" s="141" t="s">
        <v>933</v>
      </c>
      <c r="D306" s="141" t="s">
        <v>893</v>
      </c>
      <c r="E306" s="148">
        <v>400</v>
      </c>
    </row>
    <row r="307" spans="1:5" ht="12.75" customHeight="1" x14ac:dyDescent="0.2">
      <c r="A307" s="75">
        <v>299</v>
      </c>
      <c r="B307" s="141" t="s">
        <v>21</v>
      </c>
      <c r="C307" s="141" t="s">
        <v>813</v>
      </c>
      <c r="D307" s="141" t="s">
        <v>893</v>
      </c>
      <c r="E307" s="148">
        <v>350</v>
      </c>
    </row>
    <row r="308" spans="1:5" ht="12.75" customHeight="1" x14ac:dyDescent="0.2">
      <c r="A308" s="75">
        <v>300</v>
      </c>
      <c r="B308" s="141" t="s">
        <v>202</v>
      </c>
      <c r="C308" s="141" t="s">
        <v>813</v>
      </c>
      <c r="D308" s="141" t="s">
        <v>893</v>
      </c>
      <c r="E308" s="148">
        <v>350</v>
      </c>
    </row>
    <row r="309" spans="1:5" ht="12.75" customHeight="1" x14ac:dyDescent="0.2">
      <c r="A309" s="75">
        <v>301</v>
      </c>
      <c r="B309" s="141" t="s">
        <v>20</v>
      </c>
      <c r="C309" s="141" t="s">
        <v>813</v>
      </c>
      <c r="D309" s="141" t="s">
        <v>893</v>
      </c>
      <c r="E309" s="148">
        <v>350</v>
      </c>
    </row>
    <row r="310" spans="1:5" ht="12.75" customHeight="1" x14ac:dyDescent="0.2">
      <c r="A310" s="75">
        <v>302</v>
      </c>
      <c r="B310" s="141" t="s">
        <v>821</v>
      </c>
      <c r="C310" s="141" t="s">
        <v>813</v>
      </c>
      <c r="D310" s="141" t="s">
        <v>893</v>
      </c>
      <c r="E310" s="148">
        <v>350</v>
      </c>
    </row>
    <row r="311" spans="1:5" ht="12.75" customHeight="1" x14ac:dyDescent="0.2">
      <c r="A311" s="75">
        <v>303</v>
      </c>
      <c r="B311" s="141" t="s">
        <v>819</v>
      </c>
      <c r="C311" s="141" t="s">
        <v>813</v>
      </c>
      <c r="D311" s="141" t="s">
        <v>893</v>
      </c>
      <c r="E311" s="148">
        <v>350</v>
      </c>
    </row>
    <row r="312" spans="1:5" ht="12.75" customHeight="1" x14ac:dyDescent="0.2">
      <c r="A312" s="75">
        <v>304</v>
      </c>
      <c r="B312" s="141" t="s">
        <v>19</v>
      </c>
      <c r="C312" s="141" t="s">
        <v>813</v>
      </c>
      <c r="D312" s="141" t="s">
        <v>893</v>
      </c>
      <c r="E312" s="148">
        <v>350</v>
      </c>
    </row>
    <row r="313" spans="1:5" ht="12.75" customHeight="1" x14ac:dyDescent="0.2">
      <c r="A313" s="75">
        <v>305</v>
      </c>
      <c r="B313" s="141" t="s">
        <v>8</v>
      </c>
      <c r="C313" s="141" t="s">
        <v>813</v>
      </c>
      <c r="D313" s="141" t="s">
        <v>893</v>
      </c>
      <c r="E313" s="148">
        <v>350</v>
      </c>
    </row>
    <row r="314" spans="1:5" ht="12.75" customHeight="1" x14ac:dyDescent="0.2">
      <c r="A314" s="75">
        <v>306</v>
      </c>
      <c r="B314" s="141" t="s">
        <v>9</v>
      </c>
      <c r="C314" s="141" t="s">
        <v>813</v>
      </c>
      <c r="D314" s="141" t="s">
        <v>893</v>
      </c>
      <c r="E314" s="148">
        <v>350</v>
      </c>
    </row>
    <row r="315" spans="1:5" ht="12.75" customHeight="1" x14ac:dyDescent="0.2">
      <c r="A315" s="75">
        <v>307</v>
      </c>
      <c r="B315" s="178" t="s">
        <v>62</v>
      </c>
      <c r="C315" s="141" t="s">
        <v>714</v>
      </c>
      <c r="D315" s="141" t="s">
        <v>893</v>
      </c>
      <c r="E315" s="148">
        <v>450</v>
      </c>
    </row>
    <row r="316" spans="1:5" ht="12.75" customHeight="1" x14ac:dyDescent="0.2">
      <c r="A316" s="75">
        <v>308</v>
      </c>
      <c r="B316" s="178" t="s">
        <v>62</v>
      </c>
      <c r="C316" s="141" t="s">
        <v>933</v>
      </c>
      <c r="D316" s="141" t="s">
        <v>893</v>
      </c>
      <c r="E316" s="148">
        <v>400</v>
      </c>
    </row>
    <row r="317" spans="1:5" ht="12.75" customHeight="1" x14ac:dyDescent="0.2">
      <c r="A317" s="75">
        <v>309</v>
      </c>
      <c r="B317" s="150" t="s">
        <v>607</v>
      </c>
      <c r="C317" s="150" t="s">
        <v>674</v>
      </c>
      <c r="D317" s="150" t="s">
        <v>894</v>
      </c>
      <c r="E317" s="151">
        <v>357</v>
      </c>
    </row>
    <row r="318" spans="1:5" ht="12.75" customHeight="1" x14ac:dyDescent="0.2">
      <c r="A318" s="75">
        <v>310</v>
      </c>
      <c r="B318" s="150" t="s">
        <v>801</v>
      </c>
      <c r="C318" s="150" t="s">
        <v>592</v>
      </c>
      <c r="D318" s="150" t="s">
        <v>894</v>
      </c>
      <c r="E318" s="151">
        <v>60</v>
      </c>
    </row>
    <row r="319" spans="1:5" ht="12.75" customHeight="1" x14ac:dyDescent="0.2">
      <c r="A319" s="75">
        <v>311</v>
      </c>
      <c r="B319" s="150" t="s">
        <v>802</v>
      </c>
      <c r="C319" s="150" t="s">
        <v>593</v>
      </c>
      <c r="D319" s="150" t="s">
        <v>894</v>
      </c>
      <c r="E319" s="151">
        <v>60</v>
      </c>
    </row>
    <row r="320" spans="1:5" ht="12.75" customHeight="1" x14ac:dyDescent="0.2">
      <c r="A320" s="75">
        <v>312</v>
      </c>
      <c r="B320" s="150" t="s">
        <v>594</v>
      </c>
      <c r="C320" s="150" t="s">
        <v>595</v>
      </c>
      <c r="D320" s="150" t="s">
        <v>894</v>
      </c>
      <c r="E320" s="151">
        <v>60</v>
      </c>
    </row>
    <row r="321" spans="1:5" ht="12.75" customHeight="1" x14ac:dyDescent="0.2">
      <c r="A321" s="75">
        <v>313</v>
      </c>
      <c r="B321" s="150" t="s">
        <v>1010</v>
      </c>
      <c r="C321" s="150" t="s">
        <v>596</v>
      </c>
      <c r="D321" s="150" t="s">
        <v>894</v>
      </c>
      <c r="E321" s="151">
        <v>60</v>
      </c>
    </row>
    <row r="322" spans="1:5" ht="12.75" customHeight="1" x14ac:dyDescent="0.2">
      <c r="A322" s="75">
        <v>314</v>
      </c>
      <c r="B322" s="150" t="s">
        <v>597</v>
      </c>
      <c r="C322" s="150" t="s">
        <v>598</v>
      </c>
      <c r="D322" s="150" t="s">
        <v>894</v>
      </c>
      <c r="E322" s="151">
        <v>60</v>
      </c>
    </row>
    <row r="323" spans="1:5" ht="12.75" customHeight="1" x14ac:dyDescent="0.2">
      <c r="A323" s="75">
        <v>315</v>
      </c>
      <c r="B323" s="150" t="s">
        <v>599</v>
      </c>
      <c r="C323" s="150" t="s">
        <v>600</v>
      </c>
      <c r="D323" s="150" t="s">
        <v>894</v>
      </c>
      <c r="E323" s="151">
        <v>60</v>
      </c>
    </row>
    <row r="324" spans="1:5" ht="12.75" customHeight="1" x14ac:dyDescent="0.2">
      <c r="A324" s="75">
        <v>316</v>
      </c>
      <c r="B324" s="150" t="s">
        <v>601</v>
      </c>
      <c r="C324" s="150" t="s">
        <v>602</v>
      </c>
      <c r="D324" s="150" t="s">
        <v>894</v>
      </c>
      <c r="E324" s="151">
        <v>60</v>
      </c>
    </row>
    <row r="325" spans="1:5" ht="12.75" customHeight="1" x14ac:dyDescent="0.2">
      <c r="A325" s="75">
        <v>317</v>
      </c>
      <c r="B325" s="150" t="s">
        <v>603</v>
      </c>
      <c r="C325" s="150" t="s">
        <v>604</v>
      </c>
      <c r="D325" s="150" t="s">
        <v>894</v>
      </c>
      <c r="E325" s="151">
        <v>60</v>
      </c>
    </row>
    <row r="326" spans="1:5" ht="12.75" customHeight="1" x14ac:dyDescent="0.2">
      <c r="A326" s="75">
        <v>318</v>
      </c>
      <c r="B326" s="150" t="s">
        <v>895</v>
      </c>
      <c r="C326" s="150" t="s">
        <v>605</v>
      </c>
      <c r="D326" s="150" t="s">
        <v>894</v>
      </c>
      <c r="E326" s="151">
        <v>60</v>
      </c>
    </row>
    <row r="327" spans="1:5" ht="12.75" customHeight="1" x14ac:dyDescent="0.2">
      <c r="A327" s="75">
        <v>319</v>
      </c>
      <c r="B327" s="150" t="s">
        <v>94</v>
      </c>
      <c r="C327" s="150" t="s">
        <v>606</v>
      </c>
      <c r="D327" s="150" t="s">
        <v>894</v>
      </c>
      <c r="E327" s="151">
        <v>60</v>
      </c>
    </row>
    <row r="328" spans="1:5" ht="12.75" customHeight="1" x14ac:dyDescent="0.2">
      <c r="A328" s="75">
        <v>320</v>
      </c>
      <c r="B328" s="150" t="s">
        <v>95</v>
      </c>
      <c r="C328" s="150" t="s">
        <v>608</v>
      </c>
      <c r="D328" s="150" t="s">
        <v>894</v>
      </c>
      <c r="E328" s="151">
        <v>60</v>
      </c>
    </row>
    <row r="329" spans="1:5" ht="12.75" customHeight="1" x14ac:dyDescent="0.2">
      <c r="A329" s="75">
        <v>321</v>
      </c>
      <c r="B329" s="150" t="s">
        <v>609</v>
      </c>
      <c r="C329" s="150" t="s">
        <v>610</v>
      </c>
      <c r="D329" s="150" t="s">
        <v>894</v>
      </c>
      <c r="E329" s="151">
        <v>60</v>
      </c>
    </row>
    <row r="330" spans="1:5" ht="12.75" customHeight="1" x14ac:dyDescent="0.2">
      <c r="A330" s="75">
        <v>322</v>
      </c>
      <c r="B330" s="150" t="s">
        <v>64</v>
      </c>
      <c r="C330" s="150" t="s">
        <v>613</v>
      </c>
      <c r="D330" s="150" t="s">
        <v>611</v>
      </c>
      <c r="E330" s="151">
        <v>850</v>
      </c>
    </row>
    <row r="331" spans="1:5" ht="12.75" customHeight="1" x14ac:dyDescent="0.2">
      <c r="A331" s="75">
        <v>323</v>
      </c>
      <c r="B331" s="157" t="s">
        <v>1012</v>
      </c>
      <c r="C331" s="150" t="s">
        <v>896</v>
      </c>
      <c r="D331" s="150" t="s">
        <v>611</v>
      </c>
      <c r="E331" s="151">
        <v>550</v>
      </c>
    </row>
    <row r="332" spans="1:5" ht="12.75" customHeight="1" x14ac:dyDescent="0.2">
      <c r="A332" s="75">
        <v>324</v>
      </c>
      <c r="B332" s="144" t="s">
        <v>511</v>
      </c>
      <c r="C332" s="144" t="s">
        <v>203</v>
      </c>
      <c r="D332" s="150" t="s">
        <v>611</v>
      </c>
      <c r="E332" s="148">
        <v>450</v>
      </c>
    </row>
    <row r="333" spans="1:5" ht="12.75" customHeight="1" x14ac:dyDescent="0.2">
      <c r="A333" s="75">
        <v>325</v>
      </c>
      <c r="B333" s="150" t="s">
        <v>106</v>
      </c>
      <c r="C333" s="150" t="s">
        <v>614</v>
      </c>
      <c r="D333" s="150" t="s">
        <v>611</v>
      </c>
      <c r="E333" s="151">
        <v>350</v>
      </c>
    </row>
    <row r="334" spans="1:5" ht="12.75" customHeight="1" x14ac:dyDescent="0.2">
      <c r="A334" s="75">
        <v>326</v>
      </c>
      <c r="B334" s="150" t="s">
        <v>615</v>
      </c>
      <c r="C334" s="150" t="s">
        <v>614</v>
      </c>
      <c r="D334" s="150" t="s">
        <v>611</v>
      </c>
      <c r="E334" s="151">
        <v>400</v>
      </c>
    </row>
    <row r="335" spans="1:5" ht="12.75" customHeight="1" x14ac:dyDescent="0.2">
      <c r="A335" s="75">
        <v>327</v>
      </c>
      <c r="B335" s="150" t="s">
        <v>675</v>
      </c>
      <c r="C335" s="150" t="s">
        <v>616</v>
      </c>
      <c r="D335" s="150" t="s">
        <v>611</v>
      </c>
      <c r="E335" s="151">
        <v>350</v>
      </c>
    </row>
    <row r="336" spans="1:5" ht="12.75" customHeight="1" x14ac:dyDescent="0.2">
      <c r="A336" s="75">
        <v>328</v>
      </c>
      <c r="B336" s="150" t="s">
        <v>90</v>
      </c>
      <c r="C336" s="150" t="s">
        <v>616</v>
      </c>
      <c r="D336" s="150" t="s">
        <v>611</v>
      </c>
      <c r="E336" s="151">
        <v>350</v>
      </c>
    </row>
    <row r="337" spans="1:5" ht="12.75" customHeight="1" x14ac:dyDescent="0.2">
      <c r="A337" s="75">
        <v>329</v>
      </c>
      <c r="B337" s="150" t="s">
        <v>91</v>
      </c>
      <c r="C337" s="150" t="s">
        <v>563</v>
      </c>
      <c r="D337" s="150" t="s">
        <v>611</v>
      </c>
      <c r="E337" s="151">
        <v>350</v>
      </c>
    </row>
    <row r="338" spans="1:5" ht="12.75" customHeight="1" x14ac:dyDescent="0.2">
      <c r="A338" s="75">
        <v>330</v>
      </c>
      <c r="B338" s="150" t="s">
        <v>38</v>
      </c>
      <c r="C338" s="150" t="s">
        <v>563</v>
      </c>
      <c r="D338" s="150" t="s">
        <v>611</v>
      </c>
      <c r="E338" s="151">
        <v>350</v>
      </c>
    </row>
    <row r="339" spans="1:5" ht="12.75" customHeight="1" x14ac:dyDescent="0.2">
      <c r="A339" s="75">
        <v>331</v>
      </c>
      <c r="B339" s="150" t="s">
        <v>89</v>
      </c>
      <c r="C339" s="150" t="s">
        <v>563</v>
      </c>
      <c r="D339" s="150" t="s">
        <v>611</v>
      </c>
      <c r="E339" s="151">
        <v>353</v>
      </c>
    </row>
    <row r="340" spans="1:5" ht="12.75" customHeight="1" x14ac:dyDescent="0.2">
      <c r="A340" s="75">
        <v>332</v>
      </c>
      <c r="B340" s="150" t="s">
        <v>92</v>
      </c>
      <c r="C340" s="150" t="s">
        <v>563</v>
      </c>
      <c r="D340" s="150" t="s">
        <v>611</v>
      </c>
      <c r="E340" s="151">
        <v>350</v>
      </c>
    </row>
    <row r="341" spans="1:5" ht="12.75" customHeight="1" x14ac:dyDescent="0.2">
      <c r="A341" s="75">
        <v>333</v>
      </c>
      <c r="B341" s="150" t="s">
        <v>617</v>
      </c>
      <c r="C341" s="150" t="s">
        <v>563</v>
      </c>
      <c r="D341" s="150" t="s">
        <v>611</v>
      </c>
      <c r="E341" s="151">
        <v>350</v>
      </c>
    </row>
    <row r="342" spans="1:5" ht="12.75" customHeight="1" x14ac:dyDescent="0.2">
      <c r="A342" s="75">
        <v>334</v>
      </c>
      <c r="B342" s="150" t="s">
        <v>93</v>
      </c>
      <c r="C342" s="150" t="s">
        <v>563</v>
      </c>
      <c r="D342" s="150" t="s">
        <v>611</v>
      </c>
      <c r="E342" s="151">
        <v>350</v>
      </c>
    </row>
    <row r="343" spans="1:5" ht="12.75" customHeight="1" x14ac:dyDescent="0.2">
      <c r="A343" s="75">
        <v>335</v>
      </c>
      <c r="B343" s="150" t="s">
        <v>1011</v>
      </c>
      <c r="C343" s="150" t="s">
        <v>563</v>
      </c>
      <c r="D343" s="150" t="s">
        <v>611</v>
      </c>
      <c r="E343" s="151">
        <v>350</v>
      </c>
    </row>
    <row r="344" spans="1:5" ht="12.75" customHeight="1" x14ac:dyDescent="0.2">
      <c r="A344" s="75">
        <v>336</v>
      </c>
      <c r="B344" s="150" t="s">
        <v>47</v>
      </c>
      <c r="C344" s="150" t="s">
        <v>563</v>
      </c>
      <c r="D344" s="150" t="s">
        <v>611</v>
      </c>
      <c r="E344" s="151">
        <v>350</v>
      </c>
    </row>
    <row r="345" spans="1:5" ht="12.75" customHeight="1" x14ac:dyDescent="0.2">
      <c r="A345" s="75">
        <v>337</v>
      </c>
      <c r="B345" s="150" t="s">
        <v>618</v>
      </c>
      <c r="C345" s="150" t="s">
        <v>563</v>
      </c>
      <c r="D345" s="150" t="s">
        <v>611</v>
      </c>
      <c r="E345" s="151">
        <v>350</v>
      </c>
    </row>
    <row r="346" spans="1:5" ht="12.75" customHeight="1" x14ac:dyDescent="0.2">
      <c r="A346" s="75">
        <v>338</v>
      </c>
      <c r="B346" s="144" t="s">
        <v>5</v>
      </c>
      <c r="C346" s="145" t="s">
        <v>563</v>
      </c>
      <c r="D346" s="150" t="s">
        <v>611</v>
      </c>
      <c r="E346" s="148">
        <v>350</v>
      </c>
    </row>
    <row r="347" spans="1:5" ht="12.75" customHeight="1" x14ac:dyDescent="0.2">
      <c r="A347" s="75">
        <v>339</v>
      </c>
      <c r="B347" s="144" t="s">
        <v>673</v>
      </c>
      <c r="C347" s="145" t="s">
        <v>563</v>
      </c>
      <c r="D347" s="150" t="s">
        <v>611</v>
      </c>
      <c r="E347" s="148">
        <v>350</v>
      </c>
    </row>
    <row r="348" spans="1:5" ht="12.75" customHeight="1" x14ac:dyDescent="0.2">
      <c r="A348" s="75">
        <v>340</v>
      </c>
      <c r="B348" s="144" t="s">
        <v>205</v>
      </c>
      <c r="C348" s="145" t="s">
        <v>563</v>
      </c>
      <c r="D348" s="150" t="s">
        <v>611</v>
      </c>
      <c r="E348" s="148">
        <v>350</v>
      </c>
    </row>
    <row r="349" spans="1:5" ht="12.75" customHeight="1" x14ac:dyDescent="0.2">
      <c r="A349" s="75">
        <v>341</v>
      </c>
      <c r="B349" s="141" t="s">
        <v>80</v>
      </c>
      <c r="C349" s="141" t="s">
        <v>563</v>
      </c>
      <c r="D349" s="141" t="s">
        <v>611</v>
      </c>
      <c r="E349" s="148">
        <v>356</v>
      </c>
    </row>
    <row r="350" spans="1:5" ht="12.75" customHeight="1" x14ac:dyDescent="0.2">
      <c r="A350" s="75">
        <v>342</v>
      </c>
      <c r="B350" s="144" t="s">
        <v>665</v>
      </c>
      <c r="C350" s="150" t="s">
        <v>943</v>
      </c>
      <c r="D350" s="141" t="s">
        <v>611</v>
      </c>
      <c r="E350" s="148">
        <v>350</v>
      </c>
    </row>
    <row r="351" spans="1:5" ht="12.75" customHeight="1" x14ac:dyDescent="0.2">
      <c r="A351" s="75">
        <v>343</v>
      </c>
      <c r="B351" s="141" t="s">
        <v>645</v>
      </c>
      <c r="C351" s="141" t="s">
        <v>563</v>
      </c>
      <c r="D351" s="141" t="s">
        <v>611</v>
      </c>
      <c r="E351" s="148">
        <v>350</v>
      </c>
    </row>
    <row r="352" spans="1:5" ht="12.75" customHeight="1" x14ac:dyDescent="0.2">
      <c r="A352" s="75">
        <v>344</v>
      </c>
      <c r="B352" s="154" t="s">
        <v>564</v>
      </c>
      <c r="C352" s="179" t="s">
        <v>563</v>
      </c>
      <c r="D352" s="154" t="s">
        <v>611</v>
      </c>
      <c r="E352" s="155">
        <v>350</v>
      </c>
    </row>
    <row r="353" spans="1:5" ht="12.75" customHeight="1" x14ac:dyDescent="0.2">
      <c r="A353" s="75">
        <v>345</v>
      </c>
      <c r="B353" s="150" t="s">
        <v>107</v>
      </c>
      <c r="C353" s="150" t="s">
        <v>619</v>
      </c>
      <c r="D353" s="150" t="s">
        <v>915</v>
      </c>
      <c r="E353" s="151">
        <v>400</v>
      </c>
    </row>
    <row r="354" spans="1:5" ht="12.75" customHeight="1" x14ac:dyDescent="0.2">
      <c r="A354" s="75">
        <v>346</v>
      </c>
      <c r="B354" s="150" t="s">
        <v>620</v>
      </c>
      <c r="C354" s="150" t="s">
        <v>589</v>
      </c>
      <c r="D354" s="150" t="s">
        <v>915</v>
      </c>
      <c r="E354" s="151">
        <v>350</v>
      </c>
    </row>
    <row r="355" spans="1:5" ht="12.75" customHeight="1" x14ac:dyDescent="0.2">
      <c r="A355" s="75">
        <v>347</v>
      </c>
      <c r="B355" s="150" t="s">
        <v>621</v>
      </c>
      <c r="C355" s="150" t="s">
        <v>589</v>
      </c>
      <c r="D355" s="150" t="s">
        <v>915</v>
      </c>
      <c r="E355" s="151">
        <v>350</v>
      </c>
    </row>
    <row r="356" spans="1:5" ht="12.75" customHeight="1" x14ac:dyDescent="0.2">
      <c r="A356" s="75">
        <v>348</v>
      </c>
      <c r="B356" s="150" t="s">
        <v>676</v>
      </c>
      <c r="C356" s="150" t="s">
        <v>721</v>
      </c>
      <c r="D356" s="150" t="s">
        <v>897</v>
      </c>
      <c r="E356" s="151">
        <v>400</v>
      </c>
    </row>
    <row r="357" spans="1:5" ht="12.75" customHeight="1" x14ac:dyDescent="0.2">
      <c r="A357" s="75">
        <v>349</v>
      </c>
      <c r="B357" s="150" t="s">
        <v>195</v>
      </c>
      <c r="C357" s="150" t="s">
        <v>203</v>
      </c>
      <c r="D357" s="150" t="s">
        <v>897</v>
      </c>
      <c r="E357" s="151">
        <v>350</v>
      </c>
    </row>
    <row r="358" spans="1:5" ht="12.75" customHeight="1" x14ac:dyDescent="0.2">
      <c r="A358" s="75">
        <v>350</v>
      </c>
      <c r="B358" s="150" t="s">
        <v>622</v>
      </c>
      <c r="C358" s="150" t="s">
        <v>203</v>
      </c>
      <c r="D358" s="150" t="s">
        <v>897</v>
      </c>
      <c r="E358" s="151">
        <v>350</v>
      </c>
    </row>
    <row r="359" spans="1:5" ht="12.75" customHeight="1" x14ac:dyDescent="0.2">
      <c r="A359" s="75">
        <v>351</v>
      </c>
      <c r="B359" s="150" t="s">
        <v>623</v>
      </c>
      <c r="C359" s="150" t="s">
        <v>624</v>
      </c>
      <c r="D359" s="150" t="s">
        <v>985</v>
      </c>
      <c r="E359" s="151">
        <v>425</v>
      </c>
    </row>
    <row r="360" spans="1:5" ht="12.75" customHeight="1" x14ac:dyDescent="0.2">
      <c r="A360" s="75">
        <v>352</v>
      </c>
      <c r="B360" s="157" t="s">
        <v>62</v>
      </c>
      <c r="C360" s="150" t="s">
        <v>945</v>
      </c>
      <c r="D360" s="150" t="s">
        <v>985</v>
      </c>
      <c r="E360" s="151">
        <v>350</v>
      </c>
    </row>
    <row r="361" spans="1:5" ht="12.75" customHeight="1" x14ac:dyDescent="0.2">
      <c r="A361" s="75">
        <v>353</v>
      </c>
      <c r="B361" s="212" t="s">
        <v>1047</v>
      </c>
      <c r="C361" s="150" t="s">
        <v>624</v>
      </c>
      <c r="D361" s="150" t="s">
        <v>985</v>
      </c>
      <c r="E361" s="151">
        <v>350</v>
      </c>
    </row>
    <row r="362" spans="1:5" ht="12.75" customHeight="1" x14ac:dyDescent="0.2">
      <c r="A362" s="75">
        <v>354</v>
      </c>
      <c r="B362" s="150" t="s">
        <v>199</v>
      </c>
      <c r="C362" s="150" t="s">
        <v>561</v>
      </c>
      <c r="D362" s="150" t="s">
        <v>985</v>
      </c>
      <c r="E362" s="151">
        <v>350</v>
      </c>
    </row>
    <row r="363" spans="1:5" ht="12.75" customHeight="1" x14ac:dyDescent="0.2">
      <c r="A363" s="75">
        <v>355</v>
      </c>
      <c r="B363" s="156" t="s">
        <v>62</v>
      </c>
      <c r="C363" s="150" t="s">
        <v>561</v>
      </c>
      <c r="D363" s="150" t="s">
        <v>985</v>
      </c>
      <c r="E363" s="151">
        <v>465</v>
      </c>
    </row>
    <row r="364" spans="1:5" ht="12.75" customHeight="1" x14ac:dyDescent="0.2">
      <c r="A364" s="75">
        <v>356</v>
      </c>
      <c r="B364" s="150" t="s">
        <v>889</v>
      </c>
      <c r="C364" s="150" t="s">
        <v>561</v>
      </c>
      <c r="D364" s="150" t="s">
        <v>985</v>
      </c>
      <c r="E364" s="151">
        <v>465</v>
      </c>
    </row>
    <row r="365" spans="1:5" ht="12.75" customHeight="1" x14ac:dyDescent="0.2">
      <c r="A365" s="75">
        <v>357</v>
      </c>
      <c r="B365" s="150" t="s">
        <v>96</v>
      </c>
      <c r="C365" s="150" t="s">
        <v>561</v>
      </c>
      <c r="D365" s="150" t="s">
        <v>985</v>
      </c>
      <c r="E365" s="151">
        <v>425</v>
      </c>
    </row>
    <row r="366" spans="1:5" ht="12.75" customHeight="1" x14ac:dyDescent="0.2">
      <c r="A366" s="75">
        <v>358</v>
      </c>
      <c r="B366" s="150" t="s">
        <v>212</v>
      </c>
      <c r="C366" s="150" t="s">
        <v>634</v>
      </c>
      <c r="D366" s="150" t="s">
        <v>40</v>
      </c>
      <c r="E366" s="151">
        <v>425</v>
      </c>
    </row>
    <row r="367" spans="1:5" ht="12.75" customHeight="1" x14ac:dyDescent="0.2">
      <c r="A367" s="75">
        <v>359</v>
      </c>
      <c r="B367" s="167" t="s">
        <v>900</v>
      </c>
      <c r="C367" s="150" t="s">
        <v>634</v>
      </c>
      <c r="D367" s="150" t="s">
        <v>40</v>
      </c>
      <c r="E367" s="151">
        <v>450</v>
      </c>
    </row>
    <row r="368" spans="1:5" ht="12.75" customHeight="1" x14ac:dyDescent="0.2">
      <c r="A368" s="75">
        <v>360</v>
      </c>
      <c r="B368" s="156" t="s">
        <v>1038</v>
      </c>
      <c r="C368" s="150" t="s">
        <v>203</v>
      </c>
      <c r="D368" s="141" t="s">
        <v>636</v>
      </c>
      <c r="E368" s="151">
        <v>350</v>
      </c>
    </row>
    <row r="369" spans="1:5" ht="12.75" customHeight="1" x14ac:dyDescent="0.2">
      <c r="A369" s="75">
        <v>361</v>
      </c>
      <c r="B369" s="150" t="s">
        <v>213</v>
      </c>
      <c r="C369" s="150" t="s">
        <v>540</v>
      </c>
      <c r="D369" s="150" t="s">
        <v>641</v>
      </c>
      <c r="E369" s="151">
        <v>1000</v>
      </c>
    </row>
    <row r="370" spans="1:5" ht="12.75" customHeight="1" x14ac:dyDescent="0.2">
      <c r="A370" s="75">
        <v>362</v>
      </c>
      <c r="B370" s="150" t="s">
        <v>24</v>
      </c>
      <c r="C370" s="150" t="s">
        <v>634</v>
      </c>
      <c r="D370" s="150" t="s">
        <v>641</v>
      </c>
      <c r="E370" s="151">
        <v>400</v>
      </c>
    </row>
    <row r="371" spans="1:5" ht="12.75" customHeight="1" x14ac:dyDescent="0.2">
      <c r="A371" s="75">
        <v>363</v>
      </c>
      <c r="B371" s="141" t="s">
        <v>825</v>
      </c>
      <c r="C371" s="141" t="s">
        <v>634</v>
      </c>
      <c r="D371" s="141" t="s">
        <v>641</v>
      </c>
      <c r="E371" s="148">
        <v>400</v>
      </c>
    </row>
    <row r="372" spans="1:5" ht="12.75" customHeight="1" x14ac:dyDescent="0.2">
      <c r="A372" s="75">
        <v>364</v>
      </c>
      <c r="B372" s="141" t="s">
        <v>25</v>
      </c>
      <c r="C372" s="141" t="s">
        <v>916</v>
      </c>
      <c r="D372" s="141" t="s">
        <v>647</v>
      </c>
      <c r="E372" s="180">
        <v>750</v>
      </c>
    </row>
    <row r="373" spans="1:5" ht="12.75" customHeight="1" x14ac:dyDescent="0.2">
      <c r="A373" s="75">
        <v>365</v>
      </c>
      <c r="B373" s="150" t="s">
        <v>22</v>
      </c>
      <c r="C373" s="150" t="s">
        <v>540</v>
      </c>
      <c r="D373" s="150" t="s">
        <v>638</v>
      </c>
      <c r="E373" s="151">
        <v>950</v>
      </c>
    </row>
    <row r="374" spans="1:5" ht="12.75" customHeight="1" x14ac:dyDescent="0.2">
      <c r="A374" s="75">
        <v>366</v>
      </c>
      <c r="B374" s="150" t="s">
        <v>1040</v>
      </c>
      <c r="C374" s="150" t="s">
        <v>637</v>
      </c>
      <c r="D374" s="150" t="s">
        <v>638</v>
      </c>
      <c r="E374" s="151">
        <v>450</v>
      </c>
    </row>
    <row r="375" spans="1:5" ht="12.75" customHeight="1" x14ac:dyDescent="0.2">
      <c r="A375" s="75">
        <v>367</v>
      </c>
      <c r="B375" s="141" t="s">
        <v>713</v>
      </c>
      <c r="C375" s="141" t="s">
        <v>648</v>
      </c>
      <c r="D375" s="141" t="s">
        <v>638</v>
      </c>
      <c r="E375" s="148">
        <v>500</v>
      </c>
    </row>
    <row r="376" spans="1:5" ht="12.75" customHeight="1" x14ac:dyDescent="0.2">
      <c r="A376" s="75">
        <v>368</v>
      </c>
      <c r="B376" s="150" t="s">
        <v>917</v>
      </c>
      <c r="C376" s="150" t="s">
        <v>499</v>
      </c>
      <c r="D376" s="150" t="s">
        <v>638</v>
      </c>
      <c r="E376" s="151">
        <v>350</v>
      </c>
    </row>
    <row r="377" spans="1:5" ht="12.75" customHeight="1" x14ac:dyDescent="0.2">
      <c r="A377" s="75">
        <v>369</v>
      </c>
      <c r="B377" s="150" t="s">
        <v>640</v>
      </c>
      <c r="C377" s="150" t="s">
        <v>546</v>
      </c>
      <c r="D377" s="150" t="s">
        <v>638</v>
      </c>
      <c r="E377" s="151">
        <v>350</v>
      </c>
    </row>
    <row r="378" spans="1:5" ht="12.75" customHeight="1" x14ac:dyDescent="0.2">
      <c r="A378" s="75">
        <v>370</v>
      </c>
      <c r="B378" s="150" t="s">
        <v>23</v>
      </c>
      <c r="C378" s="150" t="s">
        <v>639</v>
      </c>
      <c r="D378" s="150" t="s">
        <v>638</v>
      </c>
      <c r="E378" s="151">
        <v>350</v>
      </c>
    </row>
    <row r="379" spans="1:5" ht="12.75" customHeight="1" x14ac:dyDescent="0.2">
      <c r="A379" s="75">
        <v>371</v>
      </c>
      <c r="B379" s="165" t="s">
        <v>534</v>
      </c>
      <c r="C379" s="150" t="s">
        <v>979</v>
      </c>
      <c r="D379" s="150" t="s">
        <v>918</v>
      </c>
      <c r="E379" s="210">
        <v>800</v>
      </c>
    </row>
    <row r="380" spans="1:5" ht="12.75" customHeight="1" x14ac:dyDescent="0.2">
      <c r="A380" s="75">
        <v>372</v>
      </c>
      <c r="B380" s="150" t="s">
        <v>978</v>
      </c>
      <c r="C380" s="150" t="s">
        <v>723</v>
      </c>
      <c r="D380" s="150" t="s">
        <v>918</v>
      </c>
      <c r="E380" s="151">
        <v>500</v>
      </c>
    </row>
    <row r="381" spans="1:5" ht="12.75" customHeight="1" x14ac:dyDescent="0.2">
      <c r="A381" s="75">
        <v>373</v>
      </c>
      <c r="B381" s="150" t="s">
        <v>826</v>
      </c>
      <c r="C381" s="150" t="s">
        <v>723</v>
      </c>
      <c r="D381" s="150" t="s">
        <v>918</v>
      </c>
      <c r="E381" s="151">
        <v>500</v>
      </c>
    </row>
    <row r="382" spans="1:5" ht="12.75" customHeight="1" x14ac:dyDescent="0.2">
      <c r="A382" s="75">
        <v>374</v>
      </c>
      <c r="B382" s="150" t="s">
        <v>827</v>
      </c>
      <c r="C382" s="150" t="s">
        <v>723</v>
      </c>
      <c r="D382" s="150" t="s">
        <v>918</v>
      </c>
      <c r="E382" s="151">
        <v>500</v>
      </c>
    </row>
    <row r="383" spans="1:5" ht="12.75" customHeight="1" x14ac:dyDescent="0.2">
      <c r="A383" s="75">
        <v>375</v>
      </c>
      <c r="B383" s="150" t="s">
        <v>828</v>
      </c>
      <c r="C383" s="150" t="s">
        <v>723</v>
      </c>
      <c r="D383" s="150" t="s">
        <v>918</v>
      </c>
      <c r="E383" s="151">
        <v>500</v>
      </c>
    </row>
    <row r="384" spans="1:5" ht="12.75" customHeight="1" x14ac:dyDescent="0.2">
      <c r="A384" s="75">
        <v>376</v>
      </c>
      <c r="B384" s="150" t="s">
        <v>829</v>
      </c>
      <c r="C384" s="150" t="s">
        <v>723</v>
      </c>
      <c r="D384" s="150" t="s">
        <v>918</v>
      </c>
      <c r="E384" s="151">
        <v>500</v>
      </c>
    </row>
    <row r="385" spans="1:11" ht="12.75" customHeight="1" x14ac:dyDescent="0.2">
      <c r="A385" s="75">
        <v>377</v>
      </c>
      <c r="B385" s="156" t="s">
        <v>62</v>
      </c>
      <c r="C385" s="141" t="s">
        <v>563</v>
      </c>
      <c r="D385" s="150" t="s">
        <v>948</v>
      </c>
      <c r="E385" s="148">
        <v>350</v>
      </c>
    </row>
    <row r="386" spans="1:11" ht="12.75" customHeight="1" x14ac:dyDescent="0.2">
      <c r="A386" s="75">
        <v>378</v>
      </c>
      <c r="B386" s="141" t="s">
        <v>911</v>
      </c>
      <c r="C386" s="141" t="s">
        <v>563</v>
      </c>
      <c r="D386" s="150" t="s">
        <v>948</v>
      </c>
      <c r="E386" s="148">
        <v>350</v>
      </c>
    </row>
    <row r="387" spans="1:11" ht="12.75" customHeight="1" x14ac:dyDescent="0.2">
      <c r="A387" s="75">
        <v>379</v>
      </c>
      <c r="B387" s="141" t="s">
        <v>760</v>
      </c>
      <c r="C387" s="141" t="s">
        <v>563</v>
      </c>
      <c r="D387" s="150" t="s">
        <v>948</v>
      </c>
      <c r="E387" s="148">
        <v>350</v>
      </c>
    </row>
    <row r="389" spans="1:11" x14ac:dyDescent="0.2">
      <c r="B389" s="67"/>
      <c r="C389" s="68"/>
      <c r="D389" s="68"/>
      <c r="E389" s="211" t="s">
        <v>1045</v>
      </c>
    </row>
    <row r="390" spans="1:11" x14ac:dyDescent="0.2">
      <c r="E390" s="93" t="s">
        <v>1048</v>
      </c>
    </row>
    <row r="391" spans="1:11" x14ac:dyDescent="0.2">
      <c r="E391" s="65"/>
    </row>
    <row r="392" spans="1:11" x14ac:dyDescent="0.2">
      <c r="I392" s="213">
        <v>6.7500000000000004E-2</v>
      </c>
      <c r="J392" s="213">
        <v>7.4999999999999997E-2</v>
      </c>
    </row>
    <row r="393" spans="1:11" x14ac:dyDescent="0.2">
      <c r="E393" s="2">
        <v>380</v>
      </c>
      <c r="F393" s="2">
        <v>50</v>
      </c>
      <c r="G393" s="2">
        <f>+E393*F393</f>
        <v>19000</v>
      </c>
      <c r="H393" s="2">
        <f>+G393*13</f>
        <v>247000</v>
      </c>
      <c r="I393" s="2">
        <f>+H393*I392</f>
        <v>16672.5</v>
      </c>
      <c r="J393" s="2">
        <f>+H393*J392</f>
        <v>18525</v>
      </c>
      <c r="K393" s="2">
        <f>+H393+I393+J393</f>
        <v>282197.5</v>
      </c>
    </row>
  </sheetData>
  <mergeCells count="8">
    <mergeCell ref="E6:E7"/>
    <mergeCell ref="A1:E1"/>
    <mergeCell ref="A2:E2"/>
    <mergeCell ref="A3:E3"/>
    <mergeCell ref="A4:A7"/>
    <mergeCell ref="C4:C7"/>
    <mergeCell ref="D4:D7"/>
    <mergeCell ref="E4:E5"/>
  </mergeCells>
  <printOptions horizontalCentered="1"/>
  <pageMargins left="0.15748031496062992" right="0.15748031496062992" top="0.55118110236220474" bottom="0.36" header="0" footer="0"/>
  <pageSetup scale="60" orientation="landscape" r:id="rId1"/>
  <headerFooter alignWithMargins="0">
    <oddFooter>Página &amp;P</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rgb="FFFF0000"/>
  </sheetPr>
  <dimension ref="A1:G117"/>
  <sheetViews>
    <sheetView showGridLines="0" zoomScaleNormal="100" workbookViewId="0">
      <selection activeCell="A3" sqref="A3:G3"/>
    </sheetView>
  </sheetViews>
  <sheetFormatPr baseColWidth="10" defaultRowHeight="12.75" x14ac:dyDescent="0.2"/>
  <cols>
    <col min="1" max="1" width="5" style="2" customWidth="1"/>
    <col min="2" max="2" width="18.85546875" style="2" bestFit="1" customWidth="1"/>
    <col min="3" max="3" width="21.7109375" style="2" bestFit="1" customWidth="1"/>
    <col min="4" max="4" width="35.140625" style="2" customWidth="1"/>
    <col min="5" max="5" width="7.85546875" style="6" customWidth="1"/>
    <col min="6" max="6" width="8.7109375" style="6" customWidth="1"/>
    <col min="7" max="7" width="13" style="2" customWidth="1"/>
    <col min="8" max="8" width="11.42578125" style="2"/>
    <col min="9" max="9" width="11.7109375" style="2" bestFit="1" customWidth="1"/>
    <col min="10" max="10" width="22.85546875" style="2" customWidth="1"/>
    <col min="11" max="11" width="13.28515625" style="2" customWidth="1"/>
    <col min="12" max="13" width="12.28515625" style="2" bestFit="1" customWidth="1"/>
    <col min="14" max="16384" width="11.42578125" style="2"/>
  </cols>
  <sheetData>
    <row r="1" spans="1:7" x14ac:dyDescent="0.2">
      <c r="A1" s="532" t="s">
        <v>284</v>
      </c>
      <c r="B1" s="532"/>
      <c r="C1" s="532"/>
      <c r="D1" s="532"/>
      <c r="E1" s="532"/>
      <c r="F1" s="532"/>
      <c r="G1" s="532"/>
    </row>
    <row r="2" spans="1:7" x14ac:dyDescent="0.2">
      <c r="A2" s="544" t="s">
        <v>1024</v>
      </c>
      <c r="B2" s="544"/>
      <c r="C2" s="544"/>
      <c r="D2" s="544"/>
      <c r="E2" s="544"/>
      <c r="F2" s="544"/>
      <c r="G2" s="544"/>
    </row>
    <row r="3" spans="1:7" x14ac:dyDescent="0.2">
      <c r="A3" s="534" t="s">
        <v>1021</v>
      </c>
      <c r="B3" s="534"/>
      <c r="C3" s="534"/>
      <c r="D3" s="534"/>
      <c r="E3" s="534"/>
      <c r="F3" s="534"/>
      <c r="G3" s="534"/>
    </row>
    <row r="4" spans="1:7" ht="13.5" thickBot="1" x14ac:dyDescent="0.25">
      <c r="A4" s="534" t="s">
        <v>396</v>
      </c>
      <c r="B4" s="534"/>
      <c r="C4" s="534"/>
      <c r="D4" s="534"/>
      <c r="E4" s="534"/>
      <c r="F4" s="534"/>
      <c r="G4" s="534"/>
    </row>
    <row r="5" spans="1:7" ht="13.5" customHeight="1" x14ac:dyDescent="0.2">
      <c r="A5" s="535" t="s">
        <v>49</v>
      </c>
      <c r="B5" s="83"/>
      <c r="C5" s="538" t="s">
        <v>50</v>
      </c>
      <c r="D5" s="530" t="s">
        <v>51</v>
      </c>
      <c r="E5" s="545" t="s">
        <v>52</v>
      </c>
      <c r="F5" s="545" t="s">
        <v>53</v>
      </c>
      <c r="G5" s="545" t="s">
        <v>932</v>
      </c>
    </row>
    <row r="6" spans="1:7" x14ac:dyDescent="0.2">
      <c r="A6" s="536"/>
      <c r="B6" s="84" t="s">
        <v>55</v>
      </c>
      <c r="C6" s="539"/>
      <c r="D6" s="541"/>
      <c r="E6" s="548"/>
      <c r="F6" s="546"/>
      <c r="G6" s="546"/>
    </row>
    <row r="7" spans="1:7" ht="10.5" customHeight="1" x14ac:dyDescent="0.2">
      <c r="A7" s="536"/>
      <c r="B7" s="66"/>
      <c r="C7" s="539"/>
      <c r="D7" s="541"/>
      <c r="E7" s="548"/>
      <c r="F7" s="546"/>
      <c r="G7" s="546"/>
    </row>
    <row r="8" spans="1:7" ht="10.5" customHeight="1" thickBot="1" x14ac:dyDescent="0.25">
      <c r="A8" s="537"/>
      <c r="B8" s="85"/>
      <c r="C8" s="540"/>
      <c r="D8" s="531"/>
      <c r="E8" s="549"/>
      <c r="F8" s="547"/>
      <c r="G8" s="547"/>
    </row>
    <row r="9" spans="1:7" ht="12.75" customHeight="1" x14ac:dyDescent="0.2">
      <c r="A9" s="75">
        <v>99</v>
      </c>
      <c r="B9" s="88" t="s">
        <v>62</v>
      </c>
      <c r="C9" s="76" t="s">
        <v>203</v>
      </c>
      <c r="D9" s="71" t="s">
        <v>862</v>
      </c>
      <c r="E9" s="74" t="s">
        <v>287</v>
      </c>
      <c r="F9" s="82">
        <v>51201</v>
      </c>
      <c r="G9" s="73">
        <v>300</v>
      </c>
    </row>
    <row r="10" spans="1:7" x14ac:dyDescent="0.2">
      <c r="A10" s="75">
        <v>100</v>
      </c>
      <c r="B10" s="88" t="s">
        <v>62</v>
      </c>
      <c r="C10" s="76" t="s">
        <v>203</v>
      </c>
      <c r="D10" s="71" t="s">
        <v>862</v>
      </c>
      <c r="E10" s="74" t="s">
        <v>287</v>
      </c>
      <c r="F10" s="82">
        <v>51201</v>
      </c>
      <c r="G10" s="73">
        <v>300</v>
      </c>
    </row>
    <row r="11" spans="1:7" x14ac:dyDescent="0.2">
      <c r="A11" s="75">
        <v>109</v>
      </c>
      <c r="B11" s="88" t="s">
        <v>62</v>
      </c>
      <c r="C11" s="76" t="s">
        <v>203</v>
      </c>
      <c r="D11" s="71" t="s">
        <v>851</v>
      </c>
      <c r="E11" s="74" t="s">
        <v>287</v>
      </c>
      <c r="F11" s="82">
        <v>51201</v>
      </c>
      <c r="G11" s="73">
        <v>300</v>
      </c>
    </row>
    <row r="12" spans="1:7" x14ac:dyDescent="0.2">
      <c r="A12" s="75">
        <v>133</v>
      </c>
      <c r="B12" s="88" t="s">
        <v>62</v>
      </c>
      <c r="C12" s="71" t="s">
        <v>523</v>
      </c>
      <c r="D12" s="71" t="s">
        <v>851</v>
      </c>
      <c r="E12" s="74" t="s">
        <v>287</v>
      </c>
      <c r="F12" s="82">
        <v>51201</v>
      </c>
      <c r="G12" s="73">
        <v>425</v>
      </c>
    </row>
    <row r="13" spans="1:7" x14ac:dyDescent="0.2">
      <c r="A13" s="75">
        <v>134</v>
      </c>
      <c r="B13" s="88" t="s">
        <v>62</v>
      </c>
      <c r="C13" s="71" t="s">
        <v>523</v>
      </c>
      <c r="D13" s="71" t="s">
        <v>851</v>
      </c>
      <c r="E13" s="74" t="s">
        <v>287</v>
      </c>
      <c r="F13" s="82">
        <v>51201</v>
      </c>
      <c r="G13" s="73">
        <v>425</v>
      </c>
    </row>
    <row r="14" spans="1:7" x14ac:dyDescent="0.2">
      <c r="A14" s="75">
        <v>135</v>
      </c>
      <c r="B14" s="88" t="s">
        <v>62</v>
      </c>
      <c r="C14" s="71" t="s">
        <v>523</v>
      </c>
      <c r="D14" s="71" t="s">
        <v>851</v>
      </c>
      <c r="E14" s="74" t="s">
        <v>287</v>
      </c>
      <c r="F14" s="82">
        <v>51201</v>
      </c>
      <c r="G14" s="73">
        <v>425</v>
      </c>
    </row>
    <row r="15" spans="1:7" x14ac:dyDescent="0.2">
      <c r="A15" s="75">
        <v>136</v>
      </c>
      <c r="B15" s="88" t="s">
        <v>62</v>
      </c>
      <c r="C15" s="71" t="s">
        <v>523</v>
      </c>
      <c r="D15" s="71" t="s">
        <v>851</v>
      </c>
      <c r="E15" s="74" t="s">
        <v>287</v>
      </c>
      <c r="F15" s="82">
        <v>51201</v>
      </c>
      <c r="G15" s="73">
        <v>425</v>
      </c>
    </row>
    <row r="16" spans="1:7" x14ac:dyDescent="0.2">
      <c r="A16" s="75">
        <v>137</v>
      </c>
      <c r="B16" s="88" t="s">
        <v>62</v>
      </c>
      <c r="C16" s="71" t="s">
        <v>523</v>
      </c>
      <c r="D16" s="71" t="s">
        <v>851</v>
      </c>
      <c r="E16" s="74" t="s">
        <v>287</v>
      </c>
      <c r="F16" s="82">
        <v>51201</v>
      </c>
      <c r="G16" s="73">
        <v>425</v>
      </c>
    </row>
    <row r="17" spans="1:7" x14ac:dyDescent="0.2">
      <c r="A17" s="75">
        <v>138</v>
      </c>
      <c r="B17" s="88" t="s">
        <v>62</v>
      </c>
      <c r="C17" s="71" t="s">
        <v>523</v>
      </c>
      <c r="D17" s="71" t="s">
        <v>851</v>
      </c>
      <c r="E17" s="74" t="s">
        <v>287</v>
      </c>
      <c r="F17" s="82">
        <v>51201</v>
      </c>
      <c r="G17" s="73">
        <v>425</v>
      </c>
    </row>
    <row r="18" spans="1:7" x14ac:dyDescent="0.2">
      <c r="A18" s="75">
        <v>139</v>
      </c>
      <c r="B18" s="88" t="s">
        <v>62</v>
      </c>
      <c r="C18" s="71" t="s">
        <v>523</v>
      </c>
      <c r="D18" s="71" t="s">
        <v>851</v>
      </c>
      <c r="E18" s="74" t="s">
        <v>287</v>
      </c>
      <c r="F18" s="82">
        <v>51201</v>
      </c>
      <c r="G18" s="73">
        <v>425</v>
      </c>
    </row>
    <row r="19" spans="1:7" x14ac:dyDescent="0.2">
      <c r="A19" s="75">
        <v>140</v>
      </c>
      <c r="B19" s="88" t="s">
        <v>62</v>
      </c>
      <c r="C19" s="71" t="s">
        <v>523</v>
      </c>
      <c r="D19" s="71" t="s">
        <v>851</v>
      </c>
      <c r="E19" s="74" t="s">
        <v>287</v>
      </c>
      <c r="F19" s="82">
        <v>51201</v>
      </c>
      <c r="G19" s="73">
        <v>425</v>
      </c>
    </row>
    <row r="20" spans="1:7" x14ac:dyDescent="0.2">
      <c r="A20" s="75">
        <v>141</v>
      </c>
      <c r="B20" s="88" t="s">
        <v>62</v>
      </c>
      <c r="C20" s="71" t="s">
        <v>523</v>
      </c>
      <c r="D20" s="71" t="s">
        <v>851</v>
      </c>
      <c r="E20" s="74" t="s">
        <v>287</v>
      </c>
      <c r="F20" s="82">
        <v>51201</v>
      </c>
      <c r="G20" s="73">
        <v>425</v>
      </c>
    </row>
    <row r="21" spans="1:7" x14ac:dyDescent="0.2">
      <c r="A21" s="75">
        <v>142</v>
      </c>
      <c r="B21" s="88" t="s">
        <v>62</v>
      </c>
      <c r="C21" s="71" t="s">
        <v>523</v>
      </c>
      <c r="D21" s="71" t="s">
        <v>851</v>
      </c>
      <c r="E21" s="74" t="s">
        <v>287</v>
      </c>
      <c r="F21" s="82">
        <v>51201</v>
      </c>
      <c r="G21" s="73">
        <v>425</v>
      </c>
    </row>
    <row r="22" spans="1:7" x14ac:dyDescent="0.2">
      <c r="A22" s="75">
        <v>160</v>
      </c>
      <c r="B22" s="94" t="s">
        <v>62</v>
      </c>
      <c r="C22" s="76" t="s">
        <v>926</v>
      </c>
      <c r="D22" s="71" t="s">
        <v>543</v>
      </c>
      <c r="E22" s="74" t="s">
        <v>287</v>
      </c>
      <c r="F22" s="82">
        <v>51201</v>
      </c>
      <c r="G22" s="77">
        <v>400</v>
      </c>
    </row>
    <row r="23" spans="1:7" x14ac:dyDescent="0.2">
      <c r="A23" s="75">
        <v>161</v>
      </c>
      <c r="B23" s="94" t="s">
        <v>62</v>
      </c>
      <c r="C23" s="76" t="s">
        <v>926</v>
      </c>
      <c r="D23" s="71" t="s">
        <v>543</v>
      </c>
      <c r="E23" s="74" t="s">
        <v>287</v>
      </c>
      <c r="F23" s="82">
        <v>51201</v>
      </c>
      <c r="G23" s="77">
        <v>400</v>
      </c>
    </row>
    <row r="24" spans="1:7" x14ac:dyDescent="0.2">
      <c r="A24" s="75">
        <v>162</v>
      </c>
      <c r="B24" s="94" t="s">
        <v>62</v>
      </c>
      <c r="C24" s="76" t="s">
        <v>926</v>
      </c>
      <c r="D24" s="71" t="s">
        <v>543</v>
      </c>
      <c r="E24" s="74" t="s">
        <v>287</v>
      </c>
      <c r="F24" s="82">
        <v>51201</v>
      </c>
      <c r="G24" s="77">
        <v>400</v>
      </c>
    </row>
    <row r="25" spans="1:7" x14ac:dyDescent="0.2">
      <c r="A25" s="75">
        <v>163</v>
      </c>
      <c r="B25" s="94" t="s">
        <v>62</v>
      </c>
      <c r="C25" s="76" t="s">
        <v>927</v>
      </c>
      <c r="D25" s="71" t="s">
        <v>543</v>
      </c>
      <c r="E25" s="74" t="s">
        <v>287</v>
      </c>
      <c r="F25" s="82">
        <v>51201</v>
      </c>
      <c r="G25" s="77">
        <v>300</v>
      </c>
    </row>
    <row r="26" spans="1:7" x14ac:dyDescent="0.2">
      <c r="A26" s="75">
        <v>164</v>
      </c>
      <c r="B26" s="94" t="s">
        <v>62</v>
      </c>
      <c r="C26" s="76" t="s">
        <v>927</v>
      </c>
      <c r="D26" s="71" t="s">
        <v>543</v>
      </c>
      <c r="E26" s="74" t="s">
        <v>287</v>
      </c>
      <c r="F26" s="82">
        <v>51201</v>
      </c>
      <c r="G26" s="77">
        <v>300</v>
      </c>
    </row>
    <row r="27" spans="1:7" x14ac:dyDescent="0.2">
      <c r="A27" s="75">
        <v>165</v>
      </c>
      <c r="B27" s="94" t="s">
        <v>62</v>
      </c>
      <c r="C27" s="76" t="s">
        <v>927</v>
      </c>
      <c r="D27" s="71" t="s">
        <v>543</v>
      </c>
      <c r="E27" s="74" t="s">
        <v>287</v>
      </c>
      <c r="F27" s="82">
        <v>51201</v>
      </c>
      <c r="G27" s="77">
        <v>300</v>
      </c>
    </row>
    <row r="28" spans="1:7" x14ac:dyDescent="0.2">
      <c r="A28" s="75">
        <v>190</v>
      </c>
      <c r="B28" s="88" t="s">
        <v>62</v>
      </c>
      <c r="C28" s="72" t="s">
        <v>563</v>
      </c>
      <c r="D28" s="71" t="s">
        <v>879</v>
      </c>
      <c r="E28" s="74" t="s">
        <v>288</v>
      </c>
      <c r="F28" s="82">
        <v>51201</v>
      </c>
      <c r="G28" s="73">
        <v>300</v>
      </c>
    </row>
    <row r="29" spans="1:7" x14ac:dyDescent="0.2">
      <c r="A29" s="75">
        <v>191</v>
      </c>
      <c r="B29" s="88" t="s">
        <v>62</v>
      </c>
      <c r="C29" s="72" t="s">
        <v>563</v>
      </c>
      <c r="D29" s="71" t="s">
        <v>879</v>
      </c>
      <c r="E29" s="74" t="s">
        <v>288</v>
      </c>
      <c r="F29" s="82">
        <v>51201</v>
      </c>
      <c r="G29" s="73">
        <v>350</v>
      </c>
    </row>
    <row r="30" spans="1:7" x14ac:dyDescent="0.2">
      <c r="A30" s="75">
        <v>192</v>
      </c>
      <c r="B30" s="88" t="s">
        <v>62</v>
      </c>
      <c r="C30" s="72" t="s">
        <v>563</v>
      </c>
      <c r="D30" s="71" t="s">
        <v>879</v>
      </c>
      <c r="E30" s="74" t="s">
        <v>288</v>
      </c>
      <c r="F30" s="82">
        <v>51201</v>
      </c>
      <c r="G30" s="73">
        <v>350</v>
      </c>
    </row>
    <row r="31" spans="1:7" x14ac:dyDescent="0.2">
      <c r="A31" s="75">
        <v>193</v>
      </c>
      <c r="B31" s="88" t="s">
        <v>62</v>
      </c>
      <c r="C31" s="72" t="s">
        <v>563</v>
      </c>
      <c r="D31" s="71" t="s">
        <v>879</v>
      </c>
      <c r="E31" s="74" t="s">
        <v>288</v>
      </c>
      <c r="F31" s="82">
        <v>51201</v>
      </c>
      <c r="G31" s="73">
        <v>350</v>
      </c>
    </row>
    <row r="32" spans="1:7" x14ac:dyDescent="0.2">
      <c r="A32" s="75">
        <v>194</v>
      </c>
      <c r="B32" s="88" t="s">
        <v>62</v>
      </c>
      <c r="C32" s="72" t="s">
        <v>563</v>
      </c>
      <c r="D32" s="71" t="s">
        <v>879</v>
      </c>
      <c r="E32" s="74" t="s">
        <v>288</v>
      </c>
      <c r="F32" s="82">
        <v>51201</v>
      </c>
      <c r="G32" s="73">
        <v>350</v>
      </c>
    </row>
    <row r="33" spans="1:7" x14ac:dyDescent="0.2">
      <c r="A33" s="75">
        <v>195</v>
      </c>
      <c r="B33" s="88" t="s">
        <v>62</v>
      </c>
      <c r="C33" s="72" t="s">
        <v>563</v>
      </c>
      <c r="D33" s="71" t="s">
        <v>879</v>
      </c>
      <c r="E33" s="74" t="s">
        <v>288</v>
      </c>
      <c r="F33" s="82">
        <v>51201</v>
      </c>
      <c r="G33" s="73">
        <v>350</v>
      </c>
    </row>
    <row r="34" spans="1:7" x14ac:dyDescent="0.2">
      <c r="A34" s="75">
        <v>196</v>
      </c>
      <c r="B34" s="88" t="s">
        <v>62</v>
      </c>
      <c r="C34" s="72" t="s">
        <v>563</v>
      </c>
      <c r="D34" s="71" t="s">
        <v>879</v>
      </c>
      <c r="E34" s="74" t="s">
        <v>288</v>
      </c>
      <c r="F34" s="82">
        <v>51201</v>
      </c>
      <c r="G34" s="73">
        <v>350</v>
      </c>
    </row>
    <row r="35" spans="1:7" x14ac:dyDescent="0.2">
      <c r="A35" s="75">
        <v>197</v>
      </c>
      <c r="B35" s="88" t="s">
        <v>62</v>
      </c>
      <c r="C35" s="72" t="s">
        <v>563</v>
      </c>
      <c r="D35" s="71" t="s">
        <v>879</v>
      </c>
      <c r="E35" s="74" t="s">
        <v>288</v>
      </c>
      <c r="F35" s="82">
        <v>51201</v>
      </c>
      <c r="G35" s="73">
        <v>350</v>
      </c>
    </row>
    <row r="36" spans="1:7" x14ac:dyDescent="0.2">
      <c r="A36" s="75">
        <v>198</v>
      </c>
      <c r="B36" s="88" t="s">
        <v>62</v>
      </c>
      <c r="C36" s="72" t="s">
        <v>563</v>
      </c>
      <c r="D36" s="71" t="s">
        <v>879</v>
      </c>
      <c r="E36" s="74" t="s">
        <v>288</v>
      </c>
      <c r="F36" s="82">
        <v>51201</v>
      </c>
      <c r="G36" s="73">
        <v>350</v>
      </c>
    </row>
    <row r="37" spans="1:7" x14ac:dyDescent="0.2">
      <c r="A37" s="75">
        <v>199</v>
      </c>
      <c r="B37" s="88" t="s">
        <v>62</v>
      </c>
      <c r="C37" s="72" t="s">
        <v>563</v>
      </c>
      <c r="D37" s="71" t="s">
        <v>879</v>
      </c>
      <c r="E37" s="74" t="s">
        <v>288</v>
      </c>
      <c r="F37" s="82">
        <v>51201</v>
      </c>
      <c r="G37" s="73">
        <v>350</v>
      </c>
    </row>
    <row r="38" spans="1:7" x14ac:dyDescent="0.2">
      <c r="A38" s="75">
        <v>280</v>
      </c>
      <c r="B38" s="94" t="s">
        <v>62</v>
      </c>
      <c r="C38" s="76" t="s">
        <v>896</v>
      </c>
      <c r="D38" s="76" t="s">
        <v>611</v>
      </c>
      <c r="E38" s="74" t="s">
        <v>290</v>
      </c>
      <c r="F38" s="82" t="s">
        <v>331</v>
      </c>
      <c r="G38" s="77">
        <v>550</v>
      </c>
    </row>
    <row r="39" spans="1:7" x14ac:dyDescent="0.2">
      <c r="A39" s="75">
        <v>324</v>
      </c>
      <c r="B39" s="95" t="s">
        <v>62</v>
      </c>
      <c r="C39" s="75" t="s">
        <v>723</v>
      </c>
      <c r="D39" s="75" t="s">
        <v>883</v>
      </c>
      <c r="E39" s="74" t="s">
        <v>290</v>
      </c>
      <c r="F39" s="82">
        <v>51201</v>
      </c>
      <c r="G39" s="73">
        <v>350</v>
      </c>
    </row>
    <row r="40" spans="1:7" x14ac:dyDescent="0.2">
      <c r="A40" s="75">
        <v>325</v>
      </c>
      <c r="B40" s="95" t="s">
        <v>62</v>
      </c>
      <c r="C40" s="75" t="s">
        <v>723</v>
      </c>
      <c r="D40" s="75" t="s">
        <v>883</v>
      </c>
      <c r="E40" s="74" t="s">
        <v>290</v>
      </c>
      <c r="F40" s="82">
        <v>51201</v>
      </c>
      <c r="G40" s="73">
        <v>350</v>
      </c>
    </row>
    <row r="41" spans="1:7" x14ac:dyDescent="0.2">
      <c r="A41" s="75">
        <v>326</v>
      </c>
      <c r="B41" s="95" t="s">
        <v>62</v>
      </c>
      <c r="C41" s="75" t="s">
        <v>723</v>
      </c>
      <c r="D41" s="75" t="s">
        <v>883</v>
      </c>
      <c r="E41" s="74" t="s">
        <v>290</v>
      </c>
      <c r="F41" s="82">
        <v>51201</v>
      </c>
      <c r="G41" s="73">
        <v>350</v>
      </c>
    </row>
    <row r="42" spans="1:7" x14ac:dyDescent="0.2">
      <c r="A42" s="75">
        <v>331</v>
      </c>
      <c r="B42" s="95" t="s">
        <v>62</v>
      </c>
      <c r="C42" s="75" t="s">
        <v>561</v>
      </c>
      <c r="D42" s="75" t="s">
        <v>883</v>
      </c>
      <c r="E42" s="74" t="s">
        <v>290</v>
      </c>
      <c r="F42" s="82">
        <v>51201</v>
      </c>
      <c r="G42" s="73">
        <v>350</v>
      </c>
    </row>
    <row r="43" spans="1:7" x14ac:dyDescent="0.2">
      <c r="A43" s="75">
        <v>332</v>
      </c>
      <c r="B43" s="95" t="s">
        <v>62</v>
      </c>
      <c r="C43" s="75" t="s">
        <v>561</v>
      </c>
      <c r="D43" s="75" t="s">
        <v>883</v>
      </c>
      <c r="E43" s="74" t="s">
        <v>290</v>
      </c>
      <c r="F43" s="82">
        <v>51201</v>
      </c>
      <c r="G43" s="73">
        <v>350</v>
      </c>
    </row>
    <row r="44" spans="1:7" x14ac:dyDescent="0.2">
      <c r="A44" s="75">
        <v>333</v>
      </c>
      <c r="B44" s="95" t="s">
        <v>62</v>
      </c>
      <c r="C44" s="75" t="s">
        <v>561</v>
      </c>
      <c r="D44" s="75" t="s">
        <v>883</v>
      </c>
      <c r="E44" s="74" t="s">
        <v>290</v>
      </c>
      <c r="F44" s="82">
        <v>51201</v>
      </c>
      <c r="G44" s="73">
        <v>350</v>
      </c>
    </row>
    <row r="45" spans="1:7" x14ac:dyDescent="0.2">
      <c r="A45" s="75">
        <v>344</v>
      </c>
      <c r="B45" s="95" t="s">
        <v>62</v>
      </c>
      <c r="C45" s="76" t="s">
        <v>561</v>
      </c>
      <c r="D45" s="76" t="s">
        <v>883</v>
      </c>
      <c r="E45" s="74" t="s">
        <v>290</v>
      </c>
      <c r="F45" s="82">
        <v>51201</v>
      </c>
      <c r="G45" s="77">
        <v>465</v>
      </c>
    </row>
    <row r="46" spans="1:7" x14ac:dyDescent="0.2">
      <c r="A46" s="75">
        <v>350</v>
      </c>
      <c r="B46" s="95" t="s">
        <v>62</v>
      </c>
      <c r="C46" s="91" t="s">
        <v>568</v>
      </c>
      <c r="D46" s="75" t="s">
        <v>883</v>
      </c>
      <c r="E46" s="74" t="s">
        <v>290</v>
      </c>
      <c r="F46" s="82">
        <v>51201</v>
      </c>
      <c r="G46" s="73">
        <v>650</v>
      </c>
    </row>
    <row r="47" spans="1:7" x14ac:dyDescent="0.2">
      <c r="A47" s="75">
        <v>359</v>
      </c>
      <c r="B47" s="95" t="s">
        <v>62</v>
      </c>
      <c r="C47" s="75" t="s">
        <v>714</v>
      </c>
      <c r="D47" s="75" t="s">
        <v>893</v>
      </c>
      <c r="E47" s="74" t="s">
        <v>290</v>
      </c>
      <c r="F47" s="82">
        <v>51201</v>
      </c>
      <c r="G47" s="73">
        <v>450</v>
      </c>
    </row>
    <row r="48" spans="1:7" x14ac:dyDescent="0.2">
      <c r="A48" s="75">
        <v>360</v>
      </c>
      <c r="B48" s="95" t="s">
        <v>62</v>
      </c>
      <c r="C48" s="75" t="s">
        <v>906</v>
      </c>
      <c r="D48" s="75" t="s">
        <v>893</v>
      </c>
      <c r="E48" s="74" t="s">
        <v>290</v>
      </c>
      <c r="F48" s="82">
        <v>51201</v>
      </c>
      <c r="G48" s="73">
        <v>270</v>
      </c>
    </row>
    <row r="49" spans="1:7" x14ac:dyDescent="0.2">
      <c r="A49" s="75">
        <v>361</v>
      </c>
      <c r="B49" s="95" t="s">
        <v>62</v>
      </c>
      <c r="C49" s="75" t="s">
        <v>906</v>
      </c>
      <c r="D49" s="75" t="s">
        <v>893</v>
      </c>
      <c r="E49" s="74" t="s">
        <v>290</v>
      </c>
      <c r="F49" s="82">
        <v>51201</v>
      </c>
      <c r="G49" s="73">
        <v>270</v>
      </c>
    </row>
    <row r="50" spans="1:7" x14ac:dyDescent="0.2">
      <c r="A50" s="75">
        <v>386</v>
      </c>
      <c r="B50" s="95" t="s">
        <v>62</v>
      </c>
      <c r="C50" s="75" t="s">
        <v>933</v>
      </c>
      <c r="D50" s="75" t="s">
        <v>893</v>
      </c>
      <c r="E50" s="74" t="s">
        <v>290</v>
      </c>
      <c r="F50" s="82">
        <v>51201</v>
      </c>
      <c r="G50" s="73">
        <v>400</v>
      </c>
    </row>
    <row r="51" spans="1:7" x14ac:dyDescent="0.2">
      <c r="A51" s="75">
        <v>388</v>
      </c>
      <c r="B51" s="95" t="s">
        <v>62</v>
      </c>
      <c r="C51" s="75" t="s">
        <v>563</v>
      </c>
      <c r="D51" s="75" t="s">
        <v>893</v>
      </c>
      <c r="E51" s="74" t="s">
        <v>290</v>
      </c>
      <c r="F51" s="82">
        <v>51201</v>
      </c>
      <c r="G51" s="73">
        <v>270</v>
      </c>
    </row>
    <row r="52" spans="1:7" x14ac:dyDescent="0.2">
      <c r="A52" s="75">
        <v>393</v>
      </c>
      <c r="B52" s="95" t="s">
        <v>62</v>
      </c>
      <c r="C52" s="75" t="s">
        <v>563</v>
      </c>
      <c r="D52" s="75" t="s">
        <v>893</v>
      </c>
      <c r="E52" s="74" t="s">
        <v>290</v>
      </c>
      <c r="F52" s="82">
        <v>51201</v>
      </c>
      <c r="G52" s="73">
        <v>270</v>
      </c>
    </row>
    <row r="53" spans="1:7" x14ac:dyDescent="0.2">
      <c r="A53" s="75">
        <v>394</v>
      </c>
      <c r="B53" s="95" t="s">
        <v>62</v>
      </c>
      <c r="C53" s="75" t="s">
        <v>563</v>
      </c>
      <c r="D53" s="75" t="s">
        <v>893</v>
      </c>
      <c r="E53" s="74" t="s">
        <v>290</v>
      </c>
      <c r="F53" s="82">
        <v>51201</v>
      </c>
      <c r="G53" s="73">
        <v>270</v>
      </c>
    </row>
    <row r="54" spans="1:7" x14ac:dyDescent="0.2">
      <c r="A54" s="75">
        <v>433</v>
      </c>
      <c r="B54" s="95" t="s">
        <v>62</v>
      </c>
      <c r="C54" s="75" t="s">
        <v>563</v>
      </c>
      <c r="D54" s="75" t="s">
        <v>611</v>
      </c>
      <c r="E54" s="74" t="s">
        <v>290</v>
      </c>
      <c r="F54" s="82">
        <v>51201</v>
      </c>
      <c r="G54" s="73">
        <v>400</v>
      </c>
    </row>
    <row r="55" spans="1:7" x14ac:dyDescent="0.2">
      <c r="A55" s="75">
        <v>434</v>
      </c>
      <c r="B55" s="95" t="s">
        <v>62</v>
      </c>
      <c r="C55" s="75" t="s">
        <v>563</v>
      </c>
      <c r="D55" s="75" t="s">
        <v>611</v>
      </c>
      <c r="E55" s="74" t="s">
        <v>290</v>
      </c>
      <c r="F55" s="82">
        <v>51201</v>
      </c>
      <c r="G55" s="73">
        <v>400</v>
      </c>
    </row>
    <row r="56" spans="1:7" x14ac:dyDescent="0.2">
      <c r="A56" s="75">
        <v>435</v>
      </c>
      <c r="B56" s="95" t="s">
        <v>62</v>
      </c>
      <c r="C56" s="75" t="s">
        <v>563</v>
      </c>
      <c r="D56" s="75" t="s">
        <v>611</v>
      </c>
      <c r="E56" s="74" t="s">
        <v>290</v>
      </c>
      <c r="F56" s="82">
        <v>51201</v>
      </c>
      <c r="G56" s="73">
        <v>400</v>
      </c>
    </row>
    <row r="57" spans="1:7" x14ac:dyDescent="0.2">
      <c r="A57" s="75">
        <v>436</v>
      </c>
      <c r="B57" s="95" t="s">
        <v>62</v>
      </c>
      <c r="C57" s="75" t="s">
        <v>914</v>
      </c>
      <c r="D57" s="75" t="s">
        <v>584</v>
      </c>
      <c r="E57" s="74" t="s">
        <v>290</v>
      </c>
      <c r="F57" s="82">
        <v>51201</v>
      </c>
      <c r="G57" s="73">
        <v>600</v>
      </c>
    </row>
    <row r="58" spans="1:7" x14ac:dyDescent="0.2">
      <c r="A58" s="75">
        <v>454</v>
      </c>
      <c r="B58" s="94" t="s">
        <v>62</v>
      </c>
      <c r="C58" s="76" t="s">
        <v>639</v>
      </c>
      <c r="D58" s="76" t="s">
        <v>771</v>
      </c>
      <c r="E58" s="74" t="s">
        <v>290</v>
      </c>
      <c r="F58" s="82">
        <v>51201</v>
      </c>
      <c r="G58" s="77">
        <v>350</v>
      </c>
    </row>
    <row r="59" spans="1:7" x14ac:dyDescent="0.2">
      <c r="A59" s="75">
        <v>455</v>
      </c>
      <c r="B59" s="94" t="s">
        <v>62</v>
      </c>
      <c r="C59" s="76" t="s">
        <v>639</v>
      </c>
      <c r="D59" s="76" t="s">
        <v>771</v>
      </c>
      <c r="E59" s="74" t="s">
        <v>290</v>
      </c>
      <c r="F59" s="82">
        <v>51201</v>
      </c>
      <c r="G59" s="77">
        <v>350</v>
      </c>
    </row>
    <row r="60" spans="1:7" x14ac:dyDescent="0.2">
      <c r="A60" s="75">
        <v>456</v>
      </c>
      <c r="B60" s="94" t="s">
        <v>62</v>
      </c>
      <c r="C60" s="76" t="s">
        <v>639</v>
      </c>
      <c r="D60" s="76" t="s">
        <v>771</v>
      </c>
      <c r="E60" s="74" t="s">
        <v>290</v>
      </c>
      <c r="F60" s="82">
        <v>51201</v>
      </c>
      <c r="G60" s="77">
        <v>350</v>
      </c>
    </row>
    <row r="61" spans="1:7" x14ac:dyDescent="0.2">
      <c r="D61" s="6"/>
      <c r="F61" s="2"/>
      <c r="G61" s="97"/>
    </row>
    <row r="62" spans="1:7" ht="13.5" thickBot="1" x14ac:dyDescent="0.25">
      <c r="D62" s="6"/>
      <c r="F62" s="2"/>
      <c r="G62" s="98">
        <f>SUM(G9:G61)</f>
        <v>19515</v>
      </c>
    </row>
    <row r="63" spans="1:7" ht="13.5" thickTop="1" x14ac:dyDescent="0.2">
      <c r="D63" s="6"/>
      <c r="F63" s="2"/>
    </row>
    <row r="64" spans="1:7" x14ac:dyDescent="0.2">
      <c r="D64" s="6"/>
      <c r="F64" s="2"/>
    </row>
    <row r="65" spans="4:6" x14ac:dyDescent="0.2">
      <c r="D65" s="6"/>
      <c r="F65" s="2"/>
    </row>
    <row r="66" spans="4:6" x14ac:dyDescent="0.2">
      <c r="E66" s="2"/>
      <c r="F66" s="2"/>
    </row>
    <row r="67" spans="4:6" x14ac:dyDescent="0.2">
      <c r="E67" s="2"/>
      <c r="F67" s="2"/>
    </row>
    <row r="68" spans="4:6" x14ac:dyDescent="0.2">
      <c r="E68" s="2"/>
      <c r="F68" s="2"/>
    </row>
    <row r="69" spans="4:6" x14ac:dyDescent="0.2">
      <c r="E69" s="2"/>
      <c r="F69" s="2"/>
    </row>
    <row r="70" spans="4:6" x14ac:dyDescent="0.2">
      <c r="E70" s="2"/>
      <c r="F70" s="2"/>
    </row>
    <row r="71" spans="4:6" x14ac:dyDescent="0.2">
      <c r="E71" s="2"/>
      <c r="F71" s="2"/>
    </row>
    <row r="72" spans="4:6" x14ac:dyDescent="0.2">
      <c r="E72" s="2"/>
      <c r="F72" s="2"/>
    </row>
    <row r="73" spans="4:6" x14ac:dyDescent="0.2">
      <c r="E73" s="2"/>
      <c r="F73" s="2"/>
    </row>
    <row r="74" spans="4:6" x14ac:dyDescent="0.2">
      <c r="E74" s="2"/>
      <c r="F74" s="2"/>
    </row>
    <row r="75" spans="4:6" x14ac:dyDescent="0.2">
      <c r="E75" s="2"/>
      <c r="F75" s="2"/>
    </row>
    <row r="76" spans="4:6" x14ac:dyDescent="0.2">
      <c r="E76" s="2"/>
      <c r="F76" s="2"/>
    </row>
    <row r="77" spans="4:6" x14ac:dyDescent="0.2">
      <c r="E77" s="2"/>
      <c r="F77" s="2"/>
    </row>
    <row r="78" spans="4:6" x14ac:dyDescent="0.2">
      <c r="E78" s="2"/>
      <c r="F78" s="2"/>
    </row>
    <row r="79" spans="4:6" x14ac:dyDescent="0.2">
      <c r="E79" s="2"/>
      <c r="F79" s="2"/>
    </row>
    <row r="80" spans="4:6" x14ac:dyDescent="0.2">
      <c r="E80" s="2"/>
      <c r="F80" s="2"/>
    </row>
    <row r="81" spans="5:6" x14ac:dyDescent="0.2">
      <c r="E81" s="2"/>
      <c r="F81" s="2"/>
    </row>
    <row r="82" spans="5:6" x14ac:dyDescent="0.2">
      <c r="E82" s="2"/>
      <c r="F82" s="2"/>
    </row>
    <row r="83" spans="5:6" x14ac:dyDescent="0.2">
      <c r="E83" s="2"/>
      <c r="F83" s="2"/>
    </row>
    <row r="84" spans="5:6" x14ac:dyDescent="0.2">
      <c r="E84" s="2"/>
      <c r="F84" s="2"/>
    </row>
    <row r="85" spans="5:6" x14ac:dyDescent="0.2">
      <c r="E85" s="2"/>
      <c r="F85" s="2"/>
    </row>
    <row r="86" spans="5:6" x14ac:dyDescent="0.2">
      <c r="E86" s="2"/>
      <c r="F86" s="2"/>
    </row>
    <row r="87" spans="5:6" x14ac:dyDescent="0.2">
      <c r="E87" s="2"/>
      <c r="F87" s="2"/>
    </row>
    <row r="88" spans="5:6" x14ac:dyDescent="0.2">
      <c r="E88" s="2"/>
      <c r="F88" s="2"/>
    </row>
    <row r="89" spans="5:6" x14ac:dyDescent="0.2">
      <c r="E89" s="2"/>
      <c r="F89" s="2"/>
    </row>
    <row r="90" spans="5:6" x14ac:dyDescent="0.2">
      <c r="E90" s="2"/>
      <c r="F90" s="2"/>
    </row>
    <row r="91" spans="5:6" x14ac:dyDescent="0.2">
      <c r="E91" s="2"/>
      <c r="F91" s="2"/>
    </row>
    <row r="92" spans="5:6" x14ac:dyDescent="0.2">
      <c r="E92" s="2"/>
      <c r="F92" s="2"/>
    </row>
    <row r="93" spans="5:6" x14ac:dyDescent="0.2">
      <c r="E93" s="2"/>
      <c r="F93" s="2"/>
    </row>
    <row r="94" spans="5:6" x14ac:dyDescent="0.2">
      <c r="E94" s="2"/>
      <c r="F94" s="2"/>
    </row>
    <row r="95" spans="5:6" x14ac:dyDescent="0.2">
      <c r="E95" s="2"/>
      <c r="F95" s="2"/>
    </row>
    <row r="96" spans="5:6" x14ac:dyDescent="0.2">
      <c r="E96" s="2"/>
      <c r="F96" s="2"/>
    </row>
    <row r="97" spans="5:6" x14ac:dyDescent="0.2">
      <c r="E97" s="2"/>
      <c r="F97" s="2"/>
    </row>
    <row r="98" spans="5:6" x14ac:dyDescent="0.2">
      <c r="E98" s="2"/>
      <c r="F98" s="2"/>
    </row>
    <row r="99" spans="5:6" x14ac:dyDescent="0.2">
      <c r="E99" s="2"/>
      <c r="F99" s="2"/>
    </row>
    <row r="100" spans="5:6" x14ac:dyDescent="0.2">
      <c r="E100" s="2"/>
      <c r="F100" s="2"/>
    </row>
    <row r="101" spans="5:6" x14ac:dyDescent="0.2">
      <c r="E101" s="2"/>
      <c r="F101" s="2"/>
    </row>
    <row r="102" spans="5:6" x14ac:dyDescent="0.2">
      <c r="E102" s="2"/>
      <c r="F102" s="2"/>
    </row>
    <row r="103" spans="5:6" x14ac:dyDescent="0.2">
      <c r="E103" s="2"/>
      <c r="F103" s="2"/>
    </row>
    <row r="104" spans="5:6" x14ac:dyDescent="0.2">
      <c r="E104" s="2"/>
      <c r="F104" s="2"/>
    </row>
    <row r="105" spans="5:6" x14ac:dyDescent="0.2">
      <c r="E105" s="2"/>
      <c r="F105" s="2"/>
    </row>
    <row r="106" spans="5:6" x14ac:dyDescent="0.2">
      <c r="E106" s="2"/>
      <c r="F106" s="2"/>
    </row>
    <row r="107" spans="5:6" x14ac:dyDescent="0.2">
      <c r="E107" s="2"/>
      <c r="F107" s="2"/>
    </row>
    <row r="108" spans="5:6" x14ac:dyDescent="0.2">
      <c r="E108" s="2"/>
      <c r="F108" s="2"/>
    </row>
    <row r="109" spans="5:6" x14ac:dyDescent="0.2">
      <c r="E109" s="2"/>
      <c r="F109" s="2"/>
    </row>
    <row r="110" spans="5:6" x14ac:dyDescent="0.2">
      <c r="E110" s="2"/>
      <c r="F110" s="2"/>
    </row>
    <row r="111" spans="5:6" x14ac:dyDescent="0.2">
      <c r="E111" s="2"/>
      <c r="F111" s="2"/>
    </row>
    <row r="112" spans="5:6"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sheetData>
  <mergeCells count="10">
    <mergeCell ref="A2:G2"/>
    <mergeCell ref="G5:G8"/>
    <mergeCell ref="A1:G1"/>
    <mergeCell ref="A3:G3"/>
    <mergeCell ref="A4:G4"/>
    <mergeCell ref="A5:A8"/>
    <mergeCell ref="C5:C8"/>
    <mergeCell ref="D5:D8"/>
    <mergeCell ref="E5:E8"/>
    <mergeCell ref="F5:F8"/>
  </mergeCells>
  <printOptions horizontalCentered="1"/>
  <pageMargins left="0.15748031496062992" right="0.15748031496062992" top="0.55118110236220474" bottom="0.35433070866141736" header="0" footer="0"/>
  <pageSetup scale="80" orientation="portrait" r:id="rId1"/>
  <headerFooter alignWithMargins="0">
    <oddFooter>Página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6">
    <tabColor rgb="FFFF0000"/>
  </sheetPr>
  <dimension ref="A1:J509"/>
  <sheetViews>
    <sheetView showGridLines="0" topLeftCell="A437" zoomScaleNormal="100" workbookViewId="0">
      <selection activeCell="C450" sqref="C450"/>
    </sheetView>
  </sheetViews>
  <sheetFormatPr baseColWidth="10" defaultRowHeight="12.75" x14ac:dyDescent="0.2"/>
  <cols>
    <col min="1" max="1" width="5" style="2" customWidth="1"/>
    <col min="2" max="2" width="44.5703125" style="2" bestFit="1" customWidth="1"/>
    <col min="3" max="3" width="35.140625" style="2" customWidth="1"/>
    <col min="4" max="4" width="7.85546875" style="6" customWidth="1"/>
    <col min="5" max="6" width="10" style="109" bestFit="1" customWidth="1"/>
    <col min="7" max="7" width="13" style="2" customWidth="1"/>
    <col min="8" max="8" width="13" style="119" customWidth="1"/>
    <col min="9" max="10" width="12.28515625" style="2" bestFit="1" customWidth="1"/>
    <col min="11" max="16384" width="11.42578125" style="2"/>
  </cols>
  <sheetData>
    <row r="1" spans="1:10" x14ac:dyDescent="0.2">
      <c r="A1" s="532" t="s">
        <v>284</v>
      </c>
      <c r="B1" s="532"/>
      <c r="C1" s="532"/>
      <c r="D1" s="532"/>
      <c r="E1" s="532"/>
      <c r="F1" s="532"/>
      <c r="G1" s="532"/>
      <c r="H1" s="110"/>
    </row>
    <row r="2" spans="1:10" x14ac:dyDescent="0.2">
      <c r="A2" s="534" t="s">
        <v>1021</v>
      </c>
      <c r="B2" s="534"/>
      <c r="C2" s="534"/>
      <c r="D2" s="534"/>
      <c r="E2" s="534"/>
      <c r="F2" s="534"/>
      <c r="G2" s="534"/>
      <c r="H2" s="111"/>
    </row>
    <row r="3" spans="1:10" ht="13.5" thickBot="1" x14ac:dyDescent="0.25">
      <c r="A3" s="534" t="s">
        <v>396</v>
      </c>
      <c r="B3" s="534"/>
      <c r="C3" s="534"/>
      <c r="D3" s="534"/>
      <c r="E3" s="534"/>
      <c r="F3" s="534"/>
      <c r="G3" s="534"/>
      <c r="H3" s="111"/>
    </row>
    <row r="4" spans="1:10" ht="13.5" customHeight="1" thickBot="1" x14ac:dyDescent="0.25">
      <c r="A4" s="535" t="s">
        <v>49</v>
      </c>
      <c r="B4" s="538" t="s">
        <v>937</v>
      </c>
      <c r="C4" s="530" t="s">
        <v>51</v>
      </c>
      <c r="D4" s="545" t="s">
        <v>934</v>
      </c>
      <c r="E4" s="103"/>
      <c r="F4" s="103"/>
      <c r="G4" s="551" t="s">
        <v>54</v>
      </c>
      <c r="H4" s="552"/>
      <c r="I4" s="553"/>
    </row>
    <row r="5" spans="1:10" ht="10.5" customHeight="1" x14ac:dyDescent="0.2">
      <c r="A5" s="536"/>
      <c r="B5" s="539"/>
      <c r="C5" s="541"/>
      <c r="D5" s="548"/>
      <c r="E5" s="104"/>
      <c r="F5" s="104"/>
      <c r="G5" s="530" t="s">
        <v>389</v>
      </c>
      <c r="H5" s="112"/>
      <c r="I5" s="530" t="s">
        <v>388</v>
      </c>
    </row>
    <row r="6" spans="1:10" ht="10.5" customHeight="1" thickBot="1" x14ac:dyDescent="0.25">
      <c r="A6" s="537"/>
      <c r="B6" s="540"/>
      <c r="C6" s="531"/>
      <c r="D6" s="549"/>
      <c r="E6" s="105" t="s">
        <v>939</v>
      </c>
      <c r="F6" s="105" t="s">
        <v>940</v>
      </c>
      <c r="G6" s="531"/>
      <c r="H6" s="113" t="s">
        <v>941</v>
      </c>
      <c r="I6" s="550"/>
    </row>
    <row r="7" spans="1:10" ht="12.75" customHeight="1" x14ac:dyDescent="0.2">
      <c r="A7" s="75">
        <v>1</v>
      </c>
      <c r="B7" s="86" t="s">
        <v>650</v>
      </c>
      <c r="C7" s="64" t="s">
        <v>649</v>
      </c>
      <c r="D7" s="106" t="s">
        <v>935</v>
      </c>
      <c r="E7" s="63">
        <v>1864</v>
      </c>
      <c r="F7" s="63">
        <v>1864</v>
      </c>
      <c r="G7" s="63">
        <v>1864</v>
      </c>
      <c r="H7" s="114"/>
      <c r="I7" s="80">
        <f>(D7*G7)*12</f>
        <v>223680</v>
      </c>
    </row>
    <row r="8" spans="1:10" ht="12.75" customHeight="1" x14ac:dyDescent="0.2">
      <c r="A8" s="75">
        <v>11</v>
      </c>
      <c r="B8" s="86" t="s">
        <v>651</v>
      </c>
      <c r="C8" s="64" t="s">
        <v>649</v>
      </c>
      <c r="D8" s="106" t="s">
        <v>936</v>
      </c>
      <c r="E8" s="63">
        <v>1864</v>
      </c>
      <c r="F8" s="63">
        <v>1864</v>
      </c>
      <c r="G8" s="63">
        <v>1864</v>
      </c>
      <c r="H8" s="114"/>
      <c r="I8" s="80">
        <f>(D8*G8)*12</f>
        <v>89472</v>
      </c>
    </row>
    <row r="9" spans="1:10" ht="12.75" customHeight="1" x14ac:dyDescent="0.2">
      <c r="A9" s="75">
        <v>15</v>
      </c>
      <c r="B9" s="72" t="s">
        <v>494</v>
      </c>
      <c r="C9" s="71" t="s">
        <v>495</v>
      </c>
      <c r="D9" s="101" t="s">
        <v>330</v>
      </c>
      <c r="E9" s="73">
        <v>5625</v>
      </c>
      <c r="F9" s="73">
        <v>5625</v>
      </c>
      <c r="G9" s="73">
        <v>5625</v>
      </c>
      <c r="H9" s="115"/>
      <c r="I9" s="80">
        <f>(D9*G9)*12</f>
        <v>67500</v>
      </c>
      <c r="J9" s="6"/>
    </row>
    <row r="10" spans="1:10" ht="12.75" customHeight="1" x14ac:dyDescent="0.2">
      <c r="A10" s="75">
        <v>16</v>
      </c>
      <c r="B10" s="71" t="s">
        <v>496</v>
      </c>
      <c r="C10" s="71" t="s">
        <v>497</v>
      </c>
      <c r="D10" s="101" t="s">
        <v>330</v>
      </c>
      <c r="E10" s="73">
        <v>1864</v>
      </c>
      <c r="F10" s="73">
        <v>1864</v>
      </c>
      <c r="G10" s="73">
        <v>1864</v>
      </c>
      <c r="H10" s="115"/>
      <c r="I10" s="80">
        <f>(D10*G10)*12</f>
        <v>22368</v>
      </c>
      <c r="J10" s="6"/>
    </row>
    <row r="11" spans="1:10" ht="12.75" customHeight="1" x14ac:dyDescent="0.2">
      <c r="A11" s="75"/>
      <c r="B11" s="71"/>
      <c r="C11" s="71"/>
      <c r="D11" s="101"/>
      <c r="E11" s="101"/>
      <c r="F11" s="101"/>
      <c r="G11" s="73"/>
      <c r="H11" s="115"/>
      <c r="I11" s="80"/>
      <c r="J11" s="6"/>
    </row>
    <row r="12" spans="1:10" ht="12.75" customHeight="1" x14ac:dyDescent="0.2">
      <c r="A12" s="75">
        <v>279</v>
      </c>
      <c r="B12" s="76" t="s">
        <v>613</v>
      </c>
      <c r="C12" s="76" t="s">
        <v>611</v>
      </c>
      <c r="D12" s="101" t="s">
        <v>330</v>
      </c>
      <c r="E12" s="77">
        <v>850</v>
      </c>
      <c r="F12" s="77">
        <v>850</v>
      </c>
      <c r="G12" s="77">
        <v>850</v>
      </c>
      <c r="H12" s="116"/>
      <c r="I12" s="80">
        <f>(D12*G12)*12</f>
        <v>10200</v>
      </c>
      <c r="J12" s="6"/>
    </row>
    <row r="13" spans="1:10" ht="12.75" customHeight="1" x14ac:dyDescent="0.2">
      <c r="A13" s="75">
        <v>266</v>
      </c>
      <c r="B13" s="76" t="s">
        <v>674</v>
      </c>
      <c r="C13" s="76" t="s">
        <v>894</v>
      </c>
      <c r="D13" s="101" t="s">
        <v>330</v>
      </c>
      <c r="E13" s="77">
        <v>357</v>
      </c>
      <c r="F13" s="77">
        <v>357</v>
      </c>
      <c r="G13" s="77">
        <v>357</v>
      </c>
      <c r="H13" s="116"/>
      <c r="I13" s="80">
        <f>(D13*G13)*12</f>
        <v>4284</v>
      </c>
      <c r="J13" s="6"/>
    </row>
    <row r="14" spans="1:10" ht="12.75" customHeight="1" x14ac:dyDescent="0.2">
      <c r="A14" s="75">
        <v>54</v>
      </c>
      <c r="B14" s="99" t="s">
        <v>523</v>
      </c>
      <c r="C14" s="71" t="s">
        <v>851</v>
      </c>
      <c r="D14" s="101" t="s">
        <v>938</v>
      </c>
      <c r="E14" s="101">
        <f>MIN(G14:G64)</f>
        <v>350</v>
      </c>
      <c r="F14" s="101">
        <f>MAX(G14:G64)</f>
        <v>425</v>
      </c>
      <c r="G14" s="73">
        <v>425</v>
      </c>
      <c r="H14" s="115">
        <f>SUM(G14:G64)</f>
        <v>20375</v>
      </c>
      <c r="I14" s="80">
        <f>+H14*12</f>
        <v>244500</v>
      </c>
      <c r="J14" s="6"/>
    </row>
    <row r="15" spans="1:10" ht="12.75" hidden="1" customHeight="1" x14ac:dyDescent="0.2">
      <c r="A15" s="75">
        <v>55</v>
      </c>
      <c r="B15" s="99" t="s">
        <v>523</v>
      </c>
      <c r="C15" s="71" t="s">
        <v>851</v>
      </c>
      <c r="D15" s="101" t="s">
        <v>287</v>
      </c>
      <c r="E15" s="101"/>
      <c r="F15" s="101"/>
      <c r="G15" s="73">
        <v>425</v>
      </c>
      <c r="H15" s="115"/>
      <c r="I15" s="14"/>
      <c r="J15" s="14"/>
    </row>
    <row r="16" spans="1:10" ht="12.75" hidden="1" customHeight="1" x14ac:dyDescent="0.2">
      <c r="A16" s="75">
        <v>56</v>
      </c>
      <c r="B16" s="99" t="s">
        <v>523</v>
      </c>
      <c r="C16" s="71" t="s">
        <v>851</v>
      </c>
      <c r="D16" s="101" t="s">
        <v>287</v>
      </c>
      <c r="E16" s="101"/>
      <c r="F16" s="101"/>
      <c r="G16" s="73">
        <v>425</v>
      </c>
      <c r="H16" s="115"/>
      <c r="I16" s="14"/>
      <c r="J16" s="14"/>
    </row>
    <row r="17" spans="1:10" ht="12.75" hidden="1" customHeight="1" x14ac:dyDescent="0.2">
      <c r="A17" s="75">
        <v>57</v>
      </c>
      <c r="B17" s="99" t="s">
        <v>523</v>
      </c>
      <c r="C17" s="71" t="s">
        <v>851</v>
      </c>
      <c r="D17" s="101" t="s">
        <v>287</v>
      </c>
      <c r="E17" s="101"/>
      <c r="F17" s="101"/>
      <c r="G17" s="73">
        <v>425</v>
      </c>
      <c r="H17" s="115"/>
      <c r="I17" s="13"/>
      <c r="J17" s="14"/>
    </row>
    <row r="18" spans="1:10" ht="12.75" hidden="1" customHeight="1" x14ac:dyDescent="0.2">
      <c r="A18" s="75">
        <v>58</v>
      </c>
      <c r="B18" s="99" t="s">
        <v>523</v>
      </c>
      <c r="C18" s="71" t="s">
        <v>851</v>
      </c>
      <c r="D18" s="101" t="s">
        <v>287</v>
      </c>
      <c r="E18" s="101"/>
      <c r="F18" s="101"/>
      <c r="G18" s="73">
        <v>425</v>
      </c>
      <c r="H18" s="115"/>
      <c r="I18" s="14"/>
      <c r="J18" s="14"/>
    </row>
    <row r="19" spans="1:10" ht="12.75" hidden="1" customHeight="1" x14ac:dyDescent="0.2">
      <c r="A19" s="75">
        <v>59</v>
      </c>
      <c r="B19" s="99" t="s">
        <v>523</v>
      </c>
      <c r="C19" s="71" t="s">
        <v>851</v>
      </c>
      <c r="D19" s="101" t="s">
        <v>287</v>
      </c>
      <c r="E19" s="101"/>
      <c r="F19" s="101"/>
      <c r="G19" s="73">
        <v>375</v>
      </c>
      <c r="H19" s="115"/>
    </row>
    <row r="20" spans="1:10" ht="12.75" hidden="1" customHeight="1" x14ac:dyDescent="0.2">
      <c r="A20" s="75">
        <v>60</v>
      </c>
      <c r="B20" s="99" t="s">
        <v>523</v>
      </c>
      <c r="C20" s="71" t="s">
        <v>851</v>
      </c>
      <c r="D20" s="101" t="s">
        <v>287</v>
      </c>
      <c r="E20" s="101"/>
      <c r="F20" s="101"/>
      <c r="G20" s="73">
        <v>425</v>
      </c>
      <c r="H20" s="115"/>
    </row>
    <row r="21" spans="1:10" ht="12.75" hidden="1" customHeight="1" x14ac:dyDescent="0.2">
      <c r="A21" s="75">
        <v>61</v>
      </c>
      <c r="B21" s="99" t="s">
        <v>523</v>
      </c>
      <c r="C21" s="71" t="s">
        <v>851</v>
      </c>
      <c r="D21" s="101" t="s">
        <v>287</v>
      </c>
      <c r="E21" s="101"/>
      <c r="F21" s="101"/>
      <c r="G21" s="73">
        <v>425</v>
      </c>
      <c r="H21" s="115"/>
    </row>
    <row r="22" spans="1:10" ht="12.75" hidden="1" customHeight="1" x14ac:dyDescent="0.2">
      <c r="A22" s="75">
        <v>62</v>
      </c>
      <c r="B22" s="99" t="s">
        <v>523</v>
      </c>
      <c r="C22" s="71" t="s">
        <v>851</v>
      </c>
      <c r="D22" s="101" t="s">
        <v>287</v>
      </c>
      <c r="E22" s="101"/>
      <c r="F22" s="101"/>
      <c r="G22" s="73">
        <v>425</v>
      </c>
      <c r="H22" s="115"/>
    </row>
    <row r="23" spans="1:10" ht="12.75" hidden="1" customHeight="1" x14ac:dyDescent="0.2">
      <c r="A23" s="75">
        <v>63</v>
      </c>
      <c r="B23" s="99" t="s">
        <v>523</v>
      </c>
      <c r="C23" s="71" t="s">
        <v>851</v>
      </c>
      <c r="D23" s="101" t="s">
        <v>287</v>
      </c>
      <c r="E23" s="101"/>
      <c r="F23" s="101"/>
      <c r="G23" s="73">
        <v>425</v>
      </c>
      <c r="H23" s="115"/>
    </row>
    <row r="24" spans="1:10" ht="12.75" hidden="1" customHeight="1" x14ac:dyDescent="0.2">
      <c r="A24" s="75">
        <v>64</v>
      </c>
      <c r="B24" s="99" t="s">
        <v>523</v>
      </c>
      <c r="C24" s="71" t="s">
        <v>851</v>
      </c>
      <c r="D24" s="101" t="s">
        <v>287</v>
      </c>
      <c r="E24" s="101"/>
      <c r="F24" s="101"/>
      <c r="G24" s="73">
        <v>425</v>
      </c>
      <c r="H24" s="115"/>
    </row>
    <row r="25" spans="1:10" ht="12.75" hidden="1" customHeight="1" x14ac:dyDescent="0.2">
      <c r="A25" s="75">
        <v>65</v>
      </c>
      <c r="B25" s="99" t="s">
        <v>523</v>
      </c>
      <c r="C25" s="71" t="s">
        <v>851</v>
      </c>
      <c r="D25" s="101" t="s">
        <v>287</v>
      </c>
      <c r="E25" s="101"/>
      <c r="F25" s="101"/>
      <c r="G25" s="73">
        <v>425</v>
      </c>
      <c r="H25" s="115"/>
    </row>
    <row r="26" spans="1:10" ht="12.75" hidden="1" customHeight="1" x14ac:dyDescent="0.2">
      <c r="A26" s="75">
        <v>66</v>
      </c>
      <c r="B26" s="99" t="s">
        <v>523</v>
      </c>
      <c r="C26" s="71" t="s">
        <v>851</v>
      </c>
      <c r="D26" s="101" t="s">
        <v>287</v>
      </c>
      <c r="E26" s="101"/>
      <c r="F26" s="101"/>
      <c r="G26" s="73">
        <v>425</v>
      </c>
      <c r="H26" s="115"/>
    </row>
    <row r="27" spans="1:10" ht="12.75" hidden="1" customHeight="1" x14ac:dyDescent="0.2">
      <c r="A27" s="75">
        <v>67</v>
      </c>
      <c r="B27" s="99" t="s">
        <v>523</v>
      </c>
      <c r="C27" s="71" t="s">
        <v>851</v>
      </c>
      <c r="D27" s="101" t="s">
        <v>287</v>
      </c>
      <c r="E27" s="101"/>
      <c r="F27" s="101"/>
      <c r="G27" s="73">
        <v>425</v>
      </c>
      <c r="H27" s="115"/>
    </row>
    <row r="28" spans="1:10" ht="12.75" hidden="1" customHeight="1" x14ac:dyDescent="0.2">
      <c r="A28" s="75">
        <v>68</v>
      </c>
      <c r="B28" s="99" t="s">
        <v>523</v>
      </c>
      <c r="C28" s="71" t="s">
        <v>851</v>
      </c>
      <c r="D28" s="101" t="s">
        <v>287</v>
      </c>
      <c r="E28" s="101"/>
      <c r="F28" s="101"/>
      <c r="G28" s="73">
        <v>425</v>
      </c>
      <c r="H28" s="115"/>
    </row>
    <row r="29" spans="1:10" ht="12.75" hidden="1" customHeight="1" x14ac:dyDescent="0.2">
      <c r="A29" s="75">
        <v>69</v>
      </c>
      <c r="B29" s="99" t="s">
        <v>523</v>
      </c>
      <c r="C29" s="71" t="s">
        <v>851</v>
      </c>
      <c r="D29" s="101" t="s">
        <v>287</v>
      </c>
      <c r="E29" s="101"/>
      <c r="F29" s="101"/>
      <c r="G29" s="73">
        <v>425</v>
      </c>
      <c r="H29" s="115"/>
    </row>
    <row r="30" spans="1:10" ht="12.75" hidden="1" customHeight="1" x14ac:dyDescent="0.2">
      <c r="A30" s="75">
        <v>70</v>
      </c>
      <c r="B30" s="99" t="s">
        <v>523</v>
      </c>
      <c r="C30" s="71" t="s">
        <v>851</v>
      </c>
      <c r="D30" s="101" t="s">
        <v>287</v>
      </c>
      <c r="E30" s="101"/>
      <c r="F30" s="101"/>
      <c r="G30" s="73">
        <v>425</v>
      </c>
      <c r="H30" s="115"/>
    </row>
    <row r="31" spans="1:10" ht="12.75" hidden="1" customHeight="1" x14ac:dyDescent="0.2">
      <c r="A31" s="75">
        <v>71</v>
      </c>
      <c r="B31" s="99" t="s">
        <v>523</v>
      </c>
      <c r="C31" s="71" t="s">
        <v>851</v>
      </c>
      <c r="D31" s="101" t="s">
        <v>287</v>
      </c>
      <c r="E31" s="101"/>
      <c r="F31" s="101"/>
      <c r="G31" s="73">
        <v>375</v>
      </c>
      <c r="H31" s="115"/>
    </row>
    <row r="32" spans="1:10" ht="12.75" hidden="1" customHeight="1" x14ac:dyDescent="0.2">
      <c r="A32" s="75">
        <v>110</v>
      </c>
      <c r="B32" s="100" t="s">
        <v>523</v>
      </c>
      <c r="C32" s="71" t="s">
        <v>851</v>
      </c>
      <c r="D32" s="101" t="s">
        <v>287</v>
      </c>
      <c r="E32" s="101"/>
      <c r="F32" s="101"/>
      <c r="G32" s="73">
        <v>375</v>
      </c>
      <c r="H32" s="115"/>
    </row>
    <row r="33" spans="1:8" ht="12.75" hidden="1" customHeight="1" x14ac:dyDescent="0.2">
      <c r="A33" s="75">
        <v>111</v>
      </c>
      <c r="B33" s="100" t="s">
        <v>523</v>
      </c>
      <c r="C33" s="71" t="s">
        <v>851</v>
      </c>
      <c r="D33" s="101" t="s">
        <v>287</v>
      </c>
      <c r="E33" s="101"/>
      <c r="F33" s="101"/>
      <c r="G33" s="73">
        <v>350</v>
      </c>
      <c r="H33" s="115"/>
    </row>
    <row r="34" spans="1:8" ht="12.75" hidden="1" customHeight="1" x14ac:dyDescent="0.2">
      <c r="A34" s="75">
        <v>112</v>
      </c>
      <c r="B34" s="100" t="s">
        <v>523</v>
      </c>
      <c r="C34" s="71" t="s">
        <v>851</v>
      </c>
      <c r="D34" s="101" t="s">
        <v>287</v>
      </c>
      <c r="E34" s="101"/>
      <c r="F34" s="101"/>
      <c r="G34" s="73">
        <v>350</v>
      </c>
      <c r="H34" s="115"/>
    </row>
    <row r="35" spans="1:8" ht="12.75" hidden="1" customHeight="1" x14ac:dyDescent="0.2">
      <c r="A35" s="75">
        <v>113</v>
      </c>
      <c r="B35" s="100" t="s">
        <v>523</v>
      </c>
      <c r="C35" s="71" t="s">
        <v>851</v>
      </c>
      <c r="D35" s="101" t="s">
        <v>287</v>
      </c>
      <c r="E35" s="101"/>
      <c r="F35" s="101"/>
      <c r="G35" s="73">
        <v>375</v>
      </c>
      <c r="H35" s="115"/>
    </row>
    <row r="36" spans="1:8" ht="12.75" hidden="1" customHeight="1" x14ac:dyDescent="0.2">
      <c r="A36" s="75">
        <v>114</v>
      </c>
      <c r="B36" s="100" t="s">
        <v>523</v>
      </c>
      <c r="C36" s="71" t="s">
        <v>851</v>
      </c>
      <c r="D36" s="101" t="s">
        <v>287</v>
      </c>
      <c r="E36" s="101"/>
      <c r="F36" s="101"/>
      <c r="G36" s="73">
        <v>375</v>
      </c>
      <c r="H36" s="115"/>
    </row>
    <row r="37" spans="1:8" ht="12.75" hidden="1" customHeight="1" x14ac:dyDescent="0.2">
      <c r="A37" s="75">
        <v>115</v>
      </c>
      <c r="B37" s="100" t="s">
        <v>523</v>
      </c>
      <c r="C37" s="71" t="s">
        <v>851</v>
      </c>
      <c r="D37" s="101" t="s">
        <v>287</v>
      </c>
      <c r="E37" s="101"/>
      <c r="F37" s="101"/>
      <c r="G37" s="73">
        <v>375</v>
      </c>
      <c r="H37" s="115"/>
    </row>
    <row r="38" spans="1:8" ht="12.75" hidden="1" customHeight="1" x14ac:dyDescent="0.2">
      <c r="A38" s="75">
        <v>116</v>
      </c>
      <c r="B38" s="100" t="s">
        <v>523</v>
      </c>
      <c r="C38" s="71" t="s">
        <v>851</v>
      </c>
      <c r="D38" s="101" t="s">
        <v>287</v>
      </c>
      <c r="E38" s="101"/>
      <c r="F38" s="101"/>
      <c r="G38" s="73">
        <v>375</v>
      </c>
      <c r="H38" s="115"/>
    </row>
    <row r="39" spans="1:8" ht="12.75" hidden="1" customHeight="1" x14ac:dyDescent="0.2">
      <c r="A39" s="75">
        <v>117</v>
      </c>
      <c r="B39" s="100" t="s">
        <v>523</v>
      </c>
      <c r="C39" s="71" t="s">
        <v>851</v>
      </c>
      <c r="D39" s="101" t="s">
        <v>287</v>
      </c>
      <c r="E39" s="101"/>
      <c r="F39" s="101"/>
      <c r="G39" s="73">
        <v>375</v>
      </c>
      <c r="H39" s="115"/>
    </row>
    <row r="40" spans="1:8" ht="12.75" hidden="1" customHeight="1" x14ac:dyDescent="0.2">
      <c r="A40" s="75">
        <v>118</v>
      </c>
      <c r="B40" s="100" t="s">
        <v>523</v>
      </c>
      <c r="C40" s="71" t="s">
        <v>851</v>
      </c>
      <c r="D40" s="101" t="s">
        <v>287</v>
      </c>
      <c r="E40" s="101"/>
      <c r="F40" s="101"/>
      <c r="G40" s="73">
        <v>375</v>
      </c>
      <c r="H40" s="115"/>
    </row>
    <row r="41" spans="1:8" ht="12.75" hidden="1" customHeight="1" x14ac:dyDescent="0.2">
      <c r="A41" s="75">
        <v>119</v>
      </c>
      <c r="B41" s="100" t="s">
        <v>523</v>
      </c>
      <c r="C41" s="71" t="s">
        <v>851</v>
      </c>
      <c r="D41" s="101" t="s">
        <v>287</v>
      </c>
      <c r="E41" s="101"/>
      <c r="F41" s="101"/>
      <c r="G41" s="73">
        <v>375</v>
      </c>
      <c r="H41" s="115"/>
    </row>
    <row r="42" spans="1:8" ht="12.75" hidden="1" customHeight="1" x14ac:dyDescent="0.2">
      <c r="A42" s="75">
        <v>120</v>
      </c>
      <c r="B42" s="100" t="s">
        <v>523</v>
      </c>
      <c r="C42" s="71" t="s">
        <v>851</v>
      </c>
      <c r="D42" s="101" t="s">
        <v>287</v>
      </c>
      <c r="E42" s="101"/>
      <c r="F42" s="101"/>
      <c r="G42" s="73">
        <v>375</v>
      </c>
      <c r="H42" s="115"/>
    </row>
    <row r="43" spans="1:8" ht="12.75" hidden="1" customHeight="1" x14ac:dyDescent="0.2">
      <c r="A43" s="75">
        <v>121</v>
      </c>
      <c r="B43" s="100" t="s">
        <v>523</v>
      </c>
      <c r="C43" s="71" t="s">
        <v>851</v>
      </c>
      <c r="D43" s="101" t="s">
        <v>287</v>
      </c>
      <c r="E43" s="101"/>
      <c r="F43" s="101"/>
      <c r="G43" s="73">
        <v>375</v>
      </c>
      <c r="H43" s="115"/>
    </row>
    <row r="44" spans="1:8" ht="12.75" hidden="1" customHeight="1" x14ac:dyDescent="0.2">
      <c r="A44" s="75">
        <v>122</v>
      </c>
      <c r="B44" s="100" t="s">
        <v>523</v>
      </c>
      <c r="C44" s="71" t="s">
        <v>851</v>
      </c>
      <c r="D44" s="101" t="s">
        <v>287</v>
      </c>
      <c r="E44" s="101"/>
      <c r="F44" s="101"/>
      <c r="G44" s="73">
        <v>375</v>
      </c>
      <c r="H44" s="115"/>
    </row>
    <row r="45" spans="1:8" ht="12.75" hidden="1" customHeight="1" x14ac:dyDescent="0.2">
      <c r="A45" s="75">
        <v>123</v>
      </c>
      <c r="B45" s="100" t="s">
        <v>523</v>
      </c>
      <c r="C45" s="71" t="s">
        <v>851</v>
      </c>
      <c r="D45" s="101" t="s">
        <v>287</v>
      </c>
      <c r="E45" s="101"/>
      <c r="F45" s="101"/>
      <c r="G45" s="73">
        <v>375</v>
      </c>
      <c r="H45" s="115"/>
    </row>
    <row r="46" spans="1:8" ht="12.75" hidden="1" customHeight="1" x14ac:dyDescent="0.2">
      <c r="A46" s="75">
        <v>124</v>
      </c>
      <c r="B46" s="100" t="s">
        <v>523</v>
      </c>
      <c r="C46" s="71" t="s">
        <v>851</v>
      </c>
      <c r="D46" s="101" t="s">
        <v>287</v>
      </c>
      <c r="E46" s="101"/>
      <c r="F46" s="101"/>
      <c r="G46" s="73">
        <v>375</v>
      </c>
      <c r="H46" s="115"/>
    </row>
    <row r="47" spans="1:8" ht="12.75" hidden="1" customHeight="1" x14ac:dyDescent="0.2">
      <c r="A47" s="75">
        <v>125</v>
      </c>
      <c r="B47" s="100" t="s">
        <v>523</v>
      </c>
      <c r="C47" s="71" t="s">
        <v>851</v>
      </c>
      <c r="D47" s="101" t="s">
        <v>287</v>
      </c>
      <c r="E47" s="101"/>
      <c r="F47" s="101"/>
      <c r="G47" s="73">
        <v>375</v>
      </c>
      <c r="H47" s="115"/>
    </row>
    <row r="48" spans="1:8" ht="12.75" hidden="1" customHeight="1" x14ac:dyDescent="0.2">
      <c r="A48" s="75">
        <v>126</v>
      </c>
      <c r="B48" s="100" t="s">
        <v>523</v>
      </c>
      <c r="C48" s="71" t="s">
        <v>851</v>
      </c>
      <c r="D48" s="101" t="s">
        <v>287</v>
      </c>
      <c r="E48" s="101"/>
      <c r="F48" s="101"/>
      <c r="G48" s="73">
        <v>375</v>
      </c>
      <c r="H48" s="115"/>
    </row>
    <row r="49" spans="1:8" ht="12.75" hidden="1" customHeight="1" x14ac:dyDescent="0.2">
      <c r="A49" s="75">
        <v>127</v>
      </c>
      <c r="B49" s="100" t="s">
        <v>523</v>
      </c>
      <c r="C49" s="71" t="s">
        <v>851</v>
      </c>
      <c r="D49" s="101" t="s">
        <v>287</v>
      </c>
      <c r="E49" s="101"/>
      <c r="F49" s="101"/>
      <c r="G49" s="73">
        <v>375</v>
      </c>
      <c r="H49" s="115"/>
    </row>
    <row r="50" spans="1:8" ht="12.75" hidden="1" customHeight="1" x14ac:dyDescent="0.2">
      <c r="A50" s="75">
        <v>128</v>
      </c>
      <c r="B50" s="100" t="s">
        <v>523</v>
      </c>
      <c r="C50" s="71" t="s">
        <v>851</v>
      </c>
      <c r="D50" s="101" t="s">
        <v>287</v>
      </c>
      <c r="E50" s="101"/>
      <c r="F50" s="101"/>
      <c r="G50" s="73">
        <v>375</v>
      </c>
      <c r="H50" s="115"/>
    </row>
    <row r="51" spans="1:8" ht="12.75" hidden="1" customHeight="1" x14ac:dyDescent="0.2">
      <c r="A51" s="75">
        <v>129</v>
      </c>
      <c r="B51" s="100" t="s">
        <v>523</v>
      </c>
      <c r="C51" s="71" t="s">
        <v>851</v>
      </c>
      <c r="D51" s="101" t="s">
        <v>287</v>
      </c>
      <c r="E51" s="101"/>
      <c r="F51" s="101"/>
      <c r="G51" s="73">
        <v>375</v>
      </c>
      <c r="H51" s="115"/>
    </row>
    <row r="52" spans="1:8" ht="12.75" hidden="1" customHeight="1" x14ac:dyDescent="0.2">
      <c r="A52" s="75">
        <v>130</v>
      </c>
      <c r="B52" s="100" t="s">
        <v>523</v>
      </c>
      <c r="C52" s="71" t="s">
        <v>851</v>
      </c>
      <c r="D52" s="101" t="s">
        <v>287</v>
      </c>
      <c r="E52" s="101"/>
      <c r="F52" s="101"/>
      <c r="G52" s="73">
        <v>375</v>
      </c>
      <c r="H52" s="115"/>
    </row>
    <row r="53" spans="1:8" ht="12.75" hidden="1" customHeight="1" x14ac:dyDescent="0.2">
      <c r="A53" s="75">
        <v>131</v>
      </c>
      <c r="B53" s="100" t="s">
        <v>523</v>
      </c>
      <c r="C53" s="71" t="s">
        <v>851</v>
      </c>
      <c r="D53" s="101" t="s">
        <v>287</v>
      </c>
      <c r="E53" s="101"/>
      <c r="F53" s="101"/>
      <c r="G53" s="73">
        <v>375</v>
      </c>
      <c r="H53" s="115"/>
    </row>
    <row r="54" spans="1:8" ht="12.75" hidden="1" customHeight="1" x14ac:dyDescent="0.2">
      <c r="A54" s="75">
        <v>132</v>
      </c>
      <c r="B54" s="100" t="s">
        <v>523</v>
      </c>
      <c r="C54" s="71" t="s">
        <v>851</v>
      </c>
      <c r="D54" s="101" t="s">
        <v>287</v>
      </c>
      <c r="E54" s="101"/>
      <c r="F54" s="101"/>
      <c r="G54" s="73">
        <v>375</v>
      </c>
      <c r="H54" s="115"/>
    </row>
    <row r="55" spans="1:8" ht="12.75" hidden="1" customHeight="1" x14ac:dyDescent="0.2">
      <c r="A55" s="75">
        <v>133</v>
      </c>
      <c r="B55" s="99" t="s">
        <v>523</v>
      </c>
      <c r="C55" s="71" t="s">
        <v>851</v>
      </c>
      <c r="D55" s="101" t="s">
        <v>287</v>
      </c>
      <c r="E55" s="101"/>
      <c r="F55" s="101"/>
      <c r="G55" s="73">
        <v>425</v>
      </c>
      <c r="H55" s="115"/>
    </row>
    <row r="56" spans="1:8" ht="12.75" hidden="1" customHeight="1" x14ac:dyDescent="0.2">
      <c r="A56" s="75">
        <v>134</v>
      </c>
      <c r="B56" s="99" t="s">
        <v>523</v>
      </c>
      <c r="C56" s="71" t="s">
        <v>851</v>
      </c>
      <c r="D56" s="101" t="s">
        <v>287</v>
      </c>
      <c r="E56" s="101"/>
      <c r="F56" s="101"/>
      <c r="G56" s="73">
        <v>425</v>
      </c>
      <c r="H56" s="115"/>
    </row>
    <row r="57" spans="1:8" ht="12.75" hidden="1" customHeight="1" x14ac:dyDescent="0.2">
      <c r="A57" s="75">
        <v>135</v>
      </c>
      <c r="B57" s="99" t="s">
        <v>523</v>
      </c>
      <c r="C57" s="71" t="s">
        <v>851</v>
      </c>
      <c r="D57" s="101" t="s">
        <v>287</v>
      </c>
      <c r="E57" s="101"/>
      <c r="F57" s="101"/>
      <c r="G57" s="73">
        <v>425</v>
      </c>
      <c r="H57" s="115"/>
    </row>
    <row r="58" spans="1:8" ht="12.75" hidden="1" customHeight="1" x14ac:dyDescent="0.2">
      <c r="A58" s="75">
        <v>136</v>
      </c>
      <c r="B58" s="99" t="s">
        <v>523</v>
      </c>
      <c r="C58" s="71" t="s">
        <v>851</v>
      </c>
      <c r="D58" s="101" t="s">
        <v>287</v>
      </c>
      <c r="E58" s="101"/>
      <c r="F58" s="101"/>
      <c r="G58" s="73">
        <v>425</v>
      </c>
      <c r="H58" s="115"/>
    </row>
    <row r="59" spans="1:8" ht="12.75" hidden="1" customHeight="1" x14ac:dyDescent="0.2">
      <c r="A59" s="75">
        <v>137</v>
      </c>
      <c r="B59" s="99" t="s">
        <v>523</v>
      </c>
      <c r="C59" s="71" t="s">
        <v>851</v>
      </c>
      <c r="D59" s="101" t="s">
        <v>287</v>
      </c>
      <c r="E59" s="101"/>
      <c r="F59" s="101"/>
      <c r="G59" s="73">
        <v>425</v>
      </c>
      <c r="H59" s="115"/>
    </row>
    <row r="60" spans="1:8" ht="12.75" hidden="1" customHeight="1" x14ac:dyDescent="0.2">
      <c r="A60" s="75">
        <v>138</v>
      </c>
      <c r="B60" s="99" t="s">
        <v>523</v>
      </c>
      <c r="C60" s="71" t="s">
        <v>851</v>
      </c>
      <c r="D60" s="101" t="s">
        <v>287</v>
      </c>
      <c r="E60" s="101"/>
      <c r="F60" s="101"/>
      <c r="G60" s="73">
        <v>425</v>
      </c>
      <c r="H60" s="115"/>
    </row>
    <row r="61" spans="1:8" ht="12.75" hidden="1" customHeight="1" x14ac:dyDescent="0.2">
      <c r="A61" s="75">
        <v>139</v>
      </c>
      <c r="B61" s="99" t="s">
        <v>523</v>
      </c>
      <c r="C61" s="71" t="s">
        <v>851</v>
      </c>
      <c r="D61" s="101" t="s">
        <v>287</v>
      </c>
      <c r="E61" s="101"/>
      <c r="F61" s="101"/>
      <c r="G61" s="73">
        <v>425</v>
      </c>
      <c r="H61" s="115"/>
    </row>
    <row r="62" spans="1:8" ht="12.75" hidden="1" customHeight="1" x14ac:dyDescent="0.2">
      <c r="A62" s="75">
        <v>140</v>
      </c>
      <c r="B62" s="99" t="s">
        <v>523</v>
      </c>
      <c r="C62" s="71" t="s">
        <v>851</v>
      </c>
      <c r="D62" s="101" t="s">
        <v>287</v>
      </c>
      <c r="E62" s="101"/>
      <c r="F62" s="101"/>
      <c r="G62" s="73">
        <v>425</v>
      </c>
      <c r="H62" s="115"/>
    </row>
    <row r="63" spans="1:8" ht="12.75" hidden="1" customHeight="1" x14ac:dyDescent="0.2">
      <c r="A63" s="75">
        <v>141</v>
      </c>
      <c r="B63" s="99" t="s">
        <v>523</v>
      </c>
      <c r="C63" s="71" t="s">
        <v>851</v>
      </c>
      <c r="D63" s="101" t="s">
        <v>287</v>
      </c>
      <c r="E63" s="101"/>
      <c r="F63" s="101"/>
      <c r="G63" s="73">
        <v>425</v>
      </c>
      <c r="H63" s="115"/>
    </row>
    <row r="64" spans="1:8" ht="12.75" hidden="1" customHeight="1" x14ac:dyDescent="0.2">
      <c r="A64" s="75">
        <v>142</v>
      </c>
      <c r="B64" s="99" t="s">
        <v>523</v>
      </c>
      <c r="C64" s="71" t="s">
        <v>851</v>
      </c>
      <c r="D64" s="101" t="s">
        <v>287</v>
      </c>
      <c r="E64" s="101"/>
      <c r="F64" s="101"/>
      <c r="G64" s="73">
        <v>425</v>
      </c>
      <c r="H64" s="115"/>
    </row>
    <row r="65" spans="1:9" ht="12.75" customHeight="1" x14ac:dyDescent="0.2">
      <c r="A65" s="75">
        <v>352</v>
      </c>
      <c r="B65" s="87" t="s">
        <v>644</v>
      </c>
      <c r="C65" s="75" t="s">
        <v>893</v>
      </c>
      <c r="D65" s="101" t="s">
        <v>277</v>
      </c>
      <c r="E65" s="102">
        <f>MIN(G65:G67)</f>
        <v>400</v>
      </c>
      <c r="F65" s="102">
        <f>MAX(G65:G67)</f>
        <v>465</v>
      </c>
      <c r="G65" s="73">
        <v>400</v>
      </c>
      <c r="H65" s="115">
        <f>SUM(G65:G67)</f>
        <v>1265</v>
      </c>
      <c r="I65" s="2">
        <f>+H65*12</f>
        <v>15180</v>
      </c>
    </row>
    <row r="66" spans="1:9" ht="12.75" hidden="1" customHeight="1" x14ac:dyDescent="0.2">
      <c r="A66" s="75">
        <v>353</v>
      </c>
      <c r="B66" s="87" t="s">
        <v>644</v>
      </c>
      <c r="C66" s="75" t="s">
        <v>893</v>
      </c>
      <c r="D66" s="101" t="s">
        <v>290</v>
      </c>
      <c r="E66" s="101"/>
      <c r="F66" s="101"/>
      <c r="G66" s="73">
        <v>400</v>
      </c>
      <c r="H66" s="115"/>
    </row>
    <row r="67" spans="1:9" ht="12.75" hidden="1" customHeight="1" x14ac:dyDescent="0.2">
      <c r="A67" s="75">
        <v>354</v>
      </c>
      <c r="B67" s="87" t="s">
        <v>644</v>
      </c>
      <c r="C67" s="75" t="s">
        <v>893</v>
      </c>
      <c r="D67" s="101" t="s">
        <v>290</v>
      </c>
      <c r="E67" s="101"/>
      <c r="F67" s="101"/>
      <c r="G67" s="73">
        <v>465</v>
      </c>
      <c r="H67" s="115"/>
    </row>
    <row r="68" spans="1:9" ht="12.75" customHeight="1" x14ac:dyDescent="0.2">
      <c r="A68" s="75">
        <v>204</v>
      </c>
      <c r="B68" s="72" t="s">
        <v>747</v>
      </c>
      <c r="C68" s="71" t="s">
        <v>736</v>
      </c>
      <c r="D68" s="108">
        <v>1</v>
      </c>
      <c r="E68" s="108">
        <v>500</v>
      </c>
      <c r="F68" s="108">
        <v>500</v>
      </c>
      <c r="G68" s="73">
        <v>500</v>
      </c>
      <c r="H68" s="115"/>
      <c r="I68" s="80">
        <f>(D68*G68)*12</f>
        <v>6000</v>
      </c>
    </row>
    <row r="69" spans="1:9" ht="12.75" customHeight="1" x14ac:dyDescent="0.2">
      <c r="A69" s="75">
        <v>18</v>
      </c>
      <c r="B69" s="99" t="s">
        <v>203</v>
      </c>
      <c r="C69" s="71" t="s">
        <v>844</v>
      </c>
      <c r="D69" s="101">
        <v>40</v>
      </c>
      <c r="E69" s="102">
        <f>MIN(G69:G108)</f>
        <v>260</v>
      </c>
      <c r="F69" s="102">
        <f>MAX(G69:G108)</f>
        <v>700</v>
      </c>
      <c r="G69" s="121">
        <v>450</v>
      </c>
      <c r="H69" s="115">
        <f>SUM(G69:G108)</f>
        <v>16202.54</v>
      </c>
      <c r="I69" s="80">
        <f>+H69*12</f>
        <v>194430.48</v>
      </c>
    </row>
    <row r="70" spans="1:9" ht="12.75" hidden="1" customHeight="1" x14ac:dyDescent="0.2">
      <c r="A70" s="75">
        <v>19</v>
      </c>
      <c r="B70" s="99" t="s">
        <v>203</v>
      </c>
      <c r="C70" s="71" t="s">
        <v>844</v>
      </c>
      <c r="D70" s="101"/>
      <c r="E70" s="101"/>
      <c r="F70" s="101"/>
      <c r="G70" s="121">
        <v>550</v>
      </c>
      <c r="H70" s="115"/>
    </row>
    <row r="71" spans="1:9" ht="12.75" hidden="1" customHeight="1" x14ac:dyDescent="0.2">
      <c r="A71" s="75">
        <v>20</v>
      </c>
      <c r="B71" s="99" t="s">
        <v>203</v>
      </c>
      <c r="C71" s="71" t="s">
        <v>844</v>
      </c>
      <c r="D71" s="101"/>
      <c r="E71" s="101"/>
      <c r="F71" s="101"/>
      <c r="G71" s="121">
        <v>400</v>
      </c>
      <c r="H71" s="115"/>
    </row>
    <row r="72" spans="1:9" ht="12.75" hidden="1" customHeight="1" x14ac:dyDescent="0.2">
      <c r="A72" s="75">
        <v>21</v>
      </c>
      <c r="B72" s="99" t="s">
        <v>203</v>
      </c>
      <c r="C72" s="71" t="s">
        <v>499</v>
      </c>
      <c r="D72" s="101"/>
      <c r="E72" s="101"/>
      <c r="F72" s="101"/>
      <c r="G72" s="121">
        <v>400</v>
      </c>
      <c r="H72" s="115"/>
    </row>
    <row r="73" spans="1:9" ht="12.75" hidden="1" customHeight="1" x14ac:dyDescent="0.2">
      <c r="A73" s="75">
        <v>23</v>
      </c>
      <c r="B73" s="99" t="s">
        <v>203</v>
      </c>
      <c r="C73" s="71" t="s">
        <v>505</v>
      </c>
      <c r="D73" s="101"/>
      <c r="E73" s="101"/>
      <c r="F73" s="101"/>
      <c r="G73" s="121">
        <v>450</v>
      </c>
      <c r="H73" s="115"/>
    </row>
    <row r="74" spans="1:9" ht="12.75" hidden="1" customHeight="1" x14ac:dyDescent="0.2">
      <c r="A74" s="75">
        <v>25</v>
      </c>
      <c r="B74" s="99" t="s">
        <v>203</v>
      </c>
      <c r="C74" s="71" t="s">
        <v>509</v>
      </c>
      <c r="D74" s="101"/>
      <c r="E74" s="101"/>
      <c r="F74" s="101"/>
      <c r="G74" s="121">
        <v>450</v>
      </c>
      <c r="H74" s="115"/>
    </row>
    <row r="75" spans="1:9" ht="12.75" hidden="1" customHeight="1" x14ac:dyDescent="0.2">
      <c r="A75" s="75">
        <v>26</v>
      </c>
      <c r="B75" s="99" t="s">
        <v>203</v>
      </c>
      <c r="C75" s="71" t="s">
        <v>509</v>
      </c>
      <c r="D75" s="101"/>
      <c r="E75" s="101"/>
      <c r="F75" s="101"/>
      <c r="G75" s="121">
        <v>485</v>
      </c>
      <c r="H75" s="115"/>
    </row>
    <row r="76" spans="1:9" ht="12.75" hidden="1" customHeight="1" x14ac:dyDescent="0.2">
      <c r="A76" s="75">
        <v>27</v>
      </c>
      <c r="B76" s="99" t="s">
        <v>203</v>
      </c>
      <c r="C76" s="71" t="s">
        <v>509</v>
      </c>
      <c r="D76" s="101"/>
      <c r="E76" s="101"/>
      <c r="F76" s="101"/>
      <c r="G76" s="121">
        <v>450</v>
      </c>
      <c r="H76" s="115"/>
    </row>
    <row r="77" spans="1:9" ht="12.75" hidden="1" customHeight="1" x14ac:dyDescent="0.2">
      <c r="A77" s="75">
        <v>28</v>
      </c>
      <c r="B77" s="99" t="s">
        <v>203</v>
      </c>
      <c r="C77" s="71" t="s">
        <v>509</v>
      </c>
      <c r="D77" s="101"/>
      <c r="E77" s="101"/>
      <c r="F77" s="101"/>
      <c r="G77" s="121">
        <v>450</v>
      </c>
      <c r="H77" s="115"/>
    </row>
    <row r="78" spans="1:9" ht="12.75" hidden="1" customHeight="1" x14ac:dyDescent="0.2">
      <c r="A78" s="75">
        <v>30</v>
      </c>
      <c r="B78" s="99" t="s">
        <v>203</v>
      </c>
      <c r="C78" s="71" t="s">
        <v>512</v>
      </c>
      <c r="D78" s="101"/>
      <c r="E78" s="101"/>
      <c r="F78" s="101"/>
      <c r="G78" s="121">
        <v>450</v>
      </c>
      <c r="H78" s="115"/>
    </row>
    <row r="79" spans="1:9" ht="12.75" hidden="1" customHeight="1" x14ac:dyDescent="0.2">
      <c r="A79" s="75">
        <v>31</v>
      </c>
      <c r="B79" s="99" t="s">
        <v>203</v>
      </c>
      <c r="C79" s="71" t="s">
        <v>512</v>
      </c>
      <c r="D79" s="101"/>
      <c r="E79" s="101"/>
      <c r="F79" s="101"/>
      <c r="G79" s="121">
        <v>457.54</v>
      </c>
      <c r="H79" s="115"/>
    </row>
    <row r="80" spans="1:9" ht="12.75" hidden="1" customHeight="1" x14ac:dyDescent="0.2">
      <c r="A80" s="75">
        <v>32</v>
      </c>
      <c r="B80" s="99" t="s">
        <v>203</v>
      </c>
      <c r="C80" s="71" t="s">
        <v>512</v>
      </c>
      <c r="D80" s="101"/>
      <c r="E80" s="101"/>
      <c r="F80" s="101"/>
      <c r="G80" s="121">
        <v>450</v>
      </c>
      <c r="H80" s="115"/>
    </row>
    <row r="81" spans="1:8" ht="12.75" hidden="1" customHeight="1" x14ac:dyDescent="0.2">
      <c r="A81" s="75">
        <v>33</v>
      </c>
      <c r="B81" s="124" t="s">
        <v>203</v>
      </c>
      <c r="C81" s="71" t="s">
        <v>512</v>
      </c>
      <c r="D81" s="101"/>
      <c r="E81" s="101"/>
      <c r="F81" s="101"/>
      <c r="G81" s="121">
        <v>450</v>
      </c>
      <c r="H81" s="115"/>
    </row>
    <row r="82" spans="1:8" ht="12.75" hidden="1" customHeight="1" x14ac:dyDescent="0.2">
      <c r="A82" s="75">
        <v>38</v>
      </c>
      <c r="B82" s="99" t="s">
        <v>203</v>
      </c>
      <c r="C82" s="71" t="s">
        <v>514</v>
      </c>
      <c r="D82" s="101"/>
      <c r="E82" s="101"/>
      <c r="F82" s="101"/>
      <c r="G82" s="121">
        <v>425</v>
      </c>
      <c r="H82" s="115"/>
    </row>
    <row r="83" spans="1:8" ht="12.75" hidden="1" customHeight="1" x14ac:dyDescent="0.2">
      <c r="A83" s="75">
        <v>39</v>
      </c>
      <c r="B83" s="99" t="s">
        <v>203</v>
      </c>
      <c r="C83" s="71" t="s">
        <v>514</v>
      </c>
      <c r="D83" s="101"/>
      <c r="E83" s="101"/>
      <c r="F83" s="101"/>
      <c r="G83" s="121">
        <v>425</v>
      </c>
      <c r="H83" s="115"/>
    </row>
    <row r="84" spans="1:8" ht="12.75" hidden="1" customHeight="1" x14ac:dyDescent="0.2">
      <c r="A84" s="75">
        <v>40</v>
      </c>
      <c r="B84" s="124" t="s">
        <v>203</v>
      </c>
      <c r="C84" s="71" t="s">
        <v>512</v>
      </c>
      <c r="D84" s="101"/>
      <c r="E84" s="101"/>
      <c r="F84" s="101"/>
      <c r="G84" s="121">
        <v>400</v>
      </c>
      <c r="H84" s="115"/>
    </row>
    <row r="85" spans="1:8" ht="12.75" hidden="1" customHeight="1" x14ac:dyDescent="0.2">
      <c r="A85" s="75">
        <v>41</v>
      </c>
      <c r="B85" s="99" t="s">
        <v>203</v>
      </c>
      <c r="C85" s="71" t="s">
        <v>514</v>
      </c>
      <c r="D85" s="101"/>
      <c r="E85" s="101"/>
      <c r="F85" s="101"/>
      <c r="G85" s="121">
        <v>300</v>
      </c>
      <c r="H85" s="115"/>
    </row>
    <row r="86" spans="1:8" ht="12.75" hidden="1" customHeight="1" x14ac:dyDescent="0.2">
      <c r="A86" s="75">
        <v>42</v>
      </c>
      <c r="B86" s="99" t="s">
        <v>203</v>
      </c>
      <c r="C86" s="71" t="s">
        <v>509</v>
      </c>
      <c r="D86" s="101"/>
      <c r="E86" s="101"/>
      <c r="F86" s="101"/>
      <c r="G86" s="121">
        <v>300</v>
      </c>
      <c r="H86" s="115"/>
    </row>
    <row r="87" spans="1:8" ht="12.75" hidden="1" customHeight="1" x14ac:dyDescent="0.2">
      <c r="A87" s="75">
        <v>44</v>
      </c>
      <c r="B87" s="99" t="s">
        <v>203</v>
      </c>
      <c r="C87" s="71" t="s">
        <v>848</v>
      </c>
      <c r="D87" s="101"/>
      <c r="E87" s="101"/>
      <c r="F87" s="101"/>
      <c r="G87" s="121">
        <v>700</v>
      </c>
      <c r="H87" s="115"/>
    </row>
    <row r="88" spans="1:8" ht="12.75" hidden="1" customHeight="1" x14ac:dyDescent="0.2">
      <c r="A88" s="75">
        <v>45</v>
      </c>
      <c r="B88" s="99" t="s">
        <v>203</v>
      </c>
      <c r="C88" s="71" t="s">
        <v>848</v>
      </c>
      <c r="D88" s="101"/>
      <c r="E88" s="101"/>
      <c r="F88" s="101"/>
      <c r="G88" s="121">
        <v>450</v>
      </c>
      <c r="H88" s="115"/>
    </row>
    <row r="89" spans="1:8" ht="12.75" hidden="1" customHeight="1" x14ac:dyDescent="0.2">
      <c r="A89" s="75">
        <v>46</v>
      </c>
      <c r="B89" s="99" t="s">
        <v>203</v>
      </c>
      <c r="C89" s="71" t="s">
        <v>848</v>
      </c>
      <c r="D89" s="101"/>
      <c r="E89" s="101"/>
      <c r="F89" s="101"/>
      <c r="G89" s="121">
        <v>400</v>
      </c>
      <c r="H89" s="115"/>
    </row>
    <row r="90" spans="1:8" ht="12.75" hidden="1" customHeight="1" x14ac:dyDescent="0.2">
      <c r="A90" s="75">
        <v>72</v>
      </c>
      <c r="B90" s="124" t="s">
        <v>203</v>
      </c>
      <c r="C90" s="71" t="s">
        <v>531</v>
      </c>
      <c r="D90" s="101"/>
      <c r="E90" s="101"/>
      <c r="F90" s="101"/>
      <c r="G90" s="121">
        <v>400</v>
      </c>
      <c r="H90" s="115"/>
    </row>
    <row r="91" spans="1:8" ht="12.75" hidden="1" customHeight="1" x14ac:dyDescent="0.2">
      <c r="A91" s="75">
        <v>73</v>
      </c>
      <c r="B91" s="99" t="s">
        <v>203</v>
      </c>
      <c r="C91" s="71" t="s">
        <v>531</v>
      </c>
      <c r="D91" s="101"/>
      <c r="E91" s="101"/>
      <c r="F91" s="101"/>
      <c r="G91" s="121">
        <v>350</v>
      </c>
      <c r="H91" s="115"/>
    </row>
    <row r="92" spans="1:8" ht="12.75" hidden="1" customHeight="1" x14ac:dyDescent="0.2">
      <c r="A92" s="75">
        <v>96</v>
      </c>
      <c r="B92" s="100" t="s">
        <v>203</v>
      </c>
      <c r="C92" s="71" t="s">
        <v>862</v>
      </c>
      <c r="D92" s="101"/>
      <c r="E92" s="101"/>
      <c r="F92" s="101"/>
      <c r="G92" s="121">
        <v>300</v>
      </c>
      <c r="H92" s="115"/>
    </row>
    <row r="93" spans="1:8" ht="12.75" hidden="1" customHeight="1" x14ac:dyDescent="0.2">
      <c r="A93" s="75">
        <v>97</v>
      </c>
      <c r="B93" s="100" t="s">
        <v>203</v>
      </c>
      <c r="C93" s="71" t="s">
        <v>862</v>
      </c>
      <c r="D93" s="101"/>
      <c r="E93" s="101"/>
      <c r="F93" s="101"/>
      <c r="G93" s="122">
        <v>260</v>
      </c>
      <c r="H93" s="117"/>
    </row>
    <row r="94" spans="1:8" ht="12.75" hidden="1" customHeight="1" x14ac:dyDescent="0.2">
      <c r="A94" s="75">
        <v>98</v>
      </c>
      <c r="B94" s="99" t="s">
        <v>203</v>
      </c>
      <c r="C94" s="71" t="s">
        <v>862</v>
      </c>
      <c r="D94" s="101"/>
      <c r="E94" s="101"/>
      <c r="F94" s="101"/>
      <c r="G94" s="121">
        <v>300</v>
      </c>
      <c r="H94" s="115"/>
    </row>
    <row r="95" spans="1:8" ht="12.75" hidden="1" customHeight="1" x14ac:dyDescent="0.2">
      <c r="A95" s="75">
        <v>99</v>
      </c>
      <c r="B95" s="96" t="s">
        <v>203</v>
      </c>
      <c r="C95" s="71" t="s">
        <v>862</v>
      </c>
      <c r="D95" s="101"/>
      <c r="E95" s="101"/>
      <c r="F95" s="101"/>
      <c r="G95" s="121">
        <v>300</v>
      </c>
      <c r="H95" s="115"/>
    </row>
    <row r="96" spans="1:8" ht="12.75" hidden="1" customHeight="1" x14ac:dyDescent="0.2">
      <c r="A96" s="75">
        <v>100</v>
      </c>
      <c r="B96" s="96" t="s">
        <v>203</v>
      </c>
      <c r="C96" s="71" t="s">
        <v>862</v>
      </c>
      <c r="D96" s="101"/>
      <c r="E96" s="101"/>
      <c r="F96" s="101"/>
      <c r="G96" s="121">
        <v>300</v>
      </c>
      <c r="H96" s="115"/>
    </row>
    <row r="97" spans="1:9" ht="12.75" hidden="1" customHeight="1" x14ac:dyDescent="0.2">
      <c r="A97" s="75">
        <v>109</v>
      </c>
      <c r="B97" s="96" t="s">
        <v>203</v>
      </c>
      <c r="C97" s="71" t="s">
        <v>851</v>
      </c>
      <c r="D97" s="101"/>
      <c r="E97" s="101"/>
      <c r="F97" s="101"/>
      <c r="G97" s="121">
        <v>300</v>
      </c>
      <c r="H97" s="115"/>
    </row>
    <row r="98" spans="1:9" ht="12.75" hidden="1" customHeight="1" x14ac:dyDescent="0.2">
      <c r="A98" s="75">
        <v>201</v>
      </c>
      <c r="B98" s="99" t="s">
        <v>203</v>
      </c>
      <c r="C98" s="71" t="s">
        <v>736</v>
      </c>
      <c r="D98" s="101"/>
      <c r="E98" s="101"/>
      <c r="F98" s="101"/>
      <c r="G98" s="121">
        <v>450</v>
      </c>
      <c r="H98" s="115"/>
    </row>
    <row r="99" spans="1:9" ht="12.75" hidden="1" customHeight="1" x14ac:dyDescent="0.2">
      <c r="A99" s="75">
        <v>202</v>
      </c>
      <c r="B99" s="124" t="s">
        <v>203</v>
      </c>
      <c r="C99" s="71" t="s">
        <v>736</v>
      </c>
      <c r="D99" s="101"/>
      <c r="E99" s="101"/>
      <c r="F99" s="101"/>
      <c r="G99" s="121">
        <v>450</v>
      </c>
      <c r="H99" s="115"/>
    </row>
    <row r="100" spans="1:9" ht="12.75" hidden="1" customHeight="1" x14ac:dyDescent="0.2">
      <c r="A100" s="75">
        <v>203</v>
      </c>
      <c r="B100" s="124" t="s">
        <v>203</v>
      </c>
      <c r="C100" s="71" t="s">
        <v>736</v>
      </c>
      <c r="D100" s="101"/>
      <c r="E100" s="101"/>
      <c r="F100" s="101"/>
      <c r="G100" s="121">
        <v>350</v>
      </c>
      <c r="H100" s="115"/>
    </row>
    <row r="101" spans="1:9" ht="12.75" hidden="1" customHeight="1" x14ac:dyDescent="0.2">
      <c r="A101" s="75">
        <v>205</v>
      </c>
      <c r="B101" s="99" t="s">
        <v>203</v>
      </c>
      <c r="C101" s="71" t="s">
        <v>736</v>
      </c>
      <c r="D101" s="101"/>
      <c r="E101" s="101"/>
      <c r="F101" s="101"/>
      <c r="G101" s="121">
        <v>450</v>
      </c>
      <c r="H101" s="115"/>
    </row>
    <row r="102" spans="1:9" ht="12.75" hidden="1" customHeight="1" x14ac:dyDescent="0.2">
      <c r="A102" s="75">
        <v>260</v>
      </c>
      <c r="B102" s="100" t="s">
        <v>203</v>
      </c>
      <c r="C102" s="76" t="s">
        <v>584</v>
      </c>
      <c r="D102" s="101"/>
      <c r="E102" s="107"/>
      <c r="F102" s="107"/>
      <c r="G102" s="123">
        <v>400</v>
      </c>
      <c r="H102" s="116"/>
    </row>
    <row r="103" spans="1:9" ht="12.75" hidden="1" customHeight="1" x14ac:dyDescent="0.2">
      <c r="A103" s="75">
        <v>281</v>
      </c>
      <c r="B103" s="99" t="s">
        <v>203</v>
      </c>
      <c r="C103" s="76" t="s">
        <v>611</v>
      </c>
      <c r="D103" s="101"/>
      <c r="E103" s="107"/>
      <c r="F103" s="107"/>
      <c r="G103" s="121">
        <v>450</v>
      </c>
      <c r="H103" s="115"/>
    </row>
    <row r="104" spans="1:9" ht="12.75" hidden="1" customHeight="1" x14ac:dyDescent="0.2">
      <c r="A104" s="75">
        <v>298</v>
      </c>
      <c r="B104" s="100" t="s">
        <v>203</v>
      </c>
      <c r="C104" s="76" t="s">
        <v>897</v>
      </c>
      <c r="D104" s="101"/>
      <c r="E104" s="107"/>
      <c r="F104" s="107"/>
      <c r="G104" s="123">
        <v>350</v>
      </c>
      <c r="H104" s="116"/>
    </row>
    <row r="105" spans="1:9" ht="12.75" hidden="1" customHeight="1" x14ac:dyDescent="0.2">
      <c r="A105" s="75">
        <v>299</v>
      </c>
      <c r="B105" s="100" t="s">
        <v>203</v>
      </c>
      <c r="C105" s="76" t="s">
        <v>897</v>
      </c>
      <c r="D105" s="101"/>
      <c r="E105" s="107"/>
      <c r="F105" s="107"/>
      <c r="G105" s="123">
        <v>350</v>
      </c>
      <c r="H105" s="116"/>
    </row>
    <row r="106" spans="1:9" ht="12.75" hidden="1" customHeight="1" x14ac:dyDescent="0.2">
      <c r="A106" s="75">
        <v>311</v>
      </c>
      <c r="B106" s="100" t="s">
        <v>203</v>
      </c>
      <c r="C106" s="75" t="s">
        <v>636</v>
      </c>
      <c r="D106" s="101"/>
      <c r="E106" s="107"/>
      <c r="F106" s="107"/>
      <c r="G106" s="123">
        <v>350</v>
      </c>
      <c r="H106" s="116"/>
    </row>
    <row r="107" spans="1:9" ht="12.75" hidden="1" customHeight="1" x14ac:dyDescent="0.2">
      <c r="A107" s="75">
        <v>314</v>
      </c>
      <c r="B107" s="100" t="s">
        <v>203</v>
      </c>
      <c r="C107" s="76" t="s">
        <v>641</v>
      </c>
      <c r="D107" s="101"/>
      <c r="E107" s="107"/>
      <c r="F107" s="107"/>
      <c r="G107" s="123">
        <v>450</v>
      </c>
      <c r="H107" s="116"/>
    </row>
    <row r="108" spans="1:9" ht="12.75" hidden="1" customHeight="1" x14ac:dyDescent="0.2">
      <c r="A108" s="75">
        <v>445</v>
      </c>
      <c r="B108" s="100" t="s">
        <v>203</v>
      </c>
      <c r="C108" s="76" t="s">
        <v>638</v>
      </c>
      <c r="D108" s="101"/>
      <c r="E108" s="101"/>
      <c r="F108" s="101"/>
      <c r="G108" s="123">
        <v>350</v>
      </c>
      <c r="H108" s="116"/>
    </row>
    <row r="109" spans="1:9" ht="12.75" customHeight="1" x14ac:dyDescent="0.2">
      <c r="A109" s="75">
        <v>22</v>
      </c>
      <c r="B109" s="72" t="s">
        <v>503</v>
      </c>
      <c r="C109" s="71" t="s">
        <v>504</v>
      </c>
      <c r="D109" s="101">
        <v>1</v>
      </c>
      <c r="E109" s="73">
        <v>850</v>
      </c>
      <c r="F109" s="73">
        <v>850</v>
      </c>
      <c r="G109" s="73">
        <v>850</v>
      </c>
      <c r="H109" s="115"/>
      <c r="I109" s="80">
        <f>(D109*G109)*12</f>
        <v>10200</v>
      </c>
    </row>
    <row r="110" spans="1:9" ht="12.75" customHeight="1" x14ac:dyDescent="0.2">
      <c r="A110" s="75">
        <v>158</v>
      </c>
      <c r="B110" s="76" t="s">
        <v>874</v>
      </c>
      <c r="C110" s="71" t="s">
        <v>543</v>
      </c>
      <c r="D110" s="101">
        <v>1</v>
      </c>
      <c r="E110" s="77">
        <v>300</v>
      </c>
      <c r="F110" s="77">
        <v>300</v>
      </c>
      <c r="G110" s="77">
        <v>300</v>
      </c>
      <c r="H110" s="116"/>
      <c r="I110" s="80">
        <f>(D110*G110)*12</f>
        <v>3600</v>
      </c>
    </row>
    <row r="111" spans="1:9" ht="12.75" customHeight="1" x14ac:dyDescent="0.2">
      <c r="A111" s="75">
        <v>159</v>
      </c>
      <c r="B111" s="76" t="s">
        <v>875</v>
      </c>
      <c r="C111" s="71" t="s">
        <v>543</v>
      </c>
      <c r="D111" s="101">
        <v>1</v>
      </c>
      <c r="E111" s="77">
        <v>300</v>
      </c>
      <c r="F111" s="77">
        <v>300</v>
      </c>
      <c r="G111" s="77">
        <v>300</v>
      </c>
      <c r="H111" s="116"/>
      <c r="I111" s="80">
        <f>(D111*G111)*12</f>
        <v>3600</v>
      </c>
    </row>
    <row r="112" spans="1:9" ht="12.75" customHeight="1" x14ac:dyDescent="0.2">
      <c r="A112" s="75">
        <v>101</v>
      </c>
      <c r="B112" s="76" t="s">
        <v>770</v>
      </c>
      <c r="C112" s="71" t="s">
        <v>862</v>
      </c>
      <c r="D112" s="101">
        <v>1</v>
      </c>
      <c r="E112" s="73">
        <v>300</v>
      </c>
      <c r="F112" s="73">
        <v>300</v>
      </c>
      <c r="G112" s="73">
        <v>300</v>
      </c>
      <c r="H112" s="115"/>
      <c r="I112" s="80">
        <f>(D112*G112)*12</f>
        <v>3600</v>
      </c>
    </row>
    <row r="113" spans="1:9" ht="12.75" customHeight="1" x14ac:dyDescent="0.2">
      <c r="A113" s="75">
        <v>261</v>
      </c>
      <c r="B113" s="76" t="s">
        <v>588</v>
      </c>
      <c r="C113" s="76" t="s">
        <v>584</v>
      </c>
      <c r="D113" s="101">
        <v>1</v>
      </c>
      <c r="E113" s="77">
        <v>400</v>
      </c>
      <c r="F113" s="77">
        <v>400</v>
      </c>
      <c r="G113" s="77">
        <v>400</v>
      </c>
      <c r="H113" s="116"/>
      <c r="I113" s="80">
        <f>(D113*G113)*12</f>
        <v>4800</v>
      </c>
    </row>
    <row r="114" spans="1:9" ht="12.75" customHeight="1" x14ac:dyDescent="0.2">
      <c r="A114" s="75">
        <v>355</v>
      </c>
      <c r="B114" s="87" t="s">
        <v>727</v>
      </c>
      <c r="C114" s="75" t="s">
        <v>893</v>
      </c>
      <c r="D114" s="101">
        <v>2</v>
      </c>
      <c r="E114" s="77">
        <v>270</v>
      </c>
      <c r="F114" s="77">
        <v>70</v>
      </c>
      <c r="G114" s="73">
        <v>270</v>
      </c>
      <c r="H114" s="115">
        <f>SUM(G114:G115)</f>
        <v>540</v>
      </c>
      <c r="I114" s="125">
        <f>+H114*12</f>
        <v>6480</v>
      </c>
    </row>
    <row r="115" spans="1:9" ht="12.75" hidden="1" customHeight="1" x14ac:dyDescent="0.2">
      <c r="A115" s="75">
        <v>356</v>
      </c>
      <c r="B115" s="87" t="s">
        <v>727</v>
      </c>
      <c r="C115" s="75" t="s">
        <v>893</v>
      </c>
      <c r="D115" s="101"/>
      <c r="E115" s="77"/>
      <c r="F115" s="77"/>
      <c r="G115" s="73">
        <v>270</v>
      </c>
      <c r="H115" s="115"/>
    </row>
    <row r="116" spans="1:9" ht="12.75" customHeight="1" x14ac:dyDescent="0.2">
      <c r="A116" s="75">
        <v>308</v>
      </c>
      <c r="B116" s="76" t="s">
        <v>724</v>
      </c>
      <c r="C116" s="76" t="s">
        <v>547</v>
      </c>
      <c r="D116" s="101">
        <v>1</v>
      </c>
      <c r="E116" s="77">
        <v>300</v>
      </c>
      <c r="F116" s="77">
        <v>350</v>
      </c>
      <c r="G116" s="77">
        <v>350</v>
      </c>
      <c r="H116" s="116"/>
      <c r="I116" s="80">
        <f>(D116*G116)*12</f>
        <v>4200</v>
      </c>
    </row>
    <row r="117" spans="1:9" ht="12.75" customHeight="1" x14ac:dyDescent="0.2">
      <c r="A117" s="75">
        <v>357</v>
      </c>
      <c r="B117" s="87" t="s">
        <v>906</v>
      </c>
      <c r="C117" s="75" t="s">
        <v>893</v>
      </c>
      <c r="D117" s="101">
        <v>3</v>
      </c>
      <c r="E117" s="77">
        <v>270</v>
      </c>
      <c r="F117" s="77">
        <v>270</v>
      </c>
      <c r="G117" s="73">
        <v>270</v>
      </c>
      <c r="H117" s="115">
        <f>SUM(G117:G119)</f>
        <v>810</v>
      </c>
      <c r="I117" s="125">
        <f>+H117*12</f>
        <v>9720</v>
      </c>
    </row>
    <row r="118" spans="1:9" ht="12.75" hidden="1" customHeight="1" x14ac:dyDescent="0.2">
      <c r="A118" s="75">
        <v>360</v>
      </c>
      <c r="B118" s="87" t="s">
        <v>906</v>
      </c>
      <c r="C118" s="75" t="s">
        <v>893</v>
      </c>
      <c r="D118" s="101"/>
      <c r="E118" s="77"/>
      <c r="F118" s="77"/>
      <c r="G118" s="73">
        <v>270</v>
      </c>
      <c r="H118" s="115"/>
    </row>
    <row r="119" spans="1:9" ht="12.75" hidden="1" customHeight="1" x14ac:dyDescent="0.2">
      <c r="A119" s="75">
        <v>361</v>
      </c>
      <c r="B119" s="87" t="s">
        <v>906</v>
      </c>
      <c r="C119" s="75" t="s">
        <v>893</v>
      </c>
      <c r="D119" s="101"/>
      <c r="E119" s="77"/>
      <c r="F119" s="77"/>
      <c r="G119" s="73">
        <v>270</v>
      </c>
      <c r="H119" s="115"/>
    </row>
    <row r="120" spans="1:9" ht="12.75" customHeight="1" x14ac:dyDescent="0.2">
      <c r="A120" s="75">
        <v>210</v>
      </c>
      <c r="B120" s="76" t="s">
        <v>573</v>
      </c>
      <c r="C120" s="76" t="s">
        <v>883</v>
      </c>
      <c r="D120" s="101"/>
      <c r="E120" s="77"/>
      <c r="F120" s="77"/>
      <c r="G120" s="77">
        <v>350</v>
      </c>
      <c r="H120" s="116"/>
    </row>
    <row r="121" spans="1:9" ht="12.75" customHeight="1" x14ac:dyDescent="0.2">
      <c r="A121" s="75">
        <v>211</v>
      </c>
      <c r="B121" s="76" t="s">
        <v>573</v>
      </c>
      <c r="C121" s="76" t="s">
        <v>883</v>
      </c>
      <c r="D121" s="101"/>
      <c r="E121" s="77"/>
      <c r="F121" s="77"/>
      <c r="G121" s="77">
        <v>350</v>
      </c>
      <c r="H121" s="116"/>
    </row>
    <row r="122" spans="1:9" ht="12.75" customHeight="1" x14ac:dyDescent="0.2">
      <c r="A122" s="75">
        <v>212</v>
      </c>
      <c r="B122" s="76" t="s">
        <v>573</v>
      </c>
      <c r="C122" s="76" t="s">
        <v>883</v>
      </c>
      <c r="D122" s="101"/>
      <c r="E122" s="77"/>
      <c r="F122" s="77"/>
      <c r="G122" s="77">
        <v>350</v>
      </c>
      <c r="H122" s="116"/>
    </row>
    <row r="123" spans="1:9" ht="12.75" customHeight="1" x14ac:dyDescent="0.2">
      <c r="A123" s="75">
        <v>213</v>
      </c>
      <c r="B123" s="76" t="s">
        <v>573</v>
      </c>
      <c r="C123" s="76" t="s">
        <v>883</v>
      </c>
      <c r="D123" s="101"/>
      <c r="E123" s="77"/>
      <c r="F123" s="77"/>
      <c r="G123" s="77">
        <v>350</v>
      </c>
      <c r="H123" s="116"/>
    </row>
    <row r="124" spans="1:9" ht="12.75" customHeight="1" x14ac:dyDescent="0.2">
      <c r="A124" s="75">
        <v>319</v>
      </c>
      <c r="B124" s="76" t="s">
        <v>573</v>
      </c>
      <c r="C124" s="76" t="s">
        <v>883</v>
      </c>
      <c r="D124" s="101"/>
      <c r="E124" s="77"/>
      <c r="F124" s="77"/>
      <c r="G124" s="73">
        <v>300</v>
      </c>
      <c r="H124" s="115"/>
    </row>
    <row r="125" spans="1:9" ht="12.75" customHeight="1" x14ac:dyDescent="0.2">
      <c r="A125" s="75">
        <v>214</v>
      </c>
      <c r="B125" s="76" t="s">
        <v>723</v>
      </c>
      <c r="C125" s="76" t="s">
        <v>883</v>
      </c>
      <c r="D125" s="101"/>
      <c r="E125" s="77"/>
      <c r="F125" s="77"/>
      <c r="G125" s="77">
        <v>350</v>
      </c>
      <c r="H125" s="116"/>
    </row>
    <row r="126" spans="1:9" ht="12.75" customHeight="1" x14ac:dyDescent="0.2">
      <c r="A126" s="75">
        <v>215</v>
      </c>
      <c r="B126" s="76" t="s">
        <v>723</v>
      </c>
      <c r="C126" s="76" t="s">
        <v>883</v>
      </c>
      <c r="D126" s="101"/>
      <c r="E126" s="77"/>
      <c r="F126" s="77"/>
      <c r="G126" s="77">
        <v>350</v>
      </c>
      <c r="H126" s="116"/>
    </row>
    <row r="127" spans="1:9" ht="12.75" customHeight="1" x14ac:dyDescent="0.2">
      <c r="A127" s="75">
        <v>216</v>
      </c>
      <c r="B127" s="76" t="s">
        <v>723</v>
      </c>
      <c r="C127" s="76" t="s">
        <v>883</v>
      </c>
      <c r="D127" s="101"/>
      <c r="E127" s="77"/>
      <c r="F127" s="77"/>
      <c r="G127" s="77">
        <v>350</v>
      </c>
      <c r="H127" s="116"/>
    </row>
    <row r="128" spans="1:9" ht="12.75" customHeight="1" x14ac:dyDescent="0.2">
      <c r="A128" s="75">
        <v>320</v>
      </c>
      <c r="B128" s="76" t="s">
        <v>723</v>
      </c>
      <c r="C128" s="76" t="s">
        <v>883</v>
      </c>
      <c r="D128" s="101"/>
      <c r="E128" s="77"/>
      <c r="F128" s="77"/>
      <c r="G128" s="77">
        <v>350</v>
      </c>
      <c r="H128" s="116"/>
    </row>
    <row r="129" spans="1:8" ht="12.75" customHeight="1" x14ac:dyDescent="0.2">
      <c r="A129" s="75">
        <v>321</v>
      </c>
      <c r="B129" s="75" t="s">
        <v>723</v>
      </c>
      <c r="C129" s="75" t="s">
        <v>883</v>
      </c>
      <c r="D129" s="101"/>
      <c r="E129" s="77"/>
      <c r="F129" s="77"/>
      <c r="G129" s="73">
        <v>350</v>
      </c>
      <c r="H129" s="115"/>
    </row>
    <row r="130" spans="1:8" ht="12.75" customHeight="1" x14ac:dyDescent="0.2">
      <c r="A130" s="75">
        <v>322</v>
      </c>
      <c r="B130" s="75" t="s">
        <v>723</v>
      </c>
      <c r="C130" s="75" t="s">
        <v>883</v>
      </c>
      <c r="D130" s="101"/>
      <c r="E130" s="77"/>
      <c r="F130" s="77"/>
      <c r="G130" s="73">
        <v>350</v>
      </c>
      <c r="H130" s="115"/>
    </row>
    <row r="131" spans="1:8" ht="12.75" customHeight="1" x14ac:dyDescent="0.2">
      <c r="A131" s="75">
        <v>323</v>
      </c>
      <c r="B131" s="75" t="s">
        <v>723</v>
      </c>
      <c r="C131" s="75" t="s">
        <v>883</v>
      </c>
      <c r="D131" s="101"/>
      <c r="E131" s="77"/>
      <c r="F131" s="77"/>
      <c r="G131" s="73">
        <v>350</v>
      </c>
      <c r="H131" s="115"/>
    </row>
    <row r="132" spans="1:8" ht="12.75" customHeight="1" x14ac:dyDescent="0.2">
      <c r="A132" s="75">
        <v>324</v>
      </c>
      <c r="B132" s="75" t="s">
        <v>723</v>
      </c>
      <c r="C132" s="75" t="s">
        <v>883</v>
      </c>
      <c r="D132" s="101"/>
      <c r="E132" s="77"/>
      <c r="F132" s="77"/>
      <c r="G132" s="73">
        <v>350</v>
      </c>
      <c r="H132" s="115"/>
    </row>
    <row r="133" spans="1:8" ht="12.75" customHeight="1" x14ac:dyDescent="0.2">
      <c r="A133" s="75">
        <v>325</v>
      </c>
      <c r="B133" s="75" t="s">
        <v>723</v>
      </c>
      <c r="C133" s="75" t="s">
        <v>883</v>
      </c>
      <c r="D133" s="101"/>
      <c r="E133" s="77"/>
      <c r="F133" s="77"/>
      <c r="G133" s="73">
        <v>350</v>
      </c>
      <c r="H133" s="115"/>
    </row>
    <row r="134" spans="1:8" ht="12.75" customHeight="1" x14ac:dyDescent="0.2">
      <c r="A134" s="75">
        <v>326</v>
      </c>
      <c r="B134" s="75" t="s">
        <v>723</v>
      </c>
      <c r="C134" s="75" t="s">
        <v>883</v>
      </c>
      <c r="D134" s="101"/>
      <c r="E134" s="77"/>
      <c r="F134" s="77"/>
      <c r="G134" s="73">
        <v>350</v>
      </c>
      <c r="H134" s="115"/>
    </row>
    <row r="135" spans="1:8" ht="12.75" customHeight="1" x14ac:dyDescent="0.2">
      <c r="A135" s="75">
        <v>327</v>
      </c>
      <c r="B135" s="75" t="s">
        <v>723</v>
      </c>
      <c r="C135" s="75" t="s">
        <v>883</v>
      </c>
      <c r="D135" s="101"/>
      <c r="E135" s="77"/>
      <c r="F135" s="77"/>
      <c r="G135" s="73">
        <v>350</v>
      </c>
      <c r="H135" s="115"/>
    </row>
    <row r="136" spans="1:8" ht="12.75" customHeight="1" x14ac:dyDescent="0.2">
      <c r="A136" s="75">
        <v>328</v>
      </c>
      <c r="B136" s="75" t="s">
        <v>723</v>
      </c>
      <c r="C136" s="75" t="s">
        <v>883</v>
      </c>
      <c r="D136" s="101"/>
      <c r="E136" s="77"/>
      <c r="F136" s="77"/>
      <c r="G136" s="73">
        <v>350</v>
      </c>
      <c r="H136" s="115"/>
    </row>
    <row r="137" spans="1:8" ht="12.75" customHeight="1" x14ac:dyDescent="0.2">
      <c r="A137" s="75">
        <v>448</v>
      </c>
      <c r="B137" s="76" t="s">
        <v>723</v>
      </c>
      <c r="C137" s="76" t="s">
        <v>918</v>
      </c>
      <c r="D137" s="101"/>
      <c r="E137" s="77"/>
      <c r="F137" s="77"/>
      <c r="G137" s="77">
        <v>500</v>
      </c>
      <c r="H137" s="116"/>
    </row>
    <row r="138" spans="1:8" ht="12.75" customHeight="1" x14ac:dyDescent="0.2">
      <c r="A138" s="75">
        <v>449</v>
      </c>
      <c r="B138" s="76" t="s">
        <v>723</v>
      </c>
      <c r="C138" s="76" t="s">
        <v>918</v>
      </c>
      <c r="D138" s="101"/>
      <c r="E138" s="77"/>
      <c r="F138" s="77"/>
      <c r="G138" s="77">
        <v>500</v>
      </c>
      <c r="H138" s="116"/>
    </row>
    <row r="139" spans="1:8" ht="12.75" customHeight="1" x14ac:dyDescent="0.2">
      <c r="A139" s="75">
        <v>450</v>
      </c>
      <c r="B139" s="76" t="s">
        <v>723</v>
      </c>
      <c r="C139" s="76" t="s">
        <v>918</v>
      </c>
      <c r="D139" s="101"/>
      <c r="E139" s="77"/>
      <c r="F139" s="77"/>
      <c r="G139" s="77">
        <v>500</v>
      </c>
      <c r="H139" s="116"/>
    </row>
    <row r="140" spans="1:8" ht="12.75" customHeight="1" x14ac:dyDescent="0.2">
      <c r="A140" s="75">
        <v>451</v>
      </c>
      <c r="B140" s="76" t="s">
        <v>723</v>
      </c>
      <c r="C140" s="76" t="s">
        <v>918</v>
      </c>
      <c r="D140" s="101"/>
      <c r="E140" s="77"/>
      <c r="F140" s="77"/>
      <c r="G140" s="77">
        <v>500</v>
      </c>
      <c r="H140" s="116"/>
    </row>
    <row r="141" spans="1:8" ht="12.75" customHeight="1" x14ac:dyDescent="0.2">
      <c r="A141" s="75">
        <v>452</v>
      </c>
      <c r="B141" s="76" t="s">
        <v>723</v>
      </c>
      <c r="C141" s="76" t="s">
        <v>918</v>
      </c>
      <c r="D141" s="101"/>
      <c r="E141" s="77"/>
      <c r="F141" s="77"/>
      <c r="G141" s="77">
        <v>500</v>
      </c>
      <c r="H141" s="116"/>
    </row>
    <row r="142" spans="1:8" ht="12.75" customHeight="1" x14ac:dyDescent="0.2">
      <c r="A142" s="75">
        <v>82</v>
      </c>
      <c r="B142" s="72" t="s">
        <v>855</v>
      </c>
      <c r="C142" s="71" t="s">
        <v>715</v>
      </c>
      <c r="D142" s="101"/>
      <c r="E142" s="77"/>
      <c r="F142" s="77"/>
      <c r="G142" s="73">
        <v>460</v>
      </c>
      <c r="H142" s="115"/>
    </row>
    <row r="143" spans="1:8" ht="12.75" customHeight="1" x14ac:dyDescent="0.2">
      <c r="A143" s="75">
        <v>362</v>
      </c>
      <c r="B143" s="75" t="s">
        <v>631</v>
      </c>
      <c r="C143" s="75" t="s">
        <v>893</v>
      </c>
      <c r="D143" s="101"/>
      <c r="E143" s="77"/>
      <c r="F143" s="77"/>
      <c r="G143" s="73">
        <v>270</v>
      </c>
      <c r="H143" s="115"/>
    </row>
    <row r="144" spans="1:8" ht="12.75" customHeight="1" x14ac:dyDescent="0.2">
      <c r="A144" s="75">
        <v>274</v>
      </c>
      <c r="B144" s="76" t="s">
        <v>942</v>
      </c>
      <c r="C144" s="76" t="s">
        <v>894</v>
      </c>
      <c r="D144" s="101"/>
      <c r="E144" s="77"/>
      <c r="F144" s="77"/>
      <c r="G144" s="77">
        <v>60</v>
      </c>
      <c r="H144" s="116"/>
    </row>
    <row r="145" spans="1:8" ht="12.75" customHeight="1" x14ac:dyDescent="0.2">
      <c r="A145" s="75">
        <v>267</v>
      </c>
      <c r="B145" s="76" t="s">
        <v>942</v>
      </c>
      <c r="C145" s="76" t="s">
        <v>894</v>
      </c>
      <c r="D145" s="101"/>
      <c r="E145" s="77"/>
      <c r="F145" s="77"/>
      <c r="G145" s="77">
        <v>60</v>
      </c>
      <c r="H145" s="116"/>
    </row>
    <row r="146" spans="1:8" ht="12.75" customHeight="1" x14ac:dyDescent="0.2">
      <c r="A146" s="75">
        <v>272</v>
      </c>
      <c r="B146" s="76" t="s">
        <v>942</v>
      </c>
      <c r="C146" s="76" t="s">
        <v>894</v>
      </c>
      <c r="D146" s="101"/>
      <c r="E146" s="77"/>
      <c r="F146" s="77"/>
      <c r="G146" s="77">
        <v>60</v>
      </c>
      <c r="H146" s="116"/>
    </row>
    <row r="147" spans="1:8" ht="12.75" customHeight="1" x14ac:dyDescent="0.2">
      <c r="A147" s="75">
        <v>268</v>
      </c>
      <c r="B147" s="76" t="s">
        <v>942</v>
      </c>
      <c r="C147" s="76" t="s">
        <v>894</v>
      </c>
      <c r="D147" s="101"/>
      <c r="E147" s="77"/>
      <c r="F147" s="77"/>
      <c r="G147" s="77">
        <v>60</v>
      </c>
      <c r="H147" s="116"/>
    </row>
    <row r="148" spans="1:8" ht="12.75" customHeight="1" x14ac:dyDescent="0.2">
      <c r="A148" s="75">
        <v>270</v>
      </c>
      <c r="B148" s="76" t="s">
        <v>942</v>
      </c>
      <c r="C148" s="76" t="s">
        <v>894</v>
      </c>
      <c r="D148" s="101"/>
      <c r="E148" s="77"/>
      <c r="F148" s="77"/>
      <c r="G148" s="77">
        <v>60</v>
      </c>
      <c r="H148" s="116"/>
    </row>
    <row r="149" spans="1:8" ht="12.75" customHeight="1" x14ac:dyDescent="0.2">
      <c r="A149" s="75">
        <v>278</v>
      </c>
      <c r="B149" s="76" t="s">
        <v>942</v>
      </c>
      <c r="C149" s="76" t="s">
        <v>894</v>
      </c>
      <c r="D149" s="101"/>
      <c r="E149" s="77"/>
      <c r="F149" s="77"/>
      <c r="G149" s="77">
        <v>60</v>
      </c>
      <c r="H149" s="116"/>
    </row>
    <row r="150" spans="1:8" ht="12.75" customHeight="1" x14ac:dyDescent="0.2">
      <c r="A150" s="75">
        <v>276</v>
      </c>
      <c r="B150" s="76" t="s">
        <v>942</v>
      </c>
      <c r="C150" s="76" t="s">
        <v>894</v>
      </c>
      <c r="D150" s="101"/>
      <c r="E150" s="77"/>
      <c r="F150" s="77"/>
      <c r="G150" s="77">
        <v>60</v>
      </c>
      <c r="H150" s="116"/>
    </row>
    <row r="151" spans="1:8" ht="12.75" customHeight="1" x14ac:dyDescent="0.2">
      <c r="A151" s="75">
        <v>275</v>
      </c>
      <c r="B151" s="76" t="s">
        <v>942</v>
      </c>
      <c r="C151" s="76" t="s">
        <v>894</v>
      </c>
      <c r="D151" s="101"/>
      <c r="E151" s="77"/>
      <c r="F151" s="77"/>
      <c r="G151" s="77">
        <v>60</v>
      </c>
      <c r="H151" s="116"/>
    </row>
    <row r="152" spans="1:8" ht="12.75" customHeight="1" x14ac:dyDescent="0.2">
      <c r="A152" s="75">
        <v>277</v>
      </c>
      <c r="B152" s="76" t="s">
        <v>942</v>
      </c>
      <c r="C152" s="76" t="s">
        <v>894</v>
      </c>
      <c r="D152" s="101"/>
      <c r="E152" s="77"/>
      <c r="F152" s="77"/>
      <c r="G152" s="77">
        <v>60</v>
      </c>
      <c r="H152" s="116"/>
    </row>
    <row r="153" spans="1:8" ht="12.75" customHeight="1" x14ac:dyDescent="0.2">
      <c r="A153" s="75">
        <v>271</v>
      </c>
      <c r="B153" s="76" t="s">
        <v>942</v>
      </c>
      <c r="C153" s="76" t="s">
        <v>894</v>
      </c>
      <c r="D153" s="101"/>
      <c r="E153" s="77"/>
      <c r="F153" s="77"/>
      <c r="G153" s="77">
        <v>60</v>
      </c>
      <c r="H153" s="116"/>
    </row>
    <row r="154" spans="1:8" ht="12.75" customHeight="1" x14ac:dyDescent="0.2">
      <c r="A154" s="75">
        <v>273</v>
      </c>
      <c r="B154" s="76" t="s">
        <v>942</v>
      </c>
      <c r="C154" s="76" t="s">
        <v>894</v>
      </c>
      <c r="D154" s="101"/>
      <c r="E154" s="77"/>
      <c r="F154" s="77"/>
      <c r="G154" s="77">
        <v>60</v>
      </c>
      <c r="H154" s="116"/>
    </row>
    <row r="155" spans="1:8" ht="12.75" customHeight="1" x14ac:dyDescent="0.2">
      <c r="A155" s="75">
        <v>269</v>
      </c>
      <c r="B155" s="76" t="s">
        <v>942</v>
      </c>
      <c r="C155" s="76" t="s">
        <v>894</v>
      </c>
      <c r="D155" s="101"/>
      <c r="E155" s="77"/>
      <c r="F155" s="77"/>
      <c r="G155" s="77">
        <v>60</v>
      </c>
      <c r="H155" s="116"/>
    </row>
    <row r="156" spans="1:8" ht="12.75" customHeight="1" x14ac:dyDescent="0.2">
      <c r="A156" s="75">
        <v>304</v>
      </c>
      <c r="B156" s="76" t="s">
        <v>628</v>
      </c>
      <c r="C156" s="76" t="s">
        <v>547</v>
      </c>
      <c r="D156" s="101"/>
      <c r="E156" s="77"/>
      <c r="F156" s="77"/>
      <c r="G156" s="77">
        <v>510</v>
      </c>
      <c r="H156" s="116"/>
    </row>
    <row r="157" spans="1:8" ht="12.75" customHeight="1" x14ac:dyDescent="0.2">
      <c r="A157" s="75">
        <v>171</v>
      </c>
      <c r="B157" s="76" t="s">
        <v>877</v>
      </c>
      <c r="C157" s="71" t="s">
        <v>562</v>
      </c>
      <c r="D157" s="101"/>
      <c r="E157" s="77"/>
      <c r="F157" s="77"/>
      <c r="G157" s="73">
        <v>475</v>
      </c>
      <c r="H157" s="115"/>
    </row>
    <row r="158" spans="1:8" ht="12.75" customHeight="1" x14ac:dyDescent="0.2">
      <c r="A158" s="75">
        <v>303</v>
      </c>
      <c r="B158" s="76" t="s">
        <v>898</v>
      </c>
      <c r="C158" s="76" t="s">
        <v>547</v>
      </c>
      <c r="D158" s="101"/>
      <c r="E158" s="77"/>
      <c r="F158" s="77"/>
      <c r="G158" s="77">
        <v>350</v>
      </c>
      <c r="H158" s="116"/>
    </row>
    <row r="159" spans="1:8" ht="12.75" customHeight="1" x14ac:dyDescent="0.2">
      <c r="A159" s="75">
        <v>37</v>
      </c>
      <c r="B159" s="71" t="s">
        <v>517</v>
      </c>
      <c r="C159" s="71" t="s">
        <v>514</v>
      </c>
      <c r="D159" s="101"/>
      <c r="E159" s="77"/>
      <c r="F159" s="77"/>
      <c r="G159" s="73">
        <v>425</v>
      </c>
      <c r="H159" s="115"/>
    </row>
    <row r="160" spans="1:8" ht="12.75" customHeight="1" x14ac:dyDescent="0.2">
      <c r="A160" s="75">
        <v>282</v>
      </c>
      <c r="B160" s="76" t="s">
        <v>614</v>
      </c>
      <c r="C160" s="76" t="s">
        <v>611</v>
      </c>
      <c r="D160" s="101"/>
      <c r="E160" s="77"/>
      <c r="F160" s="77"/>
      <c r="G160" s="77">
        <v>350</v>
      </c>
      <c r="H160" s="116"/>
    </row>
    <row r="161" spans="1:8" ht="12.75" customHeight="1" x14ac:dyDescent="0.2">
      <c r="A161" s="75">
        <v>283</v>
      </c>
      <c r="B161" s="76" t="s">
        <v>614</v>
      </c>
      <c r="C161" s="76" t="s">
        <v>611</v>
      </c>
      <c r="D161" s="101"/>
      <c r="E161" s="77"/>
      <c r="F161" s="77"/>
      <c r="G161" s="77">
        <v>400</v>
      </c>
      <c r="H161" s="116"/>
    </row>
    <row r="162" spans="1:8" ht="12.75" customHeight="1" x14ac:dyDescent="0.2">
      <c r="A162" s="75">
        <v>284</v>
      </c>
      <c r="B162" s="76" t="s">
        <v>616</v>
      </c>
      <c r="C162" s="76" t="s">
        <v>611</v>
      </c>
      <c r="D162" s="101"/>
      <c r="E162" s="77"/>
      <c r="F162" s="77"/>
      <c r="G162" s="77">
        <v>350</v>
      </c>
      <c r="H162" s="116"/>
    </row>
    <row r="163" spans="1:8" ht="12.75" customHeight="1" x14ac:dyDescent="0.2">
      <c r="A163" s="75">
        <v>285</v>
      </c>
      <c r="B163" s="76" t="s">
        <v>616</v>
      </c>
      <c r="C163" s="76" t="s">
        <v>611</v>
      </c>
      <c r="D163" s="101"/>
      <c r="E163" s="77"/>
      <c r="F163" s="77"/>
      <c r="G163" s="77">
        <v>350</v>
      </c>
      <c r="H163" s="116"/>
    </row>
    <row r="164" spans="1:8" ht="12.75" customHeight="1" x14ac:dyDescent="0.2">
      <c r="A164" s="75">
        <v>29</v>
      </c>
      <c r="B164" s="71" t="s">
        <v>513</v>
      </c>
      <c r="C164" s="71" t="s">
        <v>512</v>
      </c>
      <c r="D164" s="101"/>
      <c r="E164" s="77"/>
      <c r="F164" s="77"/>
      <c r="G164" s="73">
        <v>1250</v>
      </c>
      <c r="H164" s="115"/>
    </row>
    <row r="165" spans="1:8" ht="12.75" customHeight="1" x14ac:dyDescent="0.2">
      <c r="A165" s="75">
        <v>441</v>
      </c>
      <c r="B165" s="75" t="s">
        <v>916</v>
      </c>
      <c r="C165" s="75" t="s">
        <v>647</v>
      </c>
      <c r="D165" s="101"/>
      <c r="E165" s="77"/>
      <c r="F165" s="77"/>
      <c r="G165" s="92">
        <v>750</v>
      </c>
      <c r="H165" s="118"/>
    </row>
    <row r="166" spans="1:8" ht="12.75" customHeight="1" x14ac:dyDescent="0.2">
      <c r="A166" s="75">
        <v>52</v>
      </c>
      <c r="B166" s="72" t="s">
        <v>660</v>
      </c>
      <c r="C166" s="71" t="s">
        <v>851</v>
      </c>
      <c r="D166" s="101"/>
      <c r="E166" s="77"/>
      <c r="F166" s="77"/>
      <c r="G166" s="73">
        <v>550</v>
      </c>
      <c r="H166" s="115"/>
    </row>
    <row r="167" spans="1:8" ht="12.75" customHeight="1" x14ac:dyDescent="0.2">
      <c r="A167" s="75">
        <v>81</v>
      </c>
      <c r="B167" s="72" t="s">
        <v>717</v>
      </c>
      <c r="C167" s="71" t="s">
        <v>715</v>
      </c>
      <c r="D167" s="101"/>
      <c r="E167" s="77"/>
      <c r="F167" s="77"/>
      <c r="G167" s="73">
        <v>460</v>
      </c>
      <c r="H167" s="115"/>
    </row>
    <row r="168" spans="1:8" ht="12.75" customHeight="1" x14ac:dyDescent="0.2">
      <c r="A168" s="75">
        <v>103</v>
      </c>
      <c r="B168" s="76" t="s">
        <v>717</v>
      </c>
      <c r="C168" s="71" t="s">
        <v>715</v>
      </c>
      <c r="D168" s="101"/>
      <c r="E168" s="77"/>
      <c r="F168" s="77"/>
      <c r="G168" s="73">
        <v>460</v>
      </c>
      <c r="H168" s="115"/>
    </row>
    <row r="169" spans="1:8" ht="12.75" customHeight="1" x14ac:dyDescent="0.2">
      <c r="A169" s="75">
        <v>104</v>
      </c>
      <c r="B169" s="76" t="s">
        <v>717</v>
      </c>
      <c r="C169" s="71" t="s">
        <v>715</v>
      </c>
      <c r="D169" s="101"/>
      <c r="E169" s="77"/>
      <c r="F169" s="77"/>
      <c r="G169" s="73">
        <v>500</v>
      </c>
      <c r="H169" s="115"/>
    </row>
    <row r="170" spans="1:8" ht="12.75" customHeight="1" x14ac:dyDescent="0.2">
      <c r="A170" s="75">
        <v>105</v>
      </c>
      <c r="B170" s="76" t="s">
        <v>717</v>
      </c>
      <c r="C170" s="71" t="s">
        <v>715</v>
      </c>
      <c r="D170" s="101"/>
      <c r="E170" s="77"/>
      <c r="F170" s="77"/>
      <c r="G170" s="73">
        <v>460</v>
      </c>
      <c r="H170" s="115"/>
    </row>
    <row r="171" spans="1:8" ht="12.75" customHeight="1" x14ac:dyDescent="0.2">
      <c r="A171" s="75">
        <v>106</v>
      </c>
      <c r="B171" s="76" t="s">
        <v>717</v>
      </c>
      <c r="C171" s="71" t="s">
        <v>715</v>
      </c>
      <c r="D171" s="101"/>
      <c r="E171" s="77"/>
      <c r="F171" s="77"/>
      <c r="G171" s="73">
        <v>460</v>
      </c>
      <c r="H171" s="115"/>
    </row>
    <row r="172" spans="1:8" ht="12.75" customHeight="1" x14ac:dyDescent="0.2">
      <c r="A172" s="75">
        <v>107</v>
      </c>
      <c r="B172" s="76" t="s">
        <v>717</v>
      </c>
      <c r="C172" s="71" t="s">
        <v>715</v>
      </c>
      <c r="D172" s="101"/>
      <c r="E172" s="77"/>
      <c r="F172" s="77"/>
      <c r="G172" s="73">
        <v>460</v>
      </c>
      <c r="H172" s="115"/>
    </row>
    <row r="173" spans="1:8" ht="12.75" customHeight="1" x14ac:dyDescent="0.2">
      <c r="A173" s="75">
        <v>108</v>
      </c>
      <c r="B173" s="76" t="s">
        <v>717</v>
      </c>
      <c r="C173" s="71" t="s">
        <v>715</v>
      </c>
      <c r="D173" s="101"/>
      <c r="E173" s="77"/>
      <c r="F173" s="77"/>
      <c r="G173" s="73">
        <v>460</v>
      </c>
      <c r="H173" s="115"/>
    </row>
    <row r="174" spans="1:8" ht="12.75" customHeight="1" x14ac:dyDescent="0.2">
      <c r="A174" s="75">
        <v>207</v>
      </c>
      <c r="B174" s="76" t="s">
        <v>717</v>
      </c>
      <c r="C174" s="76" t="s">
        <v>217</v>
      </c>
      <c r="D174" s="101"/>
      <c r="E174" s="77"/>
      <c r="F174" s="77"/>
      <c r="G174" s="77">
        <v>425</v>
      </c>
      <c r="H174" s="116"/>
    </row>
    <row r="175" spans="1:8" ht="12.75" customHeight="1" x14ac:dyDescent="0.2">
      <c r="A175" s="75">
        <v>315</v>
      </c>
      <c r="B175" s="76" t="s">
        <v>717</v>
      </c>
      <c r="C175" s="76" t="s">
        <v>217</v>
      </c>
      <c r="D175" s="101"/>
      <c r="E175" s="77"/>
      <c r="F175" s="77"/>
      <c r="G175" s="77">
        <v>425</v>
      </c>
      <c r="H175" s="116"/>
    </row>
    <row r="176" spans="1:8" ht="12.75" customHeight="1" x14ac:dyDescent="0.2">
      <c r="A176" s="75">
        <v>301</v>
      </c>
      <c r="B176" s="76" t="s">
        <v>625</v>
      </c>
      <c r="C176" s="76" t="s">
        <v>547</v>
      </c>
      <c r="D176" s="101"/>
      <c r="E176" s="77"/>
      <c r="F176" s="77"/>
      <c r="G176" s="77">
        <v>500</v>
      </c>
      <c r="H176" s="116"/>
    </row>
    <row r="177" spans="1:8" ht="12.75" customHeight="1" x14ac:dyDescent="0.2">
      <c r="A177" s="75">
        <v>90</v>
      </c>
      <c r="B177" s="71" t="s">
        <v>859</v>
      </c>
      <c r="C177" s="71" t="s">
        <v>543</v>
      </c>
      <c r="D177" s="101"/>
      <c r="E177" s="77"/>
      <c r="F177" s="77"/>
      <c r="G177" s="73">
        <v>375</v>
      </c>
      <c r="H177" s="115"/>
    </row>
    <row r="178" spans="1:8" ht="12.75" customHeight="1" x14ac:dyDescent="0.2">
      <c r="A178" s="75">
        <v>91</v>
      </c>
      <c r="B178" s="71" t="s">
        <v>860</v>
      </c>
      <c r="C178" s="71" t="s">
        <v>543</v>
      </c>
      <c r="D178" s="101"/>
      <c r="E178" s="77"/>
      <c r="F178" s="77"/>
      <c r="G178" s="73">
        <v>400</v>
      </c>
      <c r="H178" s="115"/>
    </row>
    <row r="179" spans="1:8" ht="12.75" customHeight="1" x14ac:dyDescent="0.2">
      <c r="A179" s="75">
        <v>89</v>
      </c>
      <c r="B179" s="71" t="s">
        <v>858</v>
      </c>
      <c r="C179" s="71" t="s">
        <v>543</v>
      </c>
      <c r="D179" s="101"/>
      <c r="E179" s="77"/>
      <c r="F179" s="77"/>
      <c r="G179" s="73">
        <v>350</v>
      </c>
      <c r="H179" s="115"/>
    </row>
    <row r="180" spans="1:8" ht="12.75" customHeight="1" x14ac:dyDescent="0.2">
      <c r="A180" s="75">
        <v>206</v>
      </c>
      <c r="B180" s="76" t="s">
        <v>881</v>
      </c>
      <c r="C180" s="76" t="s">
        <v>217</v>
      </c>
      <c r="D180" s="101"/>
      <c r="E180" s="77"/>
      <c r="F180" s="77"/>
      <c r="G180" s="77">
        <v>650</v>
      </c>
      <c r="H180" s="116"/>
    </row>
    <row r="181" spans="1:8" ht="12.75" customHeight="1" x14ac:dyDescent="0.2">
      <c r="A181" s="75">
        <v>209</v>
      </c>
      <c r="B181" s="76" t="s">
        <v>884</v>
      </c>
      <c r="C181" s="76" t="s">
        <v>883</v>
      </c>
      <c r="D181" s="101"/>
      <c r="E181" s="77"/>
      <c r="F181" s="77"/>
      <c r="G181" s="77">
        <v>750</v>
      </c>
      <c r="H181" s="116"/>
    </row>
    <row r="182" spans="1:8" ht="12.75" customHeight="1" x14ac:dyDescent="0.2">
      <c r="A182" s="75">
        <v>146</v>
      </c>
      <c r="B182" s="76" t="s">
        <v>869</v>
      </c>
      <c r="C182" s="71" t="s">
        <v>533</v>
      </c>
      <c r="D182" s="101"/>
      <c r="E182" s="77"/>
      <c r="F182" s="77"/>
      <c r="G182" s="73">
        <v>700</v>
      </c>
      <c r="H182" s="115"/>
    </row>
    <row r="183" spans="1:8" ht="12.75" customHeight="1" x14ac:dyDescent="0.2">
      <c r="A183" s="75">
        <v>83</v>
      </c>
      <c r="B183" s="75" t="s">
        <v>721</v>
      </c>
      <c r="C183" s="71" t="s">
        <v>662</v>
      </c>
      <c r="D183" s="101"/>
      <c r="E183" s="77"/>
      <c r="F183" s="77"/>
      <c r="G183" s="73">
        <v>1000</v>
      </c>
      <c r="H183" s="115"/>
    </row>
    <row r="184" spans="1:8" ht="12.75" customHeight="1" x14ac:dyDescent="0.2">
      <c r="A184" s="75">
        <v>297</v>
      </c>
      <c r="B184" s="76" t="s">
        <v>721</v>
      </c>
      <c r="C184" s="76" t="s">
        <v>897</v>
      </c>
      <c r="D184" s="101"/>
      <c r="E184" s="77"/>
      <c r="F184" s="77"/>
      <c r="G184" s="77">
        <v>400</v>
      </c>
      <c r="H184" s="116"/>
    </row>
    <row r="185" spans="1:8" ht="12.75" customHeight="1" x14ac:dyDescent="0.2">
      <c r="A185" s="75">
        <v>317</v>
      </c>
      <c r="B185" s="76" t="s">
        <v>902</v>
      </c>
      <c r="C185" s="76" t="s">
        <v>883</v>
      </c>
      <c r="D185" s="101"/>
      <c r="E185" s="77"/>
      <c r="F185" s="77"/>
      <c r="G185" s="77">
        <v>600</v>
      </c>
      <c r="H185" s="116"/>
    </row>
    <row r="186" spans="1:8" ht="12.75" customHeight="1" x14ac:dyDescent="0.2">
      <c r="A186" s="75">
        <v>318</v>
      </c>
      <c r="B186" s="76" t="s">
        <v>903</v>
      </c>
      <c r="C186" s="76" t="s">
        <v>883</v>
      </c>
      <c r="D186" s="101"/>
      <c r="E186" s="77"/>
      <c r="F186" s="77"/>
      <c r="G186" s="77">
        <v>600</v>
      </c>
      <c r="H186" s="116"/>
    </row>
    <row r="187" spans="1:8" ht="12.75" customHeight="1" x14ac:dyDescent="0.2">
      <c r="A187" s="75">
        <v>49</v>
      </c>
      <c r="B187" s="71" t="s">
        <v>540</v>
      </c>
      <c r="C187" s="71" t="s">
        <v>522</v>
      </c>
      <c r="D187" s="101"/>
      <c r="E187" s="77"/>
      <c r="F187" s="77"/>
      <c r="G187" s="73">
        <v>472</v>
      </c>
      <c r="H187" s="115"/>
    </row>
    <row r="188" spans="1:8" ht="12.75" customHeight="1" x14ac:dyDescent="0.2">
      <c r="A188" s="75">
        <v>86</v>
      </c>
      <c r="B188" s="72" t="s">
        <v>540</v>
      </c>
      <c r="C188" s="71" t="s">
        <v>857</v>
      </c>
      <c r="D188" s="101"/>
      <c r="E188" s="77"/>
      <c r="F188" s="77"/>
      <c r="G188" s="73">
        <v>500</v>
      </c>
      <c r="H188" s="115"/>
    </row>
    <row r="189" spans="1:8" ht="12.75" customHeight="1" x14ac:dyDescent="0.2">
      <c r="A189" s="75">
        <v>87</v>
      </c>
      <c r="B189" s="72" t="s">
        <v>540</v>
      </c>
      <c r="C189" s="71" t="s">
        <v>541</v>
      </c>
      <c r="D189" s="101"/>
      <c r="E189" s="77"/>
      <c r="F189" s="77"/>
      <c r="G189" s="73">
        <v>450</v>
      </c>
      <c r="H189" s="115"/>
    </row>
    <row r="190" spans="1:8" ht="12.75" customHeight="1" x14ac:dyDescent="0.2">
      <c r="A190" s="75">
        <v>312</v>
      </c>
      <c r="B190" s="76" t="s">
        <v>540</v>
      </c>
      <c r="C190" s="76" t="s">
        <v>641</v>
      </c>
      <c r="D190" s="101"/>
      <c r="E190" s="77"/>
      <c r="F190" s="77"/>
      <c r="G190" s="77">
        <v>1000</v>
      </c>
      <c r="H190" s="116"/>
    </row>
    <row r="191" spans="1:8" ht="12.75" customHeight="1" x14ac:dyDescent="0.2">
      <c r="A191" s="75">
        <v>442</v>
      </c>
      <c r="B191" s="76" t="s">
        <v>540</v>
      </c>
      <c r="C191" s="76" t="s">
        <v>638</v>
      </c>
      <c r="D191" s="101"/>
      <c r="E191" s="77"/>
      <c r="F191" s="77"/>
      <c r="G191" s="77">
        <v>950</v>
      </c>
      <c r="H191" s="116"/>
    </row>
    <row r="192" spans="1:8" ht="12.75" customHeight="1" x14ac:dyDescent="0.2">
      <c r="A192" s="75">
        <v>85</v>
      </c>
      <c r="B192" s="76" t="s">
        <v>718</v>
      </c>
      <c r="C192" s="76" t="s">
        <v>538</v>
      </c>
      <c r="D192" s="101"/>
      <c r="E192" s="77"/>
      <c r="F192" s="77"/>
      <c r="G192" s="77">
        <v>350</v>
      </c>
      <c r="H192" s="116"/>
    </row>
    <row r="193" spans="1:8" ht="12.75" customHeight="1" x14ac:dyDescent="0.2">
      <c r="A193" s="75">
        <v>75</v>
      </c>
      <c r="B193" s="72" t="s">
        <v>852</v>
      </c>
      <c r="C193" s="71" t="s">
        <v>533</v>
      </c>
      <c r="D193" s="101"/>
      <c r="E193" s="77"/>
      <c r="F193" s="77"/>
      <c r="G193" s="73">
        <v>950</v>
      </c>
      <c r="H193" s="115"/>
    </row>
    <row r="194" spans="1:8" ht="12.75" customHeight="1" x14ac:dyDescent="0.2">
      <c r="A194" s="75">
        <v>453</v>
      </c>
      <c r="B194" s="76" t="s">
        <v>830</v>
      </c>
      <c r="C194" s="76" t="s">
        <v>771</v>
      </c>
      <c r="D194" s="101"/>
      <c r="E194" s="77"/>
      <c r="F194" s="77"/>
      <c r="G194" s="77">
        <v>300</v>
      </c>
      <c r="H194" s="116"/>
    </row>
    <row r="195" spans="1:8" ht="12.75" customHeight="1" x14ac:dyDescent="0.2">
      <c r="A195" s="75">
        <v>208</v>
      </c>
      <c r="B195" s="76" t="s">
        <v>882</v>
      </c>
      <c r="C195" s="76" t="s">
        <v>883</v>
      </c>
      <c r="D195" s="101"/>
      <c r="E195" s="77"/>
      <c r="F195" s="77"/>
      <c r="G195" s="77">
        <v>1000</v>
      </c>
      <c r="H195" s="116"/>
    </row>
    <row r="196" spans="1:8" ht="12.75" customHeight="1" x14ac:dyDescent="0.2">
      <c r="A196" s="75">
        <v>443</v>
      </c>
      <c r="B196" s="76" t="s">
        <v>637</v>
      </c>
      <c r="C196" s="76" t="s">
        <v>638</v>
      </c>
      <c r="D196" s="101"/>
      <c r="E196" s="77"/>
      <c r="F196" s="77"/>
      <c r="G196" s="77">
        <v>450</v>
      </c>
      <c r="H196" s="116"/>
    </row>
    <row r="197" spans="1:8" ht="12.75" customHeight="1" x14ac:dyDescent="0.2">
      <c r="A197" s="75">
        <v>444</v>
      </c>
      <c r="B197" s="75" t="s">
        <v>648</v>
      </c>
      <c r="C197" s="75" t="s">
        <v>638</v>
      </c>
      <c r="D197" s="101"/>
      <c r="E197" s="77"/>
      <c r="F197" s="77"/>
      <c r="G197" s="73">
        <v>500</v>
      </c>
      <c r="H197" s="115"/>
    </row>
    <row r="198" spans="1:8" ht="12.75" customHeight="1" x14ac:dyDescent="0.2">
      <c r="A198" s="75">
        <v>262</v>
      </c>
      <c r="B198" s="76" t="s">
        <v>589</v>
      </c>
      <c r="C198" s="76" t="s">
        <v>893</v>
      </c>
      <c r="D198" s="101"/>
      <c r="E198" s="77"/>
      <c r="F198" s="77"/>
      <c r="G198" s="77">
        <v>425</v>
      </c>
      <c r="H198" s="116"/>
    </row>
    <row r="199" spans="1:8" ht="12.75" customHeight="1" x14ac:dyDescent="0.2">
      <c r="A199" s="75">
        <v>263</v>
      </c>
      <c r="B199" s="76" t="s">
        <v>589</v>
      </c>
      <c r="C199" s="76" t="s">
        <v>893</v>
      </c>
      <c r="D199" s="101"/>
      <c r="E199" s="77"/>
      <c r="F199" s="77"/>
      <c r="G199" s="77">
        <v>425</v>
      </c>
      <c r="H199" s="116"/>
    </row>
    <row r="200" spans="1:8" ht="12.75" customHeight="1" x14ac:dyDescent="0.2">
      <c r="A200" s="75">
        <v>438</v>
      </c>
      <c r="B200" s="76" t="s">
        <v>589</v>
      </c>
      <c r="C200" s="76" t="s">
        <v>915</v>
      </c>
      <c r="D200" s="101"/>
      <c r="E200" s="77"/>
      <c r="F200" s="77"/>
      <c r="G200" s="77">
        <v>350</v>
      </c>
      <c r="H200" s="116"/>
    </row>
    <row r="201" spans="1:8" ht="12.75" customHeight="1" x14ac:dyDescent="0.2">
      <c r="A201" s="75">
        <v>439</v>
      </c>
      <c r="B201" s="76" t="s">
        <v>589</v>
      </c>
      <c r="C201" s="76" t="s">
        <v>915</v>
      </c>
      <c r="D201" s="101"/>
      <c r="E201" s="77"/>
      <c r="F201" s="77"/>
      <c r="G201" s="77">
        <v>350</v>
      </c>
      <c r="H201" s="116"/>
    </row>
    <row r="202" spans="1:8" ht="12.75" customHeight="1" x14ac:dyDescent="0.2">
      <c r="A202" s="75">
        <v>316</v>
      </c>
      <c r="B202" s="76" t="s">
        <v>804</v>
      </c>
      <c r="C202" s="76" t="s">
        <v>883</v>
      </c>
      <c r="D202" s="101"/>
      <c r="E202" s="77"/>
      <c r="F202" s="77"/>
      <c r="G202" s="77">
        <v>1100</v>
      </c>
      <c r="H202" s="116"/>
    </row>
    <row r="203" spans="1:8" ht="12.75" customHeight="1" x14ac:dyDescent="0.2">
      <c r="A203" s="75">
        <v>88</v>
      </c>
      <c r="B203" s="71" t="s">
        <v>542</v>
      </c>
      <c r="C203" s="71" t="s">
        <v>543</v>
      </c>
      <c r="D203" s="101"/>
      <c r="E203" s="77"/>
      <c r="F203" s="77"/>
      <c r="G203" s="73">
        <v>350</v>
      </c>
      <c r="H203" s="115"/>
    </row>
    <row r="204" spans="1:8" ht="12.75" customHeight="1" x14ac:dyDescent="0.2">
      <c r="A204" s="75">
        <v>259</v>
      </c>
      <c r="B204" s="76" t="s">
        <v>586</v>
      </c>
      <c r="C204" s="76" t="s">
        <v>584</v>
      </c>
      <c r="D204" s="101"/>
      <c r="E204" s="77"/>
      <c r="F204" s="77"/>
      <c r="G204" s="77">
        <v>425</v>
      </c>
      <c r="H204" s="116"/>
    </row>
    <row r="205" spans="1:8" ht="12.75" customHeight="1" x14ac:dyDescent="0.2">
      <c r="A205" s="75">
        <v>144</v>
      </c>
      <c r="B205" s="76" t="s">
        <v>867</v>
      </c>
      <c r="C205" s="71" t="s">
        <v>533</v>
      </c>
      <c r="D205" s="101"/>
      <c r="E205" s="77"/>
      <c r="F205" s="77"/>
      <c r="G205" s="73">
        <v>1000</v>
      </c>
      <c r="H205" s="115"/>
    </row>
    <row r="206" spans="1:8" ht="12.75" customHeight="1" x14ac:dyDescent="0.2">
      <c r="A206" s="75">
        <v>145</v>
      </c>
      <c r="B206" s="76" t="s">
        <v>867</v>
      </c>
      <c r="C206" s="71" t="s">
        <v>533</v>
      </c>
      <c r="D206" s="101"/>
      <c r="E206" s="77"/>
      <c r="F206" s="77"/>
      <c r="G206" s="73">
        <v>1000</v>
      </c>
      <c r="H206" s="115"/>
    </row>
    <row r="207" spans="1:8" ht="12.75" customHeight="1" x14ac:dyDescent="0.2">
      <c r="A207" s="75">
        <v>35</v>
      </c>
      <c r="B207" s="71" t="s">
        <v>516</v>
      </c>
      <c r="C207" s="71" t="s">
        <v>514</v>
      </c>
      <c r="D207" s="101"/>
      <c r="E207" s="77"/>
      <c r="F207" s="77"/>
      <c r="G207" s="73">
        <v>425</v>
      </c>
      <c r="H207" s="115"/>
    </row>
    <row r="208" spans="1:8" ht="12.75" customHeight="1" x14ac:dyDescent="0.2">
      <c r="A208" s="75">
        <v>36</v>
      </c>
      <c r="B208" s="71" t="s">
        <v>516</v>
      </c>
      <c r="C208" s="71" t="s">
        <v>514</v>
      </c>
      <c r="D208" s="101"/>
      <c r="E208" s="77"/>
      <c r="F208" s="77"/>
      <c r="G208" s="73">
        <v>450</v>
      </c>
      <c r="H208" s="115"/>
    </row>
    <row r="209" spans="1:8" ht="12.75" customHeight="1" x14ac:dyDescent="0.2">
      <c r="A209" s="75">
        <v>309</v>
      </c>
      <c r="B209" s="76" t="s">
        <v>634</v>
      </c>
      <c r="C209" s="76" t="s">
        <v>40</v>
      </c>
      <c r="D209" s="101"/>
      <c r="E209" s="77"/>
      <c r="F209" s="77"/>
      <c r="G209" s="77">
        <v>425</v>
      </c>
      <c r="H209" s="116"/>
    </row>
    <row r="210" spans="1:8" ht="12.75" customHeight="1" x14ac:dyDescent="0.2">
      <c r="A210" s="75">
        <v>310</v>
      </c>
      <c r="B210" s="76" t="s">
        <v>634</v>
      </c>
      <c r="C210" s="76" t="s">
        <v>40</v>
      </c>
      <c r="D210" s="101"/>
      <c r="E210" s="77"/>
      <c r="F210" s="77"/>
      <c r="G210" s="77">
        <v>450</v>
      </c>
      <c r="H210" s="116"/>
    </row>
    <row r="211" spans="1:8" ht="12.75" customHeight="1" x14ac:dyDescent="0.2">
      <c r="A211" s="75">
        <v>313</v>
      </c>
      <c r="B211" s="76" t="s">
        <v>634</v>
      </c>
      <c r="C211" s="76" t="s">
        <v>641</v>
      </c>
      <c r="D211" s="101"/>
      <c r="E211" s="77"/>
      <c r="F211" s="77"/>
      <c r="G211" s="77">
        <v>400</v>
      </c>
      <c r="H211" s="116"/>
    </row>
    <row r="212" spans="1:8" ht="12.75" customHeight="1" x14ac:dyDescent="0.2">
      <c r="A212" s="75">
        <v>440</v>
      </c>
      <c r="B212" s="75" t="s">
        <v>634</v>
      </c>
      <c r="C212" s="75" t="s">
        <v>641</v>
      </c>
      <c r="D212" s="101"/>
      <c r="E212" s="77"/>
      <c r="F212" s="77"/>
      <c r="G212" s="73">
        <v>400</v>
      </c>
      <c r="H212" s="115"/>
    </row>
    <row r="213" spans="1:8" ht="12.75" customHeight="1" x14ac:dyDescent="0.2">
      <c r="A213" s="75">
        <v>157</v>
      </c>
      <c r="B213" s="76" t="s">
        <v>925</v>
      </c>
      <c r="C213" s="71" t="s">
        <v>543</v>
      </c>
      <c r="D213" s="101"/>
      <c r="E213" s="77"/>
      <c r="F213" s="77"/>
      <c r="G213" s="77">
        <v>400</v>
      </c>
      <c r="H213" s="116"/>
    </row>
    <row r="214" spans="1:8" ht="12.75" customHeight="1" x14ac:dyDescent="0.2">
      <c r="A214" s="75">
        <v>160</v>
      </c>
      <c r="B214" s="76" t="s">
        <v>926</v>
      </c>
      <c r="C214" s="71" t="s">
        <v>543</v>
      </c>
      <c r="D214" s="101"/>
      <c r="E214" s="77"/>
      <c r="F214" s="77"/>
      <c r="G214" s="77">
        <v>400</v>
      </c>
      <c r="H214" s="116"/>
    </row>
    <row r="215" spans="1:8" ht="12.75" customHeight="1" x14ac:dyDescent="0.2">
      <c r="A215" s="75">
        <v>161</v>
      </c>
      <c r="B215" s="76" t="s">
        <v>926</v>
      </c>
      <c r="C215" s="71" t="s">
        <v>543</v>
      </c>
      <c r="D215" s="101"/>
      <c r="E215" s="77"/>
      <c r="F215" s="77"/>
      <c r="G215" s="77">
        <v>400</v>
      </c>
      <c r="H215" s="116"/>
    </row>
    <row r="216" spans="1:8" ht="12.75" customHeight="1" x14ac:dyDescent="0.2">
      <c r="A216" s="75">
        <v>162</v>
      </c>
      <c r="B216" s="76" t="s">
        <v>926</v>
      </c>
      <c r="C216" s="71" t="s">
        <v>543</v>
      </c>
      <c r="D216" s="101"/>
      <c r="E216" s="77"/>
      <c r="F216" s="77"/>
      <c r="G216" s="77">
        <v>400</v>
      </c>
      <c r="H216" s="116"/>
    </row>
    <row r="217" spans="1:8" ht="12.75" customHeight="1" x14ac:dyDescent="0.2">
      <c r="A217" s="75">
        <v>358</v>
      </c>
      <c r="B217" s="75" t="s">
        <v>714</v>
      </c>
      <c r="C217" s="75" t="s">
        <v>893</v>
      </c>
      <c r="D217" s="101"/>
      <c r="E217" s="77"/>
      <c r="F217" s="77"/>
      <c r="G217" s="73">
        <v>450</v>
      </c>
      <c r="H217" s="115"/>
    </row>
    <row r="218" spans="1:8" ht="12.75" customHeight="1" x14ac:dyDescent="0.2">
      <c r="A218" s="75">
        <v>359</v>
      </c>
      <c r="B218" s="75" t="s">
        <v>714</v>
      </c>
      <c r="C218" s="75" t="s">
        <v>893</v>
      </c>
      <c r="D218" s="101"/>
      <c r="E218" s="77"/>
      <c r="F218" s="77"/>
      <c r="G218" s="73">
        <v>450</v>
      </c>
      <c r="H218" s="115"/>
    </row>
    <row r="219" spans="1:8" ht="12.75" customHeight="1" x14ac:dyDescent="0.2">
      <c r="A219" s="75">
        <v>363</v>
      </c>
      <c r="B219" s="75" t="s">
        <v>714</v>
      </c>
      <c r="C219" s="75" t="s">
        <v>893</v>
      </c>
      <c r="D219" s="101"/>
      <c r="E219" s="77"/>
      <c r="F219" s="77"/>
      <c r="G219" s="73">
        <v>450</v>
      </c>
      <c r="H219" s="115"/>
    </row>
    <row r="220" spans="1:8" ht="12.75" customHeight="1" x14ac:dyDescent="0.2">
      <c r="A220" s="75">
        <v>34</v>
      </c>
      <c r="B220" s="72" t="s">
        <v>719</v>
      </c>
      <c r="C220" s="71" t="s">
        <v>514</v>
      </c>
      <c r="D220" s="101"/>
      <c r="E220" s="77"/>
      <c r="F220" s="77"/>
      <c r="G220" s="73">
        <v>1100</v>
      </c>
      <c r="H220" s="115"/>
    </row>
    <row r="221" spans="1:8" ht="12.75" customHeight="1" x14ac:dyDescent="0.2">
      <c r="A221" s="75">
        <v>43</v>
      </c>
      <c r="B221" s="89" t="s">
        <v>719</v>
      </c>
      <c r="C221" s="71" t="s">
        <v>848</v>
      </c>
      <c r="D221" s="101"/>
      <c r="E221" s="77"/>
      <c r="F221" s="77"/>
      <c r="G221" s="73">
        <v>1350</v>
      </c>
      <c r="H221" s="115"/>
    </row>
    <row r="222" spans="1:8" ht="12.75" customHeight="1" x14ac:dyDescent="0.2">
      <c r="A222" s="75">
        <v>47</v>
      </c>
      <c r="B222" s="71" t="s">
        <v>719</v>
      </c>
      <c r="C222" s="75" t="s">
        <v>738</v>
      </c>
      <c r="D222" s="101"/>
      <c r="E222" s="77"/>
      <c r="F222" s="77"/>
      <c r="G222" s="73">
        <v>800</v>
      </c>
      <c r="H222" s="115"/>
    </row>
    <row r="223" spans="1:8" ht="12.75" customHeight="1" x14ac:dyDescent="0.2">
      <c r="A223" s="75">
        <v>50</v>
      </c>
      <c r="B223" s="71" t="s">
        <v>719</v>
      </c>
      <c r="C223" s="71" t="s">
        <v>849</v>
      </c>
      <c r="D223" s="101"/>
      <c r="E223" s="77"/>
      <c r="F223" s="77"/>
      <c r="G223" s="73">
        <v>1100</v>
      </c>
      <c r="H223" s="115"/>
    </row>
    <row r="224" spans="1:8" ht="12.75" customHeight="1" x14ac:dyDescent="0.2">
      <c r="A224" s="75">
        <v>74</v>
      </c>
      <c r="B224" s="72" t="s">
        <v>719</v>
      </c>
      <c r="C224" s="71" t="s">
        <v>533</v>
      </c>
      <c r="D224" s="101"/>
      <c r="E224" s="77"/>
      <c r="F224" s="77"/>
      <c r="G224" s="73">
        <v>1150</v>
      </c>
      <c r="H224" s="115"/>
    </row>
    <row r="225" spans="1:8" ht="12.75" customHeight="1" x14ac:dyDescent="0.2">
      <c r="A225" s="75">
        <v>84</v>
      </c>
      <c r="B225" s="71" t="s">
        <v>719</v>
      </c>
      <c r="C225" s="71" t="s">
        <v>538</v>
      </c>
      <c r="D225" s="101"/>
      <c r="E225" s="77"/>
      <c r="F225" s="77"/>
      <c r="G225" s="73">
        <v>650</v>
      </c>
      <c r="H225" s="115"/>
    </row>
    <row r="226" spans="1:8" ht="12.75" customHeight="1" x14ac:dyDescent="0.2">
      <c r="A226" s="75">
        <v>200</v>
      </c>
      <c r="B226" s="72" t="s">
        <v>719</v>
      </c>
      <c r="C226" s="71" t="s">
        <v>736</v>
      </c>
      <c r="D226" s="101"/>
      <c r="E226" s="77"/>
      <c r="F226" s="77"/>
      <c r="G226" s="73">
        <v>900</v>
      </c>
      <c r="H226" s="115"/>
    </row>
    <row r="227" spans="1:8" ht="12.75" customHeight="1" x14ac:dyDescent="0.2">
      <c r="A227" s="75">
        <v>257</v>
      </c>
      <c r="B227" s="76" t="s">
        <v>719</v>
      </c>
      <c r="C227" s="76" t="s">
        <v>584</v>
      </c>
      <c r="D227" s="101"/>
      <c r="E227" s="77"/>
      <c r="F227" s="77"/>
      <c r="G227" s="77">
        <v>570</v>
      </c>
      <c r="H227" s="116"/>
    </row>
    <row r="228" spans="1:8" ht="12.75" customHeight="1" x14ac:dyDescent="0.2">
      <c r="A228" s="75">
        <v>102</v>
      </c>
      <c r="B228" s="76" t="s">
        <v>716</v>
      </c>
      <c r="C228" s="71" t="s">
        <v>715</v>
      </c>
      <c r="D228" s="101"/>
      <c r="E228" s="77"/>
      <c r="F228" s="77"/>
      <c r="G228" s="73">
        <v>600</v>
      </c>
      <c r="H228" s="115"/>
    </row>
    <row r="229" spans="1:8" ht="12.75" customHeight="1" x14ac:dyDescent="0.2">
      <c r="A229" s="75">
        <v>217</v>
      </c>
      <c r="B229" s="76" t="s">
        <v>572</v>
      </c>
      <c r="C229" s="76" t="s">
        <v>883</v>
      </c>
      <c r="D229" s="101"/>
      <c r="E229" s="77"/>
      <c r="F229" s="77"/>
      <c r="G229" s="77">
        <v>350</v>
      </c>
      <c r="H229" s="116"/>
    </row>
    <row r="230" spans="1:8" ht="12.75" customHeight="1" x14ac:dyDescent="0.2">
      <c r="A230" s="75">
        <v>329</v>
      </c>
      <c r="B230" s="76" t="s">
        <v>905</v>
      </c>
      <c r="C230" s="76" t="s">
        <v>883</v>
      </c>
      <c r="D230" s="101"/>
      <c r="E230" s="77"/>
      <c r="F230" s="77"/>
      <c r="G230" s="73">
        <v>500</v>
      </c>
      <c r="H230" s="115"/>
    </row>
    <row r="231" spans="1:8" ht="12.75" customHeight="1" x14ac:dyDescent="0.2">
      <c r="A231" s="75">
        <v>218</v>
      </c>
      <c r="B231" s="76" t="s">
        <v>886</v>
      </c>
      <c r="C231" s="76" t="s">
        <v>883</v>
      </c>
      <c r="D231" s="101"/>
      <c r="E231" s="77"/>
      <c r="F231" s="77"/>
      <c r="G231" s="77">
        <v>765</v>
      </c>
      <c r="H231" s="116"/>
    </row>
    <row r="232" spans="1:8" ht="12.75" customHeight="1" x14ac:dyDescent="0.2">
      <c r="A232" s="75">
        <v>364</v>
      </c>
      <c r="B232" s="75" t="s">
        <v>907</v>
      </c>
      <c r="C232" s="75" t="s">
        <v>893</v>
      </c>
      <c r="D232" s="101"/>
      <c r="E232" s="77"/>
      <c r="F232" s="77"/>
      <c r="G232" s="73">
        <v>500</v>
      </c>
      <c r="H232" s="115"/>
    </row>
    <row r="233" spans="1:8" ht="12.75" customHeight="1" x14ac:dyDescent="0.2">
      <c r="A233" s="75">
        <v>365</v>
      </c>
      <c r="B233" s="75" t="s">
        <v>907</v>
      </c>
      <c r="C233" s="75" t="s">
        <v>893</v>
      </c>
      <c r="D233" s="101"/>
      <c r="E233" s="77"/>
      <c r="F233" s="77"/>
      <c r="G233" s="73">
        <v>500</v>
      </c>
      <c r="H233" s="115"/>
    </row>
    <row r="234" spans="1:8" ht="12.75" customHeight="1" x14ac:dyDescent="0.2">
      <c r="A234" s="75">
        <v>366</v>
      </c>
      <c r="B234" s="75" t="s">
        <v>907</v>
      </c>
      <c r="C234" s="75" t="s">
        <v>893</v>
      </c>
      <c r="D234" s="101"/>
      <c r="E234" s="77"/>
      <c r="F234" s="77"/>
      <c r="G234" s="73">
        <v>500</v>
      </c>
      <c r="H234" s="115"/>
    </row>
    <row r="235" spans="1:8" ht="12.75" customHeight="1" x14ac:dyDescent="0.2">
      <c r="A235" s="75">
        <v>367</v>
      </c>
      <c r="B235" s="75" t="s">
        <v>907</v>
      </c>
      <c r="C235" s="75" t="s">
        <v>893</v>
      </c>
      <c r="D235" s="101"/>
      <c r="E235" s="77"/>
      <c r="F235" s="77"/>
      <c r="G235" s="73">
        <v>500</v>
      </c>
      <c r="H235" s="115"/>
    </row>
    <row r="236" spans="1:8" ht="12.75" customHeight="1" x14ac:dyDescent="0.2">
      <c r="A236" s="75">
        <v>368</v>
      </c>
      <c r="B236" s="75" t="s">
        <v>907</v>
      </c>
      <c r="C236" s="75" t="s">
        <v>893</v>
      </c>
      <c r="D236" s="101"/>
      <c r="E236" s="77"/>
      <c r="F236" s="77"/>
      <c r="G236" s="73">
        <v>500</v>
      </c>
      <c r="H236" s="115"/>
    </row>
    <row r="237" spans="1:8" ht="12.75" customHeight="1" x14ac:dyDescent="0.2">
      <c r="A237" s="75">
        <v>369</v>
      </c>
      <c r="B237" s="75" t="s">
        <v>907</v>
      </c>
      <c r="C237" s="75" t="s">
        <v>893</v>
      </c>
      <c r="D237" s="101"/>
      <c r="E237" s="77"/>
      <c r="F237" s="77"/>
      <c r="G237" s="73">
        <v>500</v>
      </c>
      <c r="H237" s="115"/>
    </row>
    <row r="238" spans="1:8" ht="12.75" customHeight="1" x14ac:dyDescent="0.2">
      <c r="A238" s="75">
        <v>370</v>
      </c>
      <c r="B238" s="75" t="s">
        <v>907</v>
      </c>
      <c r="C238" s="75" t="s">
        <v>893</v>
      </c>
      <c r="D238" s="101"/>
      <c r="E238" s="77"/>
      <c r="F238" s="77"/>
      <c r="G238" s="73">
        <v>500</v>
      </c>
      <c r="H238" s="115"/>
    </row>
    <row r="239" spans="1:8" ht="12.75" customHeight="1" x14ac:dyDescent="0.2">
      <c r="A239" s="75">
        <v>371</v>
      </c>
      <c r="B239" s="75" t="s">
        <v>907</v>
      </c>
      <c r="C239" s="75" t="s">
        <v>893</v>
      </c>
      <c r="D239" s="101"/>
      <c r="E239" s="77"/>
      <c r="F239" s="77"/>
      <c r="G239" s="73">
        <v>500</v>
      </c>
      <c r="H239" s="115"/>
    </row>
    <row r="240" spans="1:8" ht="12.75" customHeight="1" x14ac:dyDescent="0.2">
      <c r="A240" s="75">
        <v>372</v>
      </c>
      <c r="B240" s="75" t="s">
        <v>907</v>
      </c>
      <c r="C240" s="75" t="s">
        <v>893</v>
      </c>
      <c r="D240" s="101"/>
      <c r="E240" s="77"/>
      <c r="F240" s="77"/>
      <c r="G240" s="73">
        <v>500</v>
      </c>
      <c r="H240" s="115"/>
    </row>
    <row r="241" spans="1:8" ht="12.75" customHeight="1" x14ac:dyDescent="0.2">
      <c r="A241" s="75">
        <v>373</v>
      </c>
      <c r="B241" s="75" t="s">
        <v>907</v>
      </c>
      <c r="C241" s="75" t="s">
        <v>893</v>
      </c>
      <c r="D241" s="101"/>
      <c r="E241" s="77"/>
      <c r="F241" s="77"/>
      <c r="G241" s="73">
        <v>500</v>
      </c>
      <c r="H241" s="115"/>
    </row>
    <row r="242" spans="1:8" ht="12.75" customHeight="1" x14ac:dyDescent="0.2">
      <c r="A242" s="75">
        <v>374</v>
      </c>
      <c r="B242" s="75" t="s">
        <v>907</v>
      </c>
      <c r="C242" s="75" t="s">
        <v>893</v>
      </c>
      <c r="D242" s="101"/>
      <c r="E242" s="77"/>
      <c r="F242" s="77"/>
      <c r="G242" s="73">
        <v>500</v>
      </c>
      <c r="H242" s="115"/>
    </row>
    <row r="243" spans="1:8" ht="12.75" customHeight="1" x14ac:dyDescent="0.2">
      <c r="A243" s="75">
        <v>375</v>
      </c>
      <c r="B243" s="75" t="s">
        <v>907</v>
      </c>
      <c r="C243" s="75" t="s">
        <v>893</v>
      </c>
      <c r="D243" s="101"/>
      <c r="E243" s="77"/>
      <c r="F243" s="77"/>
      <c r="G243" s="73">
        <v>500</v>
      </c>
      <c r="H243" s="115"/>
    </row>
    <row r="244" spans="1:8" ht="12.75" customHeight="1" x14ac:dyDescent="0.2">
      <c r="A244" s="75">
        <v>376</v>
      </c>
      <c r="B244" s="75" t="s">
        <v>907</v>
      </c>
      <c r="C244" s="75" t="s">
        <v>893</v>
      </c>
      <c r="D244" s="101"/>
      <c r="E244" s="77"/>
      <c r="F244" s="77"/>
      <c r="G244" s="73">
        <v>500</v>
      </c>
      <c r="H244" s="115"/>
    </row>
    <row r="245" spans="1:8" ht="12.75" customHeight="1" x14ac:dyDescent="0.2">
      <c r="A245" s="75">
        <v>377</v>
      </c>
      <c r="B245" s="75" t="s">
        <v>907</v>
      </c>
      <c r="C245" s="75" t="s">
        <v>893</v>
      </c>
      <c r="D245" s="101"/>
      <c r="E245" s="77"/>
      <c r="F245" s="77"/>
      <c r="G245" s="73">
        <v>500</v>
      </c>
      <c r="H245" s="115"/>
    </row>
    <row r="246" spans="1:8" ht="12.75" customHeight="1" x14ac:dyDescent="0.2">
      <c r="A246" s="75">
        <v>378</v>
      </c>
      <c r="B246" s="75" t="s">
        <v>907</v>
      </c>
      <c r="C246" s="75" t="s">
        <v>893</v>
      </c>
      <c r="D246" s="101"/>
      <c r="E246" s="77"/>
      <c r="F246" s="77"/>
      <c r="G246" s="73">
        <v>500</v>
      </c>
      <c r="H246" s="115"/>
    </row>
    <row r="247" spans="1:8" ht="12.75" customHeight="1" x14ac:dyDescent="0.2">
      <c r="A247" s="75">
        <v>379</v>
      </c>
      <c r="B247" s="75" t="s">
        <v>907</v>
      </c>
      <c r="C247" s="75" t="s">
        <v>893</v>
      </c>
      <c r="D247" s="101"/>
      <c r="E247" s="77"/>
      <c r="F247" s="77"/>
      <c r="G247" s="73">
        <v>500</v>
      </c>
      <c r="H247" s="115"/>
    </row>
    <row r="248" spans="1:8" ht="12.75" customHeight="1" x14ac:dyDescent="0.2">
      <c r="A248" s="75">
        <v>380</v>
      </c>
      <c r="B248" s="75" t="s">
        <v>907</v>
      </c>
      <c r="C248" s="75" t="s">
        <v>893</v>
      </c>
      <c r="D248" s="101"/>
      <c r="E248" s="77"/>
      <c r="F248" s="77"/>
      <c r="G248" s="73">
        <v>500</v>
      </c>
      <c r="H248" s="115"/>
    </row>
    <row r="249" spans="1:8" ht="12.75" customHeight="1" x14ac:dyDescent="0.2">
      <c r="A249" s="75">
        <v>381</v>
      </c>
      <c r="B249" s="75" t="s">
        <v>907</v>
      </c>
      <c r="C249" s="75" t="s">
        <v>893</v>
      </c>
      <c r="D249" s="101"/>
      <c r="E249" s="77"/>
      <c r="F249" s="77"/>
      <c r="G249" s="73">
        <v>500</v>
      </c>
      <c r="H249" s="115"/>
    </row>
    <row r="250" spans="1:8" ht="12.75" customHeight="1" x14ac:dyDescent="0.2">
      <c r="A250" s="75">
        <v>382</v>
      </c>
      <c r="B250" s="75" t="s">
        <v>907</v>
      </c>
      <c r="C250" s="75" t="s">
        <v>893</v>
      </c>
      <c r="D250" s="101"/>
      <c r="E250" s="77"/>
      <c r="F250" s="77"/>
      <c r="G250" s="73">
        <v>500</v>
      </c>
      <c r="H250" s="115"/>
    </row>
    <row r="251" spans="1:8" ht="12.75" customHeight="1" x14ac:dyDescent="0.2">
      <c r="A251" s="75">
        <v>383</v>
      </c>
      <c r="B251" s="75" t="s">
        <v>907</v>
      </c>
      <c r="C251" s="75" t="s">
        <v>893</v>
      </c>
      <c r="D251" s="101"/>
      <c r="E251" s="77"/>
      <c r="F251" s="77"/>
      <c r="G251" s="73">
        <v>500</v>
      </c>
      <c r="H251" s="115"/>
    </row>
    <row r="252" spans="1:8" ht="12.75" customHeight="1" x14ac:dyDescent="0.2">
      <c r="A252" s="75">
        <v>384</v>
      </c>
      <c r="B252" s="75" t="s">
        <v>907</v>
      </c>
      <c r="C252" s="75" t="s">
        <v>893</v>
      </c>
      <c r="D252" s="101"/>
      <c r="E252" s="77"/>
      <c r="F252" s="77"/>
      <c r="G252" s="73">
        <v>500</v>
      </c>
      <c r="H252" s="115"/>
    </row>
    <row r="253" spans="1:8" ht="12.75" customHeight="1" x14ac:dyDescent="0.2">
      <c r="A253" s="75">
        <v>219</v>
      </c>
      <c r="B253" s="76" t="s">
        <v>887</v>
      </c>
      <c r="C253" s="76" t="s">
        <v>883</v>
      </c>
      <c r="D253" s="101"/>
      <c r="E253" s="77"/>
      <c r="F253" s="77"/>
      <c r="G253" s="77">
        <v>600</v>
      </c>
      <c r="H253" s="116"/>
    </row>
    <row r="254" spans="1:8" ht="12.75" customHeight="1" x14ac:dyDescent="0.2">
      <c r="A254" s="75">
        <v>330</v>
      </c>
      <c r="B254" s="76" t="s">
        <v>578</v>
      </c>
      <c r="C254" s="76" t="s">
        <v>883</v>
      </c>
      <c r="D254" s="101"/>
      <c r="E254" s="77"/>
      <c r="F254" s="77"/>
      <c r="G254" s="73">
        <v>400</v>
      </c>
      <c r="H254" s="115"/>
    </row>
    <row r="255" spans="1:8" ht="12.75" customHeight="1" x14ac:dyDescent="0.2">
      <c r="A255" s="75">
        <v>437</v>
      </c>
      <c r="B255" s="76" t="s">
        <v>619</v>
      </c>
      <c r="C255" s="76" t="s">
        <v>915</v>
      </c>
      <c r="D255" s="101"/>
      <c r="E255" s="77"/>
      <c r="F255" s="77"/>
      <c r="G255" s="77">
        <v>400</v>
      </c>
      <c r="H255" s="116"/>
    </row>
    <row r="256" spans="1:8" ht="12.75" customHeight="1" x14ac:dyDescent="0.2">
      <c r="A256" s="75">
        <v>167</v>
      </c>
      <c r="B256" s="71" t="s">
        <v>561</v>
      </c>
      <c r="C256" s="71" t="s">
        <v>562</v>
      </c>
      <c r="D256" s="101"/>
      <c r="E256" s="77"/>
      <c r="F256" s="77"/>
      <c r="G256" s="73">
        <v>465</v>
      </c>
      <c r="H256" s="115"/>
    </row>
    <row r="257" spans="1:8" ht="12.75" customHeight="1" x14ac:dyDescent="0.2">
      <c r="A257" s="75">
        <v>168</v>
      </c>
      <c r="B257" s="71" t="s">
        <v>561</v>
      </c>
      <c r="C257" s="71" t="s">
        <v>562</v>
      </c>
      <c r="D257" s="101"/>
      <c r="E257" s="77"/>
      <c r="F257" s="77"/>
      <c r="G257" s="73">
        <v>465</v>
      </c>
      <c r="H257" s="115"/>
    </row>
    <row r="258" spans="1:8" ht="12.75" customHeight="1" x14ac:dyDescent="0.2">
      <c r="A258" s="75">
        <v>169</v>
      </c>
      <c r="B258" s="71" t="s">
        <v>561</v>
      </c>
      <c r="C258" s="71" t="s">
        <v>562</v>
      </c>
      <c r="D258" s="101"/>
      <c r="E258" s="77"/>
      <c r="F258" s="77"/>
      <c r="G258" s="73">
        <v>465</v>
      </c>
      <c r="H258" s="115"/>
    </row>
    <row r="259" spans="1:8" ht="12.75" customHeight="1" x14ac:dyDescent="0.2">
      <c r="A259" s="75">
        <v>170</v>
      </c>
      <c r="B259" s="71" t="s">
        <v>561</v>
      </c>
      <c r="C259" s="71" t="s">
        <v>562</v>
      </c>
      <c r="D259" s="101"/>
      <c r="E259" s="77"/>
      <c r="F259" s="77"/>
      <c r="G259" s="73">
        <v>465</v>
      </c>
      <c r="H259" s="115"/>
    </row>
    <row r="260" spans="1:8" ht="12.75" customHeight="1" x14ac:dyDescent="0.2">
      <c r="A260" s="75">
        <v>173</v>
      </c>
      <c r="B260" s="71" t="s">
        <v>561</v>
      </c>
      <c r="C260" s="71" t="s">
        <v>562</v>
      </c>
      <c r="D260" s="101"/>
      <c r="E260" s="77"/>
      <c r="F260" s="77"/>
      <c r="G260" s="73">
        <v>465</v>
      </c>
      <c r="H260" s="115"/>
    </row>
    <row r="261" spans="1:8" ht="12.75" customHeight="1" x14ac:dyDescent="0.2">
      <c r="A261" s="75">
        <v>220</v>
      </c>
      <c r="B261" s="76" t="s">
        <v>561</v>
      </c>
      <c r="C261" s="76" t="s">
        <v>883</v>
      </c>
      <c r="D261" s="101"/>
      <c r="E261" s="77"/>
      <c r="F261" s="77"/>
      <c r="G261" s="77">
        <v>465</v>
      </c>
      <c r="H261" s="116"/>
    </row>
    <row r="262" spans="1:8" ht="12.75" customHeight="1" x14ac:dyDescent="0.2">
      <c r="A262" s="75">
        <v>221</v>
      </c>
      <c r="B262" s="76" t="s">
        <v>561</v>
      </c>
      <c r="C262" s="76" t="s">
        <v>883</v>
      </c>
      <c r="D262" s="101"/>
      <c r="E262" s="77"/>
      <c r="F262" s="77"/>
      <c r="G262" s="77">
        <v>465</v>
      </c>
      <c r="H262" s="116"/>
    </row>
    <row r="263" spans="1:8" ht="12.75" customHeight="1" x14ac:dyDescent="0.2">
      <c r="A263" s="75">
        <v>222</v>
      </c>
      <c r="B263" s="76" t="s">
        <v>561</v>
      </c>
      <c r="C263" s="76" t="s">
        <v>883</v>
      </c>
      <c r="D263" s="101"/>
      <c r="E263" s="77"/>
      <c r="F263" s="77"/>
      <c r="G263" s="77">
        <v>465</v>
      </c>
      <c r="H263" s="116"/>
    </row>
    <row r="264" spans="1:8" ht="12.75" customHeight="1" x14ac:dyDescent="0.2">
      <c r="A264" s="75">
        <v>223</v>
      </c>
      <c r="B264" s="76" t="s">
        <v>561</v>
      </c>
      <c r="C264" s="76" t="s">
        <v>883</v>
      </c>
      <c r="D264" s="101"/>
      <c r="E264" s="77"/>
      <c r="F264" s="77"/>
      <c r="G264" s="77">
        <v>465</v>
      </c>
      <c r="H264" s="116"/>
    </row>
    <row r="265" spans="1:8" ht="12.75" customHeight="1" x14ac:dyDescent="0.2">
      <c r="A265" s="75">
        <v>224</v>
      </c>
      <c r="B265" s="76" t="s">
        <v>561</v>
      </c>
      <c r="C265" s="76" t="s">
        <v>883</v>
      </c>
      <c r="D265" s="101"/>
      <c r="E265" s="77"/>
      <c r="F265" s="77"/>
      <c r="G265" s="77">
        <v>465</v>
      </c>
      <c r="H265" s="116"/>
    </row>
    <row r="266" spans="1:8" ht="12.75" customHeight="1" x14ac:dyDescent="0.2">
      <c r="A266" s="75">
        <v>225</v>
      </c>
      <c r="B266" s="76" t="s">
        <v>561</v>
      </c>
      <c r="C266" s="76" t="s">
        <v>883</v>
      </c>
      <c r="D266" s="101"/>
      <c r="E266" s="77"/>
      <c r="F266" s="77"/>
      <c r="G266" s="77">
        <v>465</v>
      </c>
      <c r="H266" s="116"/>
    </row>
    <row r="267" spans="1:8" ht="12.75" customHeight="1" x14ac:dyDescent="0.2">
      <c r="A267" s="75">
        <v>226</v>
      </c>
      <c r="B267" s="76" t="s">
        <v>561</v>
      </c>
      <c r="C267" s="76" t="s">
        <v>883</v>
      </c>
      <c r="D267" s="101"/>
      <c r="E267" s="77"/>
      <c r="F267" s="77"/>
      <c r="G267" s="77">
        <v>465</v>
      </c>
      <c r="H267" s="116"/>
    </row>
    <row r="268" spans="1:8" ht="12.75" customHeight="1" x14ac:dyDescent="0.2">
      <c r="A268" s="75">
        <v>227</v>
      </c>
      <c r="B268" s="76" t="s">
        <v>561</v>
      </c>
      <c r="C268" s="76" t="s">
        <v>883</v>
      </c>
      <c r="D268" s="101"/>
      <c r="E268" s="77"/>
      <c r="F268" s="77"/>
      <c r="G268" s="77">
        <v>465</v>
      </c>
      <c r="H268" s="116"/>
    </row>
    <row r="269" spans="1:8" ht="12.75" customHeight="1" x14ac:dyDescent="0.2">
      <c r="A269" s="75">
        <v>228</v>
      </c>
      <c r="B269" s="76" t="s">
        <v>561</v>
      </c>
      <c r="C269" s="76" t="s">
        <v>883</v>
      </c>
      <c r="D269" s="101"/>
      <c r="E269" s="77"/>
      <c r="F269" s="77"/>
      <c r="G269" s="77">
        <v>465</v>
      </c>
      <c r="H269" s="116"/>
    </row>
    <row r="270" spans="1:8" ht="12.75" customHeight="1" x14ac:dyDescent="0.2">
      <c r="A270" s="75">
        <v>229</v>
      </c>
      <c r="B270" s="76" t="s">
        <v>561</v>
      </c>
      <c r="C270" s="76" t="s">
        <v>883</v>
      </c>
      <c r="D270" s="101"/>
      <c r="E270" s="77"/>
      <c r="F270" s="77"/>
      <c r="G270" s="77">
        <v>465</v>
      </c>
      <c r="H270" s="116"/>
    </row>
    <row r="271" spans="1:8" ht="12.75" customHeight="1" x14ac:dyDescent="0.2">
      <c r="A271" s="75">
        <v>230</v>
      </c>
      <c r="B271" s="76" t="s">
        <v>561</v>
      </c>
      <c r="C271" s="76" t="s">
        <v>883</v>
      </c>
      <c r="D271" s="101"/>
      <c r="E271" s="77"/>
      <c r="F271" s="77"/>
      <c r="G271" s="77">
        <v>465</v>
      </c>
      <c r="H271" s="116"/>
    </row>
    <row r="272" spans="1:8" ht="12.75" customHeight="1" x14ac:dyDescent="0.2">
      <c r="A272" s="75">
        <v>231</v>
      </c>
      <c r="B272" s="76" t="s">
        <v>561</v>
      </c>
      <c r="C272" s="76" t="s">
        <v>883</v>
      </c>
      <c r="D272" s="101"/>
      <c r="E272" s="77"/>
      <c r="F272" s="77"/>
      <c r="G272" s="77">
        <v>465</v>
      </c>
      <c r="H272" s="116"/>
    </row>
    <row r="273" spans="1:8" ht="12.75" customHeight="1" x14ac:dyDescent="0.2">
      <c r="A273" s="75">
        <v>232</v>
      </c>
      <c r="B273" s="76" t="s">
        <v>561</v>
      </c>
      <c r="C273" s="76" t="s">
        <v>883</v>
      </c>
      <c r="D273" s="101"/>
      <c r="E273" s="77"/>
      <c r="F273" s="77"/>
      <c r="G273" s="77">
        <v>465</v>
      </c>
      <c r="H273" s="116"/>
    </row>
    <row r="274" spans="1:8" ht="12.75" customHeight="1" x14ac:dyDescent="0.2">
      <c r="A274" s="75">
        <v>233</v>
      </c>
      <c r="B274" s="76" t="s">
        <v>561</v>
      </c>
      <c r="C274" s="76" t="s">
        <v>883</v>
      </c>
      <c r="D274" s="101"/>
      <c r="E274" s="77"/>
      <c r="F274" s="77"/>
      <c r="G274" s="77">
        <v>465</v>
      </c>
      <c r="H274" s="116"/>
    </row>
    <row r="275" spans="1:8" ht="12.75" customHeight="1" x14ac:dyDescent="0.2">
      <c r="A275" s="75">
        <v>234</v>
      </c>
      <c r="B275" s="76" t="s">
        <v>561</v>
      </c>
      <c r="C275" s="76" t="s">
        <v>883</v>
      </c>
      <c r="D275" s="101"/>
      <c r="E275" s="77"/>
      <c r="F275" s="77"/>
      <c r="G275" s="77">
        <v>465</v>
      </c>
      <c r="H275" s="116"/>
    </row>
    <row r="276" spans="1:8" ht="12.75" customHeight="1" x14ac:dyDescent="0.2">
      <c r="A276" s="75">
        <v>235</v>
      </c>
      <c r="B276" s="76" t="s">
        <v>561</v>
      </c>
      <c r="C276" s="76" t="s">
        <v>883</v>
      </c>
      <c r="D276" s="101"/>
      <c r="E276" s="77"/>
      <c r="F276" s="77"/>
      <c r="G276" s="77">
        <v>425</v>
      </c>
      <c r="H276" s="116"/>
    </row>
    <row r="277" spans="1:8" ht="12.75" customHeight="1" x14ac:dyDescent="0.2">
      <c r="A277" s="75">
        <v>236</v>
      </c>
      <c r="B277" s="76" t="s">
        <v>561</v>
      </c>
      <c r="C277" s="76" t="s">
        <v>883</v>
      </c>
      <c r="D277" s="101"/>
      <c r="E277" s="77"/>
      <c r="F277" s="77"/>
      <c r="G277" s="77">
        <v>465</v>
      </c>
      <c r="H277" s="116"/>
    </row>
    <row r="278" spans="1:8" ht="12.75" customHeight="1" x14ac:dyDescent="0.2">
      <c r="A278" s="75">
        <v>237</v>
      </c>
      <c r="B278" s="76" t="s">
        <v>561</v>
      </c>
      <c r="C278" s="76" t="s">
        <v>883</v>
      </c>
      <c r="D278" s="101"/>
      <c r="E278" s="77"/>
      <c r="F278" s="77"/>
      <c r="G278" s="77">
        <v>465</v>
      </c>
      <c r="H278" s="116"/>
    </row>
    <row r="279" spans="1:8" ht="12.75" customHeight="1" x14ac:dyDescent="0.2">
      <c r="A279" s="75">
        <v>238</v>
      </c>
      <c r="B279" s="76" t="s">
        <v>561</v>
      </c>
      <c r="C279" s="76" t="s">
        <v>883</v>
      </c>
      <c r="D279" s="101"/>
      <c r="E279" s="77"/>
      <c r="F279" s="77"/>
      <c r="G279" s="77">
        <v>465</v>
      </c>
      <c r="H279" s="116"/>
    </row>
    <row r="280" spans="1:8" ht="12.75" customHeight="1" x14ac:dyDescent="0.2">
      <c r="A280" s="75">
        <v>239</v>
      </c>
      <c r="B280" s="76" t="s">
        <v>561</v>
      </c>
      <c r="C280" s="76" t="s">
        <v>883</v>
      </c>
      <c r="D280" s="101"/>
      <c r="E280" s="77"/>
      <c r="F280" s="77"/>
      <c r="G280" s="77">
        <v>465</v>
      </c>
      <c r="H280" s="116"/>
    </row>
    <row r="281" spans="1:8" ht="12.75" customHeight="1" x14ac:dyDescent="0.2">
      <c r="A281" s="75">
        <v>240</v>
      </c>
      <c r="B281" s="76" t="s">
        <v>561</v>
      </c>
      <c r="C281" s="76" t="s">
        <v>883</v>
      </c>
      <c r="D281" s="101"/>
      <c r="E281" s="77"/>
      <c r="F281" s="77"/>
      <c r="G281" s="77">
        <v>465</v>
      </c>
      <c r="H281" s="116"/>
    </row>
    <row r="282" spans="1:8" ht="12.75" customHeight="1" x14ac:dyDescent="0.2">
      <c r="A282" s="75">
        <v>241</v>
      </c>
      <c r="B282" s="76" t="s">
        <v>561</v>
      </c>
      <c r="C282" s="76" t="s">
        <v>883</v>
      </c>
      <c r="D282" s="101"/>
      <c r="E282" s="77"/>
      <c r="F282" s="77"/>
      <c r="G282" s="77">
        <v>465</v>
      </c>
      <c r="H282" s="116"/>
    </row>
    <row r="283" spans="1:8" ht="12.75" customHeight="1" x14ac:dyDescent="0.2">
      <c r="A283" s="75">
        <v>242</v>
      </c>
      <c r="B283" s="90" t="s">
        <v>561</v>
      </c>
      <c r="C283" s="76" t="s">
        <v>883</v>
      </c>
      <c r="D283" s="101"/>
      <c r="E283" s="77"/>
      <c r="F283" s="77"/>
      <c r="G283" s="77">
        <v>465</v>
      </c>
      <c r="H283" s="116"/>
    </row>
    <row r="284" spans="1:8" ht="12.75" customHeight="1" x14ac:dyDescent="0.2">
      <c r="A284" s="75">
        <v>264</v>
      </c>
      <c r="B284" s="76" t="s">
        <v>561</v>
      </c>
      <c r="C284" s="76" t="s">
        <v>893</v>
      </c>
      <c r="D284" s="101"/>
      <c r="E284" s="77"/>
      <c r="F284" s="77"/>
      <c r="G284" s="77">
        <v>465</v>
      </c>
      <c r="H284" s="116"/>
    </row>
    <row r="285" spans="1:8" ht="12.75" customHeight="1" x14ac:dyDescent="0.2">
      <c r="A285" s="75">
        <v>265</v>
      </c>
      <c r="B285" s="76" t="s">
        <v>561</v>
      </c>
      <c r="C285" s="76" t="s">
        <v>893</v>
      </c>
      <c r="D285" s="101"/>
      <c r="E285" s="77"/>
      <c r="F285" s="77"/>
      <c r="G285" s="77">
        <v>465</v>
      </c>
      <c r="H285" s="116"/>
    </row>
    <row r="286" spans="1:8" ht="12.75" customHeight="1" x14ac:dyDescent="0.2">
      <c r="A286" s="75">
        <v>307</v>
      </c>
      <c r="B286" s="76" t="s">
        <v>561</v>
      </c>
      <c r="C286" s="76" t="s">
        <v>547</v>
      </c>
      <c r="D286" s="101"/>
      <c r="E286" s="77"/>
      <c r="F286" s="77"/>
      <c r="G286" s="77">
        <v>350</v>
      </c>
      <c r="H286" s="116"/>
    </row>
    <row r="287" spans="1:8" ht="12.75" customHeight="1" x14ac:dyDescent="0.2">
      <c r="A287" s="75">
        <v>331</v>
      </c>
      <c r="B287" s="75" t="s">
        <v>561</v>
      </c>
      <c r="C287" s="75" t="s">
        <v>883</v>
      </c>
      <c r="D287" s="101"/>
      <c r="E287" s="77"/>
      <c r="F287" s="77"/>
      <c r="G287" s="73">
        <v>350</v>
      </c>
      <c r="H287" s="115"/>
    </row>
    <row r="288" spans="1:8" ht="12.75" customHeight="1" x14ac:dyDescent="0.2">
      <c r="A288" s="75">
        <v>332</v>
      </c>
      <c r="B288" s="75" t="s">
        <v>561</v>
      </c>
      <c r="C288" s="75" t="s">
        <v>883</v>
      </c>
      <c r="D288" s="101"/>
      <c r="E288" s="77"/>
      <c r="F288" s="77"/>
      <c r="G288" s="73">
        <v>350</v>
      </c>
      <c r="H288" s="115"/>
    </row>
    <row r="289" spans="1:8" ht="12.75" customHeight="1" x14ac:dyDescent="0.2">
      <c r="A289" s="75">
        <v>333</v>
      </c>
      <c r="B289" s="75" t="s">
        <v>561</v>
      </c>
      <c r="C289" s="75" t="s">
        <v>883</v>
      </c>
      <c r="D289" s="101"/>
      <c r="E289" s="77"/>
      <c r="F289" s="77"/>
      <c r="G289" s="73">
        <v>350</v>
      </c>
      <c r="H289" s="115"/>
    </row>
    <row r="290" spans="1:8" ht="12.75" customHeight="1" x14ac:dyDescent="0.2">
      <c r="A290" s="75">
        <v>334</v>
      </c>
      <c r="B290" s="75" t="s">
        <v>561</v>
      </c>
      <c r="C290" s="75" t="s">
        <v>883</v>
      </c>
      <c r="D290" s="101"/>
      <c r="E290" s="77"/>
      <c r="F290" s="77"/>
      <c r="G290" s="73">
        <v>465</v>
      </c>
      <c r="H290" s="115"/>
    </row>
    <row r="291" spans="1:8" ht="12.75" customHeight="1" x14ac:dyDescent="0.2">
      <c r="A291" s="75">
        <v>335</v>
      </c>
      <c r="B291" s="75" t="s">
        <v>561</v>
      </c>
      <c r="C291" s="75" t="s">
        <v>883</v>
      </c>
      <c r="D291" s="101"/>
      <c r="E291" s="77"/>
      <c r="F291" s="77"/>
      <c r="G291" s="77">
        <v>465</v>
      </c>
      <c r="H291" s="116"/>
    </row>
    <row r="292" spans="1:8" ht="12.75" customHeight="1" x14ac:dyDescent="0.2">
      <c r="A292" s="75">
        <v>336</v>
      </c>
      <c r="B292" s="75" t="s">
        <v>561</v>
      </c>
      <c r="C292" s="75" t="s">
        <v>883</v>
      </c>
      <c r="D292" s="101"/>
      <c r="E292" s="77"/>
      <c r="F292" s="77"/>
      <c r="G292" s="77">
        <v>465</v>
      </c>
      <c r="H292" s="116"/>
    </row>
    <row r="293" spans="1:8" ht="12.75" customHeight="1" x14ac:dyDescent="0.2">
      <c r="A293" s="75">
        <v>337</v>
      </c>
      <c r="B293" s="75" t="s">
        <v>561</v>
      </c>
      <c r="C293" s="75" t="s">
        <v>883</v>
      </c>
      <c r="D293" s="101"/>
      <c r="E293" s="77"/>
      <c r="F293" s="77"/>
      <c r="G293" s="77">
        <v>465</v>
      </c>
      <c r="H293" s="116"/>
    </row>
    <row r="294" spans="1:8" ht="12.75" customHeight="1" x14ac:dyDescent="0.2">
      <c r="A294" s="75">
        <v>338</v>
      </c>
      <c r="B294" s="75" t="s">
        <v>561</v>
      </c>
      <c r="C294" s="75" t="s">
        <v>883</v>
      </c>
      <c r="D294" s="101"/>
      <c r="E294" s="77"/>
      <c r="F294" s="77"/>
      <c r="G294" s="77">
        <v>465</v>
      </c>
      <c r="H294" s="116"/>
    </row>
    <row r="295" spans="1:8" ht="12.75" customHeight="1" x14ac:dyDescent="0.2">
      <c r="A295" s="75">
        <v>339</v>
      </c>
      <c r="B295" s="76" t="s">
        <v>561</v>
      </c>
      <c r="C295" s="76" t="s">
        <v>883</v>
      </c>
      <c r="D295" s="101"/>
      <c r="E295" s="77"/>
      <c r="F295" s="77"/>
      <c r="G295" s="77">
        <v>465</v>
      </c>
      <c r="H295" s="116"/>
    </row>
    <row r="296" spans="1:8" ht="12.75" customHeight="1" x14ac:dyDescent="0.2">
      <c r="A296" s="75">
        <v>340</v>
      </c>
      <c r="B296" s="76" t="s">
        <v>561</v>
      </c>
      <c r="C296" s="76" t="s">
        <v>883</v>
      </c>
      <c r="D296" s="101"/>
      <c r="E296" s="77"/>
      <c r="F296" s="77"/>
      <c r="G296" s="77">
        <v>465</v>
      </c>
      <c r="H296" s="116"/>
    </row>
    <row r="297" spans="1:8" ht="12.75" customHeight="1" x14ac:dyDescent="0.2">
      <c r="A297" s="75">
        <v>341</v>
      </c>
      <c r="B297" s="76" t="s">
        <v>561</v>
      </c>
      <c r="C297" s="76" t="s">
        <v>883</v>
      </c>
      <c r="D297" s="101"/>
      <c r="E297" s="77"/>
      <c r="F297" s="77"/>
      <c r="G297" s="77">
        <v>465</v>
      </c>
      <c r="H297" s="116"/>
    </row>
    <row r="298" spans="1:8" ht="12.75" customHeight="1" x14ac:dyDescent="0.2">
      <c r="A298" s="75">
        <v>342</v>
      </c>
      <c r="B298" s="76" t="s">
        <v>561</v>
      </c>
      <c r="C298" s="76" t="s">
        <v>883</v>
      </c>
      <c r="D298" s="101"/>
      <c r="E298" s="77"/>
      <c r="F298" s="77"/>
      <c r="G298" s="77">
        <v>465</v>
      </c>
      <c r="H298" s="116"/>
    </row>
    <row r="299" spans="1:8" ht="12.75" customHeight="1" x14ac:dyDescent="0.2">
      <c r="A299" s="75">
        <v>343</v>
      </c>
      <c r="B299" s="76" t="s">
        <v>561</v>
      </c>
      <c r="C299" s="76" t="s">
        <v>883</v>
      </c>
      <c r="D299" s="101"/>
      <c r="E299" s="77"/>
      <c r="F299" s="77"/>
      <c r="G299" s="77">
        <v>465</v>
      </c>
      <c r="H299" s="116"/>
    </row>
    <row r="300" spans="1:8" ht="12.75" customHeight="1" x14ac:dyDescent="0.2">
      <c r="A300" s="75">
        <v>344</v>
      </c>
      <c r="B300" s="76" t="s">
        <v>561</v>
      </c>
      <c r="C300" s="76" t="s">
        <v>883</v>
      </c>
      <c r="D300" s="101"/>
      <c r="E300" s="77"/>
      <c r="F300" s="77"/>
      <c r="G300" s="77">
        <v>465</v>
      </c>
      <c r="H300" s="116"/>
    </row>
    <row r="301" spans="1:8" ht="12.75" customHeight="1" x14ac:dyDescent="0.2">
      <c r="A301" s="75">
        <v>172</v>
      </c>
      <c r="B301" s="72" t="s">
        <v>563</v>
      </c>
      <c r="C301" s="71" t="s">
        <v>562</v>
      </c>
      <c r="D301" s="101"/>
      <c r="E301" s="77"/>
      <c r="F301" s="77"/>
      <c r="G301" s="73">
        <v>350</v>
      </c>
      <c r="H301" s="115"/>
    </row>
    <row r="302" spans="1:8" ht="12.75" customHeight="1" x14ac:dyDescent="0.2">
      <c r="A302" s="75">
        <v>174</v>
      </c>
      <c r="B302" s="72" t="s">
        <v>563</v>
      </c>
      <c r="C302" s="71" t="s">
        <v>562</v>
      </c>
      <c r="D302" s="101"/>
      <c r="E302" s="77"/>
      <c r="F302" s="77"/>
      <c r="G302" s="73">
        <v>350</v>
      </c>
      <c r="H302" s="115"/>
    </row>
    <row r="303" spans="1:8" ht="12.75" customHeight="1" x14ac:dyDescent="0.2">
      <c r="A303" s="75">
        <v>175</v>
      </c>
      <c r="B303" s="72" t="s">
        <v>563</v>
      </c>
      <c r="C303" s="71" t="s">
        <v>562</v>
      </c>
      <c r="D303" s="101"/>
      <c r="E303" s="77"/>
      <c r="F303" s="77"/>
      <c r="G303" s="73">
        <v>350</v>
      </c>
      <c r="H303" s="115"/>
    </row>
    <row r="304" spans="1:8" ht="12.75" customHeight="1" x14ac:dyDescent="0.2">
      <c r="A304" s="75">
        <v>176</v>
      </c>
      <c r="B304" s="72" t="s">
        <v>563</v>
      </c>
      <c r="C304" s="71" t="s">
        <v>562</v>
      </c>
      <c r="D304" s="101"/>
      <c r="E304" s="77"/>
      <c r="F304" s="77"/>
      <c r="G304" s="73">
        <v>350</v>
      </c>
      <c r="H304" s="115"/>
    </row>
    <row r="305" spans="1:8" ht="12.75" customHeight="1" x14ac:dyDescent="0.2">
      <c r="A305" s="75">
        <v>177</v>
      </c>
      <c r="B305" s="72" t="s">
        <v>563</v>
      </c>
      <c r="C305" s="71" t="s">
        <v>562</v>
      </c>
      <c r="D305" s="101"/>
      <c r="E305" s="77"/>
      <c r="F305" s="77"/>
      <c r="G305" s="73">
        <v>350</v>
      </c>
      <c r="H305" s="115"/>
    </row>
    <row r="306" spans="1:8" ht="12.75" customHeight="1" x14ac:dyDescent="0.2">
      <c r="A306" s="75">
        <v>178</v>
      </c>
      <c r="B306" s="72" t="s">
        <v>563</v>
      </c>
      <c r="C306" s="71" t="s">
        <v>562</v>
      </c>
      <c r="D306" s="101"/>
      <c r="E306" s="77"/>
      <c r="F306" s="77"/>
      <c r="G306" s="73">
        <v>350</v>
      </c>
      <c r="H306" s="115"/>
    </row>
    <row r="307" spans="1:8" ht="12.75" customHeight="1" x14ac:dyDescent="0.2">
      <c r="A307" s="75">
        <v>179</v>
      </c>
      <c r="B307" s="72" t="s">
        <v>563</v>
      </c>
      <c r="C307" s="71" t="s">
        <v>562</v>
      </c>
      <c r="D307" s="101"/>
      <c r="E307" s="77"/>
      <c r="F307" s="77"/>
      <c r="G307" s="73">
        <v>350</v>
      </c>
      <c r="H307" s="115"/>
    </row>
    <row r="308" spans="1:8" ht="12.75" customHeight="1" x14ac:dyDescent="0.2">
      <c r="A308" s="75">
        <v>180</v>
      </c>
      <c r="B308" s="72" t="s">
        <v>563</v>
      </c>
      <c r="C308" s="71" t="s">
        <v>562</v>
      </c>
      <c r="D308" s="101"/>
      <c r="E308" s="77"/>
      <c r="F308" s="77"/>
      <c r="G308" s="73">
        <v>350</v>
      </c>
      <c r="H308" s="115"/>
    </row>
    <row r="309" spans="1:8" ht="12.75" customHeight="1" x14ac:dyDescent="0.2">
      <c r="A309" s="75">
        <v>181</v>
      </c>
      <c r="B309" s="72" t="s">
        <v>563</v>
      </c>
      <c r="C309" s="71" t="s">
        <v>562</v>
      </c>
      <c r="D309" s="101"/>
      <c r="E309" s="77"/>
      <c r="F309" s="77"/>
      <c r="G309" s="73">
        <v>350</v>
      </c>
      <c r="H309" s="115"/>
    </row>
    <row r="310" spans="1:8" ht="12.75" customHeight="1" x14ac:dyDescent="0.2">
      <c r="A310" s="75">
        <v>182</v>
      </c>
      <c r="B310" s="72" t="s">
        <v>563</v>
      </c>
      <c r="C310" s="71" t="s">
        <v>562</v>
      </c>
      <c r="D310" s="101"/>
      <c r="E310" s="77"/>
      <c r="F310" s="77"/>
      <c r="G310" s="73">
        <v>350</v>
      </c>
      <c r="H310" s="115"/>
    </row>
    <row r="311" spans="1:8" ht="12.75" customHeight="1" x14ac:dyDescent="0.2">
      <c r="A311" s="75">
        <v>183</v>
      </c>
      <c r="B311" s="72" t="s">
        <v>563</v>
      </c>
      <c r="C311" s="71" t="s">
        <v>562</v>
      </c>
      <c r="D311" s="101"/>
      <c r="E311" s="77"/>
      <c r="F311" s="77"/>
      <c r="G311" s="73">
        <v>350</v>
      </c>
      <c r="H311" s="115"/>
    </row>
    <row r="312" spans="1:8" ht="12.75" customHeight="1" x14ac:dyDescent="0.2">
      <c r="A312" s="75">
        <v>184</v>
      </c>
      <c r="B312" s="72" t="s">
        <v>563</v>
      </c>
      <c r="C312" s="71" t="s">
        <v>562</v>
      </c>
      <c r="D312" s="101"/>
      <c r="E312" s="77"/>
      <c r="F312" s="77"/>
      <c r="G312" s="73">
        <v>350</v>
      </c>
      <c r="H312" s="115"/>
    </row>
    <row r="313" spans="1:8" ht="12.75" customHeight="1" x14ac:dyDescent="0.2">
      <c r="A313" s="75">
        <v>185</v>
      </c>
      <c r="B313" s="72" t="s">
        <v>563</v>
      </c>
      <c r="C313" s="71" t="s">
        <v>878</v>
      </c>
      <c r="D313" s="101"/>
      <c r="E313" s="77"/>
      <c r="F313" s="77"/>
      <c r="G313" s="73">
        <v>350</v>
      </c>
      <c r="H313" s="115"/>
    </row>
    <row r="314" spans="1:8" ht="12.75" customHeight="1" x14ac:dyDescent="0.2">
      <c r="A314" s="75">
        <v>186</v>
      </c>
      <c r="B314" s="72" t="s">
        <v>563</v>
      </c>
      <c r="C314" s="71" t="s">
        <v>878</v>
      </c>
      <c r="D314" s="101"/>
      <c r="E314" s="77"/>
      <c r="F314" s="77"/>
      <c r="G314" s="73">
        <v>350</v>
      </c>
      <c r="H314" s="115"/>
    </row>
    <row r="315" spans="1:8" ht="12.75" customHeight="1" x14ac:dyDescent="0.2">
      <c r="A315" s="75">
        <v>187</v>
      </c>
      <c r="B315" s="72" t="s">
        <v>563</v>
      </c>
      <c r="C315" s="71" t="s">
        <v>878</v>
      </c>
      <c r="D315" s="101"/>
      <c r="E315" s="77"/>
      <c r="F315" s="77"/>
      <c r="G315" s="73">
        <v>350</v>
      </c>
      <c r="H315" s="115"/>
    </row>
    <row r="316" spans="1:8" ht="12.75" customHeight="1" x14ac:dyDescent="0.2">
      <c r="A316" s="75">
        <v>188</v>
      </c>
      <c r="B316" s="72" t="s">
        <v>563</v>
      </c>
      <c r="C316" s="71" t="s">
        <v>878</v>
      </c>
      <c r="D316" s="101"/>
      <c r="E316" s="77"/>
      <c r="F316" s="77"/>
      <c r="G316" s="73">
        <v>350</v>
      </c>
      <c r="H316" s="115"/>
    </row>
    <row r="317" spans="1:8" ht="12.75" customHeight="1" x14ac:dyDescent="0.2">
      <c r="A317" s="75">
        <v>189</v>
      </c>
      <c r="B317" s="72" t="s">
        <v>563</v>
      </c>
      <c r="C317" s="71" t="s">
        <v>878</v>
      </c>
      <c r="D317" s="101"/>
      <c r="E317" s="77"/>
      <c r="F317" s="77"/>
      <c r="G317" s="73">
        <v>350</v>
      </c>
      <c r="H317" s="115"/>
    </row>
    <row r="318" spans="1:8" ht="12.75" customHeight="1" x14ac:dyDescent="0.2">
      <c r="A318" s="75">
        <v>190</v>
      </c>
      <c r="B318" s="72" t="s">
        <v>563</v>
      </c>
      <c r="C318" s="71" t="s">
        <v>879</v>
      </c>
      <c r="D318" s="101"/>
      <c r="E318" s="77"/>
      <c r="F318" s="77"/>
      <c r="G318" s="73">
        <v>300</v>
      </c>
      <c r="H318" s="115"/>
    </row>
    <row r="319" spans="1:8" ht="12.75" customHeight="1" x14ac:dyDescent="0.2">
      <c r="A319" s="75">
        <v>191</v>
      </c>
      <c r="B319" s="72" t="s">
        <v>563</v>
      </c>
      <c r="C319" s="71" t="s">
        <v>879</v>
      </c>
      <c r="D319" s="101"/>
      <c r="E319" s="77"/>
      <c r="F319" s="77"/>
      <c r="G319" s="73">
        <v>350</v>
      </c>
      <c r="H319" s="115"/>
    </row>
    <row r="320" spans="1:8" ht="12.75" customHeight="1" x14ac:dyDescent="0.2">
      <c r="A320" s="75">
        <v>192</v>
      </c>
      <c r="B320" s="72" t="s">
        <v>563</v>
      </c>
      <c r="C320" s="71" t="s">
        <v>879</v>
      </c>
      <c r="D320" s="101"/>
      <c r="E320" s="77"/>
      <c r="F320" s="77"/>
      <c r="G320" s="73">
        <v>350</v>
      </c>
      <c r="H320" s="115"/>
    </row>
    <row r="321" spans="1:8" ht="12.75" customHeight="1" x14ac:dyDescent="0.2">
      <c r="A321" s="75">
        <v>193</v>
      </c>
      <c r="B321" s="72" t="s">
        <v>563</v>
      </c>
      <c r="C321" s="71" t="s">
        <v>879</v>
      </c>
      <c r="D321" s="101"/>
      <c r="E321" s="77"/>
      <c r="F321" s="77"/>
      <c r="G321" s="73">
        <v>350</v>
      </c>
      <c r="H321" s="115"/>
    </row>
    <row r="322" spans="1:8" ht="12.75" customHeight="1" x14ac:dyDescent="0.2">
      <c r="A322" s="75">
        <v>194</v>
      </c>
      <c r="B322" s="72" t="s">
        <v>563</v>
      </c>
      <c r="C322" s="71" t="s">
        <v>879</v>
      </c>
      <c r="D322" s="101"/>
      <c r="E322" s="77"/>
      <c r="F322" s="77"/>
      <c r="G322" s="73">
        <v>350</v>
      </c>
      <c r="H322" s="115"/>
    </row>
    <row r="323" spans="1:8" ht="12.75" customHeight="1" x14ac:dyDescent="0.2">
      <c r="A323" s="75">
        <v>195</v>
      </c>
      <c r="B323" s="72" t="s">
        <v>563</v>
      </c>
      <c r="C323" s="71" t="s">
        <v>879</v>
      </c>
      <c r="D323" s="101"/>
      <c r="E323" s="77"/>
      <c r="F323" s="77"/>
      <c r="G323" s="73">
        <v>350</v>
      </c>
      <c r="H323" s="115"/>
    </row>
    <row r="324" spans="1:8" ht="12.75" customHeight="1" x14ac:dyDescent="0.2">
      <c r="A324" s="75">
        <v>196</v>
      </c>
      <c r="B324" s="72" t="s">
        <v>563</v>
      </c>
      <c r="C324" s="71" t="s">
        <v>879</v>
      </c>
      <c r="D324" s="101"/>
      <c r="E324" s="77"/>
      <c r="F324" s="77"/>
      <c r="G324" s="73">
        <v>350</v>
      </c>
      <c r="H324" s="115"/>
    </row>
    <row r="325" spans="1:8" ht="12.75" customHeight="1" x14ac:dyDescent="0.2">
      <c r="A325" s="75">
        <v>197</v>
      </c>
      <c r="B325" s="72" t="s">
        <v>563</v>
      </c>
      <c r="C325" s="71" t="s">
        <v>879</v>
      </c>
      <c r="D325" s="101"/>
      <c r="E325" s="77"/>
      <c r="F325" s="77"/>
      <c r="G325" s="73">
        <v>350</v>
      </c>
      <c r="H325" s="115"/>
    </row>
    <row r="326" spans="1:8" ht="12.75" customHeight="1" x14ac:dyDescent="0.2">
      <c r="A326" s="75">
        <v>198</v>
      </c>
      <c r="B326" s="72" t="s">
        <v>563</v>
      </c>
      <c r="C326" s="71" t="s">
        <v>879</v>
      </c>
      <c r="D326" s="101"/>
      <c r="E326" s="77"/>
      <c r="F326" s="77"/>
      <c r="G326" s="73">
        <v>350</v>
      </c>
      <c r="H326" s="115"/>
    </row>
    <row r="327" spans="1:8" ht="12.75" customHeight="1" x14ac:dyDescent="0.2">
      <c r="A327" s="75">
        <v>199</v>
      </c>
      <c r="B327" s="72" t="s">
        <v>563</v>
      </c>
      <c r="C327" s="71" t="s">
        <v>879</v>
      </c>
      <c r="D327" s="101"/>
      <c r="E327" s="77"/>
      <c r="F327" s="77"/>
      <c r="G327" s="73">
        <v>350</v>
      </c>
      <c r="H327" s="115"/>
    </row>
    <row r="328" spans="1:8" ht="12.75" customHeight="1" x14ac:dyDescent="0.2">
      <c r="A328" s="75">
        <v>286</v>
      </c>
      <c r="B328" s="76" t="s">
        <v>563</v>
      </c>
      <c r="C328" s="76" t="s">
        <v>611</v>
      </c>
      <c r="D328" s="101"/>
      <c r="E328" s="77"/>
      <c r="F328" s="77"/>
      <c r="G328" s="77">
        <v>350</v>
      </c>
      <c r="H328" s="116"/>
    </row>
    <row r="329" spans="1:8" ht="12.75" customHeight="1" x14ac:dyDescent="0.2">
      <c r="A329" s="75">
        <v>287</v>
      </c>
      <c r="B329" s="76" t="s">
        <v>563</v>
      </c>
      <c r="C329" s="76" t="s">
        <v>611</v>
      </c>
      <c r="D329" s="101"/>
      <c r="E329" s="77"/>
      <c r="F329" s="77"/>
      <c r="G329" s="77">
        <v>350</v>
      </c>
      <c r="H329" s="116"/>
    </row>
    <row r="330" spans="1:8" ht="12.75" customHeight="1" x14ac:dyDescent="0.2">
      <c r="A330" s="75">
        <v>288</v>
      </c>
      <c r="B330" s="76" t="s">
        <v>563</v>
      </c>
      <c r="C330" s="76" t="s">
        <v>611</v>
      </c>
      <c r="D330" s="101"/>
      <c r="E330" s="77"/>
      <c r="F330" s="77"/>
      <c r="G330" s="77">
        <v>353</v>
      </c>
      <c r="H330" s="116"/>
    </row>
    <row r="331" spans="1:8" ht="12.75" customHeight="1" x14ac:dyDescent="0.2">
      <c r="A331" s="75">
        <v>289</v>
      </c>
      <c r="B331" s="76" t="s">
        <v>563</v>
      </c>
      <c r="C331" s="76" t="s">
        <v>611</v>
      </c>
      <c r="D331" s="101"/>
      <c r="E331" s="77"/>
      <c r="F331" s="77"/>
      <c r="G331" s="77">
        <v>350</v>
      </c>
      <c r="H331" s="116"/>
    </row>
    <row r="332" spans="1:8" ht="12.75" customHeight="1" x14ac:dyDescent="0.2">
      <c r="A332" s="75">
        <v>290</v>
      </c>
      <c r="B332" s="76" t="s">
        <v>563</v>
      </c>
      <c r="C332" s="76" t="s">
        <v>611</v>
      </c>
      <c r="D332" s="101"/>
      <c r="E332" s="77"/>
      <c r="F332" s="77"/>
      <c r="G332" s="77">
        <v>350</v>
      </c>
      <c r="H332" s="116"/>
    </row>
    <row r="333" spans="1:8" ht="12.75" customHeight="1" x14ac:dyDescent="0.2">
      <c r="A333" s="75">
        <v>291</v>
      </c>
      <c r="B333" s="76" t="s">
        <v>563</v>
      </c>
      <c r="C333" s="76" t="s">
        <v>611</v>
      </c>
      <c r="D333" s="101"/>
      <c r="E333" s="77"/>
      <c r="F333" s="77"/>
      <c r="G333" s="77">
        <v>350</v>
      </c>
      <c r="H333" s="116"/>
    </row>
    <row r="334" spans="1:8" ht="12.75" customHeight="1" x14ac:dyDescent="0.2">
      <c r="A334" s="75">
        <v>292</v>
      </c>
      <c r="B334" s="76" t="s">
        <v>563</v>
      </c>
      <c r="C334" s="76" t="s">
        <v>611</v>
      </c>
      <c r="D334" s="101"/>
      <c r="E334" s="77"/>
      <c r="F334" s="77"/>
      <c r="G334" s="77">
        <v>350</v>
      </c>
      <c r="H334" s="116"/>
    </row>
    <row r="335" spans="1:8" ht="12.75" customHeight="1" x14ac:dyDescent="0.2">
      <c r="A335" s="75">
        <v>293</v>
      </c>
      <c r="B335" s="76" t="s">
        <v>563</v>
      </c>
      <c r="C335" s="76" t="s">
        <v>611</v>
      </c>
      <c r="D335" s="101"/>
      <c r="E335" s="77"/>
      <c r="F335" s="77"/>
      <c r="G335" s="77">
        <v>350</v>
      </c>
      <c r="H335" s="116"/>
    </row>
    <row r="336" spans="1:8" ht="12.75" customHeight="1" x14ac:dyDescent="0.2">
      <c r="A336" s="75">
        <v>294</v>
      </c>
      <c r="B336" s="76" t="s">
        <v>563</v>
      </c>
      <c r="C336" s="76" t="s">
        <v>611</v>
      </c>
      <c r="D336" s="101"/>
      <c r="E336" s="77"/>
      <c r="F336" s="77"/>
      <c r="G336" s="77">
        <v>350</v>
      </c>
      <c r="H336" s="116"/>
    </row>
    <row r="337" spans="1:8" ht="12.75" customHeight="1" x14ac:dyDescent="0.2">
      <c r="A337" s="75">
        <v>295</v>
      </c>
      <c r="B337" s="72" t="s">
        <v>563</v>
      </c>
      <c r="C337" s="76" t="s">
        <v>611</v>
      </c>
      <c r="D337" s="101"/>
      <c r="E337" s="77"/>
      <c r="F337" s="77"/>
      <c r="G337" s="73">
        <v>350</v>
      </c>
      <c r="H337" s="115"/>
    </row>
    <row r="338" spans="1:8" ht="12.75" customHeight="1" x14ac:dyDescent="0.2">
      <c r="A338" s="75">
        <v>296</v>
      </c>
      <c r="B338" s="72" t="s">
        <v>563</v>
      </c>
      <c r="C338" s="76" t="s">
        <v>611</v>
      </c>
      <c r="D338" s="101"/>
      <c r="E338" s="77"/>
      <c r="F338" s="77"/>
      <c r="G338" s="73">
        <v>350</v>
      </c>
      <c r="H338" s="115"/>
    </row>
    <row r="339" spans="1:8" ht="12.75" customHeight="1" x14ac:dyDescent="0.2">
      <c r="A339" s="75">
        <v>387</v>
      </c>
      <c r="B339" s="75" t="s">
        <v>563</v>
      </c>
      <c r="C339" s="75" t="s">
        <v>893</v>
      </c>
      <c r="D339" s="101"/>
      <c r="E339" s="77"/>
      <c r="F339" s="77"/>
      <c r="G339" s="73">
        <v>270</v>
      </c>
      <c r="H339" s="115"/>
    </row>
    <row r="340" spans="1:8" ht="12.75" customHeight="1" x14ac:dyDescent="0.2">
      <c r="A340" s="75">
        <v>388</v>
      </c>
      <c r="B340" s="75" t="s">
        <v>563</v>
      </c>
      <c r="C340" s="75" t="s">
        <v>893</v>
      </c>
      <c r="D340" s="101"/>
      <c r="E340" s="77"/>
      <c r="F340" s="77"/>
      <c r="G340" s="73">
        <v>270</v>
      </c>
      <c r="H340" s="115"/>
    </row>
    <row r="341" spans="1:8" ht="12.75" customHeight="1" x14ac:dyDescent="0.2">
      <c r="A341" s="75">
        <v>389</v>
      </c>
      <c r="B341" s="75" t="s">
        <v>563</v>
      </c>
      <c r="C341" s="75" t="s">
        <v>893</v>
      </c>
      <c r="D341" s="101"/>
      <c r="E341" s="77"/>
      <c r="F341" s="77"/>
      <c r="G341" s="73">
        <v>270</v>
      </c>
      <c r="H341" s="115"/>
    </row>
    <row r="342" spans="1:8" ht="12.75" customHeight="1" x14ac:dyDescent="0.2">
      <c r="A342" s="75">
        <v>390</v>
      </c>
      <c r="B342" s="75" t="s">
        <v>563</v>
      </c>
      <c r="C342" s="75" t="s">
        <v>893</v>
      </c>
      <c r="D342" s="101"/>
      <c r="E342" s="77"/>
      <c r="F342" s="77"/>
      <c r="G342" s="73">
        <v>270</v>
      </c>
      <c r="H342" s="115"/>
    </row>
    <row r="343" spans="1:8" ht="12.75" customHeight="1" x14ac:dyDescent="0.2">
      <c r="A343" s="75">
        <v>391</v>
      </c>
      <c r="B343" s="75" t="s">
        <v>563</v>
      </c>
      <c r="C343" s="75" t="s">
        <v>893</v>
      </c>
      <c r="D343" s="101"/>
      <c r="E343" s="77"/>
      <c r="F343" s="77"/>
      <c r="G343" s="73">
        <v>270</v>
      </c>
      <c r="H343" s="115"/>
    </row>
    <row r="344" spans="1:8" ht="12.75" customHeight="1" x14ac:dyDescent="0.2">
      <c r="A344" s="75">
        <v>392</v>
      </c>
      <c r="B344" s="75" t="s">
        <v>563</v>
      </c>
      <c r="C344" s="75" t="s">
        <v>893</v>
      </c>
      <c r="D344" s="101"/>
      <c r="E344" s="77"/>
      <c r="F344" s="77"/>
      <c r="G344" s="73">
        <v>270</v>
      </c>
      <c r="H344" s="115"/>
    </row>
    <row r="345" spans="1:8" ht="12.75" customHeight="1" x14ac:dyDescent="0.2">
      <c r="A345" s="75">
        <v>393</v>
      </c>
      <c r="B345" s="75" t="s">
        <v>563</v>
      </c>
      <c r="C345" s="75" t="s">
        <v>893</v>
      </c>
      <c r="D345" s="101"/>
      <c r="E345" s="77"/>
      <c r="F345" s="77"/>
      <c r="G345" s="73">
        <v>270</v>
      </c>
      <c r="H345" s="115"/>
    </row>
    <row r="346" spans="1:8" ht="12.75" customHeight="1" x14ac:dyDescent="0.2">
      <c r="A346" s="75">
        <v>394</v>
      </c>
      <c r="B346" s="75" t="s">
        <v>563</v>
      </c>
      <c r="C346" s="75" t="s">
        <v>893</v>
      </c>
      <c r="D346" s="101"/>
      <c r="E346" s="77"/>
      <c r="F346" s="77"/>
      <c r="G346" s="73">
        <v>270</v>
      </c>
      <c r="H346" s="115"/>
    </row>
    <row r="347" spans="1:8" ht="12.75" customHeight="1" x14ac:dyDescent="0.2">
      <c r="A347" s="75">
        <v>425</v>
      </c>
      <c r="B347" s="75" t="s">
        <v>563</v>
      </c>
      <c r="C347" s="75" t="s">
        <v>611</v>
      </c>
      <c r="D347" s="101"/>
      <c r="E347" s="77"/>
      <c r="F347" s="77"/>
      <c r="G347" s="73">
        <v>350</v>
      </c>
      <c r="H347" s="115"/>
    </row>
    <row r="348" spans="1:8" ht="12.75" customHeight="1" x14ac:dyDescent="0.2">
      <c r="A348" s="75">
        <v>426</v>
      </c>
      <c r="B348" s="75" t="s">
        <v>563</v>
      </c>
      <c r="C348" s="75" t="s">
        <v>611</v>
      </c>
      <c r="D348" s="101"/>
      <c r="E348" s="77"/>
      <c r="F348" s="77"/>
      <c r="G348" s="73">
        <v>300</v>
      </c>
      <c r="H348" s="115"/>
    </row>
    <row r="349" spans="1:8" ht="12.75" customHeight="1" x14ac:dyDescent="0.2">
      <c r="A349" s="75">
        <v>427</v>
      </c>
      <c r="B349" s="75" t="s">
        <v>563</v>
      </c>
      <c r="C349" s="75" t="s">
        <v>611</v>
      </c>
      <c r="D349" s="101"/>
      <c r="E349" s="77"/>
      <c r="F349" s="77"/>
      <c r="G349" s="73">
        <v>350</v>
      </c>
      <c r="H349" s="115"/>
    </row>
    <row r="350" spans="1:8" ht="12.75" customHeight="1" x14ac:dyDescent="0.2">
      <c r="A350" s="75">
        <v>428</v>
      </c>
      <c r="B350" s="75" t="s">
        <v>563</v>
      </c>
      <c r="C350" s="75" t="s">
        <v>611</v>
      </c>
      <c r="D350" s="101"/>
      <c r="E350" s="77"/>
      <c r="F350" s="77"/>
      <c r="G350" s="73">
        <v>300</v>
      </c>
      <c r="H350" s="115"/>
    </row>
    <row r="351" spans="1:8" ht="12.75" customHeight="1" x14ac:dyDescent="0.2">
      <c r="A351" s="75">
        <v>429</v>
      </c>
      <c r="B351" s="75" t="s">
        <v>563</v>
      </c>
      <c r="C351" s="75" t="s">
        <v>611</v>
      </c>
      <c r="D351" s="101"/>
      <c r="E351" s="77"/>
      <c r="F351" s="77"/>
      <c r="G351" s="73">
        <v>356</v>
      </c>
      <c r="H351" s="115"/>
    </row>
    <row r="352" spans="1:8" ht="12.75" customHeight="1" x14ac:dyDescent="0.2">
      <c r="A352" s="75">
        <v>430</v>
      </c>
      <c r="B352" s="75" t="s">
        <v>563</v>
      </c>
      <c r="C352" s="75" t="s">
        <v>611</v>
      </c>
      <c r="D352" s="101"/>
      <c r="E352" s="77"/>
      <c r="F352" s="77"/>
      <c r="G352" s="73">
        <v>350</v>
      </c>
      <c r="H352" s="115"/>
    </row>
    <row r="353" spans="1:8" ht="12.75" customHeight="1" x14ac:dyDescent="0.2">
      <c r="A353" s="75">
        <v>431</v>
      </c>
      <c r="B353" s="75" t="s">
        <v>563</v>
      </c>
      <c r="C353" s="75" t="s">
        <v>611</v>
      </c>
      <c r="D353" s="101"/>
      <c r="E353" s="77"/>
      <c r="F353" s="77"/>
      <c r="G353" s="73">
        <v>300</v>
      </c>
      <c r="H353" s="115"/>
    </row>
    <row r="354" spans="1:8" ht="12.75" customHeight="1" x14ac:dyDescent="0.2">
      <c r="A354" s="75">
        <v>432</v>
      </c>
      <c r="B354" s="75" t="s">
        <v>563</v>
      </c>
      <c r="C354" s="75" t="s">
        <v>611</v>
      </c>
      <c r="D354" s="101"/>
      <c r="E354" s="77"/>
      <c r="F354" s="77"/>
      <c r="G354" s="73">
        <v>300</v>
      </c>
      <c r="H354" s="115"/>
    </row>
    <row r="355" spans="1:8" ht="12.75" customHeight="1" x14ac:dyDescent="0.2">
      <c r="A355" s="75">
        <v>433</v>
      </c>
      <c r="B355" s="75" t="s">
        <v>563</v>
      </c>
      <c r="C355" s="75" t="s">
        <v>611</v>
      </c>
      <c r="D355" s="101"/>
      <c r="E355" s="77"/>
      <c r="F355" s="77"/>
      <c r="G355" s="73">
        <v>400</v>
      </c>
      <c r="H355" s="115"/>
    </row>
    <row r="356" spans="1:8" ht="12.75" customHeight="1" x14ac:dyDescent="0.2">
      <c r="A356" s="75">
        <v>434</v>
      </c>
      <c r="B356" s="75" t="s">
        <v>563</v>
      </c>
      <c r="C356" s="75" t="s">
        <v>611</v>
      </c>
      <c r="D356" s="101"/>
      <c r="E356" s="77"/>
      <c r="F356" s="77"/>
      <c r="G356" s="73">
        <v>400</v>
      </c>
      <c r="H356" s="115"/>
    </row>
    <row r="357" spans="1:8" ht="12.75" customHeight="1" x14ac:dyDescent="0.2">
      <c r="A357" s="75">
        <v>435</v>
      </c>
      <c r="B357" s="75" t="s">
        <v>563</v>
      </c>
      <c r="C357" s="75" t="s">
        <v>611</v>
      </c>
      <c r="D357" s="101"/>
      <c r="E357" s="77"/>
      <c r="F357" s="77"/>
      <c r="G357" s="73">
        <v>400</v>
      </c>
      <c r="H357" s="115"/>
    </row>
    <row r="358" spans="1:8" ht="12.75" customHeight="1" x14ac:dyDescent="0.2">
      <c r="A358" s="75">
        <v>457</v>
      </c>
      <c r="B358" s="76" t="s">
        <v>563</v>
      </c>
      <c r="C358" s="76" t="s">
        <v>771</v>
      </c>
      <c r="D358" s="101"/>
      <c r="E358" s="77"/>
      <c r="F358" s="77"/>
      <c r="G358" s="77">
        <v>260</v>
      </c>
      <c r="H358" s="116"/>
    </row>
    <row r="359" spans="1:8" ht="12.75" customHeight="1" x14ac:dyDescent="0.2">
      <c r="A359" s="75">
        <v>458</v>
      </c>
      <c r="B359" s="76" t="s">
        <v>563</v>
      </c>
      <c r="C359" s="76" t="s">
        <v>771</v>
      </c>
      <c r="D359" s="101"/>
      <c r="E359" s="77"/>
      <c r="F359" s="77"/>
      <c r="G359" s="77">
        <v>260</v>
      </c>
      <c r="H359" s="116"/>
    </row>
    <row r="360" spans="1:8" ht="12.75" customHeight="1" x14ac:dyDescent="0.2">
      <c r="A360" s="75">
        <v>459</v>
      </c>
      <c r="B360" s="76" t="s">
        <v>563</v>
      </c>
      <c r="C360" s="76" t="s">
        <v>771</v>
      </c>
      <c r="D360" s="101"/>
      <c r="E360" s="77"/>
      <c r="F360" s="77"/>
      <c r="G360" s="77">
        <v>260</v>
      </c>
      <c r="H360" s="116"/>
    </row>
    <row r="361" spans="1:8" ht="12.75" customHeight="1" x14ac:dyDescent="0.2">
      <c r="A361" s="75">
        <v>460</v>
      </c>
      <c r="B361" s="76" t="s">
        <v>563</v>
      </c>
      <c r="C361" s="76" t="s">
        <v>771</v>
      </c>
      <c r="D361" s="101"/>
      <c r="E361" s="77"/>
      <c r="F361" s="77"/>
      <c r="G361" s="77">
        <v>260</v>
      </c>
      <c r="H361" s="116"/>
    </row>
    <row r="362" spans="1:8" ht="12.75" customHeight="1" x14ac:dyDescent="0.2">
      <c r="A362" s="75">
        <v>461</v>
      </c>
      <c r="B362" s="76" t="s">
        <v>563</v>
      </c>
      <c r="C362" s="76" t="s">
        <v>771</v>
      </c>
      <c r="D362" s="101"/>
      <c r="E362" s="77"/>
      <c r="F362" s="77"/>
      <c r="G362" s="77">
        <v>260</v>
      </c>
      <c r="H362" s="116"/>
    </row>
    <row r="363" spans="1:8" ht="12.75" customHeight="1" x14ac:dyDescent="0.2">
      <c r="A363" s="75">
        <v>462</v>
      </c>
      <c r="B363" s="76" t="s">
        <v>563</v>
      </c>
      <c r="C363" s="76" t="s">
        <v>771</v>
      </c>
      <c r="D363" s="101"/>
      <c r="E363" s="77"/>
      <c r="F363" s="77"/>
      <c r="G363" s="77">
        <v>260</v>
      </c>
      <c r="H363" s="116"/>
    </row>
    <row r="364" spans="1:8" ht="12.75" customHeight="1" x14ac:dyDescent="0.2">
      <c r="A364" s="75">
        <v>463</v>
      </c>
      <c r="B364" s="76" t="s">
        <v>563</v>
      </c>
      <c r="C364" s="76" t="s">
        <v>771</v>
      </c>
      <c r="D364" s="101"/>
      <c r="E364" s="77"/>
      <c r="F364" s="77"/>
      <c r="G364" s="77">
        <v>260</v>
      </c>
      <c r="H364" s="116"/>
    </row>
    <row r="365" spans="1:8" ht="12.75" customHeight="1" x14ac:dyDescent="0.2">
      <c r="A365" s="75">
        <v>464</v>
      </c>
      <c r="B365" s="76" t="s">
        <v>563</v>
      </c>
      <c r="C365" s="76" t="s">
        <v>771</v>
      </c>
      <c r="D365" s="101"/>
      <c r="E365" s="77"/>
      <c r="F365" s="77"/>
      <c r="G365" s="77">
        <v>260</v>
      </c>
      <c r="H365" s="116"/>
    </row>
    <row r="366" spans="1:8" ht="12.75" customHeight="1" x14ac:dyDescent="0.2">
      <c r="A366" s="75">
        <v>465</v>
      </c>
      <c r="B366" s="76" t="s">
        <v>563</v>
      </c>
      <c r="C366" s="76" t="s">
        <v>771</v>
      </c>
      <c r="D366" s="101"/>
      <c r="E366" s="77"/>
      <c r="F366" s="77"/>
      <c r="G366" s="77">
        <v>260</v>
      </c>
      <c r="H366" s="116"/>
    </row>
    <row r="367" spans="1:8" ht="12.75" customHeight="1" x14ac:dyDescent="0.2">
      <c r="A367" s="75">
        <v>385</v>
      </c>
      <c r="B367" s="75" t="s">
        <v>933</v>
      </c>
      <c r="C367" s="75" t="s">
        <v>893</v>
      </c>
      <c r="D367" s="101"/>
      <c r="E367" s="77"/>
      <c r="F367" s="77"/>
      <c r="G367" s="73">
        <v>400</v>
      </c>
      <c r="H367" s="115"/>
    </row>
    <row r="368" spans="1:8" ht="12.75" customHeight="1" x14ac:dyDescent="0.2">
      <c r="A368" s="75">
        <v>386</v>
      </c>
      <c r="B368" s="75" t="s">
        <v>933</v>
      </c>
      <c r="C368" s="75" t="s">
        <v>893</v>
      </c>
      <c r="D368" s="101"/>
      <c r="E368" s="77"/>
      <c r="F368" s="77"/>
      <c r="G368" s="73">
        <v>400</v>
      </c>
      <c r="H368" s="115"/>
    </row>
    <row r="369" spans="1:8" ht="12.75" customHeight="1" x14ac:dyDescent="0.2">
      <c r="A369" s="75">
        <v>395</v>
      </c>
      <c r="B369" s="75" t="s">
        <v>814</v>
      </c>
      <c r="C369" s="75" t="s">
        <v>893</v>
      </c>
      <c r="D369" s="101"/>
      <c r="E369" s="77"/>
      <c r="F369" s="77"/>
      <c r="G369" s="73">
        <v>270</v>
      </c>
      <c r="H369" s="115"/>
    </row>
    <row r="370" spans="1:8" ht="12.75" customHeight="1" x14ac:dyDescent="0.2">
      <c r="A370" s="75">
        <v>396</v>
      </c>
      <c r="B370" s="75" t="s">
        <v>814</v>
      </c>
      <c r="C370" s="75" t="s">
        <v>893</v>
      </c>
      <c r="D370" s="101"/>
      <c r="E370" s="77"/>
      <c r="F370" s="77"/>
      <c r="G370" s="73">
        <v>270</v>
      </c>
      <c r="H370" s="115"/>
    </row>
    <row r="371" spans="1:8" ht="12.75" customHeight="1" x14ac:dyDescent="0.2">
      <c r="A371" s="75">
        <v>397</v>
      </c>
      <c r="B371" s="75" t="s">
        <v>814</v>
      </c>
      <c r="C371" s="75" t="s">
        <v>893</v>
      </c>
      <c r="D371" s="101"/>
      <c r="E371" s="77"/>
      <c r="F371" s="77"/>
      <c r="G371" s="73">
        <v>270</v>
      </c>
      <c r="H371" s="115"/>
    </row>
    <row r="372" spans="1:8" ht="12.75" customHeight="1" x14ac:dyDescent="0.2">
      <c r="A372" s="75">
        <v>398</v>
      </c>
      <c r="B372" s="75" t="s">
        <v>814</v>
      </c>
      <c r="C372" s="75" t="s">
        <v>893</v>
      </c>
      <c r="D372" s="101"/>
      <c r="E372" s="77"/>
      <c r="F372" s="77"/>
      <c r="G372" s="73">
        <v>270</v>
      </c>
      <c r="H372" s="115"/>
    </row>
    <row r="373" spans="1:8" ht="12.75" customHeight="1" x14ac:dyDescent="0.2">
      <c r="A373" s="75">
        <v>399</v>
      </c>
      <c r="B373" s="75" t="s">
        <v>814</v>
      </c>
      <c r="C373" s="75" t="s">
        <v>893</v>
      </c>
      <c r="D373" s="101"/>
      <c r="E373" s="77"/>
      <c r="F373" s="77"/>
      <c r="G373" s="73">
        <v>270</v>
      </c>
      <c r="H373" s="115"/>
    </row>
    <row r="374" spans="1:8" ht="12.75" customHeight="1" x14ac:dyDescent="0.2">
      <c r="A374" s="75">
        <v>400</v>
      </c>
      <c r="B374" s="75" t="s">
        <v>814</v>
      </c>
      <c r="C374" s="75" t="s">
        <v>893</v>
      </c>
      <c r="D374" s="101"/>
      <c r="E374" s="77"/>
      <c r="F374" s="77"/>
      <c r="G374" s="73">
        <v>270</v>
      </c>
      <c r="H374" s="115"/>
    </row>
    <row r="375" spans="1:8" ht="12.75" customHeight="1" x14ac:dyDescent="0.2">
      <c r="A375" s="75">
        <v>401</v>
      </c>
      <c r="B375" s="75" t="s">
        <v>814</v>
      </c>
      <c r="C375" s="75" t="s">
        <v>893</v>
      </c>
      <c r="D375" s="101"/>
      <c r="E375" s="77"/>
      <c r="F375" s="77"/>
      <c r="G375" s="73">
        <v>270</v>
      </c>
      <c r="H375" s="115"/>
    </row>
    <row r="376" spans="1:8" ht="12.75" customHeight="1" x14ac:dyDescent="0.2">
      <c r="A376" s="75">
        <v>402</v>
      </c>
      <c r="B376" s="75" t="s">
        <v>814</v>
      </c>
      <c r="C376" s="75" t="s">
        <v>893</v>
      </c>
      <c r="D376" s="101"/>
      <c r="E376" s="77"/>
      <c r="F376" s="77"/>
      <c r="G376" s="73">
        <v>270</v>
      </c>
      <c r="H376" s="115"/>
    </row>
    <row r="377" spans="1:8" ht="12.75" customHeight="1" x14ac:dyDescent="0.2">
      <c r="A377" s="75">
        <v>403</v>
      </c>
      <c r="B377" s="75" t="s">
        <v>814</v>
      </c>
      <c r="C377" s="75" t="s">
        <v>893</v>
      </c>
      <c r="D377" s="101"/>
      <c r="E377" s="77"/>
      <c r="F377" s="77"/>
      <c r="G377" s="73">
        <v>270</v>
      </c>
      <c r="H377" s="115"/>
    </row>
    <row r="378" spans="1:8" ht="12.75" customHeight="1" x14ac:dyDescent="0.2">
      <c r="A378" s="75">
        <v>404</v>
      </c>
      <c r="B378" s="75" t="s">
        <v>814</v>
      </c>
      <c r="C378" s="75" t="s">
        <v>893</v>
      </c>
      <c r="D378" s="101"/>
      <c r="E378" s="77"/>
      <c r="F378" s="77"/>
      <c r="G378" s="73">
        <v>270</v>
      </c>
      <c r="H378" s="115"/>
    </row>
    <row r="379" spans="1:8" ht="12.75" customHeight="1" x14ac:dyDescent="0.2">
      <c r="A379" s="75">
        <v>405</v>
      </c>
      <c r="B379" s="75" t="s">
        <v>814</v>
      </c>
      <c r="C379" s="75" t="s">
        <v>893</v>
      </c>
      <c r="D379" s="101"/>
      <c r="E379" s="77"/>
      <c r="F379" s="77"/>
      <c r="G379" s="73">
        <v>270</v>
      </c>
      <c r="H379" s="115"/>
    </row>
    <row r="380" spans="1:8" ht="12.75" customHeight="1" x14ac:dyDescent="0.2">
      <c r="A380" s="75">
        <v>406</v>
      </c>
      <c r="B380" s="75" t="s">
        <v>814</v>
      </c>
      <c r="C380" s="75" t="s">
        <v>893</v>
      </c>
      <c r="D380" s="101"/>
      <c r="E380" s="77"/>
      <c r="F380" s="77"/>
      <c r="G380" s="73">
        <v>270</v>
      </c>
      <c r="H380" s="115"/>
    </row>
    <row r="381" spans="1:8" ht="12.75" customHeight="1" x14ac:dyDescent="0.2">
      <c r="A381" s="75">
        <v>407</v>
      </c>
      <c r="B381" s="75" t="s">
        <v>814</v>
      </c>
      <c r="C381" s="75" t="s">
        <v>893</v>
      </c>
      <c r="D381" s="101"/>
      <c r="E381" s="77"/>
      <c r="F381" s="77"/>
      <c r="G381" s="73">
        <v>270</v>
      </c>
      <c r="H381" s="115"/>
    </row>
    <row r="382" spans="1:8" ht="12.75" customHeight="1" x14ac:dyDescent="0.2">
      <c r="A382" s="75">
        <v>408</v>
      </c>
      <c r="B382" s="75" t="s">
        <v>814</v>
      </c>
      <c r="C382" s="75" t="s">
        <v>893</v>
      </c>
      <c r="D382" s="101"/>
      <c r="E382" s="77"/>
      <c r="F382" s="77"/>
      <c r="G382" s="73">
        <v>270</v>
      </c>
      <c r="H382" s="115"/>
    </row>
    <row r="383" spans="1:8" ht="12.75" customHeight="1" x14ac:dyDescent="0.2">
      <c r="A383" s="75">
        <v>409</v>
      </c>
      <c r="B383" s="75" t="s">
        <v>814</v>
      </c>
      <c r="C383" s="75" t="s">
        <v>893</v>
      </c>
      <c r="D383" s="101"/>
      <c r="E383" s="77"/>
      <c r="F383" s="77"/>
      <c r="G383" s="73">
        <v>270</v>
      </c>
      <c r="H383" s="115"/>
    </row>
    <row r="384" spans="1:8" ht="12.75" customHeight="1" x14ac:dyDescent="0.2">
      <c r="A384" s="75">
        <v>410</v>
      </c>
      <c r="B384" s="75" t="s">
        <v>814</v>
      </c>
      <c r="C384" s="75" t="s">
        <v>893</v>
      </c>
      <c r="D384" s="101"/>
      <c r="E384" s="77"/>
      <c r="F384" s="77"/>
      <c r="G384" s="73">
        <v>270</v>
      </c>
      <c r="H384" s="115"/>
    </row>
    <row r="385" spans="1:8" ht="12.75" customHeight="1" x14ac:dyDescent="0.2">
      <c r="A385" s="75">
        <v>411</v>
      </c>
      <c r="B385" s="75" t="s">
        <v>814</v>
      </c>
      <c r="C385" s="75" t="s">
        <v>893</v>
      </c>
      <c r="D385" s="101"/>
      <c r="E385" s="77"/>
      <c r="F385" s="77"/>
      <c r="G385" s="73">
        <v>270</v>
      </c>
      <c r="H385" s="115"/>
    </row>
    <row r="386" spans="1:8" ht="12.75" customHeight="1" x14ac:dyDescent="0.2">
      <c r="A386" s="75">
        <v>412</v>
      </c>
      <c r="B386" s="75" t="s">
        <v>814</v>
      </c>
      <c r="C386" s="75" t="s">
        <v>893</v>
      </c>
      <c r="D386" s="101"/>
      <c r="E386" s="77"/>
      <c r="F386" s="77"/>
      <c r="G386" s="73">
        <v>270</v>
      </c>
      <c r="H386" s="115"/>
    </row>
    <row r="387" spans="1:8" ht="12.75" customHeight="1" x14ac:dyDescent="0.2">
      <c r="A387" s="75">
        <v>413</v>
      </c>
      <c r="B387" s="75" t="s">
        <v>814</v>
      </c>
      <c r="C387" s="75" t="s">
        <v>893</v>
      </c>
      <c r="D387" s="101"/>
      <c r="E387" s="77"/>
      <c r="F387" s="77"/>
      <c r="G387" s="73">
        <v>270</v>
      </c>
      <c r="H387" s="115"/>
    </row>
    <row r="388" spans="1:8" ht="12.75" customHeight="1" x14ac:dyDescent="0.2">
      <c r="A388" s="75">
        <v>414</v>
      </c>
      <c r="B388" s="75" t="s">
        <v>813</v>
      </c>
      <c r="C388" s="75" t="s">
        <v>893</v>
      </c>
      <c r="D388" s="101"/>
      <c r="E388" s="77"/>
      <c r="F388" s="77"/>
      <c r="G388" s="73">
        <v>350</v>
      </c>
      <c r="H388" s="115"/>
    </row>
    <row r="389" spans="1:8" ht="12.75" customHeight="1" x14ac:dyDescent="0.2">
      <c r="A389" s="75">
        <v>415</v>
      </c>
      <c r="B389" s="75" t="s">
        <v>813</v>
      </c>
      <c r="C389" s="75" t="s">
        <v>893</v>
      </c>
      <c r="D389" s="101"/>
      <c r="E389" s="77"/>
      <c r="F389" s="77"/>
      <c r="G389" s="73">
        <v>350</v>
      </c>
      <c r="H389" s="115"/>
    </row>
    <row r="390" spans="1:8" ht="12.75" customHeight="1" x14ac:dyDescent="0.2">
      <c r="A390" s="75">
        <v>416</v>
      </c>
      <c r="B390" s="75" t="s">
        <v>813</v>
      </c>
      <c r="C390" s="75" t="s">
        <v>893</v>
      </c>
      <c r="D390" s="101"/>
      <c r="E390" s="77"/>
      <c r="F390" s="77"/>
      <c r="G390" s="73">
        <v>350</v>
      </c>
      <c r="H390" s="115"/>
    </row>
    <row r="391" spans="1:8" ht="12.75" customHeight="1" x14ac:dyDescent="0.2">
      <c r="A391" s="75">
        <v>417</v>
      </c>
      <c r="B391" s="75" t="s">
        <v>813</v>
      </c>
      <c r="C391" s="75" t="s">
        <v>893</v>
      </c>
      <c r="D391" s="101"/>
      <c r="E391" s="77"/>
      <c r="F391" s="77"/>
      <c r="G391" s="73">
        <v>350</v>
      </c>
      <c r="H391" s="115"/>
    </row>
    <row r="392" spans="1:8" ht="12.75" customHeight="1" x14ac:dyDescent="0.2">
      <c r="A392" s="75">
        <v>418</v>
      </c>
      <c r="B392" s="75" t="s">
        <v>813</v>
      </c>
      <c r="C392" s="75" t="s">
        <v>893</v>
      </c>
      <c r="D392" s="101"/>
      <c r="E392" s="77"/>
      <c r="F392" s="77"/>
      <c r="G392" s="73">
        <v>350</v>
      </c>
      <c r="H392" s="115"/>
    </row>
    <row r="393" spans="1:8" ht="12.75" customHeight="1" x14ac:dyDescent="0.2">
      <c r="A393" s="75">
        <v>419</v>
      </c>
      <c r="B393" s="75" t="s">
        <v>813</v>
      </c>
      <c r="C393" s="75" t="s">
        <v>893</v>
      </c>
      <c r="D393" s="101"/>
      <c r="E393" s="77"/>
      <c r="F393" s="77"/>
      <c r="G393" s="73">
        <v>350</v>
      </c>
      <c r="H393" s="115"/>
    </row>
    <row r="394" spans="1:8" ht="12.75" customHeight="1" x14ac:dyDescent="0.2">
      <c r="A394" s="75">
        <v>420</v>
      </c>
      <c r="B394" s="75" t="s">
        <v>813</v>
      </c>
      <c r="C394" s="75" t="s">
        <v>893</v>
      </c>
      <c r="D394" s="101"/>
      <c r="E394" s="77"/>
      <c r="F394" s="77"/>
      <c r="G394" s="73">
        <v>350</v>
      </c>
      <c r="H394" s="115"/>
    </row>
    <row r="395" spans="1:8" ht="12.75" customHeight="1" x14ac:dyDescent="0.2">
      <c r="A395" s="75">
        <v>421</v>
      </c>
      <c r="B395" s="75" t="s">
        <v>813</v>
      </c>
      <c r="C395" s="75" t="s">
        <v>893</v>
      </c>
      <c r="D395" s="101"/>
      <c r="E395" s="77"/>
      <c r="F395" s="77"/>
      <c r="G395" s="73">
        <v>350</v>
      </c>
      <c r="H395" s="115"/>
    </row>
    <row r="396" spans="1:8" ht="12.75" customHeight="1" x14ac:dyDescent="0.2">
      <c r="A396" s="75">
        <v>422</v>
      </c>
      <c r="B396" s="75" t="s">
        <v>813</v>
      </c>
      <c r="C396" s="75" t="s">
        <v>893</v>
      </c>
      <c r="D396" s="101"/>
      <c r="E396" s="77"/>
      <c r="F396" s="77"/>
      <c r="G396" s="73">
        <v>350</v>
      </c>
      <c r="H396" s="115"/>
    </row>
    <row r="397" spans="1:8" ht="12.75" customHeight="1" x14ac:dyDescent="0.2">
      <c r="A397" s="75">
        <v>423</v>
      </c>
      <c r="B397" s="75" t="s">
        <v>813</v>
      </c>
      <c r="C397" s="75" t="s">
        <v>893</v>
      </c>
      <c r="D397" s="101"/>
      <c r="E397" s="77"/>
      <c r="F397" s="77"/>
      <c r="G397" s="73">
        <v>350</v>
      </c>
      <c r="H397" s="115"/>
    </row>
    <row r="398" spans="1:8" ht="12.75" customHeight="1" x14ac:dyDescent="0.2">
      <c r="A398" s="75">
        <v>424</v>
      </c>
      <c r="B398" s="75" t="s">
        <v>813</v>
      </c>
      <c r="C398" s="75" t="s">
        <v>893</v>
      </c>
      <c r="D398" s="101"/>
      <c r="E398" s="77"/>
      <c r="F398" s="77"/>
      <c r="G398" s="73">
        <v>350</v>
      </c>
      <c r="H398" s="115"/>
    </row>
    <row r="399" spans="1:8" ht="12.75" customHeight="1" x14ac:dyDescent="0.2">
      <c r="A399" s="75">
        <v>143</v>
      </c>
      <c r="B399" s="71" t="s">
        <v>507</v>
      </c>
      <c r="C399" s="71" t="s">
        <v>866</v>
      </c>
      <c r="D399" s="101"/>
      <c r="E399" s="77"/>
      <c r="F399" s="77"/>
      <c r="G399" s="73">
        <v>500</v>
      </c>
      <c r="H399" s="115"/>
    </row>
    <row r="400" spans="1:8" ht="12.75" customHeight="1" x14ac:dyDescent="0.2">
      <c r="A400" s="75">
        <v>243</v>
      </c>
      <c r="B400" s="76" t="s">
        <v>568</v>
      </c>
      <c r="C400" s="76" t="s">
        <v>883</v>
      </c>
      <c r="D400" s="101"/>
      <c r="E400" s="77"/>
      <c r="F400" s="77"/>
      <c r="G400" s="77">
        <v>650</v>
      </c>
      <c r="H400" s="116"/>
    </row>
    <row r="401" spans="1:8" ht="12.75" customHeight="1" x14ac:dyDescent="0.2">
      <c r="A401" s="75">
        <v>244</v>
      </c>
      <c r="B401" s="76" t="s">
        <v>568</v>
      </c>
      <c r="C401" s="76" t="s">
        <v>883</v>
      </c>
      <c r="D401" s="101"/>
      <c r="E401" s="77"/>
      <c r="F401" s="77"/>
      <c r="G401" s="77">
        <v>650</v>
      </c>
      <c r="H401" s="116"/>
    </row>
    <row r="402" spans="1:8" ht="12.75" customHeight="1" x14ac:dyDescent="0.2">
      <c r="A402" s="75">
        <v>245</v>
      </c>
      <c r="B402" s="76" t="s">
        <v>568</v>
      </c>
      <c r="C402" s="76" t="s">
        <v>883</v>
      </c>
      <c r="D402" s="101"/>
      <c r="E402" s="77"/>
      <c r="F402" s="77"/>
      <c r="G402" s="77">
        <v>650</v>
      </c>
      <c r="H402" s="116"/>
    </row>
    <row r="403" spans="1:8" ht="12.75" customHeight="1" x14ac:dyDescent="0.2">
      <c r="A403" s="75">
        <v>246</v>
      </c>
      <c r="B403" s="76" t="s">
        <v>568</v>
      </c>
      <c r="C403" s="76" t="s">
        <v>883</v>
      </c>
      <c r="D403" s="101"/>
      <c r="E403" s="77"/>
      <c r="F403" s="77"/>
      <c r="G403" s="77">
        <v>650</v>
      </c>
      <c r="H403" s="116"/>
    </row>
    <row r="404" spans="1:8" ht="12.75" customHeight="1" x14ac:dyDescent="0.2">
      <c r="A404" s="75">
        <v>247</v>
      </c>
      <c r="B404" s="76" t="s">
        <v>568</v>
      </c>
      <c r="C404" s="76" t="s">
        <v>883</v>
      </c>
      <c r="D404" s="101"/>
      <c r="E404" s="77"/>
      <c r="F404" s="77"/>
      <c r="G404" s="77">
        <v>650</v>
      </c>
      <c r="H404" s="116"/>
    </row>
    <row r="405" spans="1:8" ht="12.75" customHeight="1" x14ac:dyDescent="0.2">
      <c r="A405" s="75">
        <v>248</v>
      </c>
      <c r="B405" s="76" t="s">
        <v>568</v>
      </c>
      <c r="C405" s="76" t="s">
        <v>883</v>
      </c>
      <c r="D405" s="101"/>
      <c r="E405" s="77"/>
      <c r="F405" s="77"/>
      <c r="G405" s="77">
        <v>600</v>
      </c>
      <c r="H405" s="116"/>
    </row>
    <row r="406" spans="1:8" ht="12.75" customHeight="1" x14ac:dyDescent="0.2">
      <c r="A406" s="75">
        <v>249</v>
      </c>
      <c r="B406" s="76" t="s">
        <v>568</v>
      </c>
      <c r="C406" s="76" t="s">
        <v>883</v>
      </c>
      <c r="D406" s="101"/>
      <c r="E406" s="77"/>
      <c r="F406" s="77"/>
      <c r="G406" s="77">
        <v>600</v>
      </c>
      <c r="H406" s="116"/>
    </row>
    <row r="407" spans="1:8" ht="12.75" customHeight="1" x14ac:dyDescent="0.2">
      <c r="A407" s="75">
        <v>250</v>
      </c>
      <c r="B407" s="76" t="s">
        <v>568</v>
      </c>
      <c r="C407" s="76" t="s">
        <v>883</v>
      </c>
      <c r="D407" s="101"/>
      <c r="E407" s="77"/>
      <c r="F407" s="77"/>
      <c r="G407" s="77">
        <v>650</v>
      </c>
      <c r="H407" s="116"/>
    </row>
    <row r="408" spans="1:8" ht="12.75" customHeight="1" x14ac:dyDescent="0.2">
      <c r="A408" s="75">
        <v>251</v>
      </c>
      <c r="B408" s="76" t="s">
        <v>568</v>
      </c>
      <c r="C408" s="76" t="s">
        <v>883</v>
      </c>
      <c r="D408" s="101"/>
      <c r="E408" s="77"/>
      <c r="F408" s="77"/>
      <c r="G408" s="77">
        <v>585</v>
      </c>
      <c r="H408" s="116"/>
    </row>
    <row r="409" spans="1:8" ht="12.75" customHeight="1" x14ac:dyDescent="0.2">
      <c r="A409" s="75">
        <v>252</v>
      </c>
      <c r="B409" s="76" t="s">
        <v>568</v>
      </c>
      <c r="C409" s="76" t="s">
        <v>883</v>
      </c>
      <c r="D409" s="101"/>
      <c r="E409" s="77"/>
      <c r="F409" s="77"/>
      <c r="G409" s="77">
        <v>650</v>
      </c>
      <c r="H409" s="116"/>
    </row>
    <row r="410" spans="1:8" ht="12.75" customHeight="1" x14ac:dyDescent="0.2">
      <c r="A410" s="75">
        <v>253</v>
      </c>
      <c r="B410" s="76" t="s">
        <v>568</v>
      </c>
      <c r="C410" s="76" t="s">
        <v>883</v>
      </c>
      <c r="D410" s="101"/>
      <c r="E410" s="77"/>
      <c r="F410" s="77"/>
      <c r="G410" s="77">
        <v>650</v>
      </c>
      <c r="H410" s="116"/>
    </row>
    <row r="411" spans="1:8" ht="12.75" customHeight="1" x14ac:dyDescent="0.2">
      <c r="A411" s="75">
        <v>254</v>
      </c>
      <c r="B411" s="76" t="s">
        <v>568</v>
      </c>
      <c r="C411" s="76" t="s">
        <v>883</v>
      </c>
      <c r="D411" s="101"/>
      <c r="E411" s="77"/>
      <c r="F411" s="77"/>
      <c r="G411" s="77">
        <v>600</v>
      </c>
      <c r="H411" s="116"/>
    </row>
    <row r="412" spans="1:8" ht="12.75" customHeight="1" x14ac:dyDescent="0.2">
      <c r="A412" s="75">
        <v>255</v>
      </c>
      <c r="B412" s="76" t="s">
        <v>568</v>
      </c>
      <c r="C412" s="76" t="s">
        <v>883</v>
      </c>
      <c r="D412" s="101"/>
      <c r="E412" s="77"/>
      <c r="F412" s="77"/>
      <c r="G412" s="77">
        <v>500</v>
      </c>
      <c r="H412" s="116"/>
    </row>
    <row r="413" spans="1:8" ht="12.75" customHeight="1" x14ac:dyDescent="0.2">
      <c r="A413" s="75">
        <v>345</v>
      </c>
      <c r="B413" s="91" t="s">
        <v>568</v>
      </c>
      <c r="C413" s="75" t="s">
        <v>883</v>
      </c>
      <c r="D413" s="101"/>
      <c r="E413" s="77"/>
      <c r="F413" s="77"/>
      <c r="G413" s="73">
        <v>650</v>
      </c>
      <c r="H413" s="115"/>
    </row>
    <row r="414" spans="1:8" ht="12.75" customHeight="1" x14ac:dyDescent="0.2">
      <c r="A414" s="75">
        <v>346</v>
      </c>
      <c r="B414" s="91" t="s">
        <v>568</v>
      </c>
      <c r="C414" s="75" t="s">
        <v>883</v>
      </c>
      <c r="D414" s="101"/>
      <c r="E414" s="77"/>
      <c r="F414" s="77"/>
      <c r="G414" s="73">
        <v>650</v>
      </c>
      <c r="H414" s="115"/>
    </row>
    <row r="415" spans="1:8" ht="12.75" customHeight="1" x14ac:dyDescent="0.2">
      <c r="A415" s="75">
        <v>347</v>
      </c>
      <c r="B415" s="91" t="s">
        <v>568</v>
      </c>
      <c r="C415" s="75" t="s">
        <v>883</v>
      </c>
      <c r="D415" s="101"/>
      <c r="E415" s="77"/>
      <c r="F415" s="77"/>
      <c r="G415" s="73">
        <v>650</v>
      </c>
      <c r="H415" s="115"/>
    </row>
    <row r="416" spans="1:8" ht="12.75" customHeight="1" x14ac:dyDescent="0.2">
      <c r="A416" s="75">
        <v>348</v>
      </c>
      <c r="B416" s="91" t="s">
        <v>568</v>
      </c>
      <c r="C416" s="75" t="s">
        <v>883</v>
      </c>
      <c r="D416" s="101"/>
      <c r="E416" s="77"/>
      <c r="F416" s="77"/>
      <c r="G416" s="73">
        <v>650</v>
      </c>
      <c r="H416" s="115"/>
    </row>
    <row r="417" spans="1:8" ht="12.75" customHeight="1" x14ac:dyDescent="0.2">
      <c r="A417" s="75">
        <v>349</v>
      </c>
      <c r="B417" s="91" t="s">
        <v>568</v>
      </c>
      <c r="C417" s="75" t="s">
        <v>883</v>
      </c>
      <c r="D417" s="101"/>
      <c r="E417" s="77"/>
      <c r="F417" s="77"/>
      <c r="G417" s="73">
        <v>650</v>
      </c>
      <c r="H417" s="115"/>
    </row>
    <row r="418" spans="1:8" ht="12.75" customHeight="1" x14ac:dyDescent="0.2">
      <c r="A418" s="75">
        <v>350</v>
      </c>
      <c r="B418" s="91" t="s">
        <v>568</v>
      </c>
      <c r="C418" s="75" t="s">
        <v>883</v>
      </c>
      <c r="D418" s="101"/>
      <c r="E418" s="77"/>
      <c r="F418" s="77"/>
      <c r="G418" s="73">
        <v>650</v>
      </c>
      <c r="H418" s="115"/>
    </row>
    <row r="419" spans="1:8" ht="12.75" customHeight="1" x14ac:dyDescent="0.2">
      <c r="A419" s="75">
        <v>256</v>
      </c>
      <c r="B419" s="90" t="s">
        <v>725</v>
      </c>
      <c r="C419" s="76" t="s">
        <v>883</v>
      </c>
      <c r="D419" s="101"/>
      <c r="E419" s="77"/>
      <c r="F419" s="77"/>
      <c r="G419" s="77">
        <v>450</v>
      </c>
      <c r="H419" s="116"/>
    </row>
    <row r="420" spans="1:8" ht="12.75" customHeight="1" x14ac:dyDescent="0.2">
      <c r="A420" s="75">
        <v>351</v>
      </c>
      <c r="B420" s="91" t="s">
        <v>725</v>
      </c>
      <c r="C420" s="75" t="s">
        <v>883</v>
      </c>
      <c r="D420" s="101"/>
      <c r="E420" s="77"/>
      <c r="F420" s="77"/>
      <c r="G420" s="73">
        <v>400</v>
      </c>
      <c r="H420" s="115"/>
    </row>
    <row r="421" spans="1:8" ht="12.75" customHeight="1" x14ac:dyDescent="0.2">
      <c r="A421" s="75">
        <v>92</v>
      </c>
      <c r="B421" s="71" t="s">
        <v>546</v>
      </c>
      <c r="C421" s="71" t="s">
        <v>547</v>
      </c>
      <c r="D421" s="101"/>
      <c r="E421" s="77"/>
      <c r="F421" s="77"/>
      <c r="G421" s="73">
        <v>375</v>
      </c>
      <c r="H421" s="115"/>
    </row>
    <row r="422" spans="1:8" ht="12.75" customHeight="1" x14ac:dyDescent="0.2">
      <c r="A422" s="75">
        <v>93</v>
      </c>
      <c r="B422" s="71" t="s">
        <v>546</v>
      </c>
      <c r="C422" s="71" t="s">
        <v>547</v>
      </c>
      <c r="D422" s="101"/>
      <c r="E422" s="77"/>
      <c r="F422" s="77"/>
      <c r="G422" s="73">
        <v>375</v>
      </c>
      <c r="H422" s="115"/>
    </row>
    <row r="423" spans="1:8" ht="12.75" customHeight="1" x14ac:dyDescent="0.2">
      <c r="A423" s="75">
        <v>94</v>
      </c>
      <c r="B423" s="71" t="s">
        <v>546</v>
      </c>
      <c r="C423" s="71" t="s">
        <v>547</v>
      </c>
      <c r="D423" s="101"/>
      <c r="E423" s="77"/>
      <c r="F423" s="77"/>
      <c r="G423" s="73">
        <v>425</v>
      </c>
      <c r="H423" s="115"/>
    </row>
    <row r="424" spans="1:8" ht="12.75" customHeight="1" x14ac:dyDescent="0.2">
      <c r="A424" s="75">
        <v>446</v>
      </c>
      <c r="B424" s="76" t="s">
        <v>546</v>
      </c>
      <c r="C424" s="76" t="s">
        <v>638</v>
      </c>
      <c r="D424" s="101"/>
      <c r="E424" s="77"/>
      <c r="F424" s="77"/>
      <c r="G424" s="77">
        <v>350</v>
      </c>
      <c r="H424" s="116"/>
    </row>
    <row r="425" spans="1:8" ht="12.75" customHeight="1" x14ac:dyDescent="0.2">
      <c r="A425" s="75">
        <v>305</v>
      </c>
      <c r="B425" s="76" t="s">
        <v>633</v>
      </c>
      <c r="C425" s="76" t="s">
        <v>547</v>
      </c>
      <c r="D425" s="101"/>
      <c r="E425" s="77"/>
      <c r="F425" s="77"/>
      <c r="G425" s="77">
        <v>350</v>
      </c>
      <c r="H425" s="116"/>
    </row>
    <row r="426" spans="1:8" ht="12.75" customHeight="1" x14ac:dyDescent="0.2">
      <c r="A426" s="75">
        <v>154</v>
      </c>
      <c r="B426" s="76" t="s">
        <v>557</v>
      </c>
      <c r="C426" s="71" t="s">
        <v>538</v>
      </c>
      <c r="D426" s="101"/>
      <c r="E426" s="77"/>
      <c r="F426" s="77"/>
      <c r="G426" s="73">
        <v>200</v>
      </c>
      <c r="H426" s="115"/>
    </row>
    <row r="427" spans="1:8" ht="12.75" customHeight="1" x14ac:dyDescent="0.2">
      <c r="A427" s="75">
        <v>155</v>
      </c>
      <c r="B427" s="76" t="s">
        <v>559</v>
      </c>
      <c r="C427" s="71" t="s">
        <v>538</v>
      </c>
      <c r="D427" s="101"/>
      <c r="E427" s="77"/>
      <c r="F427" s="77"/>
      <c r="G427" s="73">
        <v>200</v>
      </c>
      <c r="H427" s="115"/>
    </row>
    <row r="428" spans="1:8" ht="12.75" customHeight="1" x14ac:dyDescent="0.2">
      <c r="A428" s="75">
        <v>163</v>
      </c>
      <c r="B428" s="76" t="s">
        <v>927</v>
      </c>
      <c r="C428" s="71" t="s">
        <v>543</v>
      </c>
      <c r="D428" s="101"/>
      <c r="E428" s="77"/>
      <c r="F428" s="77"/>
      <c r="G428" s="77">
        <v>300</v>
      </c>
      <c r="H428" s="116"/>
    </row>
    <row r="429" spans="1:8" ht="12.75" customHeight="1" x14ac:dyDescent="0.2">
      <c r="A429" s="75">
        <v>164</v>
      </c>
      <c r="B429" s="76" t="s">
        <v>927</v>
      </c>
      <c r="C429" s="71" t="s">
        <v>543</v>
      </c>
      <c r="D429" s="101"/>
      <c r="E429" s="77"/>
      <c r="F429" s="77"/>
      <c r="G429" s="77">
        <v>300</v>
      </c>
      <c r="H429" s="116"/>
    </row>
    <row r="430" spans="1:8" ht="12.75" customHeight="1" x14ac:dyDescent="0.2">
      <c r="A430" s="75">
        <v>165</v>
      </c>
      <c r="B430" s="76" t="s">
        <v>927</v>
      </c>
      <c r="C430" s="71" t="s">
        <v>543</v>
      </c>
      <c r="D430" s="101"/>
      <c r="E430" s="77"/>
      <c r="F430" s="77"/>
      <c r="G430" s="77">
        <v>300</v>
      </c>
      <c r="H430" s="116"/>
    </row>
    <row r="431" spans="1:8" ht="12.75" customHeight="1" x14ac:dyDescent="0.2">
      <c r="A431" s="75">
        <v>149</v>
      </c>
      <c r="B431" s="76" t="s">
        <v>552</v>
      </c>
      <c r="C431" s="71" t="s">
        <v>538</v>
      </c>
      <c r="D431" s="101"/>
      <c r="E431" s="77"/>
      <c r="F431" s="77"/>
      <c r="G431" s="73">
        <v>350</v>
      </c>
      <c r="H431" s="115"/>
    </row>
    <row r="432" spans="1:8" ht="12.75" customHeight="1" x14ac:dyDescent="0.2">
      <c r="A432" s="75">
        <v>150</v>
      </c>
      <c r="B432" s="76" t="s">
        <v>871</v>
      </c>
      <c r="C432" s="71" t="s">
        <v>538</v>
      </c>
      <c r="D432" s="101"/>
      <c r="E432" s="77"/>
      <c r="F432" s="77"/>
      <c r="G432" s="73">
        <v>200</v>
      </c>
      <c r="H432" s="115"/>
    </row>
    <row r="433" spans="1:8" ht="12.75" customHeight="1" x14ac:dyDescent="0.2">
      <c r="A433" s="75">
        <v>152</v>
      </c>
      <c r="B433" s="76" t="s">
        <v>555</v>
      </c>
      <c r="C433" s="71" t="s">
        <v>538</v>
      </c>
      <c r="D433" s="101"/>
      <c r="E433" s="77"/>
      <c r="F433" s="77"/>
      <c r="G433" s="73">
        <v>200</v>
      </c>
      <c r="H433" s="115"/>
    </row>
    <row r="434" spans="1:8" ht="12.75" customHeight="1" x14ac:dyDescent="0.2">
      <c r="A434" s="75">
        <v>151</v>
      </c>
      <c r="B434" s="76" t="s">
        <v>554</v>
      </c>
      <c r="C434" s="71" t="s">
        <v>538</v>
      </c>
      <c r="D434" s="101"/>
      <c r="E434" s="77"/>
      <c r="F434" s="77"/>
      <c r="G434" s="73">
        <v>200</v>
      </c>
      <c r="H434" s="115"/>
    </row>
    <row r="435" spans="1:8" ht="12.75" customHeight="1" x14ac:dyDescent="0.2">
      <c r="A435" s="75">
        <v>148</v>
      </c>
      <c r="B435" s="76" t="s">
        <v>550</v>
      </c>
      <c r="C435" s="71" t="s">
        <v>538</v>
      </c>
      <c r="D435" s="101"/>
      <c r="E435" s="77"/>
      <c r="F435" s="77"/>
      <c r="G435" s="73">
        <v>400</v>
      </c>
      <c r="H435" s="115"/>
    </row>
    <row r="436" spans="1:8" ht="12.75" customHeight="1" x14ac:dyDescent="0.2">
      <c r="A436" s="75">
        <v>156</v>
      </c>
      <c r="B436" s="76" t="s">
        <v>560</v>
      </c>
      <c r="C436" s="71" t="s">
        <v>538</v>
      </c>
      <c r="D436" s="101"/>
      <c r="E436" s="77"/>
      <c r="F436" s="77"/>
      <c r="G436" s="73">
        <v>200</v>
      </c>
      <c r="H436" s="115"/>
    </row>
    <row r="437" spans="1:8" ht="12.75" customHeight="1" x14ac:dyDescent="0.2">
      <c r="A437" s="75">
        <v>153</v>
      </c>
      <c r="B437" s="76" t="s">
        <v>872</v>
      </c>
      <c r="C437" s="71" t="s">
        <v>538</v>
      </c>
      <c r="D437" s="101"/>
      <c r="E437" s="77"/>
      <c r="F437" s="77"/>
      <c r="G437" s="73">
        <v>200</v>
      </c>
      <c r="H437" s="115"/>
    </row>
    <row r="438" spans="1:8" ht="12.75" customHeight="1" x14ac:dyDescent="0.2">
      <c r="A438" s="75">
        <v>258</v>
      </c>
      <c r="B438" s="76" t="s">
        <v>583</v>
      </c>
      <c r="C438" s="76" t="s">
        <v>584</v>
      </c>
      <c r="D438" s="101"/>
      <c r="E438" s="77"/>
      <c r="F438" s="77"/>
      <c r="G438" s="77">
        <v>400</v>
      </c>
      <c r="H438" s="116"/>
    </row>
    <row r="439" spans="1:8" ht="12.75" customHeight="1" x14ac:dyDescent="0.2">
      <c r="A439" s="75">
        <v>17</v>
      </c>
      <c r="B439" s="72" t="s">
        <v>501</v>
      </c>
      <c r="C439" s="71" t="s">
        <v>844</v>
      </c>
      <c r="D439" s="101"/>
      <c r="E439" s="77"/>
      <c r="F439" s="77"/>
      <c r="G439" s="73">
        <v>800</v>
      </c>
      <c r="H439" s="115"/>
    </row>
    <row r="440" spans="1:8" ht="12.75" customHeight="1" x14ac:dyDescent="0.2">
      <c r="A440" s="75">
        <v>302</v>
      </c>
      <c r="B440" s="76" t="s">
        <v>627</v>
      </c>
      <c r="C440" s="76" t="s">
        <v>547</v>
      </c>
      <c r="D440" s="101"/>
      <c r="E440" s="77"/>
      <c r="F440" s="77"/>
      <c r="G440" s="77">
        <v>600</v>
      </c>
      <c r="H440" s="116"/>
    </row>
    <row r="441" spans="1:8" ht="12.75" customHeight="1" x14ac:dyDescent="0.2">
      <c r="A441" s="75">
        <v>280</v>
      </c>
      <c r="B441" s="76" t="s">
        <v>896</v>
      </c>
      <c r="C441" s="76" t="s">
        <v>611</v>
      </c>
      <c r="D441" s="101"/>
      <c r="E441" s="77"/>
      <c r="F441" s="77"/>
      <c r="G441" s="77">
        <v>550</v>
      </c>
      <c r="H441" s="116"/>
    </row>
    <row r="442" spans="1:8" ht="12.75" customHeight="1" x14ac:dyDescent="0.2">
      <c r="A442" s="75">
        <v>53</v>
      </c>
      <c r="B442" s="72" t="s">
        <v>850</v>
      </c>
      <c r="C442" s="71" t="s">
        <v>851</v>
      </c>
      <c r="D442" s="101"/>
      <c r="E442" s="77"/>
      <c r="F442" s="77"/>
      <c r="G442" s="73">
        <v>550</v>
      </c>
      <c r="H442" s="115"/>
    </row>
    <row r="443" spans="1:8" ht="12.75" customHeight="1" x14ac:dyDescent="0.2">
      <c r="A443" s="75">
        <v>76</v>
      </c>
      <c r="B443" s="72" t="s">
        <v>853</v>
      </c>
      <c r="C443" s="71" t="s">
        <v>533</v>
      </c>
      <c r="D443" s="101"/>
      <c r="E443" s="77"/>
      <c r="F443" s="77"/>
      <c r="G443" s="73">
        <v>750</v>
      </c>
      <c r="H443" s="115"/>
    </row>
    <row r="444" spans="1:8" ht="12.75" customHeight="1" x14ac:dyDescent="0.2">
      <c r="A444" s="75">
        <v>77</v>
      </c>
      <c r="B444" s="72" t="s">
        <v>853</v>
      </c>
      <c r="C444" s="71" t="s">
        <v>533</v>
      </c>
      <c r="D444" s="101"/>
      <c r="E444" s="77"/>
      <c r="F444" s="77"/>
      <c r="G444" s="73">
        <v>962.75</v>
      </c>
      <c r="H444" s="115"/>
    </row>
    <row r="445" spans="1:8" ht="12.75" customHeight="1" x14ac:dyDescent="0.2">
      <c r="A445" s="75">
        <v>78</v>
      </c>
      <c r="B445" s="72" t="s">
        <v>853</v>
      </c>
      <c r="C445" s="71" t="s">
        <v>533</v>
      </c>
      <c r="D445" s="101"/>
      <c r="E445" s="77"/>
      <c r="F445" s="77"/>
      <c r="G445" s="73">
        <v>800</v>
      </c>
      <c r="H445" s="115"/>
    </row>
    <row r="446" spans="1:8" ht="12.75" customHeight="1" x14ac:dyDescent="0.2">
      <c r="A446" s="75">
        <v>79</v>
      </c>
      <c r="B446" s="72" t="s">
        <v>853</v>
      </c>
      <c r="C446" s="71" t="s">
        <v>533</v>
      </c>
      <c r="D446" s="101"/>
      <c r="E446" s="77"/>
      <c r="F446" s="77"/>
      <c r="G446" s="73">
        <v>1100</v>
      </c>
      <c r="H446" s="115"/>
    </row>
    <row r="447" spans="1:8" ht="12.75" customHeight="1" x14ac:dyDescent="0.2">
      <c r="A447" s="75">
        <v>48</v>
      </c>
      <c r="B447" s="71" t="s">
        <v>521</v>
      </c>
      <c r="C447" s="75" t="s">
        <v>738</v>
      </c>
      <c r="D447" s="101"/>
      <c r="E447" s="77"/>
      <c r="F447" s="77"/>
      <c r="G447" s="73">
        <v>700</v>
      </c>
      <c r="H447" s="115"/>
    </row>
    <row r="448" spans="1:8" ht="12.75" customHeight="1" x14ac:dyDescent="0.2">
      <c r="A448" s="75">
        <v>95</v>
      </c>
      <c r="B448" s="76" t="s">
        <v>521</v>
      </c>
      <c r="C448" s="71" t="s">
        <v>849</v>
      </c>
      <c r="D448" s="101"/>
      <c r="E448" s="77"/>
      <c r="F448" s="77"/>
      <c r="G448" s="73">
        <v>600</v>
      </c>
      <c r="H448" s="115"/>
    </row>
    <row r="449" spans="1:8" ht="12.75" customHeight="1" x14ac:dyDescent="0.2">
      <c r="A449" s="75">
        <v>51</v>
      </c>
      <c r="B449" s="71" t="s">
        <v>720</v>
      </c>
      <c r="C449" s="71" t="s">
        <v>849</v>
      </c>
      <c r="D449" s="101"/>
      <c r="E449" s="77"/>
      <c r="F449" s="77"/>
      <c r="G449" s="73">
        <v>425</v>
      </c>
      <c r="H449" s="115"/>
    </row>
    <row r="450" spans="1:8" ht="12.75" customHeight="1" x14ac:dyDescent="0.2">
      <c r="A450" s="75">
        <v>80</v>
      </c>
      <c r="B450" s="72" t="s">
        <v>854</v>
      </c>
      <c r="C450" s="71" t="s">
        <v>715</v>
      </c>
      <c r="D450" s="101"/>
      <c r="E450" s="77"/>
      <c r="F450" s="77"/>
      <c r="G450" s="73">
        <v>1250</v>
      </c>
      <c r="H450" s="115"/>
    </row>
    <row r="451" spans="1:8" ht="12.75" customHeight="1" x14ac:dyDescent="0.2">
      <c r="A451" s="75">
        <v>166</v>
      </c>
      <c r="B451" s="76" t="s">
        <v>876</v>
      </c>
      <c r="C451" s="71" t="s">
        <v>667</v>
      </c>
      <c r="D451" s="101"/>
      <c r="E451" s="77"/>
      <c r="F451" s="77"/>
      <c r="G451" s="73">
        <v>676</v>
      </c>
      <c r="H451" s="115"/>
    </row>
    <row r="452" spans="1:8" ht="12.75" customHeight="1" x14ac:dyDescent="0.2">
      <c r="A452" s="75">
        <v>147</v>
      </c>
      <c r="B452" s="76" t="s">
        <v>870</v>
      </c>
      <c r="C452" s="71" t="s">
        <v>533</v>
      </c>
      <c r="D452" s="101"/>
      <c r="E452" s="77"/>
      <c r="F452" s="77"/>
      <c r="G452" s="73">
        <v>465</v>
      </c>
      <c r="H452" s="115"/>
    </row>
    <row r="453" spans="1:8" ht="12.75" customHeight="1" x14ac:dyDescent="0.2">
      <c r="A453" s="75">
        <v>24</v>
      </c>
      <c r="B453" s="71" t="s">
        <v>508</v>
      </c>
      <c r="C453" s="71" t="s">
        <v>509</v>
      </c>
      <c r="D453" s="101"/>
      <c r="E453" s="77"/>
      <c r="F453" s="77"/>
      <c r="G453" s="73">
        <v>1150</v>
      </c>
      <c r="H453" s="115"/>
    </row>
    <row r="454" spans="1:8" ht="12.75" customHeight="1" x14ac:dyDescent="0.2">
      <c r="A454" s="75">
        <v>436</v>
      </c>
      <c r="B454" s="75" t="s">
        <v>914</v>
      </c>
      <c r="C454" s="75" t="s">
        <v>584</v>
      </c>
      <c r="D454" s="101"/>
      <c r="E454" s="77"/>
      <c r="F454" s="77"/>
      <c r="G454" s="73">
        <v>600</v>
      </c>
      <c r="H454" s="115"/>
    </row>
    <row r="455" spans="1:8" ht="12.75" customHeight="1" x14ac:dyDescent="0.2">
      <c r="A455" s="75">
        <v>447</v>
      </c>
      <c r="B455" s="76" t="s">
        <v>639</v>
      </c>
      <c r="C455" s="76" t="s">
        <v>638</v>
      </c>
      <c r="D455" s="101"/>
      <c r="E455" s="77"/>
      <c r="F455" s="77"/>
      <c r="G455" s="77">
        <v>350</v>
      </c>
      <c r="H455" s="116"/>
    </row>
    <row r="456" spans="1:8" ht="12.75" customHeight="1" x14ac:dyDescent="0.2">
      <c r="A456" s="75">
        <v>454</v>
      </c>
      <c r="B456" s="76" t="s">
        <v>639</v>
      </c>
      <c r="C456" s="76" t="s">
        <v>771</v>
      </c>
      <c r="D456" s="101"/>
      <c r="E456" s="77"/>
      <c r="F456" s="77"/>
      <c r="G456" s="77">
        <v>350</v>
      </c>
      <c r="H456" s="116"/>
    </row>
    <row r="457" spans="1:8" ht="12.75" customHeight="1" x14ac:dyDescent="0.2">
      <c r="A457" s="75">
        <v>455</v>
      </c>
      <c r="B457" s="76" t="s">
        <v>639</v>
      </c>
      <c r="C457" s="76" t="s">
        <v>771</v>
      </c>
      <c r="D457" s="101"/>
      <c r="E457" s="77"/>
      <c r="F457" s="77"/>
      <c r="G457" s="77">
        <v>350</v>
      </c>
      <c r="H457" s="116"/>
    </row>
    <row r="458" spans="1:8" ht="12.75" customHeight="1" x14ac:dyDescent="0.2">
      <c r="A458" s="75">
        <v>456</v>
      </c>
      <c r="B458" s="76" t="s">
        <v>639</v>
      </c>
      <c r="C458" s="76" t="s">
        <v>771</v>
      </c>
      <c r="D458" s="101"/>
      <c r="E458" s="77"/>
      <c r="F458" s="77"/>
      <c r="G458" s="77">
        <v>350</v>
      </c>
      <c r="H458" s="116"/>
    </row>
    <row r="459" spans="1:8" ht="12.75" customHeight="1" x14ac:dyDescent="0.2">
      <c r="A459" s="75">
        <v>300</v>
      </c>
      <c r="B459" s="76" t="s">
        <v>624</v>
      </c>
      <c r="C459" s="76" t="s">
        <v>547</v>
      </c>
      <c r="D459" s="101"/>
      <c r="E459" s="77"/>
      <c r="F459" s="77"/>
      <c r="G459" s="77">
        <v>425</v>
      </c>
      <c r="H459" s="116"/>
    </row>
    <row r="460" spans="1:8" ht="12.75" customHeight="1" x14ac:dyDescent="0.2">
      <c r="A460" s="75">
        <v>306</v>
      </c>
      <c r="B460" s="76" t="s">
        <v>624</v>
      </c>
      <c r="C460" s="76" t="s">
        <v>547</v>
      </c>
      <c r="D460" s="101"/>
      <c r="E460" s="77"/>
      <c r="F460" s="77"/>
      <c r="G460" s="77">
        <v>350</v>
      </c>
      <c r="H460" s="116"/>
    </row>
    <row r="461" spans="1:8" x14ac:dyDescent="0.2">
      <c r="D461" s="109"/>
      <c r="E461" s="77"/>
      <c r="F461" s="77"/>
    </row>
    <row r="462" spans="1:8" x14ac:dyDescent="0.2">
      <c r="D462" s="109"/>
      <c r="G462" s="65"/>
      <c r="H462" s="120"/>
    </row>
    <row r="463" spans="1:8" x14ac:dyDescent="0.2">
      <c r="D463" s="109"/>
    </row>
    <row r="464" spans="1:8" x14ac:dyDescent="0.2">
      <c r="D464" s="109"/>
    </row>
    <row r="465" spans="4:4" x14ac:dyDescent="0.2">
      <c r="D465" s="109"/>
    </row>
    <row r="466" spans="4:4" x14ac:dyDescent="0.2">
      <c r="D466" s="109"/>
    </row>
    <row r="467" spans="4:4" x14ac:dyDescent="0.2">
      <c r="D467" s="109"/>
    </row>
    <row r="468" spans="4:4" x14ac:dyDescent="0.2">
      <c r="D468" s="109"/>
    </row>
    <row r="469" spans="4:4" x14ac:dyDescent="0.2">
      <c r="D469" s="109"/>
    </row>
    <row r="470" spans="4:4" x14ac:dyDescent="0.2">
      <c r="D470" s="109"/>
    </row>
    <row r="471" spans="4:4" x14ac:dyDescent="0.2">
      <c r="D471" s="109"/>
    </row>
    <row r="472" spans="4:4" x14ac:dyDescent="0.2">
      <c r="D472" s="109"/>
    </row>
    <row r="473" spans="4:4" x14ac:dyDescent="0.2">
      <c r="D473" s="109"/>
    </row>
    <row r="474" spans="4:4" x14ac:dyDescent="0.2">
      <c r="D474" s="109"/>
    </row>
    <row r="475" spans="4:4" x14ac:dyDescent="0.2">
      <c r="D475" s="109"/>
    </row>
    <row r="476" spans="4:4" x14ac:dyDescent="0.2">
      <c r="D476" s="109"/>
    </row>
    <row r="477" spans="4:4" x14ac:dyDescent="0.2">
      <c r="D477" s="109"/>
    </row>
    <row r="478" spans="4:4" x14ac:dyDescent="0.2">
      <c r="D478" s="109"/>
    </row>
    <row r="479" spans="4:4" x14ac:dyDescent="0.2">
      <c r="D479" s="109"/>
    </row>
    <row r="480" spans="4:4" x14ac:dyDescent="0.2">
      <c r="D480" s="109"/>
    </row>
    <row r="481" spans="4:4" x14ac:dyDescent="0.2">
      <c r="D481" s="109"/>
    </row>
    <row r="482" spans="4:4" x14ac:dyDescent="0.2">
      <c r="D482" s="109"/>
    </row>
    <row r="483" spans="4:4" x14ac:dyDescent="0.2">
      <c r="D483" s="109"/>
    </row>
    <row r="484" spans="4:4" x14ac:dyDescent="0.2">
      <c r="D484" s="109"/>
    </row>
    <row r="485" spans="4:4" x14ac:dyDescent="0.2">
      <c r="D485" s="109"/>
    </row>
    <row r="486" spans="4:4" x14ac:dyDescent="0.2">
      <c r="D486" s="109"/>
    </row>
    <row r="487" spans="4:4" x14ac:dyDescent="0.2">
      <c r="D487" s="109"/>
    </row>
    <row r="488" spans="4:4" x14ac:dyDescent="0.2">
      <c r="D488" s="109"/>
    </row>
    <row r="489" spans="4:4" x14ac:dyDescent="0.2">
      <c r="D489" s="109"/>
    </row>
    <row r="490" spans="4:4" x14ac:dyDescent="0.2">
      <c r="D490" s="109"/>
    </row>
    <row r="491" spans="4:4" x14ac:dyDescent="0.2">
      <c r="D491" s="109"/>
    </row>
    <row r="492" spans="4:4" x14ac:dyDescent="0.2">
      <c r="D492" s="109"/>
    </row>
    <row r="493" spans="4:4" x14ac:dyDescent="0.2">
      <c r="D493" s="109"/>
    </row>
    <row r="494" spans="4:4" x14ac:dyDescent="0.2">
      <c r="D494" s="109"/>
    </row>
    <row r="495" spans="4:4" x14ac:dyDescent="0.2">
      <c r="D495" s="109"/>
    </row>
    <row r="496" spans="4:4" x14ac:dyDescent="0.2">
      <c r="D496" s="109"/>
    </row>
    <row r="497" spans="4:4" x14ac:dyDescent="0.2">
      <c r="D497" s="109"/>
    </row>
    <row r="498" spans="4:4" x14ac:dyDescent="0.2">
      <c r="D498" s="109"/>
    </row>
    <row r="499" spans="4:4" x14ac:dyDescent="0.2">
      <c r="D499" s="109"/>
    </row>
    <row r="500" spans="4:4" x14ac:dyDescent="0.2">
      <c r="D500" s="109"/>
    </row>
    <row r="501" spans="4:4" x14ac:dyDescent="0.2">
      <c r="D501" s="109"/>
    </row>
    <row r="502" spans="4:4" x14ac:dyDescent="0.2">
      <c r="D502" s="109"/>
    </row>
    <row r="503" spans="4:4" x14ac:dyDescent="0.2">
      <c r="D503" s="109"/>
    </row>
    <row r="504" spans="4:4" x14ac:dyDescent="0.2">
      <c r="D504" s="109"/>
    </row>
    <row r="505" spans="4:4" x14ac:dyDescent="0.2">
      <c r="D505" s="109"/>
    </row>
    <row r="506" spans="4:4" x14ac:dyDescent="0.2">
      <c r="D506" s="109"/>
    </row>
    <row r="507" spans="4:4" x14ac:dyDescent="0.2">
      <c r="D507" s="109"/>
    </row>
    <row r="508" spans="4:4" x14ac:dyDescent="0.2">
      <c r="D508" s="109"/>
    </row>
    <row r="509" spans="4:4" x14ac:dyDescent="0.2">
      <c r="D509" s="109"/>
    </row>
  </sheetData>
  <sortState ref="A13:E461">
    <sortCondition ref="B13:B461"/>
  </sortState>
  <mergeCells count="10">
    <mergeCell ref="I5:I6"/>
    <mergeCell ref="G5:G6"/>
    <mergeCell ref="G4:I4"/>
    <mergeCell ref="A1:G1"/>
    <mergeCell ref="A2:G2"/>
    <mergeCell ref="A3:G3"/>
    <mergeCell ref="A4:A6"/>
    <mergeCell ref="B4:B6"/>
    <mergeCell ref="C4:C6"/>
    <mergeCell ref="D4:D6"/>
  </mergeCells>
  <printOptions horizontalCentered="1"/>
  <pageMargins left="0.15748031496062992" right="0.15748031496062992" top="0.55118110236220474" bottom="0.36" header="0" footer="0"/>
  <pageSetup scale="60" orientation="landscape" r:id="rId1"/>
  <headerFooter alignWithMargins="0">
    <oddFooter>Página &amp;P</oddFooter>
  </headerFooter>
  <ignoredErrors>
    <ignoredError sqref="D7:D67" numberStoredAsText="1"/>
    <ignoredError sqref="H14:H69" formulaRang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theme="9" tint="-0.499984740745262"/>
  </sheetPr>
  <dimension ref="A1:S36"/>
  <sheetViews>
    <sheetView showGridLines="0" workbookViewId="0">
      <pane xSplit="1" ySplit="5" topLeftCell="C6" activePane="bottomRight" state="frozen"/>
      <selection pane="topRight" activeCell="B1" sqref="B1"/>
      <selection pane="bottomLeft" activeCell="A6" sqref="A6"/>
      <selection pane="bottomRight" activeCell="M6" sqref="M6:M10"/>
    </sheetView>
  </sheetViews>
  <sheetFormatPr baseColWidth="10" defaultRowHeight="12.75" x14ac:dyDescent="0.2"/>
  <cols>
    <col min="1" max="1" width="40.5703125" bestFit="1" customWidth="1"/>
    <col min="2" max="2" width="12.28515625" bestFit="1" customWidth="1"/>
    <col min="3" max="3" width="12.5703125" customWidth="1"/>
    <col min="4" max="13" width="11.85546875" customWidth="1"/>
    <col min="14" max="14" width="13.85546875" bestFit="1" customWidth="1"/>
    <col min="15" max="15" width="12" bestFit="1" customWidth="1"/>
    <col min="16" max="16" width="12.85546875" bestFit="1" customWidth="1"/>
    <col min="17" max="17" width="11.85546875" bestFit="1" customWidth="1"/>
    <col min="19" max="19" width="13.85546875" bestFit="1" customWidth="1"/>
  </cols>
  <sheetData>
    <row r="1" spans="1:19" ht="15.75" x14ac:dyDescent="0.25">
      <c r="A1" s="282" t="s">
        <v>1097</v>
      </c>
    </row>
    <row r="3" spans="1:19" x14ac:dyDescent="0.2">
      <c r="A3" s="273" t="s">
        <v>1095</v>
      </c>
      <c r="B3" s="276" t="s">
        <v>1077</v>
      </c>
      <c r="C3" s="276" t="s">
        <v>1078</v>
      </c>
      <c r="D3" s="276" t="s">
        <v>1079</v>
      </c>
      <c r="E3" s="276" t="s">
        <v>1080</v>
      </c>
      <c r="F3" s="276" t="s">
        <v>1083</v>
      </c>
      <c r="G3" s="276" t="s">
        <v>1084</v>
      </c>
      <c r="H3" s="276" t="s">
        <v>1085</v>
      </c>
      <c r="I3" s="276" t="s">
        <v>1086</v>
      </c>
      <c r="J3" s="276" t="s">
        <v>1087</v>
      </c>
      <c r="K3" s="276" t="s">
        <v>1088</v>
      </c>
      <c r="L3" s="276" t="s">
        <v>1074</v>
      </c>
      <c r="M3" s="293" t="s">
        <v>1082</v>
      </c>
      <c r="N3" s="276" t="s">
        <v>1096</v>
      </c>
    </row>
    <row r="4" spans="1:19" ht="13.5" thickBot="1" x14ac:dyDescent="0.25">
      <c r="A4" s="273"/>
      <c r="B4" s="273"/>
      <c r="C4" s="273"/>
      <c r="D4" s="273"/>
      <c r="E4" s="273"/>
      <c r="F4" s="273"/>
      <c r="G4" s="273"/>
      <c r="H4" s="273"/>
      <c r="I4" s="273"/>
      <c r="J4" s="273"/>
      <c r="K4" s="273"/>
      <c r="L4" s="273"/>
      <c r="M4" s="294"/>
    </row>
    <row r="5" spans="1:19" ht="15" customHeight="1" thickBot="1" x14ac:dyDescent="0.25">
      <c r="A5" s="286" t="s">
        <v>1081</v>
      </c>
      <c r="B5" s="287" t="s">
        <v>1074</v>
      </c>
      <c r="C5" s="287" t="s">
        <v>1082</v>
      </c>
      <c r="D5" s="287" t="s">
        <v>1077</v>
      </c>
      <c r="E5" s="287" t="s">
        <v>1078</v>
      </c>
      <c r="F5" s="287" t="s">
        <v>1079</v>
      </c>
      <c r="G5" s="287" t="s">
        <v>1080</v>
      </c>
      <c r="H5" s="287" t="s">
        <v>1083</v>
      </c>
      <c r="I5" s="287" t="s">
        <v>1084</v>
      </c>
      <c r="J5" s="287" t="s">
        <v>1085</v>
      </c>
      <c r="K5" s="287" t="s">
        <v>1086</v>
      </c>
      <c r="L5" s="287" t="s">
        <v>1087</v>
      </c>
      <c r="M5" s="295" t="s">
        <v>1088</v>
      </c>
      <c r="N5" s="288" t="s">
        <v>1096</v>
      </c>
    </row>
    <row r="6" spans="1:19" ht="15" customHeight="1" x14ac:dyDescent="0.2">
      <c r="A6" s="283" t="s">
        <v>1075</v>
      </c>
      <c r="B6" s="284">
        <v>433684.67</v>
      </c>
      <c r="C6" s="284">
        <v>411986.03</v>
      </c>
      <c r="D6" s="284">
        <v>471309.36</v>
      </c>
      <c r="E6" s="284">
        <v>494468.21</v>
      </c>
      <c r="F6" s="284">
        <v>623192.49</v>
      </c>
      <c r="G6" s="284">
        <v>556269.49</v>
      </c>
      <c r="H6" s="284">
        <v>593742.54</v>
      </c>
      <c r="I6" s="284">
        <v>570778.29</v>
      </c>
      <c r="J6" s="284">
        <v>474605.75</v>
      </c>
      <c r="K6" s="284">
        <v>455584.36</v>
      </c>
      <c r="L6" s="284">
        <v>410100.01</v>
      </c>
      <c r="M6" s="296">
        <v>446492.84</v>
      </c>
      <c r="N6" s="285">
        <f>SUM(B6:M6)</f>
        <v>5942214.04</v>
      </c>
    </row>
    <row r="7" spans="1:19" ht="15" customHeight="1" x14ac:dyDescent="0.2">
      <c r="A7" s="274" t="s">
        <v>1089</v>
      </c>
      <c r="B7" s="275">
        <v>33407.79</v>
      </c>
      <c r="C7" s="275">
        <v>5425.15</v>
      </c>
      <c r="D7" s="275">
        <v>27855.69</v>
      </c>
      <c r="E7" s="275">
        <v>27806.1</v>
      </c>
      <c r="F7" s="275">
        <v>25049.56</v>
      </c>
      <c r="G7" s="275">
        <v>31625.200000000001</v>
      </c>
      <c r="H7" s="275">
        <v>29550.35</v>
      </c>
      <c r="I7" s="275">
        <v>25646.63</v>
      </c>
      <c r="J7" s="275">
        <v>19496.8</v>
      </c>
      <c r="K7" s="275">
        <v>19927.25</v>
      </c>
      <c r="L7" s="275">
        <v>20267.099999999999</v>
      </c>
      <c r="M7" s="297">
        <v>12987.29</v>
      </c>
      <c r="N7" s="280">
        <f t="shared" ref="N7:N12" si="0">SUM(B7:M7)</f>
        <v>279044.90999999997</v>
      </c>
    </row>
    <row r="8" spans="1:19" ht="15" customHeight="1" x14ac:dyDescent="0.2">
      <c r="A8" s="274" t="s">
        <v>1090</v>
      </c>
      <c r="B8" s="275">
        <v>19203.89</v>
      </c>
      <c r="C8" s="275">
        <v>3397.91</v>
      </c>
      <c r="D8" s="275">
        <v>22335.34</v>
      </c>
      <c r="E8" s="275">
        <v>20580.509999999998</v>
      </c>
      <c r="F8" s="275">
        <v>23946.02</v>
      </c>
      <c r="G8" s="275">
        <v>24299.759999999998</v>
      </c>
      <c r="H8" s="275">
        <v>27824.62</v>
      </c>
      <c r="I8" s="275">
        <v>21244.36</v>
      </c>
      <c r="J8" s="275">
        <v>21437.4</v>
      </c>
      <c r="K8" s="275">
        <v>24950.38</v>
      </c>
      <c r="L8" s="275">
        <v>19084.88</v>
      </c>
      <c r="M8" s="297">
        <v>10409.27</v>
      </c>
      <c r="N8" s="280">
        <f t="shared" si="0"/>
        <v>238714.33999999997</v>
      </c>
    </row>
    <row r="9" spans="1:19" ht="15" customHeight="1" x14ac:dyDescent="0.2">
      <c r="A9" s="274" t="s">
        <v>1091</v>
      </c>
      <c r="B9" s="275">
        <v>20301.48</v>
      </c>
      <c r="C9" s="275">
        <v>7060.29</v>
      </c>
      <c r="D9" s="275">
        <v>27378.97</v>
      </c>
      <c r="E9" s="275">
        <v>20896.560000000001</v>
      </c>
      <c r="F9" s="275">
        <v>24252.82</v>
      </c>
      <c r="G9" s="275">
        <v>21200.720000000001</v>
      </c>
      <c r="H9" s="275">
        <v>19648.22</v>
      </c>
      <c r="I9" s="275">
        <v>18354.91</v>
      </c>
      <c r="J9" s="275">
        <v>21953.16</v>
      </c>
      <c r="K9" s="275">
        <v>26892.99</v>
      </c>
      <c r="L9" s="275">
        <v>31004.99</v>
      </c>
      <c r="M9" s="297">
        <v>18313.28</v>
      </c>
      <c r="N9" s="280">
        <f t="shared" si="0"/>
        <v>257258.38999999998</v>
      </c>
    </row>
    <row r="10" spans="1:19" ht="15" customHeight="1" x14ac:dyDescent="0.2">
      <c r="A10" s="274" t="s">
        <v>1092</v>
      </c>
      <c r="B10" s="275">
        <v>6494.31</v>
      </c>
      <c r="C10" s="275">
        <v>386.8</v>
      </c>
      <c r="D10" s="275">
        <v>8419.06</v>
      </c>
      <c r="E10" s="275">
        <v>7770.42</v>
      </c>
      <c r="F10" s="275">
        <v>10168.59</v>
      </c>
      <c r="G10" s="275">
        <v>4976.1899999999996</v>
      </c>
      <c r="H10" s="275">
        <v>7525.78</v>
      </c>
      <c r="I10" s="275">
        <v>4970.24</v>
      </c>
      <c r="J10" s="275">
        <v>0</v>
      </c>
      <c r="K10" s="275">
        <v>1260.23</v>
      </c>
      <c r="L10" s="275">
        <v>1543.9</v>
      </c>
      <c r="M10" s="297">
        <v>3350.96</v>
      </c>
      <c r="N10" s="280">
        <f t="shared" si="0"/>
        <v>56866.48</v>
      </c>
    </row>
    <row r="11" spans="1:19" ht="15" customHeight="1" x14ac:dyDescent="0.2">
      <c r="A11" s="274" t="s">
        <v>1076</v>
      </c>
      <c r="B11" s="275">
        <v>765</v>
      </c>
      <c r="C11" s="275">
        <v>765</v>
      </c>
      <c r="D11" s="275">
        <v>765</v>
      </c>
      <c r="E11" s="275">
        <v>765</v>
      </c>
      <c r="F11" s="275">
        <v>765</v>
      </c>
      <c r="G11" s="275">
        <v>765</v>
      </c>
      <c r="H11" s="275">
        <v>765</v>
      </c>
      <c r="I11" s="275">
        <v>765</v>
      </c>
      <c r="J11" s="275">
        <v>765</v>
      </c>
      <c r="K11" s="275">
        <v>765</v>
      </c>
      <c r="L11" s="275">
        <v>765</v>
      </c>
      <c r="M11" s="297">
        <f>AVERAGE(B11:L11)</f>
        <v>765</v>
      </c>
      <c r="N11" s="280">
        <f t="shared" si="0"/>
        <v>9180</v>
      </c>
      <c r="P11" s="3"/>
      <c r="Q11" s="9"/>
    </row>
    <row r="12" spans="1:19" x14ac:dyDescent="0.2">
      <c r="A12" s="278" t="s">
        <v>465</v>
      </c>
      <c r="B12" s="279">
        <f>SUM(B6:B11)</f>
        <v>513857.13999999996</v>
      </c>
      <c r="C12" s="279">
        <f t="shared" ref="C12:M12" si="1">SUM(C6:C11)</f>
        <v>429021.18</v>
      </c>
      <c r="D12" s="279">
        <f t="shared" si="1"/>
        <v>558063.42000000004</v>
      </c>
      <c r="E12" s="279">
        <f t="shared" si="1"/>
        <v>572286.80000000005</v>
      </c>
      <c r="F12" s="279">
        <f t="shared" si="1"/>
        <v>707374.48</v>
      </c>
      <c r="G12" s="279">
        <f t="shared" si="1"/>
        <v>639136.35999999987</v>
      </c>
      <c r="H12" s="279">
        <f t="shared" si="1"/>
        <v>679056.51</v>
      </c>
      <c r="I12" s="279">
        <f t="shared" si="1"/>
        <v>641759.43000000005</v>
      </c>
      <c r="J12" s="279">
        <f t="shared" si="1"/>
        <v>538258.11</v>
      </c>
      <c r="K12" s="279">
        <f t="shared" si="1"/>
        <v>529380.21</v>
      </c>
      <c r="L12" s="279">
        <f t="shared" si="1"/>
        <v>482765.88</v>
      </c>
      <c r="M12" s="272">
        <f t="shared" si="1"/>
        <v>492318.64000000007</v>
      </c>
      <c r="N12" s="281">
        <f t="shared" si="0"/>
        <v>6783278.1599999992</v>
      </c>
      <c r="P12" s="3"/>
      <c r="Q12" s="9"/>
      <c r="S12" s="9"/>
    </row>
    <row r="13" spans="1:19" ht="13.5" thickBot="1" x14ac:dyDescent="0.25">
      <c r="M13" s="4"/>
      <c r="P13" s="1"/>
      <c r="S13" s="9"/>
    </row>
    <row r="14" spans="1:19" ht="13.5" thickBot="1" x14ac:dyDescent="0.25">
      <c r="A14" s="290" t="s">
        <v>1093</v>
      </c>
      <c r="B14" s="287" t="s">
        <v>1074</v>
      </c>
      <c r="C14" s="287" t="s">
        <v>1082</v>
      </c>
      <c r="D14" s="287" t="s">
        <v>1077</v>
      </c>
      <c r="E14" s="287" t="s">
        <v>1078</v>
      </c>
      <c r="F14" s="287" t="s">
        <v>1079</v>
      </c>
      <c r="G14" s="287" t="s">
        <v>1080</v>
      </c>
      <c r="H14" s="287" t="s">
        <v>1083</v>
      </c>
      <c r="I14" s="287" t="s">
        <v>1084</v>
      </c>
      <c r="J14" s="287" t="s">
        <v>1085</v>
      </c>
      <c r="K14" s="287" t="s">
        <v>1086</v>
      </c>
      <c r="L14" s="287" t="s">
        <v>1087</v>
      </c>
      <c r="M14" s="295" t="s">
        <v>1088</v>
      </c>
      <c r="N14" s="288" t="s">
        <v>1096</v>
      </c>
    </row>
    <row r="15" spans="1:19" x14ac:dyDescent="0.2">
      <c r="A15" s="283" t="s">
        <v>1075</v>
      </c>
      <c r="B15" s="289">
        <f>+B6*5%</f>
        <v>21684.233500000002</v>
      </c>
      <c r="C15" s="289">
        <f t="shared" ref="C15:M15" si="2">+C6*5%</f>
        <v>20599.301500000001</v>
      </c>
      <c r="D15" s="289">
        <f t="shared" si="2"/>
        <v>23565.468000000001</v>
      </c>
      <c r="E15" s="289">
        <f t="shared" si="2"/>
        <v>24723.410500000002</v>
      </c>
      <c r="F15" s="289">
        <f t="shared" si="2"/>
        <v>31159.624500000002</v>
      </c>
      <c r="G15" s="289">
        <f t="shared" si="2"/>
        <v>27813.4745</v>
      </c>
      <c r="H15" s="289">
        <f t="shared" si="2"/>
        <v>29687.127000000004</v>
      </c>
      <c r="I15" s="289">
        <f t="shared" si="2"/>
        <v>28538.914500000003</v>
      </c>
      <c r="J15" s="289">
        <f t="shared" si="2"/>
        <v>23730.287500000002</v>
      </c>
      <c r="K15" s="289">
        <f t="shared" si="2"/>
        <v>22779.218000000001</v>
      </c>
      <c r="L15" s="289">
        <f t="shared" si="2"/>
        <v>20505.000500000002</v>
      </c>
      <c r="M15" s="298">
        <f t="shared" si="2"/>
        <v>22324.642000000003</v>
      </c>
      <c r="N15" s="285">
        <f t="shared" ref="N15:N23" si="3">SUM(B15:M15)</f>
        <v>297110.70200000005</v>
      </c>
      <c r="S15" s="9"/>
    </row>
    <row r="16" spans="1:19" x14ac:dyDescent="0.2">
      <c r="A16" s="274" t="s">
        <v>1089</v>
      </c>
      <c r="B16" s="70">
        <f t="shared" ref="B16:M20" si="4">+B7*5%</f>
        <v>1670.3895000000002</v>
      </c>
      <c r="C16" s="70">
        <f t="shared" si="4"/>
        <v>271.25749999999999</v>
      </c>
      <c r="D16" s="70">
        <f t="shared" si="4"/>
        <v>1392.7845</v>
      </c>
      <c r="E16" s="70">
        <f t="shared" si="4"/>
        <v>1390.3050000000001</v>
      </c>
      <c r="F16" s="70">
        <f t="shared" si="4"/>
        <v>1252.4780000000001</v>
      </c>
      <c r="G16" s="70">
        <f t="shared" si="4"/>
        <v>1581.2600000000002</v>
      </c>
      <c r="H16" s="70">
        <f t="shared" si="4"/>
        <v>1477.5174999999999</v>
      </c>
      <c r="I16" s="70">
        <f t="shared" si="4"/>
        <v>1282.3315000000002</v>
      </c>
      <c r="J16" s="70">
        <f t="shared" si="4"/>
        <v>974.84</v>
      </c>
      <c r="K16" s="70">
        <f t="shared" si="4"/>
        <v>996.36250000000007</v>
      </c>
      <c r="L16" s="70">
        <f t="shared" si="4"/>
        <v>1013.355</v>
      </c>
      <c r="M16" s="299">
        <f t="shared" si="4"/>
        <v>649.36450000000013</v>
      </c>
      <c r="N16" s="280">
        <f t="shared" si="3"/>
        <v>13952.245499999999</v>
      </c>
    </row>
    <row r="17" spans="1:15" x14ac:dyDescent="0.2">
      <c r="A17" s="274" t="s">
        <v>1090</v>
      </c>
      <c r="B17" s="70">
        <f t="shared" si="4"/>
        <v>960.19450000000006</v>
      </c>
      <c r="C17" s="70">
        <f t="shared" si="4"/>
        <v>169.8955</v>
      </c>
      <c r="D17" s="70">
        <f t="shared" si="4"/>
        <v>1116.7670000000001</v>
      </c>
      <c r="E17" s="70">
        <f t="shared" si="4"/>
        <v>1029.0255</v>
      </c>
      <c r="F17" s="70">
        <f t="shared" si="4"/>
        <v>1197.3010000000002</v>
      </c>
      <c r="G17" s="70">
        <f t="shared" si="4"/>
        <v>1214.9880000000001</v>
      </c>
      <c r="H17" s="70">
        <f t="shared" si="4"/>
        <v>1391.231</v>
      </c>
      <c r="I17" s="70">
        <f t="shared" si="4"/>
        <v>1062.2180000000001</v>
      </c>
      <c r="J17" s="70">
        <f t="shared" si="4"/>
        <v>1071.8700000000001</v>
      </c>
      <c r="K17" s="70">
        <f t="shared" si="4"/>
        <v>1247.5190000000002</v>
      </c>
      <c r="L17" s="70">
        <f t="shared" si="4"/>
        <v>954.24400000000014</v>
      </c>
      <c r="M17" s="299">
        <f t="shared" si="4"/>
        <v>520.46350000000007</v>
      </c>
      <c r="N17" s="280">
        <f t="shared" si="3"/>
        <v>11935.717000000001</v>
      </c>
    </row>
    <row r="18" spans="1:15" x14ac:dyDescent="0.2">
      <c r="A18" s="274" t="s">
        <v>1091</v>
      </c>
      <c r="B18" s="70">
        <f t="shared" si="4"/>
        <v>1015.0740000000001</v>
      </c>
      <c r="C18" s="70">
        <f t="shared" si="4"/>
        <v>353.0145</v>
      </c>
      <c r="D18" s="70">
        <f t="shared" si="4"/>
        <v>1368.9485000000002</v>
      </c>
      <c r="E18" s="70">
        <f t="shared" si="4"/>
        <v>1044.8280000000002</v>
      </c>
      <c r="F18" s="70">
        <f t="shared" si="4"/>
        <v>1212.6410000000001</v>
      </c>
      <c r="G18" s="70">
        <f t="shared" si="4"/>
        <v>1060.0360000000001</v>
      </c>
      <c r="H18" s="70">
        <f t="shared" si="4"/>
        <v>982.41100000000006</v>
      </c>
      <c r="I18" s="70">
        <f t="shared" si="4"/>
        <v>917.74549999999999</v>
      </c>
      <c r="J18" s="70">
        <f t="shared" si="4"/>
        <v>1097.6580000000001</v>
      </c>
      <c r="K18" s="70">
        <f t="shared" si="4"/>
        <v>1344.6495000000002</v>
      </c>
      <c r="L18" s="70">
        <f t="shared" si="4"/>
        <v>1550.2495000000001</v>
      </c>
      <c r="M18" s="299">
        <f t="shared" si="4"/>
        <v>915.66399999999999</v>
      </c>
      <c r="N18" s="280">
        <f t="shared" si="3"/>
        <v>12862.919500000002</v>
      </c>
    </row>
    <row r="19" spans="1:15" x14ac:dyDescent="0.2">
      <c r="A19" s="274" t="s">
        <v>1092</v>
      </c>
      <c r="B19" s="70">
        <f t="shared" si="4"/>
        <v>324.71550000000002</v>
      </c>
      <c r="C19" s="70">
        <f t="shared" si="4"/>
        <v>19.340000000000003</v>
      </c>
      <c r="D19" s="70">
        <f t="shared" si="4"/>
        <v>420.95299999999997</v>
      </c>
      <c r="E19" s="70">
        <f t="shared" si="4"/>
        <v>388.52100000000002</v>
      </c>
      <c r="F19" s="70">
        <f t="shared" si="4"/>
        <v>508.42950000000002</v>
      </c>
      <c r="G19" s="70">
        <f t="shared" si="4"/>
        <v>248.80949999999999</v>
      </c>
      <c r="H19" s="70">
        <f t="shared" si="4"/>
        <v>376.28899999999999</v>
      </c>
      <c r="I19" s="70">
        <f t="shared" si="4"/>
        <v>248.512</v>
      </c>
      <c r="J19" s="70">
        <f t="shared" si="4"/>
        <v>0</v>
      </c>
      <c r="K19" s="70">
        <f t="shared" si="4"/>
        <v>63.011500000000005</v>
      </c>
      <c r="L19" s="70">
        <f t="shared" si="4"/>
        <v>77.195000000000007</v>
      </c>
      <c r="M19" s="299">
        <f t="shared" si="4"/>
        <v>167.548</v>
      </c>
      <c r="N19" s="280">
        <f t="shared" si="3"/>
        <v>2843.3240000000005</v>
      </c>
    </row>
    <row r="20" spans="1:15" x14ac:dyDescent="0.2">
      <c r="A20" s="274" t="s">
        <v>1076</v>
      </c>
      <c r="B20" s="70">
        <f t="shared" si="4"/>
        <v>38.25</v>
      </c>
      <c r="C20" s="70">
        <f t="shared" si="4"/>
        <v>38.25</v>
      </c>
      <c r="D20" s="70">
        <f t="shared" si="4"/>
        <v>38.25</v>
      </c>
      <c r="E20" s="70">
        <f t="shared" si="4"/>
        <v>38.25</v>
      </c>
      <c r="F20" s="70">
        <f t="shared" si="4"/>
        <v>38.25</v>
      </c>
      <c r="G20" s="70">
        <f t="shared" si="4"/>
        <v>38.25</v>
      </c>
      <c r="H20" s="70">
        <f t="shared" si="4"/>
        <v>38.25</v>
      </c>
      <c r="I20" s="70">
        <f t="shared" si="4"/>
        <v>38.25</v>
      </c>
      <c r="J20" s="70">
        <f t="shared" si="4"/>
        <v>38.25</v>
      </c>
      <c r="K20" s="70">
        <f t="shared" si="4"/>
        <v>38.25</v>
      </c>
      <c r="L20" s="70">
        <f t="shared" si="4"/>
        <v>38.25</v>
      </c>
      <c r="M20" s="299">
        <f t="shared" si="4"/>
        <v>38.25</v>
      </c>
      <c r="N20" s="280">
        <f t="shared" si="3"/>
        <v>459</v>
      </c>
    </row>
    <row r="21" spans="1:15" x14ac:dyDescent="0.2">
      <c r="A21" s="278" t="s">
        <v>465</v>
      </c>
      <c r="B21" s="279">
        <f>SUM(B15:B20)</f>
        <v>25692.857000000004</v>
      </c>
      <c r="C21" s="279">
        <f t="shared" ref="C21:M21" si="5">SUM(C15:C20)</f>
        <v>21451.059000000001</v>
      </c>
      <c r="D21" s="279">
        <f t="shared" si="5"/>
        <v>27903.171000000002</v>
      </c>
      <c r="E21" s="279">
        <f t="shared" si="5"/>
        <v>28614.340000000004</v>
      </c>
      <c r="F21" s="279">
        <f t="shared" si="5"/>
        <v>35368.724000000002</v>
      </c>
      <c r="G21" s="279">
        <f t="shared" si="5"/>
        <v>31956.817999999999</v>
      </c>
      <c r="H21" s="279">
        <f t="shared" si="5"/>
        <v>33952.825499999999</v>
      </c>
      <c r="I21" s="279">
        <f t="shared" si="5"/>
        <v>32087.971500000003</v>
      </c>
      <c r="J21" s="279">
        <f t="shared" si="5"/>
        <v>26912.905500000001</v>
      </c>
      <c r="K21" s="279">
        <f t="shared" si="5"/>
        <v>26469.0105</v>
      </c>
      <c r="L21" s="279">
        <f t="shared" si="5"/>
        <v>24138.294000000002</v>
      </c>
      <c r="M21" s="272">
        <f t="shared" si="5"/>
        <v>24615.932000000004</v>
      </c>
      <c r="N21" s="281">
        <f t="shared" si="3"/>
        <v>339163.90800000005</v>
      </c>
    </row>
    <row r="22" spans="1:15" ht="13.5" thickBot="1" x14ac:dyDescent="0.25">
      <c r="B22" s="9"/>
      <c r="M22" s="4"/>
    </row>
    <row r="23" spans="1:15" ht="13.5" thickBot="1" x14ac:dyDescent="0.25">
      <c r="A23" s="15" t="s">
        <v>1094</v>
      </c>
      <c r="B23" s="291">
        <f>+B12+B21</f>
        <v>539549.99699999997</v>
      </c>
      <c r="C23" s="291">
        <f>+C12+C21</f>
        <v>450472.239</v>
      </c>
      <c r="D23" s="291">
        <f t="shared" ref="D23:M23" si="6">+D12+D21</f>
        <v>585966.59100000001</v>
      </c>
      <c r="E23" s="291">
        <f t="shared" si="6"/>
        <v>600901.14</v>
      </c>
      <c r="F23" s="291">
        <f t="shared" si="6"/>
        <v>742743.20400000003</v>
      </c>
      <c r="G23" s="291">
        <f t="shared" si="6"/>
        <v>671093.17799999984</v>
      </c>
      <c r="H23" s="291">
        <f t="shared" si="6"/>
        <v>713009.33550000004</v>
      </c>
      <c r="I23" s="291">
        <f t="shared" si="6"/>
        <v>673847.40150000004</v>
      </c>
      <c r="J23" s="291">
        <f t="shared" si="6"/>
        <v>565171.01549999998</v>
      </c>
      <c r="K23" s="291">
        <f t="shared" si="6"/>
        <v>555849.22049999994</v>
      </c>
      <c r="L23" s="291">
        <f t="shared" si="6"/>
        <v>506904.174</v>
      </c>
      <c r="M23" s="300">
        <f t="shared" si="6"/>
        <v>516934.5720000001</v>
      </c>
      <c r="N23" s="292">
        <f t="shared" si="3"/>
        <v>7122442.0679999981</v>
      </c>
    </row>
    <row r="24" spans="1:15" x14ac:dyDescent="0.2">
      <c r="B24" s="277"/>
    </row>
    <row r="25" spans="1:15" ht="24.95" customHeight="1" x14ac:dyDescent="0.2">
      <c r="B25" s="277"/>
    </row>
    <row r="26" spans="1:15" ht="24.95" customHeight="1" x14ac:dyDescent="0.2">
      <c r="B26" s="276" t="s">
        <v>1077</v>
      </c>
      <c r="C26" s="276" t="s">
        <v>1078</v>
      </c>
      <c r="D26" s="276" t="s">
        <v>1079</v>
      </c>
      <c r="E26" s="276" t="s">
        <v>1080</v>
      </c>
      <c r="F26" s="276" t="s">
        <v>1083</v>
      </c>
      <c r="G26" s="276" t="s">
        <v>1084</v>
      </c>
      <c r="H26" s="276" t="s">
        <v>1085</v>
      </c>
      <c r="I26" s="276" t="s">
        <v>1086</v>
      </c>
      <c r="J26" s="276" t="s">
        <v>1087</v>
      </c>
      <c r="K26" s="276" t="s">
        <v>1088</v>
      </c>
      <c r="L26" s="276" t="s">
        <v>1074</v>
      </c>
      <c r="M26" s="293" t="s">
        <v>1082</v>
      </c>
      <c r="N26" s="276" t="s">
        <v>1077</v>
      </c>
      <c r="O26" s="276" t="s">
        <v>1078</v>
      </c>
    </row>
    <row r="27" spans="1:15" ht="24.95" customHeight="1" thickBot="1" x14ac:dyDescent="0.25">
      <c r="B27" s="301">
        <v>1</v>
      </c>
      <c r="C27" s="301">
        <v>2</v>
      </c>
      <c r="D27" s="301">
        <v>3</v>
      </c>
      <c r="E27" s="301">
        <v>4</v>
      </c>
      <c r="F27" s="301">
        <v>5</v>
      </c>
      <c r="G27" s="301">
        <v>6</v>
      </c>
      <c r="H27" s="301">
        <v>7</v>
      </c>
      <c r="I27" s="301">
        <v>8</v>
      </c>
      <c r="J27" s="301">
        <v>9</v>
      </c>
      <c r="K27" s="301">
        <v>10</v>
      </c>
      <c r="L27" s="301">
        <v>11</v>
      </c>
      <c r="M27" s="301">
        <v>12</v>
      </c>
      <c r="N27" s="301">
        <v>13</v>
      </c>
      <c r="O27" s="301">
        <v>14</v>
      </c>
    </row>
    <row r="28" spans="1:15" ht="24.95" customHeight="1" thickBot="1" x14ac:dyDescent="0.25">
      <c r="A28" s="286" t="s">
        <v>1081</v>
      </c>
      <c r="B28" s="287" t="s">
        <v>1074</v>
      </c>
      <c r="C28" s="287" t="s">
        <v>1082</v>
      </c>
      <c r="D28" s="287" t="s">
        <v>1077</v>
      </c>
      <c r="E28" s="287" t="s">
        <v>1078</v>
      </c>
      <c r="F28" s="287" t="s">
        <v>1079</v>
      </c>
      <c r="G28" s="287" t="s">
        <v>1080</v>
      </c>
      <c r="H28" s="287" t="s">
        <v>1083</v>
      </c>
      <c r="I28" s="287" t="s">
        <v>1084</v>
      </c>
      <c r="J28" s="287" t="s">
        <v>1085</v>
      </c>
      <c r="K28" s="287" t="s">
        <v>1086</v>
      </c>
      <c r="L28" s="287" t="s">
        <v>1087</v>
      </c>
      <c r="M28" s="295" t="s">
        <v>1088</v>
      </c>
      <c r="N28" s="287" t="s">
        <v>1074</v>
      </c>
      <c r="O28" s="287" t="s">
        <v>1082</v>
      </c>
    </row>
    <row r="29" spans="1:15" ht="24.95" customHeight="1" x14ac:dyDescent="0.2">
      <c r="A29" s="283" t="s">
        <v>1075</v>
      </c>
      <c r="B29" s="284">
        <v>433684.67</v>
      </c>
      <c r="C29" s="284">
        <v>411986.03</v>
      </c>
      <c r="D29" s="284">
        <v>471309.36</v>
      </c>
      <c r="E29" s="284">
        <v>494468.21</v>
      </c>
      <c r="F29" s="284">
        <v>623192.49</v>
      </c>
      <c r="G29" s="284">
        <v>556269.49</v>
      </c>
      <c r="H29" s="284">
        <v>593742.54</v>
      </c>
      <c r="I29" s="284">
        <v>570778.29</v>
      </c>
      <c r="J29" s="284">
        <v>474605.75</v>
      </c>
      <c r="K29" s="284">
        <v>455584.36</v>
      </c>
      <c r="L29" s="284">
        <v>410100.01</v>
      </c>
      <c r="M29" s="296">
        <v>446492.84</v>
      </c>
      <c r="N29" s="284">
        <f t="shared" ref="N29:N34" si="7">INTERCEPT(B29:M29,$B$27:$M$27)+SLOPE(B29:M29,$B$27:$M$27)*$N$27</f>
        <v>490519.93151515158</v>
      </c>
      <c r="O29" s="284">
        <f t="shared" ref="O29:O34" si="8">INTERCEPT(B29:N29,$B$27:$N$27)+SLOPE(B29:N29,$B$27:$N$27)*$O$27</f>
        <v>489802.30508158513</v>
      </c>
    </row>
    <row r="30" spans="1:15" ht="24.95" customHeight="1" x14ac:dyDescent="0.2">
      <c r="A30" s="274" t="s">
        <v>1089</v>
      </c>
      <c r="B30" s="275">
        <v>33407.79</v>
      </c>
      <c r="C30" s="275">
        <v>5425.15</v>
      </c>
      <c r="D30" s="275">
        <v>27855.69</v>
      </c>
      <c r="E30" s="275">
        <v>27806.1</v>
      </c>
      <c r="F30" s="275">
        <v>25049.56</v>
      </c>
      <c r="G30" s="275">
        <v>31625.200000000001</v>
      </c>
      <c r="H30" s="275">
        <v>29550.35</v>
      </c>
      <c r="I30" s="275">
        <v>25646.63</v>
      </c>
      <c r="J30" s="275">
        <v>19496.8</v>
      </c>
      <c r="K30" s="275">
        <v>19927.25</v>
      </c>
      <c r="L30" s="275">
        <v>20267.099999999999</v>
      </c>
      <c r="M30" s="297">
        <v>12987.29</v>
      </c>
      <c r="N30" s="284">
        <f t="shared" si="7"/>
        <v>18972.44318181818</v>
      </c>
      <c r="O30" s="284">
        <f t="shared" si="8"/>
        <v>18313.781748251742</v>
      </c>
    </row>
    <row r="31" spans="1:15" ht="24.95" customHeight="1" x14ac:dyDescent="0.2">
      <c r="A31" s="274" t="s">
        <v>1090</v>
      </c>
      <c r="B31" s="275">
        <v>19203.89</v>
      </c>
      <c r="C31" s="275">
        <v>3397.91</v>
      </c>
      <c r="D31" s="275">
        <v>22335.34</v>
      </c>
      <c r="E31" s="275">
        <v>20580.509999999998</v>
      </c>
      <c r="F31" s="275">
        <v>23946.02</v>
      </c>
      <c r="G31" s="275">
        <v>24299.759999999998</v>
      </c>
      <c r="H31" s="275">
        <v>27824.62</v>
      </c>
      <c r="I31" s="275">
        <v>21244.36</v>
      </c>
      <c r="J31" s="275">
        <v>21437.4</v>
      </c>
      <c r="K31" s="275">
        <v>24950.38</v>
      </c>
      <c r="L31" s="275">
        <v>19084.88</v>
      </c>
      <c r="M31" s="297">
        <v>10409.27</v>
      </c>
      <c r="N31" s="284">
        <f t="shared" si="7"/>
        <v>21312.21439393939</v>
      </c>
      <c r="O31" s="284">
        <f t="shared" si="8"/>
        <v>21530.576351981348</v>
      </c>
    </row>
    <row r="32" spans="1:15" ht="24.95" customHeight="1" x14ac:dyDescent="0.2">
      <c r="A32" s="274" t="s">
        <v>1091</v>
      </c>
      <c r="B32" s="275">
        <v>20301.48</v>
      </c>
      <c r="C32" s="275">
        <v>7060.29</v>
      </c>
      <c r="D32" s="275">
        <v>27378.97</v>
      </c>
      <c r="E32" s="275">
        <v>20896.560000000001</v>
      </c>
      <c r="F32" s="275">
        <v>24252.82</v>
      </c>
      <c r="G32" s="275">
        <v>21200.720000000001</v>
      </c>
      <c r="H32" s="275">
        <v>19648.22</v>
      </c>
      <c r="I32" s="275">
        <v>18354.91</v>
      </c>
      <c r="J32" s="275">
        <v>21953.16</v>
      </c>
      <c r="K32" s="275">
        <v>26892.99</v>
      </c>
      <c r="L32" s="275">
        <v>31004.99</v>
      </c>
      <c r="M32" s="297">
        <v>18313.28</v>
      </c>
      <c r="N32" s="284">
        <f t="shared" si="7"/>
        <v>25444.267575757574</v>
      </c>
      <c r="O32" s="284">
        <f t="shared" si="8"/>
        <v>26060.585792540787</v>
      </c>
    </row>
    <row r="33" spans="1:15" ht="24.95" customHeight="1" x14ac:dyDescent="0.2">
      <c r="A33" s="274" t="s">
        <v>1092</v>
      </c>
      <c r="B33" s="275">
        <v>6494.31</v>
      </c>
      <c r="C33" s="275">
        <v>386.8</v>
      </c>
      <c r="D33" s="275">
        <v>8419.06</v>
      </c>
      <c r="E33" s="275">
        <v>7770.42</v>
      </c>
      <c r="F33" s="275">
        <v>10168.59</v>
      </c>
      <c r="G33" s="275">
        <v>4976.1899999999996</v>
      </c>
      <c r="H33" s="275">
        <v>7525.78</v>
      </c>
      <c r="I33" s="275">
        <v>4970.24</v>
      </c>
      <c r="J33" s="275">
        <v>0</v>
      </c>
      <c r="K33" s="275">
        <v>1260.23</v>
      </c>
      <c r="L33" s="275">
        <v>1543.9</v>
      </c>
      <c r="M33" s="297">
        <v>3350.96</v>
      </c>
      <c r="N33" s="284">
        <f t="shared" si="7"/>
        <v>1871.3206060606062</v>
      </c>
      <c r="O33" s="284">
        <f t="shared" si="8"/>
        <v>1430.1586480186488</v>
      </c>
    </row>
    <row r="34" spans="1:15" ht="24.95" customHeight="1" x14ac:dyDescent="0.2">
      <c r="A34" s="274" t="s">
        <v>1076</v>
      </c>
      <c r="B34" s="275">
        <v>765</v>
      </c>
      <c r="C34" s="275">
        <v>765</v>
      </c>
      <c r="D34" s="275">
        <v>765</v>
      </c>
      <c r="E34" s="275">
        <v>765</v>
      </c>
      <c r="F34" s="275">
        <v>765</v>
      </c>
      <c r="G34" s="275">
        <v>765</v>
      </c>
      <c r="H34" s="275">
        <v>765</v>
      </c>
      <c r="I34" s="275">
        <v>765</v>
      </c>
      <c r="J34" s="275">
        <v>765</v>
      </c>
      <c r="K34" s="275">
        <v>765</v>
      </c>
      <c r="L34" s="275">
        <v>765</v>
      </c>
      <c r="M34" s="297">
        <f>AVERAGE(B34:L34)</f>
        <v>765</v>
      </c>
      <c r="N34" s="284">
        <f t="shared" si="7"/>
        <v>765</v>
      </c>
      <c r="O34" s="284">
        <f t="shared" si="8"/>
        <v>765</v>
      </c>
    </row>
    <row r="35" spans="1:15" ht="24.95" customHeight="1" x14ac:dyDescent="0.2">
      <c r="A35" s="278" t="s">
        <v>465</v>
      </c>
      <c r="B35" s="279">
        <f>SUM(B29:B34)</f>
        <v>513857.13999999996</v>
      </c>
      <c r="C35" s="279">
        <f t="shared" ref="C35:M35" si="9">SUM(C29:C34)</f>
        <v>429021.18</v>
      </c>
      <c r="D35" s="279">
        <f t="shared" si="9"/>
        <v>558063.42000000004</v>
      </c>
      <c r="E35" s="279">
        <f t="shared" si="9"/>
        <v>572286.80000000005</v>
      </c>
      <c r="F35" s="279">
        <f t="shared" si="9"/>
        <v>707374.48</v>
      </c>
      <c r="G35" s="279">
        <f t="shared" si="9"/>
        <v>639136.35999999987</v>
      </c>
      <c r="H35" s="279">
        <f t="shared" si="9"/>
        <v>679056.51</v>
      </c>
      <c r="I35" s="279">
        <f t="shared" si="9"/>
        <v>641759.43000000005</v>
      </c>
      <c r="J35" s="279">
        <f t="shared" si="9"/>
        <v>538258.11</v>
      </c>
      <c r="K35" s="279">
        <f t="shared" si="9"/>
        <v>529380.21</v>
      </c>
      <c r="L35" s="279">
        <f t="shared" si="9"/>
        <v>482765.88</v>
      </c>
      <c r="M35" s="272">
        <f t="shared" si="9"/>
        <v>492318.64000000007</v>
      </c>
      <c r="N35" s="279">
        <f>SUM(N29:N34)</f>
        <v>558885.17727272725</v>
      </c>
      <c r="O35" s="279">
        <f>SUM(O29:O34)</f>
        <v>557902.40762237762</v>
      </c>
    </row>
    <row r="36" spans="1:15" ht="24.95" customHeight="1" x14ac:dyDescent="0.2"/>
  </sheetData>
  <pageMargins left="0.31496062992125984" right="0.19685039370078741" top="0.74803149606299213" bottom="0.74803149606299213" header="0.31496062992125984" footer="0.31496062992125984"/>
  <pageSetup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L219"/>
  <sheetViews>
    <sheetView showGridLines="0" workbookViewId="0">
      <pane ySplit="3" topLeftCell="A4" activePane="bottomLeft" state="frozen"/>
      <selection pane="bottomLeft" activeCell="H33" sqref="H33:L42"/>
    </sheetView>
  </sheetViews>
  <sheetFormatPr baseColWidth="10" defaultRowHeight="15" x14ac:dyDescent="0.25"/>
  <cols>
    <col min="1" max="1" width="18.140625" style="302" bestFit="1" customWidth="1"/>
    <col min="2" max="2" width="40.140625" style="302" bestFit="1" customWidth="1"/>
    <col min="3" max="3" width="13.140625" style="302" bestFit="1" customWidth="1"/>
    <col min="4" max="4" width="14.85546875" style="302" customWidth="1"/>
    <col min="5" max="7" width="11.42578125" style="302"/>
    <col min="8" max="9" width="11.5703125" style="302" bestFit="1" customWidth="1"/>
    <col min="10" max="11" width="11.42578125" style="302"/>
    <col min="12" max="12" width="12.28515625" style="302" bestFit="1" customWidth="1"/>
    <col min="13" max="256" width="11.42578125" style="302"/>
    <col min="257" max="257" width="18.140625" style="302" bestFit="1" customWidth="1"/>
    <col min="258" max="258" width="40.140625" style="302" bestFit="1" customWidth="1"/>
    <col min="259" max="259" width="13.140625" style="302" bestFit="1" customWidth="1"/>
    <col min="260" max="260" width="14.85546875" style="302" customWidth="1"/>
    <col min="261" max="263" width="11.42578125" style="302"/>
    <col min="264" max="265" width="11.5703125" style="302" bestFit="1" customWidth="1"/>
    <col min="266" max="267" width="11.42578125" style="302"/>
    <col min="268" max="268" width="12.28515625" style="302" bestFit="1" customWidth="1"/>
    <col min="269" max="512" width="11.42578125" style="302"/>
    <col min="513" max="513" width="18.140625" style="302" bestFit="1" customWidth="1"/>
    <col min="514" max="514" width="40.140625" style="302" bestFit="1" customWidth="1"/>
    <col min="515" max="515" width="13.140625" style="302" bestFit="1" customWidth="1"/>
    <col min="516" max="516" width="14.85546875" style="302" customWidth="1"/>
    <col min="517" max="519" width="11.42578125" style="302"/>
    <col min="520" max="521" width="11.5703125" style="302" bestFit="1" customWidth="1"/>
    <col min="522" max="523" width="11.42578125" style="302"/>
    <col min="524" max="524" width="12.28515625" style="302" bestFit="1" customWidth="1"/>
    <col min="525" max="768" width="11.42578125" style="302"/>
    <col min="769" max="769" width="18.140625" style="302" bestFit="1" customWidth="1"/>
    <col min="770" max="770" width="40.140625" style="302" bestFit="1" customWidth="1"/>
    <col min="771" max="771" width="13.140625" style="302" bestFit="1" customWidth="1"/>
    <col min="772" max="772" width="14.85546875" style="302" customWidth="1"/>
    <col min="773" max="775" width="11.42578125" style="302"/>
    <col min="776" max="777" width="11.5703125" style="302" bestFit="1" customWidth="1"/>
    <col min="778" max="779" width="11.42578125" style="302"/>
    <col min="780" max="780" width="12.28515625" style="302" bestFit="1" customWidth="1"/>
    <col min="781" max="1024" width="11.42578125" style="302"/>
    <col min="1025" max="1025" width="18.140625" style="302" bestFit="1" customWidth="1"/>
    <col min="1026" max="1026" width="40.140625" style="302" bestFit="1" customWidth="1"/>
    <col min="1027" max="1027" width="13.140625" style="302" bestFit="1" customWidth="1"/>
    <col min="1028" max="1028" width="14.85546875" style="302" customWidth="1"/>
    <col min="1029" max="1031" width="11.42578125" style="302"/>
    <col min="1032" max="1033" width="11.5703125" style="302" bestFit="1" customWidth="1"/>
    <col min="1034" max="1035" width="11.42578125" style="302"/>
    <col min="1036" max="1036" width="12.28515625" style="302" bestFit="1" customWidth="1"/>
    <col min="1037" max="1280" width="11.42578125" style="302"/>
    <col min="1281" max="1281" width="18.140625" style="302" bestFit="1" customWidth="1"/>
    <col min="1282" max="1282" width="40.140625" style="302" bestFit="1" customWidth="1"/>
    <col min="1283" max="1283" width="13.140625" style="302" bestFit="1" customWidth="1"/>
    <col min="1284" max="1284" width="14.85546875" style="302" customWidth="1"/>
    <col min="1285" max="1287" width="11.42578125" style="302"/>
    <col min="1288" max="1289" width="11.5703125" style="302" bestFit="1" customWidth="1"/>
    <col min="1290" max="1291" width="11.42578125" style="302"/>
    <col min="1292" max="1292" width="12.28515625" style="302" bestFit="1" customWidth="1"/>
    <col min="1293" max="1536" width="11.42578125" style="302"/>
    <col min="1537" max="1537" width="18.140625" style="302" bestFit="1" customWidth="1"/>
    <col min="1538" max="1538" width="40.140625" style="302" bestFit="1" customWidth="1"/>
    <col min="1539" max="1539" width="13.140625" style="302" bestFit="1" customWidth="1"/>
    <col min="1540" max="1540" width="14.85546875" style="302" customWidth="1"/>
    <col min="1541" max="1543" width="11.42578125" style="302"/>
    <col min="1544" max="1545" width="11.5703125" style="302" bestFit="1" customWidth="1"/>
    <col min="1546" max="1547" width="11.42578125" style="302"/>
    <col min="1548" max="1548" width="12.28515625" style="302" bestFit="1" customWidth="1"/>
    <col min="1549" max="1792" width="11.42578125" style="302"/>
    <col min="1793" max="1793" width="18.140625" style="302" bestFit="1" customWidth="1"/>
    <col min="1794" max="1794" width="40.140625" style="302" bestFit="1" customWidth="1"/>
    <col min="1795" max="1795" width="13.140625" style="302" bestFit="1" customWidth="1"/>
    <col min="1796" max="1796" width="14.85546875" style="302" customWidth="1"/>
    <col min="1797" max="1799" width="11.42578125" style="302"/>
    <col min="1800" max="1801" width="11.5703125" style="302" bestFit="1" customWidth="1"/>
    <col min="1802" max="1803" width="11.42578125" style="302"/>
    <col min="1804" max="1804" width="12.28515625" style="302" bestFit="1" customWidth="1"/>
    <col min="1805" max="2048" width="11.42578125" style="302"/>
    <col min="2049" max="2049" width="18.140625" style="302" bestFit="1" customWidth="1"/>
    <col min="2050" max="2050" width="40.140625" style="302" bestFit="1" customWidth="1"/>
    <col min="2051" max="2051" width="13.140625" style="302" bestFit="1" customWidth="1"/>
    <col min="2052" max="2052" width="14.85546875" style="302" customWidth="1"/>
    <col min="2053" max="2055" width="11.42578125" style="302"/>
    <col min="2056" max="2057" width="11.5703125" style="302" bestFit="1" customWidth="1"/>
    <col min="2058" max="2059" width="11.42578125" style="302"/>
    <col min="2060" max="2060" width="12.28515625" style="302" bestFit="1" customWidth="1"/>
    <col min="2061" max="2304" width="11.42578125" style="302"/>
    <col min="2305" max="2305" width="18.140625" style="302" bestFit="1" customWidth="1"/>
    <col min="2306" max="2306" width="40.140625" style="302" bestFit="1" customWidth="1"/>
    <col min="2307" max="2307" width="13.140625" style="302" bestFit="1" customWidth="1"/>
    <col min="2308" max="2308" width="14.85546875" style="302" customWidth="1"/>
    <col min="2309" max="2311" width="11.42578125" style="302"/>
    <col min="2312" max="2313" width="11.5703125" style="302" bestFit="1" customWidth="1"/>
    <col min="2314" max="2315" width="11.42578125" style="302"/>
    <col min="2316" max="2316" width="12.28515625" style="302" bestFit="1" customWidth="1"/>
    <col min="2317" max="2560" width="11.42578125" style="302"/>
    <col min="2561" max="2561" width="18.140625" style="302" bestFit="1" customWidth="1"/>
    <col min="2562" max="2562" width="40.140625" style="302" bestFit="1" customWidth="1"/>
    <col min="2563" max="2563" width="13.140625" style="302" bestFit="1" customWidth="1"/>
    <col min="2564" max="2564" width="14.85546875" style="302" customWidth="1"/>
    <col min="2565" max="2567" width="11.42578125" style="302"/>
    <col min="2568" max="2569" width="11.5703125" style="302" bestFit="1" customWidth="1"/>
    <col min="2570" max="2571" width="11.42578125" style="302"/>
    <col min="2572" max="2572" width="12.28515625" style="302" bestFit="1" customWidth="1"/>
    <col min="2573" max="2816" width="11.42578125" style="302"/>
    <col min="2817" max="2817" width="18.140625" style="302" bestFit="1" customWidth="1"/>
    <col min="2818" max="2818" width="40.140625" style="302" bestFit="1" customWidth="1"/>
    <col min="2819" max="2819" width="13.140625" style="302" bestFit="1" customWidth="1"/>
    <col min="2820" max="2820" width="14.85546875" style="302" customWidth="1"/>
    <col min="2821" max="2823" width="11.42578125" style="302"/>
    <col min="2824" max="2825" width="11.5703125" style="302" bestFit="1" customWidth="1"/>
    <col min="2826" max="2827" width="11.42578125" style="302"/>
    <col min="2828" max="2828" width="12.28515625" style="302" bestFit="1" customWidth="1"/>
    <col min="2829" max="3072" width="11.42578125" style="302"/>
    <col min="3073" max="3073" width="18.140625" style="302" bestFit="1" customWidth="1"/>
    <col min="3074" max="3074" width="40.140625" style="302" bestFit="1" customWidth="1"/>
    <col min="3075" max="3075" width="13.140625" style="302" bestFit="1" customWidth="1"/>
    <col min="3076" max="3076" width="14.85546875" style="302" customWidth="1"/>
    <col min="3077" max="3079" width="11.42578125" style="302"/>
    <col min="3080" max="3081" width="11.5703125" style="302" bestFit="1" customWidth="1"/>
    <col min="3082" max="3083" width="11.42578125" style="302"/>
    <col min="3084" max="3084" width="12.28515625" style="302" bestFit="1" customWidth="1"/>
    <col min="3085" max="3328" width="11.42578125" style="302"/>
    <col min="3329" max="3329" width="18.140625" style="302" bestFit="1" customWidth="1"/>
    <col min="3330" max="3330" width="40.140625" style="302" bestFit="1" customWidth="1"/>
    <col min="3331" max="3331" width="13.140625" style="302" bestFit="1" customWidth="1"/>
    <col min="3332" max="3332" width="14.85546875" style="302" customWidth="1"/>
    <col min="3333" max="3335" width="11.42578125" style="302"/>
    <col min="3336" max="3337" width="11.5703125" style="302" bestFit="1" customWidth="1"/>
    <col min="3338" max="3339" width="11.42578125" style="302"/>
    <col min="3340" max="3340" width="12.28515625" style="302" bestFit="1" customWidth="1"/>
    <col min="3341" max="3584" width="11.42578125" style="302"/>
    <col min="3585" max="3585" width="18.140625" style="302" bestFit="1" customWidth="1"/>
    <col min="3586" max="3586" width="40.140625" style="302" bestFit="1" customWidth="1"/>
    <col min="3587" max="3587" width="13.140625" style="302" bestFit="1" customWidth="1"/>
    <col min="3588" max="3588" width="14.85546875" style="302" customWidth="1"/>
    <col min="3589" max="3591" width="11.42578125" style="302"/>
    <col min="3592" max="3593" width="11.5703125" style="302" bestFit="1" customWidth="1"/>
    <col min="3594" max="3595" width="11.42578125" style="302"/>
    <col min="3596" max="3596" width="12.28515625" style="302" bestFit="1" customWidth="1"/>
    <col min="3597" max="3840" width="11.42578125" style="302"/>
    <col min="3841" max="3841" width="18.140625" style="302" bestFit="1" customWidth="1"/>
    <col min="3842" max="3842" width="40.140625" style="302" bestFit="1" customWidth="1"/>
    <col min="3843" max="3843" width="13.140625" style="302" bestFit="1" customWidth="1"/>
    <col min="3844" max="3844" width="14.85546875" style="302" customWidth="1"/>
    <col min="3845" max="3847" width="11.42578125" style="302"/>
    <col min="3848" max="3849" width="11.5703125" style="302" bestFit="1" customWidth="1"/>
    <col min="3850" max="3851" width="11.42578125" style="302"/>
    <col min="3852" max="3852" width="12.28515625" style="302" bestFit="1" customWidth="1"/>
    <col min="3853" max="4096" width="11.42578125" style="302"/>
    <col min="4097" max="4097" width="18.140625" style="302" bestFit="1" customWidth="1"/>
    <col min="4098" max="4098" width="40.140625" style="302" bestFit="1" customWidth="1"/>
    <col min="4099" max="4099" width="13.140625" style="302" bestFit="1" customWidth="1"/>
    <col min="4100" max="4100" width="14.85546875" style="302" customWidth="1"/>
    <col min="4101" max="4103" width="11.42578125" style="302"/>
    <col min="4104" max="4105" width="11.5703125" style="302" bestFit="1" customWidth="1"/>
    <col min="4106" max="4107" width="11.42578125" style="302"/>
    <col min="4108" max="4108" width="12.28515625" style="302" bestFit="1" customWidth="1"/>
    <col min="4109" max="4352" width="11.42578125" style="302"/>
    <col min="4353" max="4353" width="18.140625" style="302" bestFit="1" customWidth="1"/>
    <col min="4354" max="4354" width="40.140625" style="302" bestFit="1" customWidth="1"/>
    <col min="4355" max="4355" width="13.140625" style="302" bestFit="1" customWidth="1"/>
    <col min="4356" max="4356" width="14.85546875" style="302" customWidth="1"/>
    <col min="4357" max="4359" width="11.42578125" style="302"/>
    <col min="4360" max="4361" width="11.5703125" style="302" bestFit="1" customWidth="1"/>
    <col min="4362" max="4363" width="11.42578125" style="302"/>
    <col min="4364" max="4364" width="12.28515625" style="302" bestFit="1" customWidth="1"/>
    <col min="4365" max="4608" width="11.42578125" style="302"/>
    <col min="4609" max="4609" width="18.140625" style="302" bestFit="1" customWidth="1"/>
    <col min="4610" max="4610" width="40.140625" style="302" bestFit="1" customWidth="1"/>
    <col min="4611" max="4611" width="13.140625" style="302" bestFit="1" customWidth="1"/>
    <col min="4612" max="4612" width="14.85546875" style="302" customWidth="1"/>
    <col min="4613" max="4615" width="11.42578125" style="302"/>
    <col min="4616" max="4617" width="11.5703125" style="302" bestFit="1" customWidth="1"/>
    <col min="4618" max="4619" width="11.42578125" style="302"/>
    <col min="4620" max="4620" width="12.28515625" style="302" bestFit="1" customWidth="1"/>
    <col min="4621" max="4864" width="11.42578125" style="302"/>
    <col min="4865" max="4865" width="18.140625" style="302" bestFit="1" customWidth="1"/>
    <col min="4866" max="4866" width="40.140625" style="302" bestFit="1" customWidth="1"/>
    <col min="4867" max="4867" width="13.140625" style="302" bestFit="1" customWidth="1"/>
    <col min="4868" max="4868" width="14.85546875" style="302" customWidth="1"/>
    <col min="4869" max="4871" width="11.42578125" style="302"/>
    <col min="4872" max="4873" width="11.5703125" style="302" bestFit="1" customWidth="1"/>
    <col min="4874" max="4875" width="11.42578125" style="302"/>
    <col min="4876" max="4876" width="12.28515625" style="302" bestFit="1" customWidth="1"/>
    <col min="4877" max="5120" width="11.42578125" style="302"/>
    <col min="5121" max="5121" width="18.140625" style="302" bestFit="1" customWidth="1"/>
    <col min="5122" max="5122" width="40.140625" style="302" bestFit="1" customWidth="1"/>
    <col min="5123" max="5123" width="13.140625" style="302" bestFit="1" customWidth="1"/>
    <col min="5124" max="5124" width="14.85546875" style="302" customWidth="1"/>
    <col min="5125" max="5127" width="11.42578125" style="302"/>
    <col min="5128" max="5129" width="11.5703125" style="302" bestFit="1" customWidth="1"/>
    <col min="5130" max="5131" width="11.42578125" style="302"/>
    <col min="5132" max="5132" width="12.28515625" style="302" bestFit="1" customWidth="1"/>
    <col min="5133" max="5376" width="11.42578125" style="302"/>
    <col min="5377" max="5377" width="18.140625" style="302" bestFit="1" customWidth="1"/>
    <col min="5378" max="5378" width="40.140625" style="302" bestFit="1" customWidth="1"/>
    <col min="5379" max="5379" width="13.140625" style="302" bestFit="1" customWidth="1"/>
    <col min="5380" max="5380" width="14.85546875" style="302" customWidth="1"/>
    <col min="5381" max="5383" width="11.42578125" style="302"/>
    <col min="5384" max="5385" width="11.5703125" style="302" bestFit="1" customWidth="1"/>
    <col min="5386" max="5387" width="11.42578125" style="302"/>
    <col min="5388" max="5388" width="12.28515625" style="302" bestFit="1" customWidth="1"/>
    <col min="5389" max="5632" width="11.42578125" style="302"/>
    <col min="5633" max="5633" width="18.140625" style="302" bestFit="1" customWidth="1"/>
    <col min="5634" max="5634" width="40.140625" style="302" bestFit="1" customWidth="1"/>
    <col min="5635" max="5635" width="13.140625" style="302" bestFit="1" customWidth="1"/>
    <col min="5636" max="5636" width="14.85546875" style="302" customWidth="1"/>
    <col min="5637" max="5639" width="11.42578125" style="302"/>
    <col min="5640" max="5641" width="11.5703125" style="302" bestFit="1" customWidth="1"/>
    <col min="5642" max="5643" width="11.42578125" style="302"/>
    <col min="5644" max="5644" width="12.28515625" style="302" bestFit="1" customWidth="1"/>
    <col min="5645" max="5888" width="11.42578125" style="302"/>
    <col min="5889" max="5889" width="18.140625" style="302" bestFit="1" customWidth="1"/>
    <col min="5890" max="5890" width="40.140625" style="302" bestFit="1" customWidth="1"/>
    <col min="5891" max="5891" width="13.140625" style="302" bestFit="1" customWidth="1"/>
    <col min="5892" max="5892" width="14.85546875" style="302" customWidth="1"/>
    <col min="5893" max="5895" width="11.42578125" style="302"/>
    <col min="5896" max="5897" width="11.5703125" style="302" bestFit="1" customWidth="1"/>
    <col min="5898" max="5899" width="11.42578125" style="302"/>
    <col min="5900" max="5900" width="12.28515625" style="302" bestFit="1" customWidth="1"/>
    <col min="5901" max="6144" width="11.42578125" style="302"/>
    <col min="6145" max="6145" width="18.140625" style="302" bestFit="1" customWidth="1"/>
    <col min="6146" max="6146" width="40.140625" style="302" bestFit="1" customWidth="1"/>
    <col min="6147" max="6147" width="13.140625" style="302" bestFit="1" customWidth="1"/>
    <col min="6148" max="6148" width="14.85546875" style="302" customWidth="1"/>
    <col min="6149" max="6151" width="11.42578125" style="302"/>
    <col min="6152" max="6153" width="11.5703125" style="302" bestFit="1" customWidth="1"/>
    <col min="6154" max="6155" width="11.42578125" style="302"/>
    <col min="6156" max="6156" width="12.28515625" style="302" bestFit="1" customWidth="1"/>
    <col min="6157" max="6400" width="11.42578125" style="302"/>
    <col min="6401" max="6401" width="18.140625" style="302" bestFit="1" customWidth="1"/>
    <col min="6402" max="6402" width="40.140625" style="302" bestFit="1" customWidth="1"/>
    <col min="6403" max="6403" width="13.140625" style="302" bestFit="1" customWidth="1"/>
    <col min="6404" max="6404" width="14.85546875" style="302" customWidth="1"/>
    <col min="6405" max="6407" width="11.42578125" style="302"/>
    <col min="6408" max="6409" width="11.5703125" style="302" bestFit="1" customWidth="1"/>
    <col min="6410" max="6411" width="11.42578125" style="302"/>
    <col min="6412" max="6412" width="12.28515625" style="302" bestFit="1" customWidth="1"/>
    <col min="6413" max="6656" width="11.42578125" style="302"/>
    <col min="6657" max="6657" width="18.140625" style="302" bestFit="1" customWidth="1"/>
    <col min="6658" max="6658" width="40.140625" style="302" bestFit="1" customWidth="1"/>
    <col min="6659" max="6659" width="13.140625" style="302" bestFit="1" customWidth="1"/>
    <col min="6660" max="6660" width="14.85546875" style="302" customWidth="1"/>
    <col min="6661" max="6663" width="11.42578125" style="302"/>
    <col min="6664" max="6665" width="11.5703125" style="302" bestFit="1" customWidth="1"/>
    <col min="6666" max="6667" width="11.42578125" style="302"/>
    <col min="6668" max="6668" width="12.28515625" style="302" bestFit="1" customWidth="1"/>
    <col min="6669" max="6912" width="11.42578125" style="302"/>
    <col min="6913" max="6913" width="18.140625" style="302" bestFit="1" customWidth="1"/>
    <col min="6914" max="6914" width="40.140625" style="302" bestFit="1" customWidth="1"/>
    <col min="6915" max="6915" width="13.140625" style="302" bestFit="1" customWidth="1"/>
    <col min="6916" max="6916" width="14.85546875" style="302" customWidth="1"/>
    <col min="6917" max="6919" width="11.42578125" style="302"/>
    <col min="6920" max="6921" width="11.5703125" style="302" bestFit="1" customWidth="1"/>
    <col min="6922" max="6923" width="11.42578125" style="302"/>
    <col min="6924" max="6924" width="12.28515625" style="302" bestFit="1" customWidth="1"/>
    <col min="6925" max="7168" width="11.42578125" style="302"/>
    <col min="7169" max="7169" width="18.140625" style="302" bestFit="1" customWidth="1"/>
    <col min="7170" max="7170" width="40.140625" style="302" bestFit="1" customWidth="1"/>
    <col min="7171" max="7171" width="13.140625" style="302" bestFit="1" customWidth="1"/>
    <col min="7172" max="7172" width="14.85546875" style="302" customWidth="1"/>
    <col min="7173" max="7175" width="11.42578125" style="302"/>
    <col min="7176" max="7177" width="11.5703125" style="302" bestFit="1" customWidth="1"/>
    <col min="7178" max="7179" width="11.42578125" style="302"/>
    <col min="7180" max="7180" width="12.28515625" style="302" bestFit="1" customWidth="1"/>
    <col min="7181" max="7424" width="11.42578125" style="302"/>
    <col min="7425" max="7425" width="18.140625" style="302" bestFit="1" customWidth="1"/>
    <col min="7426" max="7426" width="40.140625" style="302" bestFit="1" customWidth="1"/>
    <col min="7427" max="7427" width="13.140625" style="302" bestFit="1" customWidth="1"/>
    <col min="7428" max="7428" width="14.85546875" style="302" customWidth="1"/>
    <col min="7429" max="7431" width="11.42578125" style="302"/>
    <col min="7432" max="7433" width="11.5703125" style="302" bestFit="1" customWidth="1"/>
    <col min="7434" max="7435" width="11.42578125" style="302"/>
    <col min="7436" max="7436" width="12.28515625" style="302" bestFit="1" customWidth="1"/>
    <col min="7437" max="7680" width="11.42578125" style="302"/>
    <col min="7681" max="7681" width="18.140625" style="302" bestFit="1" customWidth="1"/>
    <col min="7682" max="7682" width="40.140625" style="302" bestFit="1" customWidth="1"/>
    <col min="7683" max="7683" width="13.140625" style="302" bestFit="1" customWidth="1"/>
    <col min="7684" max="7684" width="14.85546875" style="302" customWidth="1"/>
    <col min="7685" max="7687" width="11.42578125" style="302"/>
    <col min="7688" max="7689" width="11.5703125" style="302" bestFit="1" customWidth="1"/>
    <col min="7690" max="7691" width="11.42578125" style="302"/>
    <col min="7692" max="7692" width="12.28515625" style="302" bestFit="1" customWidth="1"/>
    <col min="7693" max="7936" width="11.42578125" style="302"/>
    <col min="7937" max="7937" width="18.140625" style="302" bestFit="1" customWidth="1"/>
    <col min="7938" max="7938" width="40.140625" style="302" bestFit="1" customWidth="1"/>
    <col min="7939" max="7939" width="13.140625" style="302" bestFit="1" customWidth="1"/>
    <col min="7940" max="7940" width="14.85546875" style="302" customWidth="1"/>
    <col min="7941" max="7943" width="11.42578125" style="302"/>
    <col min="7944" max="7945" width="11.5703125" style="302" bestFit="1" customWidth="1"/>
    <col min="7946" max="7947" width="11.42578125" style="302"/>
    <col min="7948" max="7948" width="12.28515625" style="302" bestFit="1" customWidth="1"/>
    <col min="7949" max="8192" width="11.42578125" style="302"/>
    <col min="8193" max="8193" width="18.140625" style="302" bestFit="1" customWidth="1"/>
    <col min="8194" max="8194" width="40.140625" style="302" bestFit="1" customWidth="1"/>
    <col min="8195" max="8195" width="13.140625" style="302" bestFit="1" customWidth="1"/>
    <col min="8196" max="8196" width="14.85546875" style="302" customWidth="1"/>
    <col min="8197" max="8199" width="11.42578125" style="302"/>
    <col min="8200" max="8201" width="11.5703125" style="302" bestFit="1" customWidth="1"/>
    <col min="8202" max="8203" width="11.42578125" style="302"/>
    <col min="8204" max="8204" width="12.28515625" style="302" bestFit="1" customWidth="1"/>
    <col min="8205" max="8448" width="11.42578125" style="302"/>
    <col min="8449" max="8449" width="18.140625" style="302" bestFit="1" customWidth="1"/>
    <col min="8450" max="8450" width="40.140625" style="302" bestFit="1" customWidth="1"/>
    <col min="8451" max="8451" width="13.140625" style="302" bestFit="1" customWidth="1"/>
    <col min="8452" max="8452" width="14.85546875" style="302" customWidth="1"/>
    <col min="8453" max="8455" width="11.42578125" style="302"/>
    <col min="8456" max="8457" width="11.5703125" style="302" bestFit="1" customWidth="1"/>
    <col min="8458" max="8459" width="11.42578125" style="302"/>
    <col min="8460" max="8460" width="12.28515625" style="302" bestFit="1" customWidth="1"/>
    <col min="8461" max="8704" width="11.42578125" style="302"/>
    <col min="8705" max="8705" width="18.140625" style="302" bestFit="1" customWidth="1"/>
    <col min="8706" max="8706" width="40.140625" style="302" bestFit="1" customWidth="1"/>
    <col min="8707" max="8707" width="13.140625" style="302" bestFit="1" customWidth="1"/>
    <col min="8708" max="8708" width="14.85546875" style="302" customWidth="1"/>
    <col min="8709" max="8711" width="11.42578125" style="302"/>
    <col min="8712" max="8713" width="11.5703125" style="302" bestFit="1" customWidth="1"/>
    <col min="8714" max="8715" width="11.42578125" style="302"/>
    <col min="8716" max="8716" width="12.28515625" style="302" bestFit="1" customWidth="1"/>
    <col min="8717" max="8960" width="11.42578125" style="302"/>
    <col min="8961" max="8961" width="18.140625" style="302" bestFit="1" customWidth="1"/>
    <col min="8962" max="8962" width="40.140625" style="302" bestFit="1" customWidth="1"/>
    <col min="8963" max="8963" width="13.140625" style="302" bestFit="1" customWidth="1"/>
    <col min="8964" max="8964" width="14.85546875" style="302" customWidth="1"/>
    <col min="8965" max="8967" width="11.42578125" style="302"/>
    <col min="8968" max="8969" width="11.5703125" style="302" bestFit="1" customWidth="1"/>
    <col min="8970" max="8971" width="11.42578125" style="302"/>
    <col min="8972" max="8972" width="12.28515625" style="302" bestFit="1" customWidth="1"/>
    <col min="8973" max="9216" width="11.42578125" style="302"/>
    <col min="9217" max="9217" width="18.140625" style="302" bestFit="1" customWidth="1"/>
    <col min="9218" max="9218" width="40.140625" style="302" bestFit="1" customWidth="1"/>
    <col min="9219" max="9219" width="13.140625" style="302" bestFit="1" customWidth="1"/>
    <col min="9220" max="9220" width="14.85546875" style="302" customWidth="1"/>
    <col min="9221" max="9223" width="11.42578125" style="302"/>
    <col min="9224" max="9225" width="11.5703125" style="302" bestFit="1" customWidth="1"/>
    <col min="9226" max="9227" width="11.42578125" style="302"/>
    <col min="9228" max="9228" width="12.28515625" style="302" bestFit="1" customWidth="1"/>
    <col min="9229" max="9472" width="11.42578125" style="302"/>
    <col min="9473" max="9473" width="18.140625" style="302" bestFit="1" customWidth="1"/>
    <col min="9474" max="9474" width="40.140625" style="302" bestFit="1" customWidth="1"/>
    <col min="9475" max="9475" width="13.140625" style="302" bestFit="1" customWidth="1"/>
    <col min="9476" max="9476" width="14.85546875" style="302" customWidth="1"/>
    <col min="9477" max="9479" width="11.42578125" style="302"/>
    <col min="9480" max="9481" width="11.5703125" style="302" bestFit="1" customWidth="1"/>
    <col min="9482" max="9483" width="11.42578125" style="302"/>
    <col min="9484" max="9484" width="12.28515625" style="302" bestFit="1" customWidth="1"/>
    <col min="9485" max="9728" width="11.42578125" style="302"/>
    <col min="9729" max="9729" width="18.140625" style="302" bestFit="1" customWidth="1"/>
    <col min="9730" max="9730" width="40.140625" style="302" bestFit="1" customWidth="1"/>
    <col min="9731" max="9731" width="13.140625" style="302" bestFit="1" customWidth="1"/>
    <col min="9732" max="9732" width="14.85546875" style="302" customWidth="1"/>
    <col min="9733" max="9735" width="11.42578125" style="302"/>
    <col min="9736" max="9737" width="11.5703125" style="302" bestFit="1" customWidth="1"/>
    <col min="9738" max="9739" width="11.42578125" style="302"/>
    <col min="9740" max="9740" width="12.28515625" style="302" bestFit="1" customWidth="1"/>
    <col min="9741" max="9984" width="11.42578125" style="302"/>
    <col min="9985" max="9985" width="18.140625" style="302" bestFit="1" customWidth="1"/>
    <col min="9986" max="9986" width="40.140625" style="302" bestFit="1" customWidth="1"/>
    <col min="9987" max="9987" width="13.140625" style="302" bestFit="1" customWidth="1"/>
    <col min="9988" max="9988" width="14.85546875" style="302" customWidth="1"/>
    <col min="9989" max="9991" width="11.42578125" style="302"/>
    <col min="9992" max="9993" width="11.5703125" style="302" bestFit="1" customWidth="1"/>
    <col min="9994" max="9995" width="11.42578125" style="302"/>
    <col min="9996" max="9996" width="12.28515625" style="302" bestFit="1" customWidth="1"/>
    <col min="9997" max="10240" width="11.42578125" style="302"/>
    <col min="10241" max="10241" width="18.140625" style="302" bestFit="1" customWidth="1"/>
    <col min="10242" max="10242" width="40.140625" style="302" bestFit="1" customWidth="1"/>
    <col min="10243" max="10243" width="13.140625" style="302" bestFit="1" customWidth="1"/>
    <col min="10244" max="10244" width="14.85546875" style="302" customWidth="1"/>
    <col min="10245" max="10247" width="11.42578125" style="302"/>
    <col min="10248" max="10249" width="11.5703125" style="302" bestFit="1" customWidth="1"/>
    <col min="10250" max="10251" width="11.42578125" style="302"/>
    <col min="10252" max="10252" width="12.28515625" style="302" bestFit="1" customWidth="1"/>
    <col min="10253" max="10496" width="11.42578125" style="302"/>
    <col min="10497" max="10497" width="18.140625" style="302" bestFit="1" customWidth="1"/>
    <col min="10498" max="10498" width="40.140625" style="302" bestFit="1" customWidth="1"/>
    <col min="10499" max="10499" width="13.140625" style="302" bestFit="1" customWidth="1"/>
    <col min="10500" max="10500" width="14.85546875" style="302" customWidth="1"/>
    <col min="10501" max="10503" width="11.42578125" style="302"/>
    <col min="10504" max="10505" width="11.5703125" style="302" bestFit="1" customWidth="1"/>
    <col min="10506" max="10507" width="11.42578125" style="302"/>
    <col min="10508" max="10508" width="12.28515625" style="302" bestFit="1" customWidth="1"/>
    <col min="10509" max="10752" width="11.42578125" style="302"/>
    <col min="10753" max="10753" width="18.140625" style="302" bestFit="1" customWidth="1"/>
    <col min="10754" max="10754" width="40.140625" style="302" bestFit="1" customWidth="1"/>
    <col min="10755" max="10755" width="13.140625" style="302" bestFit="1" customWidth="1"/>
    <col min="10756" max="10756" width="14.85546875" style="302" customWidth="1"/>
    <col min="10757" max="10759" width="11.42578125" style="302"/>
    <col min="10760" max="10761" width="11.5703125" style="302" bestFit="1" customWidth="1"/>
    <col min="10762" max="10763" width="11.42578125" style="302"/>
    <col min="10764" max="10764" width="12.28515625" style="302" bestFit="1" customWidth="1"/>
    <col min="10765" max="11008" width="11.42578125" style="302"/>
    <col min="11009" max="11009" width="18.140625" style="302" bestFit="1" customWidth="1"/>
    <col min="11010" max="11010" width="40.140625" style="302" bestFit="1" customWidth="1"/>
    <col min="11011" max="11011" width="13.140625" style="302" bestFit="1" customWidth="1"/>
    <col min="11012" max="11012" width="14.85546875" style="302" customWidth="1"/>
    <col min="11013" max="11015" width="11.42578125" style="302"/>
    <col min="11016" max="11017" width="11.5703125" style="302" bestFit="1" customWidth="1"/>
    <col min="11018" max="11019" width="11.42578125" style="302"/>
    <col min="11020" max="11020" width="12.28515625" style="302" bestFit="1" customWidth="1"/>
    <col min="11021" max="11264" width="11.42578125" style="302"/>
    <col min="11265" max="11265" width="18.140625" style="302" bestFit="1" customWidth="1"/>
    <col min="11266" max="11266" width="40.140625" style="302" bestFit="1" customWidth="1"/>
    <col min="11267" max="11267" width="13.140625" style="302" bestFit="1" customWidth="1"/>
    <col min="11268" max="11268" width="14.85546875" style="302" customWidth="1"/>
    <col min="11269" max="11271" width="11.42578125" style="302"/>
    <col min="11272" max="11273" width="11.5703125" style="302" bestFit="1" customWidth="1"/>
    <col min="11274" max="11275" width="11.42578125" style="302"/>
    <col min="11276" max="11276" width="12.28515625" style="302" bestFit="1" customWidth="1"/>
    <col min="11277" max="11520" width="11.42578125" style="302"/>
    <col min="11521" max="11521" width="18.140625" style="302" bestFit="1" customWidth="1"/>
    <col min="11522" max="11522" width="40.140625" style="302" bestFit="1" customWidth="1"/>
    <col min="11523" max="11523" width="13.140625" style="302" bestFit="1" customWidth="1"/>
    <col min="11524" max="11524" width="14.85546875" style="302" customWidth="1"/>
    <col min="11525" max="11527" width="11.42578125" style="302"/>
    <col min="11528" max="11529" width="11.5703125" style="302" bestFit="1" customWidth="1"/>
    <col min="11530" max="11531" width="11.42578125" style="302"/>
    <col min="11532" max="11532" width="12.28515625" style="302" bestFit="1" customWidth="1"/>
    <col min="11533" max="11776" width="11.42578125" style="302"/>
    <col min="11777" max="11777" width="18.140625" style="302" bestFit="1" customWidth="1"/>
    <col min="11778" max="11778" width="40.140625" style="302" bestFit="1" customWidth="1"/>
    <col min="11779" max="11779" width="13.140625" style="302" bestFit="1" customWidth="1"/>
    <col min="11780" max="11780" width="14.85546875" style="302" customWidth="1"/>
    <col min="11781" max="11783" width="11.42578125" style="302"/>
    <col min="11784" max="11785" width="11.5703125" style="302" bestFit="1" customWidth="1"/>
    <col min="11786" max="11787" width="11.42578125" style="302"/>
    <col min="11788" max="11788" width="12.28515625" style="302" bestFit="1" customWidth="1"/>
    <col min="11789" max="12032" width="11.42578125" style="302"/>
    <col min="12033" max="12033" width="18.140625" style="302" bestFit="1" customWidth="1"/>
    <col min="12034" max="12034" width="40.140625" style="302" bestFit="1" customWidth="1"/>
    <col min="12035" max="12035" width="13.140625" style="302" bestFit="1" customWidth="1"/>
    <col min="12036" max="12036" width="14.85546875" style="302" customWidth="1"/>
    <col min="12037" max="12039" width="11.42578125" style="302"/>
    <col min="12040" max="12041" width="11.5703125" style="302" bestFit="1" customWidth="1"/>
    <col min="12042" max="12043" width="11.42578125" style="302"/>
    <col min="12044" max="12044" width="12.28515625" style="302" bestFit="1" customWidth="1"/>
    <col min="12045" max="12288" width="11.42578125" style="302"/>
    <col min="12289" max="12289" width="18.140625" style="302" bestFit="1" customWidth="1"/>
    <col min="12290" max="12290" width="40.140625" style="302" bestFit="1" customWidth="1"/>
    <col min="12291" max="12291" width="13.140625" style="302" bestFit="1" customWidth="1"/>
    <col min="12292" max="12292" width="14.85546875" style="302" customWidth="1"/>
    <col min="12293" max="12295" width="11.42578125" style="302"/>
    <col min="12296" max="12297" width="11.5703125" style="302" bestFit="1" customWidth="1"/>
    <col min="12298" max="12299" width="11.42578125" style="302"/>
    <col min="12300" max="12300" width="12.28515625" style="302" bestFit="1" customWidth="1"/>
    <col min="12301" max="12544" width="11.42578125" style="302"/>
    <col min="12545" max="12545" width="18.140625" style="302" bestFit="1" customWidth="1"/>
    <col min="12546" max="12546" width="40.140625" style="302" bestFit="1" customWidth="1"/>
    <col min="12547" max="12547" width="13.140625" style="302" bestFit="1" customWidth="1"/>
    <col min="12548" max="12548" width="14.85546875" style="302" customWidth="1"/>
    <col min="12549" max="12551" width="11.42578125" style="302"/>
    <col min="12552" max="12553" width="11.5703125" style="302" bestFit="1" customWidth="1"/>
    <col min="12554" max="12555" width="11.42578125" style="302"/>
    <col min="12556" max="12556" width="12.28515625" style="302" bestFit="1" customWidth="1"/>
    <col min="12557" max="12800" width="11.42578125" style="302"/>
    <col min="12801" max="12801" width="18.140625" style="302" bestFit="1" customWidth="1"/>
    <col min="12802" max="12802" width="40.140625" style="302" bestFit="1" customWidth="1"/>
    <col min="12803" max="12803" width="13.140625" style="302" bestFit="1" customWidth="1"/>
    <col min="12804" max="12804" width="14.85546875" style="302" customWidth="1"/>
    <col min="12805" max="12807" width="11.42578125" style="302"/>
    <col min="12808" max="12809" width="11.5703125" style="302" bestFit="1" customWidth="1"/>
    <col min="12810" max="12811" width="11.42578125" style="302"/>
    <col min="12812" max="12812" width="12.28515625" style="302" bestFit="1" customWidth="1"/>
    <col min="12813" max="13056" width="11.42578125" style="302"/>
    <col min="13057" max="13057" width="18.140625" style="302" bestFit="1" customWidth="1"/>
    <col min="13058" max="13058" width="40.140625" style="302" bestFit="1" customWidth="1"/>
    <col min="13059" max="13059" width="13.140625" style="302" bestFit="1" customWidth="1"/>
    <col min="13060" max="13060" width="14.85546875" style="302" customWidth="1"/>
    <col min="13061" max="13063" width="11.42578125" style="302"/>
    <col min="13064" max="13065" width="11.5703125" style="302" bestFit="1" customWidth="1"/>
    <col min="13066" max="13067" width="11.42578125" style="302"/>
    <col min="13068" max="13068" width="12.28515625" style="302" bestFit="1" customWidth="1"/>
    <col min="13069" max="13312" width="11.42578125" style="302"/>
    <col min="13313" max="13313" width="18.140625" style="302" bestFit="1" customWidth="1"/>
    <col min="13314" max="13314" width="40.140625" style="302" bestFit="1" customWidth="1"/>
    <col min="13315" max="13315" width="13.140625" style="302" bestFit="1" customWidth="1"/>
    <col min="13316" max="13316" width="14.85546875" style="302" customWidth="1"/>
    <col min="13317" max="13319" width="11.42578125" style="302"/>
    <col min="13320" max="13321" width="11.5703125" style="302" bestFit="1" customWidth="1"/>
    <col min="13322" max="13323" width="11.42578125" style="302"/>
    <col min="13324" max="13324" width="12.28515625" style="302" bestFit="1" customWidth="1"/>
    <col min="13325" max="13568" width="11.42578125" style="302"/>
    <col min="13569" max="13569" width="18.140625" style="302" bestFit="1" customWidth="1"/>
    <col min="13570" max="13570" width="40.140625" style="302" bestFit="1" customWidth="1"/>
    <col min="13571" max="13571" width="13.140625" style="302" bestFit="1" customWidth="1"/>
    <col min="13572" max="13572" width="14.85546875" style="302" customWidth="1"/>
    <col min="13573" max="13575" width="11.42578125" style="302"/>
    <col min="13576" max="13577" width="11.5703125" style="302" bestFit="1" customWidth="1"/>
    <col min="13578" max="13579" width="11.42578125" style="302"/>
    <col min="13580" max="13580" width="12.28515625" style="302" bestFit="1" customWidth="1"/>
    <col min="13581" max="13824" width="11.42578125" style="302"/>
    <col min="13825" max="13825" width="18.140625" style="302" bestFit="1" customWidth="1"/>
    <col min="13826" max="13826" width="40.140625" style="302" bestFit="1" customWidth="1"/>
    <col min="13827" max="13827" width="13.140625" style="302" bestFit="1" customWidth="1"/>
    <col min="13828" max="13828" width="14.85546875" style="302" customWidth="1"/>
    <col min="13829" max="13831" width="11.42578125" style="302"/>
    <col min="13832" max="13833" width="11.5703125" style="302" bestFit="1" customWidth="1"/>
    <col min="13834" max="13835" width="11.42578125" style="302"/>
    <col min="13836" max="13836" width="12.28515625" style="302" bestFit="1" customWidth="1"/>
    <col min="13837" max="14080" width="11.42578125" style="302"/>
    <col min="14081" max="14081" width="18.140625" style="302" bestFit="1" customWidth="1"/>
    <col min="14082" max="14082" width="40.140625" style="302" bestFit="1" customWidth="1"/>
    <col min="14083" max="14083" width="13.140625" style="302" bestFit="1" customWidth="1"/>
    <col min="14084" max="14084" width="14.85546875" style="302" customWidth="1"/>
    <col min="14085" max="14087" width="11.42578125" style="302"/>
    <col min="14088" max="14089" width="11.5703125" style="302" bestFit="1" customWidth="1"/>
    <col min="14090" max="14091" width="11.42578125" style="302"/>
    <col min="14092" max="14092" width="12.28515625" style="302" bestFit="1" customWidth="1"/>
    <col min="14093" max="14336" width="11.42578125" style="302"/>
    <col min="14337" max="14337" width="18.140625" style="302" bestFit="1" customWidth="1"/>
    <col min="14338" max="14338" width="40.140625" style="302" bestFit="1" customWidth="1"/>
    <col min="14339" max="14339" width="13.140625" style="302" bestFit="1" customWidth="1"/>
    <col min="14340" max="14340" width="14.85546875" style="302" customWidth="1"/>
    <col min="14341" max="14343" width="11.42578125" style="302"/>
    <col min="14344" max="14345" width="11.5703125" style="302" bestFit="1" customWidth="1"/>
    <col min="14346" max="14347" width="11.42578125" style="302"/>
    <col min="14348" max="14348" width="12.28515625" style="302" bestFit="1" customWidth="1"/>
    <col min="14349" max="14592" width="11.42578125" style="302"/>
    <col min="14593" max="14593" width="18.140625" style="302" bestFit="1" customWidth="1"/>
    <col min="14594" max="14594" width="40.140625" style="302" bestFit="1" customWidth="1"/>
    <col min="14595" max="14595" width="13.140625" style="302" bestFit="1" customWidth="1"/>
    <col min="14596" max="14596" width="14.85546875" style="302" customWidth="1"/>
    <col min="14597" max="14599" width="11.42578125" style="302"/>
    <col min="14600" max="14601" width="11.5703125" style="302" bestFit="1" customWidth="1"/>
    <col min="14602" max="14603" width="11.42578125" style="302"/>
    <col min="14604" max="14604" width="12.28515625" style="302" bestFit="1" customWidth="1"/>
    <col min="14605" max="14848" width="11.42578125" style="302"/>
    <col min="14849" max="14849" width="18.140625" style="302" bestFit="1" customWidth="1"/>
    <col min="14850" max="14850" width="40.140625" style="302" bestFit="1" customWidth="1"/>
    <col min="14851" max="14851" width="13.140625" style="302" bestFit="1" customWidth="1"/>
    <col min="14852" max="14852" width="14.85546875" style="302" customWidth="1"/>
    <col min="14853" max="14855" width="11.42578125" style="302"/>
    <col min="14856" max="14857" width="11.5703125" style="302" bestFit="1" customWidth="1"/>
    <col min="14858" max="14859" width="11.42578125" style="302"/>
    <col min="14860" max="14860" width="12.28515625" style="302" bestFit="1" customWidth="1"/>
    <col min="14861" max="15104" width="11.42578125" style="302"/>
    <col min="15105" max="15105" width="18.140625" style="302" bestFit="1" customWidth="1"/>
    <col min="15106" max="15106" width="40.140625" style="302" bestFit="1" customWidth="1"/>
    <col min="15107" max="15107" width="13.140625" style="302" bestFit="1" customWidth="1"/>
    <col min="15108" max="15108" width="14.85546875" style="302" customWidth="1"/>
    <col min="15109" max="15111" width="11.42578125" style="302"/>
    <col min="15112" max="15113" width="11.5703125" style="302" bestFit="1" customWidth="1"/>
    <col min="15114" max="15115" width="11.42578125" style="302"/>
    <col min="15116" max="15116" width="12.28515625" style="302" bestFit="1" customWidth="1"/>
    <col min="15117" max="15360" width="11.42578125" style="302"/>
    <col min="15361" max="15361" width="18.140625" style="302" bestFit="1" customWidth="1"/>
    <col min="15362" max="15362" width="40.140625" style="302" bestFit="1" customWidth="1"/>
    <col min="15363" max="15363" width="13.140625" style="302" bestFit="1" customWidth="1"/>
    <col min="15364" max="15364" width="14.85546875" style="302" customWidth="1"/>
    <col min="15365" max="15367" width="11.42578125" style="302"/>
    <col min="15368" max="15369" width="11.5703125" style="302" bestFit="1" customWidth="1"/>
    <col min="15370" max="15371" width="11.42578125" style="302"/>
    <col min="15372" max="15372" width="12.28515625" style="302" bestFit="1" customWidth="1"/>
    <col min="15373" max="15616" width="11.42578125" style="302"/>
    <col min="15617" max="15617" width="18.140625" style="302" bestFit="1" customWidth="1"/>
    <col min="15618" max="15618" width="40.140625" style="302" bestFit="1" customWidth="1"/>
    <col min="15619" max="15619" width="13.140625" style="302" bestFit="1" customWidth="1"/>
    <col min="15620" max="15620" width="14.85546875" style="302" customWidth="1"/>
    <col min="15621" max="15623" width="11.42578125" style="302"/>
    <col min="15624" max="15625" width="11.5703125" style="302" bestFit="1" customWidth="1"/>
    <col min="15626" max="15627" width="11.42578125" style="302"/>
    <col min="15628" max="15628" width="12.28515625" style="302" bestFit="1" customWidth="1"/>
    <col min="15629" max="15872" width="11.42578125" style="302"/>
    <col min="15873" max="15873" width="18.140625" style="302" bestFit="1" customWidth="1"/>
    <col min="15874" max="15874" width="40.140625" style="302" bestFit="1" customWidth="1"/>
    <col min="15875" max="15875" width="13.140625" style="302" bestFit="1" customWidth="1"/>
    <col min="15876" max="15876" width="14.85546875" style="302" customWidth="1"/>
    <col min="15877" max="15879" width="11.42578125" style="302"/>
    <col min="15880" max="15881" width="11.5703125" style="302" bestFit="1" customWidth="1"/>
    <col min="15882" max="15883" width="11.42578125" style="302"/>
    <col min="15884" max="15884" width="12.28515625" style="302" bestFit="1" customWidth="1"/>
    <col min="15885" max="16128" width="11.42578125" style="302"/>
    <col min="16129" max="16129" width="18.140625" style="302" bestFit="1" customWidth="1"/>
    <col min="16130" max="16130" width="40.140625" style="302" bestFit="1" customWidth="1"/>
    <col min="16131" max="16131" width="13.140625" style="302" bestFit="1" customWidth="1"/>
    <col min="16132" max="16132" width="14.85546875" style="302" customWidth="1"/>
    <col min="16133" max="16135" width="11.42578125" style="302"/>
    <col min="16136" max="16137" width="11.5703125" style="302" bestFit="1" customWidth="1"/>
    <col min="16138" max="16139" width="11.42578125" style="302"/>
    <col min="16140" max="16140" width="12.28515625" style="302" bestFit="1" customWidth="1"/>
    <col min="16141" max="16384" width="11.42578125" style="302"/>
  </cols>
  <sheetData>
    <row r="1" spans="1:7" x14ac:dyDescent="0.25">
      <c r="C1" s="302" t="s">
        <v>1098</v>
      </c>
      <c r="D1" s="302" t="s">
        <v>1099</v>
      </c>
    </row>
    <row r="2" spans="1:7" x14ac:dyDescent="0.25">
      <c r="A2" s="302" t="s">
        <v>402</v>
      </c>
      <c r="B2" s="302" t="s">
        <v>1100</v>
      </c>
      <c r="C2" s="302" t="s">
        <v>1101</v>
      </c>
      <c r="D2" s="303" t="s">
        <v>1102</v>
      </c>
      <c r="E2" s="304" t="s">
        <v>2</v>
      </c>
      <c r="F2" s="305" t="s">
        <v>3</v>
      </c>
      <c r="G2" s="306" t="s">
        <v>1103</v>
      </c>
    </row>
    <row r="3" spans="1:7" x14ac:dyDescent="0.25">
      <c r="A3" s="302" t="s">
        <v>1104</v>
      </c>
    </row>
    <row r="4" spans="1:7" x14ac:dyDescent="0.25">
      <c r="A4" s="307" t="s">
        <v>1105</v>
      </c>
      <c r="B4" s="307" t="s">
        <v>1106</v>
      </c>
      <c r="C4" s="308"/>
      <c r="D4" s="309"/>
      <c r="E4" s="309"/>
      <c r="F4" s="309"/>
      <c r="G4" s="309"/>
    </row>
    <row r="5" spans="1:7" x14ac:dyDescent="0.25">
      <c r="A5" s="307" t="s">
        <v>1107</v>
      </c>
      <c r="B5" s="307" t="s">
        <v>1108</v>
      </c>
      <c r="C5" s="308"/>
      <c r="D5" s="309"/>
      <c r="E5" s="309"/>
      <c r="F5" s="309"/>
      <c r="G5" s="309"/>
    </row>
    <row r="6" spans="1:7" x14ac:dyDescent="0.25">
      <c r="A6" s="307" t="s">
        <v>1109</v>
      </c>
      <c r="B6" s="307" t="s">
        <v>1110</v>
      </c>
      <c r="C6" s="308"/>
      <c r="D6" s="309"/>
      <c r="E6" s="309"/>
      <c r="F6" s="309"/>
      <c r="G6" s="309"/>
    </row>
    <row r="7" spans="1:7" x14ac:dyDescent="0.25">
      <c r="A7" s="310" t="s">
        <v>1111</v>
      </c>
      <c r="B7" s="310" t="s">
        <v>1112</v>
      </c>
      <c r="C7" s="309"/>
      <c r="D7" s="309"/>
      <c r="E7" s="309"/>
      <c r="F7" s="309"/>
      <c r="G7" s="309"/>
    </row>
    <row r="8" spans="1:7" x14ac:dyDescent="0.25">
      <c r="A8" s="307" t="s">
        <v>1113</v>
      </c>
      <c r="B8" s="307" t="s">
        <v>1110</v>
      </c>
      <c r="C8" s="308"/>
      <c r="D8" s="309"/>
      <c r="E8" s="309"/>
      <c r="F8" s="309"/>
      <c r="G8" s="309"/>
    </row>
    <row r="9" spans="1:7" x14ac:dyDescent="0.25">
      <c r="A9" s="310" t="s">
        <v>1114</v>
      </c>
      <c r="B9" s="310" t="s">
        <v>1115</v>
      </c>
      <c r="C9" s="309"/>
      <c r="D9" s="309"/>
      <c r="E9" s="309"/>
      <c r="F9" s="309"/>
      <c r="G9" s="309"/>
    </row>
    <row r="10" spans="1:7" x14ac:dyDescent="0.25">
      <c r="A10" s="307" t="s">
        <v>1116</v>
      </c>
      <c r="B10" s="307" t="s">
        <v>1117</v>
      </c>
      <c r="C10" s="308"/>
      <c r="D10" s="309"/>
      <c r="E10" s="309"/>
      <c r="F10" s="309"/>
      <c r="G10" s="309"/>
    </row>
    <row r="11" spans="1:7" x14ac:dyDescent="0.25">
      <c r="A11" s="310" t="s">
        <v>1118</v>
      </c>
      <c r="B11" s="310" t="s">
        <v>1119</v>
      </c>
      <c r="C11" s="309"/>
      <c r="D11" s="309"/>
      <c r="E11" s="309"/>
      <c r="F11" s="309"/>
      <c r="G11" s="309"/>
    </row>
    <row r="12" spans="1:7" x14ac:dyDescent="0.25">
      <c r="A12" s="310" t="s">
        <v>1120</v>
      </c>
      <c r="B12" s="310" t="s">
        <v>1121</v>
      </c>
      <c r="C12" s="309"/>
      <c r="D12" s="309"/>
      <c r="E12" s="309"/>
      <c r="F12" s="309"/>
      <c r="G12" s="309"/>
    </row>
    <row r="13" spans="1:7" x14ac:dyDescent="0.25">
      <c r="A13" s="307" t="s">
        <v>1122</v>
      </c>
      <c r="B13" s="307" t="s">
        <v>1123</v>
      </c>
      <c r="C13" s="308"/>
      <c r="D13" s="309"/>
      <c r="E13" s="309"/>
      <c r="F13" s="309"/>
      <c r="G13" s="309"/>
    </row>
    <row r="14" spans="1:7" x14ac:dyDescent="0.25">
      <c r="A14" s="310" t="s">
        <v>1124</v>
      </c>
      <c r="B14" s="310" t="s">
        <v>1119</v>
      </c>
      <c r="C14" s="309"/>
      <c r="D14" s="309"/>
      <c r="E14" s="309"/>
      <c r="F14" s="309"/>
      <c r="G14" s="309"/>
    </row>
    <row r="15" spans="1:7" x14ac:dyDescent="0.25">
      <c r="A15" s="307" t="s">
        <v>1125</v>
      </c>
      <c r="B15" s="307" t="s">
        <v>1110</v>
      </c>
      <c r="C15" s="308"/>
      <c r="D15" s="309"/>
      <c r="E15" s="309"/>
      <c r="F15" s="309"/>
      <c r="G15" s="309"/>
    </row>
    <row r="16" spans="1:7" x14ac:dyDescent="0.25">
      <c r="A16" s="310" t="s">
        <v>1126</v>
      </c>
      <c r="B16" s="310" t="s">
        <v>1127</v>
      </c>
      <c r="C16" s="309"/>
      <c r="D16" s="309"/>
      <c r="E16" s="309"/>
      <c r="F16" s="309"/>
      <c r="G16" s="309"/>
    </row>
    <row r="17" spans="1:7" x14ac:dyDescent="0.25">
      <c r="A17" s="310" t="s">
        <v>1128</v>
      </c>
      <c r="B17" s="310" t="s">
        <v>1129</v>
      </c>
      <c r="C17" s="309"/>
      <c r="D17" s="309"/>
      <c r="E17" s="309"/>
      <c r="F17" s="309"/>
      <c r="G17" s="309"/>
    </row>
    <row r="18" spans="1:7" x14ac:dyDescent="0.25">
      <c r="A18" s="310" t="s">
        <v>1130</v>
      </c>
      <c r="B18" s="310" t="s">
        <v>1131</v>
      </c>
      <c r="C18" s="309"/>
      <c r="D18" s="309"/>
      <c r="E18" s="309"/>
      <c r="F18" s="309"/>
      <c r="G18" s="309"/>
    </row>
    <row r="19" spans="1:7" x14ac:dyDescent="0.25">
      <c r="A19" s="307" t="s">
        <v>1132</v>
      </c>
      <c r="B19" s="307" t="s">
        <v>1133</v>
      </c>
      <c r="C19" s="308"/>
      <c r="D19" s="309"/>
      <c r="E19" s="309"/>
      <c r="F19" s="309"/>
      <c r="G19" s="309"/>
    </row>
    <row r="20" spans="1:7" x14ac:dyDescent="0.25">
      <c r="A20" s="310" t="s">
        <v>1134</v>
      </c>
      <c r="B20" s="310" t="s">
        <v>1135</v>
      </c>
      <c r="C20" s="309"/>
      <c r="D20" s="309"/>
      <c r="E20" s="309"/>
      <c r="F20" s="309"/>
      <c r="G20" s="309"/>
    </row>
    <row r="21" spans="1:7" x14ac:dyDescent="0.25">
      <c r="A21" s="310" t="s">
        <v>1136</v>
      </c>
      <c r="B21" s="310" t="s">
        <v>1137</v>
      </c>
      <c r="C21" s="309"/>
      <c r="D21" s="309"/>
      <c r="E21" s="309"/>
      <c r="F21" s="309"/>
      <c r="G21" s="309"/>
    </row>
    <row r="22" spans="1:7" x14ac:dyDescent="0.25">
      <c r="A22" s="310" t="s">
        <v>1138</v>
      </c>
      <c r="B22" s="310" t="s">
        <v>1139</v>
      </c>
      <c r="C22" s="309"/>
      <c r="D22" s="309"/>
      <c r="E22" s="309"/>
      <c r="F22" s="309"/>
      <c r="G22" s="309"/>
    </row>
    <row r="23" spans="1:7" x14ac:dyDescent="0.25">
      <c r="A23" s="310" t="s">
        <v>1140</v>
      </c>
      <c r="B23" s="310" t="s">
        <v>1141</v>
      </c>
      <c r="C23" s="309"/>
      <c r="D23" s="309"/>
      <c r="E23" s="309"/>
      <c r="F23" s="309"/>
      <c r="G23" s="309"/>
    </row>
    <row r="24" spans="1:7" x14ac:dyDescent="0.25">
      <c r="A24" s="310" t="s">
        <v>1142</v>
      </c>
      <c r="B24" s="310" t="s">
        <v>1143</v>
      </c>
      <c r="C24" s="309"/>
      <c r="D24" s="309"/>
      <c r="E24" s="309"/>
      <c r="F24" s="309"/>
      <c r="G24" s="309"/>
    </row>
    <row r="25" spans="1:7" x14ac:dyDescent="0.25">
      <c r="A25" s="310" t="s">
        <v>1144</v>
      </c>
      <c r="B25" s="310" t="s">
        <v>1145</v>
      </c>
      <c r="C25" s="309"/>
      <c r="D25" s="309"/>
      <c r="E25" s="309"/>
      <c r="F25" s="309"/>
      <c r="G25" s="309"/>
    </row>
    <row r="26" spans="1:7" x14ac:dyDescent="0.25">
      <c r="A26" s="310" t="s">
        <v>1146</v>
      </c>
      <c r="B26" s="310" t="s">
        <v>1141</v>
      </c>
      <c r="C26" s="309"/>
      <c r="D26" s="309"/>
      <c r="E26" s="309"/>
      <c r="F26" s="309"/>
      <c r="G26" s="309"/>
    </row>
    <row r="27" spans="1:7" x14ac:dyDescent="0.25">
      <c r="A27" s="307" t="s">
        <v>1147</v>
      </c>
      <c r="B27" s="307" t="s">
        <v>1148</v>
      </c>
      <c r="C27" s="308"/>
      <c r="D27" s="308"/>
      <c r="E27" s="308"/>
      <c r="F27" s="308"/>
      <c r="G27" s="308"/>
    </row>
    <row r="28" spans="1:7" x14ac:dyDescent="0.25">
      <c r="A28" s="310" t="s">
        <v>1149</v>
      </c>
      <c r="B28" s="310" t="s">
        <v>1139</v>
      </c>
      <c r="C28" s="309"/>
      <c r="D28" s="309"/>
      <c r="E28" s="309"/>
      <c r="F28" s="309"/>
      <c r="G28" s="309"/>
    </row>
    <row r="29" spans="1:7" x14ac:dyDescent="0.25">
      <c r="A29" s="310" t="s">
        <v>1150</v>
      </c>
      <c r="B29" s="310" t="s">
        <v>1141</v>
      </c>
      <c r="C29" s="309"/>
      <c r="D29" s="309"/>
      <c r="E29" s="309"/>
      <c r="F29" s="309"/>
      <c r="G29" s="309"/>
    </row>
    <row r="30" spans="1:7" x14ac:dyDescent="0.25">
      <c r="A30" s="307" t="s">
        <v>1151</v>
      </c>
      <c r="B30" s="307" t="s">
        <v>1152</v>
      </c>
      <c r="C30" s="308"/>
      <c r="D30" s="309"/>
      <c r="E30" s="308"/>
      <c r="F30" s="308"/>
      <c r="G30" s="308"/>
    </row>
    <row r="31" spans="1:7" x14ac:dyDescent="0.25">
      <c r="A31" s="310" t="s">
        <v>1153</v>
      </c>
      <c r="B31" s="310" t="s">
        <v>1154</v>
      </c>
      <c r="C31" s="309"/>
      <c r="D31" s="309"/>
      <c r="E31" s="309"/>
      <c r="F31" s="309"/>
      <c r="G31" s="309"/>
    </row>
    <row r="32" spans="1:7" x14ac:dyDescent="0.25">
      <c r="A32" s="310" t="s">
        <v>1155</v>
      </c>
      <c r="B32" s="310" t="s">
        <v>1156</v>
      </c>
      <c r="C32" s="309"/>
      <c r="D32" s="309"/>
      <c r="E32" s="309"/>
      <c r="F32" s="309"/>
      <c r="G32" s="309"/>
    </row>
    <row r="33" spans="1:12" x14ac:dyDescent="0.25">
      <c r="A33" s="310" t="s">
        <v>1157</v>
      </c>
      <c r="B33" s="310" t="s">
        <v>1158</v>
      </c>
      <c r="C33" s="309"/>
      <c r="D33" s="309"/>
      <c r="E33" s="309"/>
      <c r="F33" s="309"/>
      <c r="G33" s="309"/>
    </row>
    <row r="34" spans="1:12" x14ac:dyDescent="0.25">
      <c r="A34" s="310" t="s">
        <v>1159</v>
      </c>
      <c r="B34" s="310" t="s">
        <v>1160</v>
      </c>
      <c r="C34" s="309"/>
      <c r="D34" s="309"/>
      <c r="E34" s="309"/>
      <c r="F34" s="309"/>
      <c r="G34" s="309"/>
    </row>
    <row r="35" spans="1:12" x14ac:dyDescent="0.25">
      <c r="A35" s="310" t="s">
        <v>1161</v>
      </c>
      <c r="B35" s="310" t="s">
        <v>1139</v>
      </c>
      <c r="C35" s="309"/>
      <c r="D35" s="309"/>
      <c r="E35" s="309"/>
      <c r="F35" s="309"/>
      <c r="G35" s="309"/>
      <c r="H35" s="311"/>
      <c r="I35" s="312"/>
      <c r="J35" s="311"/>
      <c r="K35" s="311"/>
      <c r="L35" s="311"/>
    </row>
    <row r="36" spans="1:12" x14ac:dyDescent="0.25">
      <c r="A36" s="310" t="s">
        <v>1162</v>
      </c>
      <c r="B36" s="310" t="s">
        <v>1141</v>
      </c>
      <c r="C36" s="309"/>
      <c r="D36" s="309"/>
      <c r="E36" s="309"/>
      <c r="F36" s="309"/>
      <c r="G36" s="309"/>
      <c r="H36" s="311"/>
      <c r="I36" s="312"/>
      <c r="J36" s="311"/>
      <c r="K36" s="311"/>
      <c r="L36" s="311"/>
    </row>
    <row r="37" spans="1:12" x14ac:dyDescent="0.25">
      <c r="A37" s="310" t="s">
        <v>1163</v>
      </c>
      <c r="B37" s="310" t="s">
        <v>1164</v>
      </c>
      <c r="C37" s="309"/>
      <c r="D37" s="309"/>
      <c r="E37" s="309"/>
      <c r="F37" s="309"/>
      <c r="G37" s="309"/>
      <c r="H37" s="313"/>
      <c r="I37" s="312"/>
      <c r="L37" s="311"/>
    </row>
    <row r="38" spans="1:12" x14ac:dyDescent="0.25">
      <c r="A38" s="307" t="s">
        <v>1165</v>
      </c>
      <c r="B38" s="307" t="s">
        <v>1117</v>
      </c>
      <c r="C38" s="308"/>
      <c r="D38" s="309"/>
      <c r="E38" s="309"/>
      <c r="F38" s="309"/>
      <c r="G38" s="309"/>
      <c r="H38" s="314"/>
      <c r="I38" s="315"/>
      <c r="K38" s="311"/>
    </row>
    <row r="39" spans="1:12" x14ac:dyDescent="0.25">
      <c r="A39" s="310" t="s">
        <v>1166</v>
      </c>
      <c r="B39" s="310" t="s">
        <v>1127</v>
      </c>
      <c r="C39" s="309"/>
      <c r="D39" s="309"/>
      <c r="E39" s="309"/>
      <c r="F39" s="309"/>
      <c r="G39" s="309"/>
      <c r="H39" s="311"/>
    </row>
    <row r="40" spans="1:12" x14ac:dyDescent="0.25">
      <c r="A40" s="310" t="s">
        <v>1167</v>
      </c>
      <c r="B40" s="310" t="s">
        <v>1168</v>
      </c>
      <c r="C40" s="309"/>
      <c r="D40" s="309"/>
      <c r="E40" s="309"/>
      <c r="F40" s="309"/>
      <c r="G40" s="309"/>
      <c r="H40" s="314"/>
    </row>
    <row r="41" spans="1:12" x14ac:dyDescent="0.25">
      <c r="A41" s="310" t="s">
        <v>1169</v>
      </c>
      <c r="B41" s="310" t="s">
        <v>1170</v>
      </c>
      <c r="C41" s="309"/>
      <c r="D41" s="309"/>
      <c r="E41" s="309"/>
      <c r="F41" s="309"/>
      <c r="G41" s="309"/>
      <c r="H41" s="311"/>
    </row>
    <row r="42" spans="1:12" x14ac:dyDescent="0.25">
      <c r="A42" s="310" t="s">
        <v>1171</v>
      </c>
      <c r="B42" s="310" t="s">
        <v>1172</v>
      </c>
      <c r="C42" s="309"/>
      <c r="D42" s="309"/>
      <c r="E42" s="309"/>
      <c r="F42" s="309"/>
      <c r="G42" s="309"/>
      <c r="H42" s="311"/>
    </row>
    <row r="43" spans="1:12" x14ac:dyDescent="0.25">
      <c r="A43" s="310" t="s">
        <v>1173</v>
      </c>
      <c r="B43" s="310" t="s">
        <v>1174</v>
      </c>
      <c r="C43" s="309"/>
      <c r="D43" s="309"/>
      <c r="E43" s="309"/>
      <c r="F43" s="309"/>
      <c r="G43" s="309"/>
    </row>
    <row r="44" spans="1:12" x14ac:dyDescent="0.25">
      <c r="A44" s="310" t="s">
        <v>1175</v>
      </c>
      <c r="B44" s="310" t="s">
        <v>1176</v>
      </c>
      <c r="C44" s="309"/>
      <c r="D44" s="309"/>
      <c r="E44" s="309"/>
      <c r="F44" s="309"/>
      <c r="G44" s="309"/>
    </row>
    <row r="45" spans="1:12" x14ac:dyDescent="0.25">
      <c r="A45" s="310" t="s">
        <v>1177</v>
      </c>
      <c r="B45" s="310" t="s">
        <v>1178</v>
      </c>
      <c r="C45" s="309"/>
      <c r="D45" s="309"/>
      <c r="E45" s="309"/>
      <c r="F45" s="309"/>
      <c r="G45" s="309"/>
    </row>
    <row r="46" spans="1:12" x14ac:dyDescent="0.25">
      <c r="A46" s="316" t="s">
        <v>1179</v>
      </c>
      <c r="B46" s="316" t="s">
        <v>1180</v>
      </c>
      <c r="C46" s="317"/>
      <c r="D46" s="317"/>
      <c r="E46" s="317"/>
      <c r="F46" s="317"/>
      <c r="G46" s="317"/>
    </row>
    <row r="47" spans="1:12" x14ac:dyDescent="0.25">
      <c r="A47" s="310" t="s">
        <v>1181</v>
      </c>
      <c r="B47" s="310" t="s">
        <v>1182</v>
      </c>
      <c r="C47" s="309"/>
      <c r="D47" s="309"/>
      <c r="E47" s="309"/>
      <c r="F47" s="309"/>
      <c r="G47" s="309"/>
    </row>
    <row r="48" spans="1:12" x14ac:dyDescent="0.25">
      <c r="A48" s="310" t="s">
        <v>1183</v>
      </c>
      <c r="B48" s="310" t="s">
        <v>1184</v>
      </c>
      <c r="C48" s="309"/>
      <c r="D48" s="309"/>
      <c r="E48" s="309"/>
      <c r="F48" s="309"/>
      <c r="G48" s="309"/>
    </row>
    <row r="49" spans="1:7" x14ac:dyDescent="0.25">
      <c r="A49" s="310" t="s">
        <v>1185</v>
      </c>
      <c r="B49" s="310" t="s">
        <v>1186</v>
      </c>
      <c r="C49" s="309"/>
      <c r="D49" s="309"/>
      <c r="E49" s="309"/>
      <c r="F49" s="309"/>
      <c r="G49" s="309"/>
    </row>
    <row r="50" spans="1:7" x14ac:dyDescent="0.25">
      <c r="A50" s="310" t="s">
        <v>1187</v>
      </c>
      <c r="B50" s="310" t="s">
        <v>1188</v>
      </c>
      <c r="C50" s="309"/>
      <c r="D50" s="309"/>
      <c r="E50" s="309"/>
      <c r="F50" s="309"/>
      <c r="G50" s="309"/>
    </row>
    <row r="51" spans="1:7" x14ac:dyDescent="0.25">
      <c r="A51" s="310" t="s">
        <v>1189</v>
      </c>
      <c r="B51" s="310" t="s">
        <v>1190</v>
      </c>
      <c r="C51" s="309"/>
      <c r="D51" s="309"/>
      <c r="E51" s="309"/>
      <c r="F51" s="309"/>
      <c r="G51" s="309"/>
    </row>
    <row r="52" spans="1:7" x14ac:dyDescent="0.25">
      <c r="A52" s="310" t="s">
        <v>1191</v>
      </c>
      <c r="B52" s="310" t="s">
        <v>1192</v>
      </c>
      <c r="C52" s="309"/>
      <c r="D52" s="309"/>
      <c r="E52" s="309"/>
      <c r="F52" s="309"/>
      <c r="G52" s="309"/>
    </row>
    <row r="53" spans="1:7" x14ac:dyDescent="0.25">
      <c r="A53" s="310" t="s">
        <v>1193</v>
      </c>
      <c r="B53" s="310" t="s">
        <v>1194</v>
      </c>
      <c r="C53" s="309"/>
      <c r="D53" s="309"/>
      <c r="E53" s="309"/>
      <c r="F53" s="309"/>
      <c r="G53" s="309"/>
    </row>
    <row r="54" spans="1:7" x14ac:dyDescent="0.25">
      <c r="A54" s="310" t="s">
        <v>1195</v>
      </c>
      <c r="B54" s="310" t="s">
        <v>1196</v>
      </c>
      <c r="C54" s="309"/>
      <c r="D54" s="309"/>
      <c r="E54" s="309"/>
      <c r="F54" s="309"/>
      <c r="G54" s="309"/>
    </row>
    <row r="55" spans="1:7" x14ac:dyDescent="0.25">
      <c r="A55" s="310" t="s">
        <v>1197</v>
      </c>
      <c r="B55" s="310" t="s">
        <v>1198</v>
      </c>
      <c r="C55" s="309"/>
      <c r="D55" s="309"/>
      <c r="E55" s="309"/>
      <c r="F55" s="309"/>
      <c r="G55" s="309"/>
    </row>
    <row r="56" spans="1:7" x14ac:dyDescent="0.25">
      <c r="A56" s="310" t="s">
        <v>1199</v>
      </c>
      <c r="B56" s="310" t="s">
        <v>1200</v>
      </c>
      <c r="C56" s="309"/>
      <c r="D56" s="309"/>
      <c r="E56" s="309"/>
      <c r="F56" s="309"/>
      <c r="G56" s="309"/>
    </row>
    <row r="57" spans="1:7" x14ac:dyDescent="0.25">
      <c r="A57" s="310" t="s">
        <v>1201</v>
      </c>
      <c r="B57" s="310" t="s">
        <v>1202</v>
      </c>
      <c r="C57" s="309"/>
      <c r="D57" s="309"/>
      <c r="E57" s="309"/>
      <c r="F57" s="309"/>
      <c r="G57" s="309"/>
    </row>
    <row r="58" spans="1:7" x14ac:dyDescent="0.25">
      <c r="A58" s="310" t="s">
        <v>1203</v>
      </c>
      <c r="B58" s="310" t="s">
        <v>1204</v>
      </c>
      <c r="C58" s="309"/>
      <c r="D58" s="309"/>
      <c r="E58" s="309"/>
      <c r="F58" s="309"/>
      <c r="G58" s="309"/>
    </row>
    <row r="59" spans="1:7" x14ac:dyDescent="0.25">
      <c r="A59" s="310" t="s">
        <v>1205</v>
      </c>
      <c r="B59" s="310" t="s">
        <v>1206</v>
      </c>
      <c r="C59" s="309"/>
      <c r="D59" s="309"/>
      <c r="E59" s="309"/>
      <c r="F59" s="309"/>
      <c r="G59" s="309"/>
    </row>
    <row r="60" spans="1:7" x14ac:dyDescent="0.25">
      <c r="A60" s="310" t="s">
        <v>1207</v>
      </c>
      <c r="B60" s="310" t="s">
        <v>1208</v>
      </c>
      <c r="C60" s="309"/>
      <c r="D60" s="309"/>
      <c r="E60" s="309"/>
      <c r="F60" s="309"/>
      <c r="G60" s="309"/>
    </row>
    <row r="61" spans="1:7" x14ac:dyDescent="0.25">
      <c r="A61" s="310" t="s">
        <v>1209</v>
      </c>
      <c r="B61" s="310" t="s">
        <v>1210</v>
      </c>
      <c r="C61" s="309"/>
      <c r="D61" s="309"/>
      <c r="E61" s="309"/>
      <c r="F61" s="309"/>
      <c r="G61" s="309"/>
    </row>
    <row r="62" spans="1:7" x14ac:dyDescent="0.25">
      <c r="A62" s="310" t="s">
        <v>1211</v>
      </c>
      <c r="B62" s="310" t="s">
        <v>1121</v>
      </c>
      <c r="C62" s="309"/>
      <c r="D62" s="309"/>
      <c r="E62" s="309"/>
      <c r="F62" s="309"/>
      <c r="G62" s="309"/>
    </row>
    <row r="63" spans="1:7" x14ac:dyDescent="0.25">
      <c r="A63" s="310" t="s">
        <v>1212</v>
      </c>
      <c r="B63" s="310" t="s">
        <v>1213</v>
      </c>
      <c r="C63" s="309"/>
      <c r="D63" s="309"/>
      <c r="E63" s="309"/>
      <c r="F63" s="309"/>
      <c r="G63" s="309"/>
    </row>
    <row r="64" spans="1:7" x14ac:dyDescent="0.25">
      <c r="A64" s="310" t="s">
        <v>1214</v>
      </c>
      <c r="B64" s="310" t="s">
        <v>1215</v>
      </c>
      <c r="C64" s="309"/>
      <c r="D64" s="309"/>
      <c r="E64" s="309"/>
      <c r="F64" s="309"/>
      <c r="G64" s="309"/>
    </row>
    <row r="65" spans="1:7" x14ac:dyDescent="0.25">
      <c r="A65" s="310" t="s">
        <v>1216</v>
      </c>
      <c r="B65" s="310" t="s">
        <v>1217</v>
      </c>
      <c r="C65" s="309"/>
      <c r="D65" s="309"/>
      <c r="E65" s="309"/>
      <c r="F65" s="309"/>
      <c r="G65" s="309"/>
    </row>
    <row r="66" spans="1:7" x14ac:dyDescent="0.25">
      <c r="A66" s="310" t="s">
        <v>1218</v>
      </c>
      <c r="B66" s="310" t="s">
        <v>1219</v>
      </c>
      <c r="C66" s="309"/>
      <c r="D66" s="309"/>
      <c r="E66" s="309"/>
      <c r="F66" s="309"/>
      <c r="G66" s="309"/>
    </row>
    <row r="67" spans="1:7" x14ac:dyDescent="0.25">
      <c r="A67" s="310" t="s">
        <v>1220</v>
      </c>
      <c r="B67" s="310" t="s">
        <v>1221</v>
      </c>
      <c r="C67" s="309"/>
      <c r="D67" s="309"/>
      <c r="E67" s="309"/>
      <c r="F67" s="309"/>
      <c r="G67" s="309"/>
    </row>
    <row r="68" spans="1:7" x14ac:dyDescent="0.25">
      <c r="A68" s="310" t="s">
        <v>1222</v>
      </c>
      <c r="B68" s="310" t="s">
        <v>1223</v>
      </c>
      <c r="C68" s="309"/>
      <c r="D68" s="309"/>
      <c r="E68" s="309"/>
      <c r="F68" s="309"/>
      <c r="G68" s="309"/>
    </row>
    <row r="69" spans="1:7" x14ac:dyDescent="0.25">
      <c r="A69" s="310" t="s">
        <v>1224</v>
      </c>
      <c r="B69" s="310" t="s">
        <v>1225</v>
      </c>
      <c r="C69" s="309"/>
      <c r="D69" s="309"/>
      <c r="E69" s="309"/>
      <c r="F69" s="309"/>
      <c r="G69" s="309"/>
    </row>
    <row r="70" spans="1:7" x14ac:dyDescent="0.25">
      <c r="A70" s="310" t="s">
        <v>1226</v>
      </c>
      <c r="B70" s="310" t="s">
        <v>1227</v>
      </c>
      <c r="C70" s="309"/>
      <c r="D70" s="309"/>
      <c r="E70" s="309"/>
      <c r="F70" s="309"/>
      <c r="G70" s="309"/>
    </row>
    <row r="71" spans="1:7" x14ac:dyDescent="0.25">
      <c r="A71" s="310" t="s">
        <v>1228</v>
      </c>
      <c r="B71" s="310" t="s">
        <v>1229</v>
      </c>
      <c r="C71" s="309"/>
      <c r="D71" s="309"/>
      <c r="E71" s="309"/>
      <c r="F71" s="309"/>
      <c r="G71" s="309"/>
    </row>
    <row r="72" spans="1:7" x14ac:dyDescent="0.25">
      <c r="A72" s="310" t="s">
        <v>1230</v>
      </c>
      <c r="B72" s="310" t="s">
        <v>1231</v>
      </c>
      <c r="C72" s="309"/>
      <c r="D72" s="309"/>
      <c r="E72" s="309"/>
      <c r="F72" s="309"/>
      <c r="G72" s="309"/>
    </row>
    <row r="73" spans="1:7" x14ac:dyDescent="0.25">
      <c r="A73" s="310" t="s">
        <v>1232</v>
      </c>
      <c r="B73" s="310" t="s">
        <v>1233</v>
      </c>
      <c r="C73" s="309"/>
      <c r="D73" s="309"/>
      <c r="E73" s="309"/>
      <c r="F73" s="309"/>
      <c r="G73" s="309"/>
    </row>
    <row r="74" spans="1:7" x14ac:dyDescent="0.25">
      <c r="A74" s="310" t="s">
        <v>1234</v>
      </c>
      <c r="B74" s="310" t="s">
        <v>1235</v>
      </c>
      <c r="C74" s="309"/>
      <c r="D74" s="309"/>
      <c r="E74" s="309"/>
      <c r="F74" s="309"/>
      <c r="G74" s="309"/>
    </row>
    <row r="75" spans="1:7" x14ac:dyDescent="0.25">
      <c r="A75" s="310" t="s">
        <v>1236</v>
      </c>
      <c r="B75" s="310" t="s">
        <v>1237</v>
      </c>
      <c r="C75" s="309"/>
      <c r="D75" s="309"/>
      <c r="E75" s="309"/>
      <c r="F75" s="309"/>
      <c r="G75" s="309"/>
    </row>
    <row r="76" spans="1:7" x14ac:dyDescent="0.25">
      <c r="A76" s="310" t="s">
        <v>1238</v>
      </c>
      <c r="B76" s="310" t="s">
        <v>1239</v>
      </c>
      <c r="C76" s="309"/>
      <c r="D76" s="309"/>
      <c r="E76" s="309"/>
      <c r="F76" s="309"/>
      <c r="G76" s="309"/>
    </row>
    <row r="77" spans="1:7" x14ac:dyDescent="0.25">
      <c r="A77" s="310" t="s">
        <v>1240</v>
      </c>
      <c r="B77" s="310" t="s">
        <v>1241</v>
      </c>
      <c r="C77" s="309"/>
      <c r="D77" s="309"/>
      <c r="E77" s="309"/>
      <c r="F77" s="309"/>
      <c r="G77" s="309"/>
    </row>
    <row r="78" spans="1:7" x14ac:dyDescent="0.25">
      <c r="A78" s="310" t="s">
        <v>1242</v>
      </c>
      <c r="B78" s="310" t="s">
        <v>1243</v>
      </c>
      <c r="C78" s="309"/>
      <c r="D78" s="309"/>
      <c r="E78" s="309"/>
      <c r="F78" s="309"/>
      <c r="G78" s="309"/>
    </row>
    <row r="79" spans="1:7" x14ac:dyDescent="0.25">
      <c r="A79" s="310" t="s">
        <v>1244</v>
      </c>
      <c r="B79" s="310" t="s">
        <v>1245</v>
      </c>
      <c r="C79" s="309"/>
      <c r="D79" s="309"/>
      <c r="E79" s="309"/>
      <c r="F79" s="309"/>
      <c r="G79" s="309"/>
    </row>
    <row r="80" spans="1:7" x14ac:dyDescent="0.25">
      <c r="A80" s="310" t="s">
        <v>1246</v>
      </c>
      <c r="B80" s="310" t="s">
        <v>1247</v>
      </c>
      <c r="C80" s="309"/>
      <c r="D80" s="309"/>
      <c r="E80" s="309"/>
      <c r="F80" s="309"/>
      <c r="G80" s="309"/>
    </row>
    <row r="81" spans="1:7" x14ac:dyDescent="0.25">
      <c r="A81" s="310" t="s">
        <v>1248</v>
      </c>
      <c r="B81" s="310" t="s">
        <v>1249</v>
      </c>
      <c r="C81" s="309"/>
      <c r="D81" s="309"/>
      <c r="E81" s="309"/>
      <c r="F81" s="309"/>
      <c r="G81" s="309"/>
    </row>
    <row r="82" spans="1:7" x14ac:dyDescent="0.25">
      <c r="A82" s="310" t="s">
        <v>1250</v>
      </c>
      <c r="B82" s="310" t="s">
        <v>1251</v>
      </c>
      <c r="C82" s="309"/>
      <c r="D82" s="309"/>
      <c r="E82" s="309"/>
      <c r="F82" s="309"/>
      <c r="G82" s="309"/>
    </row>
    <row r="83" spans="1:7" x14ac:dyDescent="0.25">
      <c r="A83" s="310" t="s">
        <v>1252</v>
      </c>
      <c r="B83" s="310" t="s">
        <v>1253</v>
      </c>
      <c r="C83" s="309"/>
      <c r="D83" s="309"/>
      <c r="E83" s="309"/>
      <c r="F83" s="309"/>
      <c r="G83" s="309"/>
    </row>
    <row r="84" spans="1:7" x14ac:dyDescent="0.25">
      <c r="A84" s="310" t="s">
        <v>1254</v>
      </c>
      <c r="B84" s="310" t="s">
        <v>1255</v>
      </c>
      <c r="C84" s="309"/>
      <c r="D84" s="309"/>
      <c r="E84" s="309"/>
      <c r="F84" s="309"/>
      <c r="G84" s="309"/>
    </row>
    <row r="85" spans="1:7" x14ac:dyDescent="0.25">
      <c r="A85" s="310" t="s">
        <v>1256</v>
      </c>
      <c r="B85" s="310" t="s">
        <v>1257</v>
      </c>
      <c r="C85" s="309"/>
      <c r="D85" s="309"/>
      <c r="E85" s="309"/>
      <c r="F85" s="309"/>
      <c r="G85" s="309"/>
    </row>
    <row r="86" spans="1:7" x14ac:dyDescent="0.25">
      <c r="A86" s="310" t="s">
        <v>1258</v>
      </c>
      <c r="B86" s="310" t="s">
        <v>1259</v>
      </c>
      <c r="C86" s="309"/>
      <c r="D86" s="309"/>
      <c r="E86" s="309"/>
      <c r="F86" s="309"/>
      <c r="G86" s="309"/>
    </row>
    <row r="87" spans="1:7" x14ac:dyDescent="0.25">
      <c r="A87" s="310" t="s">
        <v>1260</v>
      </c>
      <c r="B87" s="310" t="s">
        <v>1261</v>
      </c>
      <c r="C87" s="309"/>
      <c r="D87" s="309"/>
      <c r="E87" s="309"/>
      <c r="F87" s="309"/>
      <c r="G87" s="309"/>
    </row>
    <row r="88" spans="1:7" x14ac:dyDescent="0.25">
      <c r="A88" s="310" t="s">
        <v>1262</v>
      </c>
      <c r="B88" s="310" t="s">
        <v>1263</v>
      </c>
      <c r="C88" s="309"/>
      <c r="D88" s="309"/>
      <c r="E88" s="309"/>
      <c r="F88" s="309"/>
      <c r="G88" s="309"/>
    </row>
    <row r="89" spans="1:7" x14ac:dyDescent="0.25">
      <c r="A89" s="310" t="s">
        <v>1264</v>
      </c>
      <c r="B89" s="310" t="s">
        <v>1265</v>
      </c>
      <c r="C89" s="309"/>
      <c r="D89" s="309"/>
      <c r="E89" s="309"/>
      <c r="F89" s="309"/>
      <c r="G89" s="309"/>
    </row>
    <row r="90" spans="1:7" x14ac:dyDescent="0.25">
      <c r="A90" s="310" t="s">
        <v>1266</v>
      </c>
      <c r="B90" s="310" t="s">
        <v>1267</v>
      </c>
      <c r="C90" s="309"/>
      <c r="D90" s="309"/>
      <c r="E90" s="309"/>
      <c r="F90" s="309"/>
      <c r="G90" s="309"/>
    </row>
    <row r="91" spans="1:7" x14ac:dyDescent="0.25">
      <c r="A91" s="310" t="s">
        <v>1268</v>
      </c>
      <c r="B91" s="310" t="s">
        <v>1269</v>
      </c>
      <c r="C91" s="309"/>
      <c r="D91" s="309"/>
      <c r="E91" s="309"/>
      <c r="F91" s="309"/>
      <c r="G91" s="309"/>
    </row>
    <row r="92" spans="1:7" x14ac:dyDescent="0.25">
      <c r="A92" s="310" t="s">
        <v>1270</v>
      </c>
      <c r="B92" s="310" t="s">
        <v>1271</v>
      </c>
      <c r="C92" s="309"/>
      <c r="D92" s="309"/>
      <c r="E92" s="309"/>
      <c r="F92" s="309"/>
      <c r="G92" s="309"/>
    </row>
    <row r="93" spans="1:7" x14ac:dyDescent="0.25">
      <c r="A93" s="310" t="s">
        <v>1272</v>
      </c>
      <c r="B93" s="310" t="s">
        <v>1273</v>
      </c>
      <c r="C93" s="309"/>
      <c r="D93" s="309"/>
      <c r="E93" s="309"/>
      <c r="F93" s="309"/>
      <c r="G93" s="309"/>
    </row>
    <row r="94" spans="1:7" x14ac:dyDescent="0.25">
      <c r="A94" s="310" t="s">
        <v>1274</v>
      </c>
      <c r="B94" s="310" t="s">
        <v>1275</v>
      </c>
      <c r="C94" s="309"/>
      <c r="D94" s="309"/>
      <c r="E94" s="309"/>
      <c r="F94" s="309"/>
      <c r="G94" s="309"/>
    </row>
    <row r="95" spans="1:7" x14ac:dyDescent="0.25">
      <c r="A95" s="310" t="s">
        <v>1276</v>
      </c>
      <c r="B95" s="310" t="s">
        <v>1277</v>
      </c>
      <c r="C95" s="309"/>
      <c r="D95" s="309"/>
      <c r="E95" s="309"/>
      <c r="F95" s="309"/>
      <c r="G95" s="309"/>
    </row>
    <row r="96" spans="1:7" x14ac:dyDescent="0.25">
      <c r="A96" s="310" t="s">
        <v>1278</v>
      </c>
      <c r="B96" s="310" t="s">
        <v>1279</v>
      </c>
      <c r="C96" s="309"/>
      <c r="D96" s="309"/>
      <c r="E96" s="309"/>
      <c r="F96" s="309"/>
      <c r="G96" s="309"/>
    </row>
    <row r="97" spans="1:7" x14ac:dyDescent="0.25">
      <c r="A97" s="310" t="s">
        <v>1280</v>
      </c>
      <c r="B97" s="310" t="s">
        <v>1281</v>
      </c>
      <c r="C97" s="309"/>
      <c r="D97" s="309"/>
      <c r="E97" s="309"/>
      <c r="F97" s="309"/>
      <c r="G97" s="309"/>
    </row>
    <row r="98" spans="1:7" x14ac:dyDescent="0.25">
      <c r="A98" s="310" t="s">
        <v>1282</v>
      </c>
      <c r="B98" s="310" t="s">
        <v>1283</v>
      </c>
      <c r="C98" s="309"/>
      <c r="D98" s="309"/>
      <c r="E98" s="309"/>
      <c r="F98" s="309"/>
      <c r="G98" s="309"/>
    </row>
    <row r="99" spans="1:7" x14ac:dyDescent="0.25">
      <c r="A99" s="310" t="s">
        <v>1284</v>
      </c>
      <c r="B99" s="310" t="s">
        <v>1285</v>
      </c>
      <c r="C99" s="309"/>
      <c r="D99" s="309"/>
      <c r="E99" s="309"/>
      <c r="F99" s="309"/>
      <c r="G99" s="309"/>
    </row>
    <row r="100" spans="1:7" x14ac:dyDescent="0.25">
      <c r="A100" s="310" t="s">
        <v>1286</v>
      </c>
      <c r="B100" s="310" t="s">
        <v>1287</v>
      </c>
      <c r="C100" s="309"/>
      <c r="D100" s="309"/>
      <c r="E100" s="309"/>
      <c r="F100" s="309"/>
      <c r="G100" s="309"/>
    </row>
    <row r="101" spans="1:7" x14ac:dyDescent="0.25">
      <c r="A101" s="310" t="s">
        <v>1288</v>
      </c>
      <c r="B101" s="310" t="s">
        <v>1289</v>
      </c>
      <c r="C101" s="309"/>
      <c r="D101" s="309"/>
      <c r="E101" s="309"/>
      <c r="F101" s="309"/>
      <c r="G101" s="309"/>
    </row>
    <row r="102" spans="1:7" x14ac:dyDescent="0.25">
      <c r="A102" s="310" t="s">
        <v>1290</v>
      </c>
      <c r="B102" s="310" t="s">
        <v>1291</v>
      </c>
      <c r="C102" s="309"/>
      <c r="D102" s="309"/>
      <c r="E102" s="309"/>
      <c r="F102" s="309"/>
      <c r="G102" s="309"/>
    </row>
    <row r="103" spans="1:7" x14ac:dyDescent="0.25">
      <c r="A103" s="310" t="s">
        <v>1292</v>
      </c>
      <c r="B103" s="310" t="s">
        <v>1293</v>
      </c>
      <c r="C103" s="309"/>
      <c r="D103" s="309"/>
      <c r="E103" s="309"/>
      <c r="F103" s="309"/>
      <c r="G103" s="309"/>
    </row>
    <row r="104" spans="1:7" x14ac:dyDescent="0.25">
      <c r="A104" s="310" t="s">
        <v>1294</v>
      </c>
      <c r="B104" s="310" t="s">
        <v>1295</v>
      </c>
      <c r="C104" s="309"/>
      <c r="D104" s="309"/>
      <c r="E104" s="309"/>
      <c r="F104" s="309"/>
      <c r="G104" s="309"/>
    </row>
    <row r="105" spans="1:7" x14ac:dyDescent="0.25">
      <c r="A105" s="310" t="s">
        <v>1296</v>
      </c>
      <c r="B105" s="310" t="s">
        <v>1297</v>
      </c>
      <c r="C105" s="309"/>
      <c r="D105" s="309"/>
      <c r="E105" s="309"/>
      <c r="F105" s="309"/>
      <c r="G105" s="309"/>
    </row>
    <row r="106" spans="1:7" x14ac:dyDescent="0.25">
      <c r="A106" s="310" t="s">
        <v>1298</v>
      </c>
      <c r="B106" s="310" t="s">
        <v>1299</v>
      </c>
      <c r="C106" s="309"/>
      <c r="D106" s="309"/>
      <c r="E106" s="309"/>
      <c r="F106" s="309"/>
      <c r="G106" s="309"/>
    </row>
    <row r="107" spans="1:7" x14ac:dyDescent="0.25">
      <c r="A107" s="316" t="s">
        <v>1300</v>
      </c>
      <c r="B107" s="316" t="s">
        <v>1301</v>
      </c>
      <c r="C107" s="317"/>
      <c r="D107" s="317"/>
      <c r="E107" s="317"/>
      <c r="F107" s="317"/>
      <c r="G107" s="317"/>
    </row>
    <row r="108" spans="1:7" x14ac:dyDescent="0.25">
      <c r="A108" s="310" t="s">
        <v>1302</v>
      </c>
      <c r="B108" s="310" t="s">
        <v>1303</v>
      </c>
      <c r="C108" s="309"/>
      <c r="D108" s="309"/>
      <c r="E108" s="309"/>
      <c r="F108" s="309"/>
      <c r="G108" s="309"/>
    </row>
    <row r="109" spans="1:7" x14ac:dyDescent="0.25">
      <c r="A109" s="310" t="s">
        <v>1304</v>
      </c>
      <c r="B109" s="310" t="s">
        <v>1305</v>
      </c>
      <c r="C109" s="309"/>
      <c r="D109" s="309"/>
      <c r="E109" s="309"/>
      <c r="F109" s="309"/>
      <c r="G109" s="309"/>
    </row>
    <row r="110" spans="1:7" x14ac:dyDescent="0.25">
      <c r="A110" s="310" t="s">
        <v>1306</v>
      </c>
      <c r="B110" s="310" t="s">
        <v>1307</v>
      </c>
      <c r="C110" s="309"/>
      <c r="D110" s="309"/>
      <c r="E110" s="309"/>
      <c r="F110" s="309"/>
      <c r="G110" s="309"/>
    </row>
    <row r="111" spans="1:7" x14ac:dyDescent="0.25">
      <c r="A111" s="310" t="s">
        <v>1308</v>
      </c>
      <c r="B111" s="310" t="s">
        <v>1309</v>
      </c>
      <c r="C111" s="309"/>
      <c r="D111" s="309"/>
      <c r="E111" s="309"/>
      <c r="F111" s="309"/>
      <c r="G111" s="309"/>
    </row>
    <row r="112" spans="1:7" x14ac:dyDescent="0.25">
      <c r="A112" s="310" t="s">
        <v>1310</v>
      </c>
      <c r="B112" s="310" t="s">
        <v>1311</v>
      </c>
      <c r="C112" s="309"/>
      <c r="D112" s="309"/>
      <c r="E112" s="309"/>
      <c r="F112" s="309"/>
      <c r="G112" s="309"/>
    </row>
    <row r="113" spans="1:7" x14ac:dyDescent="0.25">
      <c r="A113" s="310" t="s">
        <v>1312</v>
      </c>
      <c r="B113" s="310" t="s">
        <v>1313</v>
      </c>
      <c r="C113" s="309"/>
      <c r="D113" s="309"/>
      <c r="E113" s="309"/>
      <c r="F113" s="309"/>
      <c r="G113" s="309"/>
    </row>
    <row r="114" spans="1:7" x14ac:dyDescent="0.25">
      <c r="A114" s="310" t="s">
        <v>1314</v>
      </c>
      <c r="B114" s="310" t="s">
        <v>1315</v>
      </c>
      <c r="C114" s="309"/>
      <c r="D114" s="309"/>
      <c r="E114" s="309"/>
      <c r="F114" s="309"/>
      <c r="G114" s="309"/>
    </row>
    <row r="115" spans="1:7" x14ac:dyDescent="0.25">
      <c r="A115" s="310" t="s">
        <v>1316</v>
      </c>
      <c r="B115" s="310" t="s">
        <v>1317</v>
      </c>
      <c r="C115" s="309"/>
      <c r="D115" s="309"/>
      <c r="E115" s="309"/>
      <c r="F115" s="309"/>
      <c r="G115" s="309"/>
    </row>
    <row r="116" spans="1:7" x14ac:dyDescent="0.25">
      <c r="A116" s="318" t="s">
        <v>1318</v>
      </c>
      <c r="B116" s="318" t="s">
        <v>1319</v>
      </c>
      <c r="C116" s="319"/>
      <c r="D116" s="319"/>
      <c r="E116" s="319"/>
      <c r="F116" s="319"/>
      <c r="G116" s="319"/>
    </row>
    <row r="117" spans="1:7" x14ac:dyDescent="0.25">
      <c r="A117" s="310" t="s">
        <v>1320</v>
      </c>
      <c r="B117" s="310" t="s">
        <v>1321</v>
      </c>
      <c r="C117" s="309"/>
      <c r="D117" s="309"/>
      <c r="E117" s="309"/>
      <c r="F117" s="309"/>
      <c r="G117" s="309"/>
    </row>
    <row r="118" spans="1:7" x14ac:dyDescent="0.25">
      <c r="A118" s="310" t="s">
        <v>1322</v>
      </c>
      <c r="B118" s="310" t="s">
        <v>1323</v>
      </c>
      <c r="C118" s="309"/>
      <c r="D118" s="309"/>
      <c r="E118" s="309"/>
      <c r="F118" s="309"/>
      <c r="G118" s="309"/>
    </row>
    <row r="119" spans="1:7" x14ac:dyDescent="0.25">
      <c r="A119" s="310" t="s">
        <v>1324</v>
      </c>
      <c r="B119" s="310" t="s">
        <v>1325</v>
      </c>
      <c r="C119" s="309"/>
      <c r="D119" s="309"/>
      <c r="E119" s="309"/>
      <c r="F119" s="309"/>
      <c r="G119" s="309"/>
    </row>
    <row r="120" spans="1:7" x14ac:dyDescent="0.25">
      <c r="A120" s="310" t="s">
        <v>1326</v>
      </c>
      <c r="B120" s="310" t="s">
        <v>1327</v>
      </c>
      <c r="C120" s="309"/>
      <c r="D120" s="309"/>
      <c r="E120" s="309"/>
      <c r="F120" s="309"/>
      <c r="G120" s="309"/>
    </row>
    <row r="121" spans="1:7" x14ac:dyDescent="0.25">
      <c r="A121" s="310" t="s">
        <v>1328</v>
      </c>
      <c r="B121" s="310" t="s">
        <v>1329</v>
      </c>
      <c r="C121" s="309"/>
      <c r="D121" s="309"/>
      <c r="E121" s="309"/>
      <c r="F121" s="309"/>
      <c r="G121" s="309"/>
    </row>
    <row r="122" spans="1:7" x14ac:dyDescent="0.25">
      <c r="A122" s="310" t="s">
        <v>1330</v>
      </c>
      <c r="B122" s="310" t="s">
        <v>1331</v>
      </c>
      <c r="C122" s="309"/>
      <c r="D122" s="309"/>
      <c r="E122" s="309"/>
      <c r="F122" s="309"/>
      <c r="G122" s="309"/>
    </row>
    <row r="123" spans="1:7" x14ac:dyDescent="0.25">
      <c r="A123" s="310" t="s">
        <v>1332</v>
      </c>
      <c r="B123" s="310" t="s">
        <v>1333</v>
      </c>
      <c r="C123" s="309"/>
      <c r="D123" s="309"/>
      <c r="E123" s="309"/>
      <c r="F123" s="309"/>
      <c r="G123" s="309"/>
    </row>
    <row r="124" spans="1:7" x14ac:dyDescent="0.25">
      <c r="A124" s="310" t="s">
        <v>1334</v>
      </c>
      <c r="B124" s="310" t="s">
        <v>1335</v>
      </c>
      <c r="C124" s="309"/>
      <c r="D124" s="309"/>
      <c r="E124" s="309"/>
      <c r="F124" s="309"/>
      <c r="G124" s="309"/>
    </row>
    <row r="125" spans="1:7" x14ac:dyDescent="0.25">
      <c r="A125" s="310" t="s">
        <v>1336</v>
      </c>
      <c r="B125" s="310" t="s">
        <v>1337</v>
      </c>
      <c r="C125" s="309"/>
      <c r="D125" s="309"/>
      <c r="E125" s="309"/>
      <c r="F125" s="309"/>
      <c r="G125" s="309"/>
    </row>
    <row r="126" spans="1:7" x14ac:dyDescent="0.25">
      <c r="A126" s="318" t="s">
        <v>1338</v>
      </c>
      <c r="B126" s="318" t="s">
        <v>1339</v>
      </c>
      <c r="C126" s="319"/>
      <c r="D126" s="319"/>
      <c r="E126" s="319"/>
      <c r="F126" s="319"/>
      <c r="G126" s="319"/>
    </row>
    <row r="127" spans="1:7" x14ac:dyDescent="0.25">
      <c r="A127" s="310" t="s">
        <v>1340</v>
      </c>
      <c r="B127" s="310" t="s">
        <v>1341</v>
      </c>
      <c r="C127" s="309"/>
      <c r="D127" s="309"/>
      <c r="E127" s="309"/>
      <c r="F127" s="309"/>
      <c r="G127" s="309"/>
    </row>
    <row r="128" spans="1:7" x14ac:dyDescent="0.25">
      <c r="A128" s="310" t="s">
        <v>1342</v>
      </c>
      <c r="B128" s="310" t="s">
        <v>1343</v>
      </c>
      <c r="C128" s="309"/>
      <c r="D128" s="309"/>
      <c r="E128" s="309"/>
      <c r="F128" s="309"/>
      <c r="G128" s="309"/>
    </row>
    <row r="129" spans="1:7" x14ac:dyDescent="0.25">
      <c r="A129" s="318" t="s">
        <v>1344</v>
      </c>
      <c r="B129" s="318" t="s">
        <v>1345</v>
      </c>
      <c r="C129" s="319"/>
      <c r="D129" s="319"/>
      <c r="E129" s="319"/>
      <c r="F129" s="319"/>
      <c r="G129" s="319"/>
    </row>
    <row r="130" spans="1:7" x14ac:dyDescent="0.25">
      <c r="A130" s="310" t="s">
        <v>1346</v>
      </c>
      <c r="B130" s="310" t="s">
        <v>1347</v>
      </c>
      <c r="C130" s="309"/>
      <c r="D130" s="309"/>
      <c r="E130" s="309"/>
      <c r="F130" s="309"/>
      <c r="G130" s="309"/>
    </row>
    <row r="131" spans="1:7" x14ac:dyDescent="0.25">
      <c r="A131" s="310" t="s">
        <v>1348</v>
      </c>
      <c r="B131" s="310" t="s">
        <v>1349</v>
      </c>
      <c r="C131" s="309"/>
      <c r="D131" s="309"/>
      <c r="E131" s="309"/>
      <c r="F131" s="309"/>
      <c r="G131" s="309"/>
    </row>
    <row r="132" spans="1:7" x14ac:dyDescent="0.25">
      <c r="A132" s="310" t="s">
        <v>1350</v>
      </c>
      <c r="B132" s="310" t="s">
        <v>1351</v>
      </c>
      <c r="C132" s="309"/>
      <c r="D132" s="309"/>
      <c r="E132" s="309"/>
      <c r="F132" s="309"/>
      <c r="G132" s="309"/>
    </row>
    <row r="133" spans="1:7" x14ac:dyDescent="0.25">
      <c r="A133" s="310" t="s">
        <v>1352</v>
      </c>
      <c r="B133" s="310" t="s">
        <v>1353</v>
      </c>
      <c r="C133" s="309"/>
      <c r="D133" s="309"/>
      <c r="E133" s="309"/>
      <c r="F133" s="309"/>
      <c r="G133" s="309"/>
    </row>
    <row r="134" spans="1:7" x14ac:dyDescent="0.25">
      <c r="A134" s="310" t="s">
        <v>1354</v>
      </c>
      <c r="B134" s="310" t="s">
        <v>1355</v>
      </c>
      <c r="C134" s="309"/>
      <c r="D134" s="309"/>
      <c r="E134" s="309"/>
      <c r="F134" s="309"/>
      <c r="G134" s="309"/>
    </row>
    <row r="135" spans="1:7" x14ac:dyDescent="0.25">
      <c r="A135" s="310" t="s">
        <v>1356</v>
      </c>
      <c r="B135" s="310" t="s">
        <v>1357</v>
      </c>
      <c r="C135" s="309"/>
      <c r="D135" s="309"/>
      <c r="E135" s="309"/>
      <c r="F135" s="309"/>
      <c r="G135" s="309"/>
    </row>
    <row r="136" spans="1:7" x14ac:dyDescent="0.25">
      <c r="A136" s="310" t="s">
        <v>1358</v>
      </c>
      <c r="B136" s="310" t="s">
        <v>1359</v>
      </c>
      <c r="C136" s="309"/>
      <c r="D136" s="309"/>
      <c r="E136" s="309"/>
      <c r="F136" s="309"/>
      <c r="G136" s="309"/>
    </row>
    <row r="137" spans="1:7" x14ac:dyDescent="0.25">
      <c r="A137" s="310" t="s">
        <v>1360</v>
      </c>
      <c r="B137" s="310" t="s">
        <v>1361</v>
      </c>
      <c r="C137" s="309"/>
      <c r="D137" s="309"/>
      <c r="E137" s="309"/>
      <c r="F137" s="309"/>
      <c r="G137" s="309"/>
    </row>
    <row r="138" spans="1:7" x14ac:dyDescent="0.25">
      <c r="A138" s="310" t="s">
        <v>1362</v>
      </c>
      <c r="B138" s="310" t="s">
        <v>1363</v>
      </c>
      <c r="C138" s="309"/>
      <c r="D138" s="309"/>
      <c r="E138" s="309"/>
      <c r="F138" s="309"/>
      <c r="G138" s="309"/>
    </row>
    <row r="139" spans="1:7" x14ac:dyDescent="0.25">
      <c r="A139" s="318" t="s">
        <v>1364</v>
      </c>
      <c r="B139" s="318" t="s">
        <v>1365</v>
      </c>
      <c r="C139" s="319"/>
      <c r="D139" s="319"/>
      <c r="E139" s="319"/>
      <c r="F139" s="319"/>
      <c r="G139" s="319"/>
    </row>
    <row r="140" spans="1:7" x14ac:dyDescent="0.25">
      <c r="A140" s="310" t="s">
        <v>1366</v>
      </c>
      <c r="B140" s="310" t="s">
        <v>1367</v>
      </c>
      <c r="C140" s="309"/>
      <c r="D140" s="309"/>
      <c r="E140" s="309"/>
      <c r="F140" s="309"/>
      <c r="G140" s="309"/>
    </row>
    <row r="141" spans="1:7" x14ac:dyDescent="0.25">
      <c r="A141" s="310" t="s">
        <v>1368</v>
      </c>
      <c r="B141" s="310" t="s">
        <v>1369</v>
      </c>
      <c r="C141" s="309"/>
      <c r="D141" s="309"/>
      <c r="E141" s="309"/>
      <c r="F141" s="309"/>
      <c r="G141" s="309"/>
    </row>
    <row r="142" spans="1:7" x14ac:dyDescent="0.25">
      <c r="A142" s="310" t="s">
        <v>1370</v>
      </c>
      <c r="B142" s="310" t="s">
        <v>1371</v>
      </c>
      <c r="C142" s="309"/>
      <c r="D142" s="309"/>
      <c r="E142" s="309"/>
      <c r="F142" s="309"/>
      <c r="G142" s="309"/>
    </row>
    <row r="143" spans="1:7" x14ac:dyDescent="0.25">
      <c r="A143" s="310" t="s">
        <v>1372</v>
      </c>
      <c r="B143" s="310" t="s">
        <v>1373</v>
      </c>
      <c r="C143" s="309"/>
      <c r="D143" s="309"/>
      <c r="E143" s="309"/>
      <c r="F143" s="309"/>
      <c r="G143" s="309"/>
    </row>
    <row r="144" spans="1:7" x14ac:dyDescent="0.25">
      <c r="A144" s="310" t="s">
        <v>1374</v>
      </c>
      <c r="B144" s="310" t="s">
        <v>1375</v>
      </c>
      <c r="C144" s="309"/>
      <c r="D144" s="309"/>
      <c r="E144" s="309"/>
      <c r="F144" s="309"/>
      <c r="G144" s="309"/>
    </row>
    <row r="145" spans="1:11" x14ac:dyDescent="0.25">
      <c r="A145" s="310" t="s">
        <v>1376</v>
      </c>
      <c r="B145" s="310" t="s">
        <v>1377</v>
      </c>
      <c r="C145" s="309"/>
      <c r="D145" s="309"/>
      <c r="E145" s="309"/>
      <c r="F145" s="309"/>
      <c r="G145" s="309"/>
    </row>
    <row r="146" spans="1:11" x14ac:dyDescent="0.25">
      <c r="A146" s="310" t="s">
        <v>1378</v>
      </c>
      <c r="B146" s="310" t="s">
        <v>1379</v>
      </c>
      <c r="C146" s="309"/>
      <c r="D146" s="309"/>
      <c r="E146" s="309"/>
      <c r="F146" s="309"/>
      <c r="G146" s="309"/>
    </row>
    <row r="147" spans="1:11" x14ac:dyDescent="0.25">
      <c r="A147" s="310" t="s">
        <v>1380</v>
      </c>
      <c r="B147" s="310" t="s">
        <v>1381</v>
      </c>
      <c r="C147" s="309"/>
      <c r="D147" s="309"/>
      <c r="E147" s="309"/>
      <c r="F147" s="309"/>
      <c r="G147" s="309"/>
    </row>
    <row r="148" spans="1:11" x14ac:dyDescent="0.25">
      <c r="A148" s="310" t="s">
        <v>1382</v>
      </c>
      <c r="B148" s="310" t="s">
        <v>1383</v>
      </c>
      <c r="C148" s="309"/>
      <c r="D148" s="309"/>
      <c r="E148" s="309"/>
      <c r="F148" s="309"/>
      <c r="G148" s="309"/>
    </row>
    <row r="149" spans="1:11" x14ac:dyDescent="0.25">
      <c r="A149" s="310" t="s">
        <v>1384</v>
      </c>
      <c r="B149" s="310" t="s">
        <v>1385</v>
      </c>
      <c r="C149" s="309"/>
      <c r="D149" s="309"/>
      <c r="E149" s="309"/>
      <c r="F149" s="309"/>
      <c r="G149" s="309"/>
    </row>
    <row r="150" spans="1:11" x14ac:dyDescent="0.25">
      <c r="A150" s="310" t="s">
        <v>1386</v>
      </c>
      <c r="B150" s="310" t="s">
        <v>1387</v>
      </c>
      <c r="C150" s="309"/>
      <c r="D150" s="309"/>
      <c r="E150" s="309"/>
      <c r="F150" s="309"/>
      <c r="G150" s="309"/>
    </row>
    <row r="151" spans="1:11" x14ac:dyDescent="0.25">
      <c r="A151" s="310" t="s">
        <v>1388</v>
      </c>
      <c r="B151" s="310" t="s">
        <v>1389</v>
      </c>
      <c r="C151" s="309"/>
      <c r="D151" s="309"/>
      <c r="E151" s="309"/>
      <c r="F151" s="309"/>
      <c r="G151" s="309"/>
    </row>
    <row r="152" spans="1:11" x14ac:dyDescent="0.25">
      <c r="A152" s="310" t="s">
        <v>1390</v>
      </c>
      <c r="B152" s="310" t="s">
        <v>1391</v>
      </c>
      <c r="C152" s="309"/>
      <c r="D152" s="309"/>
      <c r="E152" s="309"/>
      <c r="F152" s="309"/>
      <c r="G152" s="309"/>
    </row>
    <row r="153" spans="1:11" x14ac:dyDescent="0.25">
      <c r="A153" s="310" t="s">
        <v>1392</v>
      </c>
      <c r="B153" s="310" t="s">
        <v>1393</v>
      </c>
      <c r="C153" s="309"/>
      <c r="D153" s="309"/>
      <c r="E153" s="309"/>
      <c r="F153" s="309"/>
      <c r="G153" s="309"/>
    </row>
    <row r="154" spans="1:11" x14ac:dyDescent="0.25">
      <c r="A154" s="310" t="s">
        <v>1394</v>
      </c>
      <c r="B154" s="310" t="s">
        <v>1395</v>
      </c>
      <c r="C154" s="309"/>
      <c r="D154" s="309"/>
      <c r="E154" s="309"/>
      <c r="F154" s="309"/>
      <c r="G154" s="309"/>
    </row>
    <row r="155" spans="1:11" x14ac:dyDescent="0.25">
      <c r="A155" s="310" t="s">
        <v>1396</v>
      </c>
      <c r="B155" s="310" t="s">
        <v>1129</v>
      </c>
      <c r="C155" s="309"/>
      <c r="D155" s="309"/>
      <c r="E155" s="309"/>
      <c r="F155" s="309"/>
      <c r="G155" s="309"/>
    </row>
    <row r="156" spans="1:11" x14ac:dyDescent="0.25">
      <c r="A156" s="310" t="s">
        <v>1397</v>
      </c>
      <c r="B156" s="310" t="s">
        <v>1398</v>
      </c>
      <c r="C156" s="309"/>
      <c r="D156" s="309"/>
      <c r="E156" s="309"/>
      <c r="F156" s="309"/>
      <c r="G156" s="309"/>
    </row>
    <row r="157" spans="1:11" x14ac:dyDescent="0.25">
      <c r="A157" s="310" t="s">
        <v>1399</v>
      </c>
      <c r="B157" s="310" t="s">
        <v>1400</v>
      </c>
      <c r="C157" s="309"/>
      <c r="D157" s="309"/>
      <c r="E157" s="309"/>
      <c r="F157" s="309"/>
      <c r="G157" s="309"/>
    </row>
    <row r="158" spans="1:11" x14ac:dyDescent="0.25">
      <c r="A158" s="310" t="s">
        <v>1401</v>
      </c>
      <c r="B158" s="310" t="s">
        <v>1402</v>
      </c>
      <c r="C158" s="309"/>
      <c r="D158" s="309"/>
      <c r="E158" s="309"/>
      <c r="F158" s="309"/>
      <c r="G158" s="309"/>
    </row>
    <row r="159" spans="1:11" x14ac:dyDescent="0.25">
      <c r="A159" s="320" t="s">
        <v>1403</v>
      </c>
      <c r="B159" s="320" t="s">
        <v>1404</v>
      </c>
      <c r="C159" s="321"/>
      <c r="D159" s="321"/>
      <c r="E159" s="321"/>
      <c r="F159" s="321"/>
      <c r="G159" s="321"/>
      <c r="H159" s="312"/>
      <c r="I159" s="315"/>
      <c r="J159" s="312"/>
      <c r="K159" s="315"/>
    </row>
    <row r="160" spans="1:11" x14ac:dyDescent="0.25">
      <c r="A160" s="310" t="s">
        <v>1405</v>
      </c>
      <c r="B160" s="310" t="s">
        <v>1406</v>
      </c>
      <c r="C160" s="309"/>
      <c r="D160" s="309"/>
      <c r="E160" s="309"/>
      <c r="F160" s="309"/>
      <c r="G160" s="309"/>
      <c r="H160" s="315"/>
      <c r="I160" s="315"/>
      <c r="J160" s="315"/>
      <c r="K160" s="315"/>
    </row>
    <row r="161" spans="1:11" x14ac:dyDescent="0.25">
      <c r="A161" s="307" t="s">
        <v>1407</v>
      </c>
      <c r="B161" s="307" t="s">
        <v>1408</v>
      </c>
      <c r="C161" s="308"/>
      <c r="D161" s="309"/>
      <c r="E161" s="309"/>
      <c r="F161" s="309"/>
      <c r="G161" s="309"/>
      <c r="H161" s="315"/>
      <c r="I161" s="315"/>
      <c r="J161" s="315"/>
      <c r="K161" s="315"/>
    </row>
    <row r="162" spans="1:11" x14ac:dyDescent="0.25">
      <c r="A162" s="310" t="s">
        <v>1409</v>
      </c>
      <c r="B162" s="310" t="s">
        <v>1410</v>
      </c>
      <c r="C162" s="309"/>
      <c r="D162" s="309"/>
      <c r="E162" s="309"/>
      <c r="F162" s="309"/>
      <c r="G162" s="309"/>
      <c r="H162" s="315"/>
      <c r="I162" s="315"/>
      <c r="J162" s="315"/>
      <c r="K162" s="315"/>
    </row>
    <row r="163" spans="1:11" x14ac:dyDescent="0.25">
      <c r="A163" s="310" t="s">
        <v>1411</v>
      </c>
      <c r="B163" s="310" t="s">
        <v>1412</v>
      </c>
      <c r="C163" s="309"/>
      <c r="D163" s="309"/>
      <c r="E163" s="309"/>
      <c r="F163" s="309"/>
      <c r="G163" s="309"/>
      <c r="H163" s="312"/>
      <c r="I163" s="315"/>
      <c r="J163" s="315"/>
      <c r="K163" s="315"/>
    </row>
    <row r="164" spans="1:11" x14ac:dyDescent="0.25">
      <c r="A164" s="310" t="s">
        <v>1413</v>
      </c>
      <c r="B164" s="310" t="s">
        <v>1414</v>
      </c>
      <c r="C164" s="309"/>
      <c r="D164" s="309"/>
      <c r="E164" s="309"/>
      <c r="F164" s="309"/>
      <c r="G164" s="309"/>
      <c r="H164" s="315"/>
      <c r="I164" s="315"/>
      <c r="J164" s="315"/>
      <c r="K164" s="315"/>
    </row>
    <row r="165" spans="1:11" x14ac:dyDescent="0.25">
      <c r="A165" s="307" t="s">
        <v>1415</v>
      </c>
      <c r="B165" s="307" t="s">
        <v>1123</v>
      </c>
      <c r="C165" s="308"/>
      <c r="D165" s="309"/>
      <c r="E165" s="309"/>
      <c r="F165" s="309"/>
      <c r="G165" s="309" t="s">
        <v>652</v>
      </c>
      <c r="H165" s="315"/>
      <c r="I165" s="315"/>
      <c r="J165" s="315"/>
      <c r="K165" s="315"/>
    </row>
    <row r="166" spans="1:11" x14ac:dyDescent="0.25">
      <c r="A166" s="310" t="s">
        <v>1416</v>
      </c>
      <c r="B166" s="310" t="s">
        <v>1417</v>
      </c>
      <c r="C166" s="309"/>
      <c r="D166" s="309"/>
      <c r="E166" s="309"/>
      <c r="F166" s="309"/>
      <c r="G166" s="309"/>
      <c r="H166" s="315"/>
      <c r="I166" s="315"/>
      <c r="J166" s="315"/>
      <c r="K166" s="315"/>
    </row>
    <row r="167" spans="1:11" x14ac:dyDescent="0.25">
      <c r="A167" s="310" t="s">
        <v>1418</v>
      </c>
      <c r="B167" s="310" t="s">
        <v>1419</v>
      </c>
      <c r="C167" s="309"/>
      <c r="D167" s="309"/>
      <c r="E167" s="309"/>
      <c r="F167" s="309"/>
      <c r="G167" s="309"/>
    </row>
    <row r="168" spans="1:11" x14ac:dyDescent="0.25">
      <c r="A168" s="310" t="s">
        <v>1420</v>
      </c>
      <c r="B168" s="310" t="s">
        <v>1325</v>
      </c>
      <c r="C168" s="309"/>
      <c r="D168" s="309"/>
      <c r="E168" s="309"/>
      <c r="F168" s="309"/>
      <c r="G168" s="309"/>
    </row>
    <row r="169" spans="1:11" x14ac:dyDescent="0.25">
      <c r="A169" s="310" t="s">
        <v>1421</v>
      </c>
      <c r="B169" s="310" t="s">
        <v>1422</v>
      </c>
      <c r="C169" s="309"/>
      <c r="D169" s="309"/>
      <c r="E169" s="309"/>
      <c r="F169" s="309"/>
      <c r="G169" s="309"/>
    </row>
    <row r="170" spans="1:11" x14ac:dyDescent="0.25">
      <c r="A170" s="310" t="s">
        <v>1423</v>
      </c>
      <c r="B170" s="310" t="s">
        <v>1261</v>
      </c>
      <c r="C170" s="309"/>
      <c r="D170" s="309"/>
      <c r="E170" s="309"/>
      <c r="F170" s="309"/>
      <c r="G170" s="309"/>
    </row>
    <row r="171" spans="1:11" x14ac:dyDescent="0.25">
      <c r="A171" s="310" t="s">
        <v>1424</v>
      </c>
      <c r="B171" s="310" t="s">
        <v>1395</v>
      </c>
      <c r="C171" s="309"/>
      <c r="D171" s="309"/>
      <c r="E171" s="309"/>
      <c r="F171" s="309"/>
      <c r="G171" s="309"/>
    </row>
    <row r="172" spans="1:11" x14ac:dyDescent="0.25">
      <c r="A172" s="310" t="s">
        <v>1425</v>
      </c>
      <c r="B172" s="310" t="s">
        <v>1267</v>
      </c>
      <c r="C172" s="309"/>
      <c r="D172" s="309"/>
      <c r="E172" s="309"/>
      <c r="F172" s="309"/>
      <c r="G172" s="309"/>
    </row>
    <row r="173" spans="1:11" x14ac:dyDescent="0.25">
      <c r="A173" s="310" t="s">
        <v>1426</v>
      </c>
      <c r="B173" s="310" t="s">
        <v>1427</v>
      </c>
      <c r="C173" s="309"/>
      <c r="D173" s="309"/>
      <c r="E173" s="309"/>
      <c r="F173" s="309"/>
      <c r="G173" s="309"/>
    </row>
    <row r="174" spans="1:11" x14ac:dyDescent="0.25">
      <c r="A174" s="310" t="s">
        <v>1428</v>
      </c>
      <c r="B174" s="310" t="s">
        <v>1429</v>
      </c>
      <c r="C174" s="309"/>
      <c r="D174" s="309"/>
      <c r="E174" s="309"/>
      <c r="F174" s="309"/>
      <c r="G174" s="309"/>
    </row>
    <row r="175" spans="1:11" x14ac:dyDescent="0.25">
      <c r="A175" s="310" t="s">
        <v>1430</v>
      </c>
      <c r="B175" s="310" t="s">
        <v>1431</v>
      </c>
      <c r="C175" s="309"/>
      <c r="D175" s="309"/>
      <c r="E175" s="309"/>
      <c r="F175" s="309"/>
      <c r="G175" s="309"/>
    </row>
    <row r="176" spans="1:11" x14ac:dyDescent="0.25">
      <c r="A176" s="310" t="s">
        <v>1432</v>
      </c>
      <c r="B176" s="310" t="s">
        <v>1404</v>
      </c>
      <c r="C176" s="309"/>
      <c r="D176" s="309"/>
      <c r="E176" s="309"/>
      <c r="F176" s="309"/>
      <c r="G176" s="309"/>
    </row>
    <row r="177" spans="1:7" x14ac:dyDescent="0.25">
      <c r="A177" s="310" t="s">
        <v>1433</v>
      </c>
      <c r="B177" s="310" t="s">
        <v>1434</v>
      </c>
      <c r="C177" s="309"/>
      <c r="D177" s="309"/>
      <c r="E177" s="309"/>
      <c r="F177" s="309"/>
      <c r="G177" s="309"/>
    </row>
    <row r="178" spans="1:7" x14ac:dyDescent="0.25">
      <c r="A178" s="310" t="s">
        <v>1435</v>
      </c>
      <c r="B178" s="310" t="s">
        <v>1436</v>
      </c>
      <c r="C178" s="309"/>
      <c r="D178" s="309"/>
      <c r="E178" s="309"/>
      <c r="F178" s="309"/>
      <c r="G178" s="309"/>
    </row>
    <row r="179" spans="1:7" x14ac:dyDescent="0.25">
      <c r="A179" s="310" t="s">
        <v>1437</v>
      </c>
      <c r="B179" s="310" t="s">
        <v>1438</v>
      </c>
      <c r="C179" s="309"/>
      <c r="D179" s="309"/>
      <c r="E179" s="309"/>
      <c r="F179" s="309"/>
      <c r="G179" s="309"/>
    </row>
    <row r="180" spans="1:7" x14ac:dyDescent="0.25">
      <c r="A180" s="310" t="s">
        <v>1439</v>
      </c>
      <c r="B180" s="310" t="s">
        <v>1440</v>
      </c>
      <c r="C180" s="309"/>
      <c r="D180" s="309"/>
      <c r="E180" s="309"/>
      <c r="F180" s="309"/>
      <c r="G180" s="309"/>
    </row>
    <row r="181" spans="1:7" x14ac:dyDescent="0.25">
      <c r="A181" s="310" t="s">
        <v>1441</v>
      </c>
      <c r="B181" s="310" t="s">
        <v>1442</v>
      </c>
      <c r="C181" s="309"/>
      <c r="D181" s="309"/>
      <c r="E181" s="309"/>
      <c r="F181" s="309"/>
      <c r="G181" s="309"/>
    </row>
    <row r="182" spans="1:7" x14ac:dyDescent="0.25">
      <c r="A182" s="310" t="s">
        <v>1443</v>
      </c>
      <c r="B182" s="310" t="s">
        <v>1444</v>
      </c>
      <c r="C182" s="309"/>
      <c r="D182" s="309"/>
      <c r="E182" s="309"/>
      <c r="F182" s="309"/>
      <c r="G182" s="309"/>
    </row>
    <row r="183" spans="1:7" x14ac:dyDescent="0.25">
      <c r="A183" s="310" t="s">
        <v>1445</v>
      </c>
      <c r="B183" s="310" t="s">
        <v>1446</v>
      </c>
      <c r="C183" s="309"/>
      <c r="D183" s="309"/>
      <c r="E183" s="309"/>
      <c r="F183" s="309"/>
      <c r="G183" s="309"/>
    </row>
    <row r="184" spans="1:7" x14ac:dyDescent="0.25">
      <c r="A184" s="310" t="s">
        <v>1447</v>
      </c>
      <c r="B184" s="310" t="s">
        <v>1448</v>
      </c>
      <c r="C184" s="309"/>
      <c r="D184" s="309"/>
      <c r="E184" s="309"/>
      <c r="F184" s="309"/>
      <c r="G184" s="309"/>
    </row>
    <row r="185" spans="1:7" x14ac:dyDescent="0.25">
      <c r="A185" s="310" t="s">
        <v>1449</v>
      </c>
      <c r="B185" s="310" t="s">
        <v>1450</v>
      </c>
      <c r="C185" s="309"/>
      <c r="D185" s="309"/>
      <c r="E185" s="309"/>
      <c r="F185" s="309"/>
      <c r="G185" s="309"/>
    </row>
    <row r="186" spans="1:7" x14ac:dyDescent="0.25">
      <c r="A186" s="310" t="s">
        <v>1451</v>
      </c>
      <c r="B186" s="310" t="s">
        <v>1170</v>
      </c>
      <c r="C186" s="309"/>
      <c r="D186" s="309"/>
      <c r="E186" s="309"/>
      <c r="F186" s="309"/>
      <c r="G186" s="309"/>
    </row>
    <row r="187" spans="1:7" x14ac:dyDescent="0.25">
      <c r="A187" s="310" t="s">
        <v>1452</v>
      </c>
      <c r="B187" s="310" t="s">
        <v>1453</v>
      </c>
      <c r="C187" s="309"/>
      <c r="D187" s="309"/>
      <c r="E187" s="309"/>
      <c r="F187" s="309"/>
      <c r="G187" s="309"/>
    </row>
    <row r="188" spans="1:7" x14ac:dyDescent="0.25">
      <c r="A188" s="310" t="s">
        <v>1454</v>
      </c>
      <c r="B188" s="310" t="s">
        <v>1303</v>
      </c>
      <c r="C188" s="309"/>
      <c r="D188" s="309"/>
      <c r="E188" s="309"/>
      <c r="F188" s="309"/>
      <c r="G188" s="309"/>
    </row>
    <row r="189" spans="1:7" x14ac:dyDescent="0.25">
      <c r="A189" s="310" t="s">
        <v>1455</v>
      </c>
      <c r="B189" s="310" t="s">
        <v>1456</v>
      </c>
      <c r="C189" s="309"/>
      <c r="D189" s="309"/>
      <c r="E189" s="309"/>
      <c r="F189" s="309"/>
      <c r="G189" s="309"/>
    </row>
    <row r="190" spans="1:7" x14ac:dyDescent="0.25">
      <c r="A190" s="310" t="s">
        <v>1457</v>
      </c>
      <c r="B190" s="310" t="s">
        <v>1458</v>
      </c>
      <c r="C190" s="309"/>
      <c r="D190" s="309"/>
      <c r="E190" s="309"/>
      <c r="F190" s="309"/>
      <c r="G190" s="309"/>
    </row>
    <row r="191" spans="1:7" x14ac:dyDescent="0.25">
      <c r="A191" s="310" t="s">
        <v>1459</v>
      </c>
      <c r="B191" s="310" t="s">
        <v>1217</v>
      </c>
      <c r="C191" s="309"/>
      <c r="D191" s="309"/>
      <c r="E191" s="309"/>
      <c r="F191" s="309"/>
      <c r="G191" s="309"/>
    </row>
    <row r="192" spans="1:7" x14ac:dyDescent="0.25">
      <c r="A192" s="310" t="s">
        <v>1460</v>
      </c>
      <c r="B192" s="310" t="s">
        <v>1461</v>
      </c>
      <c r="C192" s="309"/>
      <c r="D192" s="309"/>
      <c r="E192" s="309"/>
      <c r="F192" s="309"/>
      <c r="G192" s="309"/>
    </row>
    <row r="193" spans="1:7" x14ac:dyDescent="0.25">
      <c r="A193" s="310" t="s">
        <v>1462</v>
      </c>
      <c r="B193" s="310" t="s">
        <v>1357</v>
      </c>
      <c r="C193" s="309"/>
      <c r="D193" s="309"/>
      <c r="E193" s="309"/>
      <c r="F193" s="309"/>
      <c r="G193" s="309"/>
    </row>
    <row r="194" spans="1:7" x14ac:dyDescent="0.25">
      <c r="A194" s="310" t="s">
        <v>1463</v>
      </c>
      <c r="B194" s="310" t="s">
        <v>1464</v>
      </c>
      <c r="C194" s="309"/>
      <c r="D194" s="309"/>
      <c r="E194" s="309"/>
      <c r="F194" s="309"/>
      <c r="G194" s="309"/>
    </row>
    <row r="195" spans="1:7" x14ac:dyDescent="0.25">
      <c r="A195" s="310" t="s">
        <v>1465</v>
      </c>
      <c r="B195" s="310" t="s">
        <v>1466</v>
      </c>
      <c r="C195" s="309"/>
      <c r="D195" s="309"/>
      <c r="E195" s="309"/>
      <c r="F195" s="309"/>
      <c r="G195" s="309"/>
    </row>
    <row r="196" spans="1:7" x14ac:dyDescent="0.25">
      <c r="A196" s="310" t="s">
        <v>1467</v>
      </c>
      <c r="B196" s="310" t="s">
        <v>1249</v>
      </c>
      <c r="C196" s="309"/>
      <c r="D196" s="309"/>
      <c r="E196" s="309"/>
      <c r="F196" s="309"/>
      <c r="G196" s="309"/>
    </row>
    <row r="197" spans="1:7" x14ac:dyDescent="0.25">
      <c r="A197" s="310" t="s">
        <v>1468</v>
      </c>
      <c r="B197" s="310" t="s">
        <v>1469</v>
      </c>
      <c r="C197" s="309"/>
      <c r="D197" s="309"/>
      <c r="E197" s="309"/>
      <c r="F197" s="309"/>
      <c r="G197" s="309"/>
    </row>
    <row r="198" spans="1:7" x14ac:dyDescent="0.25">
      <c r="A198" s="310" t="s">
        <v>1470</v>
      </c>
      <c r="B198" s="310" t="s">
        <v>1471</v>
      </c>
      <c r="C198" s="309"/>
      <c r="D198" s="309"/>
      <c r="E198" s="309"/>
      <c r="F198" s="309"/>
      <c r="G198" s="309"/>
    </row>
    <row r="199" spans="1:7" x14ac:dyDescent="0.25">
      <c r="A199" s="310" t="s">
        <v>1472</v>
      </c>
      <c r="B199" s="310" t="s">
        <v>1473</v>
      </c>
      <c r="C199" s="309"/>
      <c r="D199" s="309"/>
      <c r="E199" s="309"/>
      <c r="F199" s="309"/>
      <c r="G199" s="309"/>
    </row>
    <row r="200" spans="1:7" x14ac:dyDescent="0.25">
      <c r="A200" s="310" t="s">
        <v>1474</v>
      </c>
      <c r="B200" s="310" t="s">
        <v>1475</v>
      </c>
      <c r="C200" s="309"/>
      <c r="D200" s="309"/>
      <c r="E200" s="309"/>
      <c r="F200" s="309"/>
      <c r="G200" s="309"/>
    </row>
    <row r="201" spans="1:7" x14ac:dyDescent="0.25">
      <c r="A201" s="310" t="s">
        <v>1476</v>
      </c>
      <c r="B201" s="310" t="s">
        <v>1477</v>
      </c>
      <c r="C201" s="309"/>
      <c r="D201" s="309"/>
      <c r="E201" s="309"/>
      <c r="F201" s="309"/>
      <c r="G201" s="309"/>
    </row>
    <row r="202" spans="1:7" x14ac:dyDescent="0.25">
      <c r="A202" s="307" t="s">
        <v>1478</v>
      </c>
      <c r="B202" s="307" t="s">
        <v>1110</v>
      </c>
      <c r="C202" s="308"/>
      <c r="D202" s="309"/>
      <c r="E202" s="309"/>
      <c r="F202" s="309"/>
      <c r="G202" s="309"/>
    </row>
    <row r="203" spans="1:7" x14ac:dyDescent="0.25">
      <c r="A203" s="310" t="s">
        <v>1479</v>
      </c>
      <c r="B203" s="310" t="s">
        <v>1176</v>
      </c>
      <c r="C203" s="309"/>
      <c r="D203" s="309"/>
      <c r="E203" s="309"/>
      <c r="F203" s="309"/>
      <c r="G203" s="309"/>
    </row>
    <row r="204" spans="1:7" x14ac:dyDescent="0.25">
      <c r="A204" s="310" t="s">
        <v>1480</v>
      </c>
      <c r="B204" s="310" t="s">
        <v>1404</v>
      </c>
      <c r="C204" s="309"/>
      <c r="D204" s="309"/>
      <c r="E204" s="309"/>
      <c r="F204" s="309"/>
      <c r="G204" s="309"/>
    </row>
    <row r="205" spans="1:7" x14ac:dyDescent="0.25">
      <c r="A205" s="310" t="s">
        <v>1481</v>
      </c>
      <c r="B205" s="310" t="s">
        <v>1482</v>
      </c>
      <c r="C205" s="309"/>
      <c r="D205" s="309"/>
      <c r="E205" s="309"/>
      <c r="F205" s="309"/>
      <c r="G205" s="309"/>
    </row>
    <row r="206" spans="1:7" x14ac:dyDescent="0.25">
      <c r="A206" s="310" t="s">
        <v>1483</v>
      </c>
      <c r="B206" s="310" t="s">
        <v>1484</v>
      </c>
      <c r="C206" s="309"/>
      <c r="D206" s="309"/>
      <c r="E206" s="309"/>
      <c r="F206" s="309"/>
      <c r="G206" s="309"/>
    </row>
    <row r="207" spans="1:7" x14ac:dyDescent="0.25">
      <c r="A207" s="310" t="s">
        <v>1485</v>
      </c>
      <c r="B207" s="310" t="s">
        <v>1412</v>
      </c>
      <c r="C207" s="309"/>
      <c r="D207" s="309"/>
      <c r="E207" s="309"/>
      <c r="F207" s="309"/>
      <c r="G207" s="309"/>
    </row>
    <row r="208" spans="1:7" x14ac:dyDescent="0.25">
      <c r="A208" s="310" t="s">
        <v>1486</v>
      </c>
      <c r="B208" s="310" t="s">
        <v>1487</v>
      </c>
      <c r="C208" s="309"/>
      <c r="D208" s="309"/>
      <c r="E208" s="309"/>
      <c r="F208" s="309"/>
      <c r="G208" s="309"/>
    </row>
    <row r="209" spans="1:7" x14ac:dyDescent="0.25">
      <c r="A209" s="310" t="s">
        <v>1488</v>
      </c>
      <c r="B209" s="310" t="s">
        <v>1257</v>
      </c>
      <c r="C209" s="309"/>
      <c r="D209" s="309"/>
      <c r="E209" s="309"/>
      <c r="F209" s="309"/>
      <c r="G209" s="309"/>
    </row>
    <row r="210" spans="1:7" x14ac:dyDescent="0.25">
      <c r="A210" s="310" t="s">
        <v>1489</v>
      </c>
      <c r="B210" s="310" t="s">
        <v>1410</v>
      </c>
      <c r="C210" s="309"/>
      <c r="D210" s="309"/>
      <c r="E210" s="309"/>
      <c r="F210" s="309"/>
      <c r="G210" s="309"/>
    </row>
    <row r="211" spans="1:7" x14ac:dyDescent="0.25">
      <c r="A211" s="310" t="s">
        <v>1490</v>
      </c>
      <c r="B211" s="310" t="s">
        <v>1491</v>
      </c>
      <c r="C211" s="309"/>
      <c r="D211" s="309"/>
      <c r="E211" s="309"/>
      <c r="F211" s="309"/>
      <c r="G211" s="309"/>
    </row>
    <row r="212" spans="1:7" x14ac:dyDescent="0.25">
      <c r="A212" s="310" t="s">
        <v>1492</v>
      </c>
      <c r="B212" s="310" t="s">
        <v>1233</v>
      </c>
      <c r="C212" s="309"/>
      <c r="D212" s="309"/>
      <c r="E212" s="309"/>
      <c r="F212" s="309"/>
      <c r="G212" s="309"/>
    </row>
    <row r="213" spans="1:7" x14ac:dyDescent="0.25">
      <c r="A213" s="310" t="s">
        <v>1493</v>
      </c>
      <c r="B213" s="310" t="s">
        <v>1379</v>
      </c>
      <c r="C213" s="309"/>
      <c r="D213" s="309"/>
      <c r="E213" s="309"/>
      <c r="F213" s="309"/>
      <c r="G213" s="309"/>
    </row>
    <row r="214" spans="1:7" x14ac:dyDescent="0.25">
      <c r="A214" s="310" t="s">
        <v>1494</v>
      </c>
      <c r="B214" s="310" t="s">
        <v>1495</v>
      </c>
      <c r="C214" s="309"/>
      <c r="D214" s="309"/>
      <c r="E214" s="309"/>
      <c r="F214" s="309"/>
      <c r="G214" s="309"/>
    </row>
    <row r="215" spans="1:7" x14ac:dyDescent="0.25">
      <c r="A215" s="310" t="s">
        <v>1496</v>
      </c>
      <c r="B215" s="310" t="s">
        <v>1497</v>
      </c>
      <c r="C215" s="309"/>
      <c r="D215" s="309"/>
      <c r="E215" s="309"/>
      <c r="F215" s="309"/>
      <c r="G215" s="309"/>
    </row>
    <row r="216" spans="1:7" x14ac:dyDescent="0.25">
      <c r="A216" s="310"/>
      <c r="B216" s="310"/>
      <c r="C216" s="308">
        <f>SUM(D216:G216)</f>
        <v>0</v>
      </c>
      <c r="D216" s="322">
        <f>SUM(D4:D215)</f>
        <v>0</v>
      </c>
      <c r="E216" s="323">
        <f>SUM(E4:E215)</f>
        <v>0</v>
      </c>
      <c r="F216" s="324">
        <f>SUM(F4:F215)</f>
        <v>0</v>
      </c>
      <c r="G216" s="325">
        <f>SUM(G4:G215)</f>
        <v>0</v>
      </c>
    </row>
    <row r="217" spans="1:7" x14ac:dyDescent="0.25">
      <c r="A217" s="302">
        <v>41251935</v>
      </c>
      <c r="B217" s="326" t="s">
        <v>1498</v>
      </c>
    </row>
    <row r="218" spans="1:7" x14ac:dyDescent="0.25">
      <c r="C218" s="311">
        <f>+C4</f>
        <v>0</v>
      </c>
      <c r="D218" s="311">
        <f>SUM(D216:G216)</f>
        <v>0</v>
      </c>
      <c r="G218" s="311">
        <f>+G216+G217</f>
        <v>0</v>
      </c>
    </row>
    <row r="219" spans="1:7" x14ac:dyDescent="0.25">
      <c r="C219" s="311">
        <f>+C218-C216</f>
        <v>0</v>
      </c>
      <c r="G219" s="311"/>
    </row>
  </sheetData>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B14"/>
  <sheetViews>
    <sheetView showGridLines="0" workbookViewId="0"/>
  </sheetViews>
  <sheetFormatPr baseColWidth="10" defaultRowHeight="12.75" x14ac:dyDescent="0.2"/>
  <cols>
    <col min="1" max="1" width="5.42578125" customWidth="1"/>
    <col min="2" max="2" width="68.42578125" customWidth="1"/>
  </cols>
  <sheetData>
    <row r="2" spans="2:2" ht="15.75" x14ac:dyDescent="0.2">
      <c r="B2" s="446" t="s">
        <v>1511</v>
      </c>
    </row>
    <row r="3" spans="2:2" ht="15.75" x14ac:dyDescent="0.2">
      <c r="B3" s="447"/>
    </row>
    <row r="4" spans="2:2" ht="78.75" x14ac:dyDescent="0.2">
      <c r="B4" s="448" t="s">
        <v>1512</v>
      </c>
    </row>
    <row r="5" spans="2:2" ht="15.75" x14ac:dyDescent="0.2">
      <c r="B5" s="449"/>
    </row>
    <row r="6" spans="2:2" ht="15.75" x14ac:dyDescent="0.2">
      <c r="B6" s="450" t="s">
        <v>1513</v>
      </c>
    </row>
    <row r="7" spans="2:2" ht="15.75" x14ac:dyDescent="0.2">
      <c r="B7" s="449"/>
    </row>
    <row r="8" spans="2:2" ht="47.25" x14ac:dyDescent="0.2">
      <c r="B8" s="451" t="s">
        <v>1514</v>
      </c>
    </row>
    <row r="9" spans="2:2" ht="15.75" x14ac:dyDescent="0.2">
      <c r="B9" s="452"/>
    </row>
    <row r="10" spans="2:2" ht="94.5" x14ac:dyDescent="0.2">
      <c r="B10" s="451" t="s">
        <v>1515</v>
      </c>
    </row>
    <row r="11" spans="2:2" ht="15.75" x14ac:dyDescent="0.2">
      <c r="B11" s="453"/>
    </row>
    <row r="12" spans="2:2" ht="15.75" x14ac:dyDescent="0.2">
      <c r="B12" s="453"/>
    </row>
    <row r="14" spans="2:2" ht="15.75" x14ac:dyDescent="0.2">
      <c r="B14" s="44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4" tint="-0.249977111117893"/>
  </sheetPr>
  <dimension ref="B1:N72"/>
  <sheetViews>
    <sheetView showGridLines="0" topLeftCell="A43" workbookViewId="0">
      <selection activeCell="F54" sqref="F54"/>
    </sheetView>
  </sheetViews>
  <sheetFormatPr baseColWidth="10" defaultRowHeight="12.75" x14ac:dyDescent="0.2"/>
  <cols>
    <col min="2" max="2" width="9.42578125" bestFit="1" customWidth="1"/>
    <col min="5" max="5" width="3" bestFit="1" customWidth="1"/>
    <col min="6" max="6" width="52.28515625" customWidth="1"/>
  </cols>
  <sheetData>
    <row r="1" spans="2:14" x14ac:dyDescent="0.2">
      <c r="B1" s="461" t="s">
        <v>283</v>
      </c>
      <c r="C1" s="461"/>
      <c r="D1" s="461"/>
      <c r="E1" s="461"/>
      <c r="F1" s="461"/>
    </row>
    <row r="2" spans="2:14" ht="15.75" x14ac:dyDescent="0.25">
      <c r="B2" s="463" t="s">
        <v>401</v>
      </c>
      <c r="C2" s="463"/>
      <c r="D2" s="463"/>
      <c r="E2" s="463"/>
      <c r="F2" s="463"/>
    </row>
    <row r="3" spans="2:14" ht="13.5" customHeight="1" x14ac:dyDescent="0.2">
      <c r="B3" s="461" t="s">
        <v>1067</v>
      </c>
      <c r="C3" s="461"/>
      <c r="D3" s="461"/>
      <c r="E3" s="461"/>
      <c r="F3" s="461"/>
    </row>
    <row r="4" spans="2:14" x14ac:dyDescent="0.2">
      <c r="B4" s="462" t="s">
        <v>1501</v>
      </c>
      <c r="C4" s="462"/>
      <c r="D4" s="462"/>
      <c r="E4" s="462"/>
      <c r="F4" s="462"/>
    </row>
    <row r="5" spans="2:14" ht="102.75" customHeight="1" x14ac:dyDescent="0.2">
      <c r="B5" s="227" t="s">
        <v>280</v>
      </c>
      <c r="C5" s="237" t="s">
        <v>281</v>
      </c>
      <c r="D5" s="248" t="s">
        <v>282</v>
      </c>
      <c r="E5" s="464" t="s">
        <v>1056</v>
      </c>
      <c r="F5" s="465"/>
    </row>
    <row r="6" spans="2:14" x14ac:dyDescent="0.2">
      <c r="B6" s="228" t="s">
        <v>1057</v>
      </c>
      <c r="C6" s="229"/>
      <c r="D6" s="230"/>
      <c r="E6" s="230"/>
      <c r="F6" s="231"/>
      <c r="G6" s="16"/>
    </row>
    <row r="7" spans="2:14" x14ac:dyDescent="0.2">
      <c r="B7" s="238"/>
      <c r="C7" s="239" t="s">
        <v>1058</v>
      </c>
      <c r="D7" s="240"/>
      <c r="E7" s="241"/>
      <c r="F7" s="242"/>
      <c r="G7" s="16"/>
    </row>
    <row r="8" spans="2:14" x14ac:dyDescent="0.2">
      <c r="B8" s="249"/>
      <c r="C8" s="250"/>
      <c r="D8" s="251" t="s">
        <v>1059</v>
      </c>
      <c r="E8" s="252"/>
      <c r="F8" s="253"/>
      <c r="G8" s="16"/>
    </row>
    <row r="9" spans="2:14" ht="12.75" customHeight="1" x14ac:dyDescent="0.2">
      <c r="B9" s="221"/>
      <c r="C9" s="222"/>
      <c r="D9" s="222"/>
      <c r="E9" s="269">
        <v>1</v>
      </c>
      <c r="F9" s="223" t="s">
        <v>477</v>
      </c>
      <c r="G9" s="16"/>
    </row>
    <row r="10" spans="2:14" ht="12.75" customHeight="1" x14ac:dyDescent="0.2">
      <c r="B10" s="224"/>
      <c r="C10" s="216"/>
      <c r="D10" s="216"/>
      <c r="E10" s="220">
        <v>2</v>
      </c>
      <c r="F10" s="225" t="s">
        <v>478</v>
      </c>
      <c r="G10" s="16"/>
    </row>
    <row r="11" spans="2:14" ht="12.75" customHeight="1" x14ac:dyDescent="0.2">
      <c r="B11" s="224"/>
      <c r="C11" s="216"/>
      <c r="D11" s="216"/>
      <c r="E11" s="220">
        <v>3</v>
      </c>
      <c r="F11" s="225" t="s">
        <v>293</v>
      </c>
      <c r="G11" s="16"/>
    </row>
    <row r="12" spans="2:14" ht="12.75" customHeight="1" x14ac:dyDescent="0.2">
      <c r="B12" s="224"/>
      <c r="C12" s="216"/>
      <c r="D12" s="216"/>
      <c r="E12" s="270">
        <v>4</v>
      </c>
      <c r="F12" s="225" t="s">
        <v>298</v>
      </c>
      <c r="G12" s="16"/>
    </row>
    <row r="13" spans="2:14" ht="12.75" customHeight="1" x14ac:dyDescent="0.2">
      <c r="B13" s="224"/>
      <c r="C13" s="216"/>
      <c r="D13" s="216"/>
      <c r="E13" s="220">
        <v>5</v>
      </c>
      <c r="F13" s="225" t="s">
        <v>479</v>
      </c>
      <c r="G13" s="16"/>
      <c r="K13" s="267"/>
      <c r="L13" s="267"/>
      <c r="M13" s="267"/>
      <c r="N13" s="267"/>
    </row>
    <row r="14" spans="2:14" ht="12.75" customHeight="1" x14ac:dyDescent="0.2">
      <c r="B14" s="224"/>
      <c r="C14" s="216"/>
      <c r="D14" s="216"/>
      <c r="E14" s="220">
        <v>6</v>
      </c>
      <c r="F14" s="225" t="s">
        <v>480</v>
      </c>
      <c r="G14" s="16"/>
      <c r="K14" s="214"/>
      <c r="L14" s="214"/>
      <c r="M14" s="214"/>
      <c r="N14" s="8"/>
    </row>
    <row r="15" spans="2:14" ht="12.75" customHeight="1" x14ac:dyDescent="0.25">
      <c r="B15" s="224"/>
      <c r="C15" s="216"/>
      <c r="D15" s="216"/>
      <c r="E15" s="270">
        <v>7</v>
      </c>
      <c r="F15" s="225" t="s">
        <v>291</v>
      </c>
      <c r="G15" s="16"/>
      <c r="K15" s="268"/>
      <c r="L15" s="268"/>
      <c r="M15" s="268"/>
      <c r="N15" s="268"/>
    </row>
    <row r="16" spans="2:14" ht="12.75" customHeight="1" x14ac:dyDescent="0.25">
      <c r="B16" s="224"/>
      <c r="C16" s="216"/>
      <c r="D16" s="216"/>
      <c r="E16" s="220">
        <v>8</v>
      </c>
      <c r="F16" s="225" t="s">
        <v>1053</v>
      </c>
      <c r="G16" s="16"/>
      <c r="K16" s="215"/>
      <c r="L16" s="215"/>
      <c r="M16" s="215"/>
      <c r="N16" s="4"/>
    </row>
    <row r="17" spans="2:14" ht="12.75" customHeight="1" x14ac:dyDescent="0.2">
      <c r="B17" s="224"/>
      <c r="C17" s="216"/>
      <c r="D17" s="216"/>
      <c r="E17" s="220">
        <v>9</v>
      </c>
      <c r="F17" s="225" t="s">
        <v>294</v>
      </c>
      <c r="G17" s="16"/>
      <c r="K17" s="267"/>
      <c r="L17" s="267"/>
      <c r="M17" s="267"/>
      <c r="N17" s="267"/>
    </row>
    <row r="18" spans="2:14" ht="12.75" customHeight="1" x14ac:dyDescent="0.2">
      <c r="B18" s="224"/>
      <c r="C18" s="216"/>
      <c r="D18" s="216"/>
      <c r="E18" s="270">
        <v>10</v>
      </c>
      <c r="F18" s="225" t="s">
        <v>481</v>
      </c>
      <c r="G18" s="16"/>
      <c r="K18" s="267"/>
      <c r="L18" s="267"/>
      <c r="M18" s="267"/>
      <c r="N18" s="267"/>
    </row>
    <row r="19" spans="2:14" ht="12.75" customHeight="1" x14ac:dyDescent="0.2">
      <c r="B19" s="224"/>
      <c r="C19" s="216"/>
      <c r="D19" s="216"/>
      <c r="E19" s="220">
        <v>11</v>
      </c>
      <c r="F19" s="225" t="s">
        <v>276</v>
      </c>
      <c r="G19" s="16"/>
    </row>
    <row r="20" spans="2:14" ht="12.75" customHeight="1" x14ac:dyDescent="0.2">
      <c r="B20" s="224"/>
      <c r="C20" s="216"/>
      <c r="D20" s="216"/>
      <c r="E20" s="220">
        <v>12</v>
      </c>
      <c r="F20" s="225" t="s">
        <v>482</v>
      </c>
      <c r="G20" s="16"/>
    </row>
    <row r="21" spans="2:14" ht="12.75" customHeight="1" x14ac:dyDescent="0.2">
      <c r="B21" s="224"/>
      <c r="C21" s="216"/>
      <c r="D21" s="216"/>
      <c r="E21" s="270">
        <v>13</v>
      </c>
      <c r="F21" s="225" t="s">
        <v>483</v>
      </c>
      <c r="G21" s="16"/>
    </row>
    <row r="22" spans="2:14" ht="12.75" customHeight="1" x14ac:dyDescent="0.2">
      <c r="B22" s="224"/>
      <c r="C22" s="216"/>
      <c r="D22" s="216"/>
      <c r="E22" s="220">
        <v>14</v>
      </c>
      <c r="F22" s="225" t="s">
        <v>295</v>
      </c>
      <c r="G22" s="16"/>
    </row>
    <row r="23" spans="2:14" ht="12.75" customHeight="1" x14ac:dyDescent="0.2">
      <c r="B23" s="224"/>
      <c r="C23" s="216"/>
      <c r="D23" s="216"/>
      <c r="E23" s="220">
        <v>15</v>
      </c>
      <c r="F23" s="225" t="s">
        <v>486</v>
      </c>
      <c r="G23" s="16"/>
    </row>
    <row r="24" spans="2:14" ht="12.75" customHeight="1" x14ac:dyDescent="0.2">
      <c r="B24" s="224"/>
      <c r="C24" s="216"/>
      <c r="D24" s="216"/>
      <c r="E24" s="270">
        <v>16</v>
      </c>
      <c r="F24" s="225" t="s">
        <v>653</v>
      </c>
      <c r="G24" s="16"/>
    </row>
    <row r="25" spans="2:14" ht="12.75" customHeight="1" x14ac:dyDescent="0.2">
      <c r="B25" s="224"/>
      <c r="C25" s="216"/>
      <c r="D25" s="216"/>
      <c r="E25" s="220">
        <v>17</v>
      </c>
      <c r="F25" s="225" t="s">
        <v>299</v>
      </c>
      <c r="G25" s="16"/>
    </row>
    <row r="26" spans="2:14" ht="12.75" customHeight="1" x14ac:dyDescent="0.2">
      <c r="B26" s="224"/>
      <c r="C26" s="216"/>
      <c r="D26" s="216"/>
      <c r="E26" s="220">
        <v>18</v>
      </c>
      <c r="F26" s="225" t="s">
        <v>485</v>
      </c>
      <c r="G26" s="16"/>
    </row>
    <row r="27" spans="2:14" ht="12.75" customHeight="1" x14ac:dyDescent="0.2">
      <c r="B27" s="224"/>
      <c r="C27" s="216"/>
      <c r="D27" s="216"/>
      <c r="E27" s="270">
        <v>19</v>
      </c>
      <c r="F27" s="225" t="s">
        <v>493</v>
      </c>
      <c r="G27" s="16"/>
    </row>
    <row r="28" spans="2:14" ht="12.75" customHeight="1" x14ac:dyDescent="0.2">
      <c r="B28" s="224"/>
      <c r="C28" s="216"/>
      <c r="D28" s="216"/>
      <c r="E28" s="220">
        <v>20</v>
      </c>
      <c r="F28" s="225" t="s">
        <v>956</v>
      </c>
      <c r="G28" s="16"/>
    </row>
    <row r="29" spans="2:14" ht="12.75" customHeight="1" x14ac:dyDescent="0.2">
      <c r="B29" s="224"/>
      <c r="C29" s="216"/>
      <c r="D29" s="216"/>
      <c r="E29" s="220">
        <v>21</v>
      </c>
      <c r="F29" s="225" t="s">
        <v>654</v>
      </c>
      <c r="G29" s="16"/>
    </row>
    <row r="30" spans="2:14" ht="12.75" customHeight="1" x14ac:dyDescent="0.2">
      <c r="B30" s="224"/>
      <c r="C30" s="216"/>
      <c r="D30" s="216"/>
      <c r="E30" s="270">
        <v>22</v>
      </c>
      <c r="F30" s="225" t="s">
        <v>655</v>
      </c>
      <c r="G30" s="16"/>
    </row>
    <row r="31" spans="2:14" ht="12.75" customHeight="1" x14ac:dyDescent="0.2">
      <c r="B31" s="224"/>
      <c r="C31" s="216"/>
      <c r="D31" s="216"/>
      <c r="E31" s="220">
        <v>23</v>
      </c>
      <c r="F31" s="225" t="s">
        <v>1022</v>
      </c>
      <c r="G31" s="16"/>
    </row>
    <row r="32" spans="2:14" x14ac:dyDescent="0.2">
      <c r="B32" s="224"/>
      <c r="C32" s="216"/>
      <c r="D32" s="216"/>
      <c r="E32" s="220">
        <v>24</v>
      </c>
      <c r="F32" s="225" t="s">
        <v>1052</v>
      </c>
      <c r="G32" s="16"/>
    </row>
    <row r="33" spans="2:6" ht="14.25" x14ac:dyDescent="0.2">
      <c r="B33" s="226"/>
      <c r="C33" s="12"/>
      <c r="D33" s="12"/>
      <c r="E33" s="220">
        <v>25</v>
      </c>
      <c r="F33" s="225" t="s">
        <v>292</v>
      </c>
    </row>
    <row r="34" spans="2:6" ht="14.25" x14ac:dyDescent="0.2">
      <c r="B34" s="226"/>
      <c r="C34" s="12"/>
      <c r="D34" s="12"/>
      <c r="E34" s="220">
        <v>26</v>
      </c>
      <c r="F34" s="225" t="s">
        <v>487</v>
      </c>
    </row>
    <row r="35" spans="2:6" ht="15" x14ac:dyDescent="0.25">
      <c r="B35" s="226"/>
      <c r="C35" s="12"/>
      <c r="D35" s="11"/>
      <c r="E35" s="220">
        <v>27</v>
      </c>
      <c r="F35" s="225" t="s">
        <v>840</v>
      </c>
    </row>
    <row r="36" spans="2:6" ht="15" x14ac:dyDescent="0.25">
      <c r="B36" s="226"/>
      <c r="C36" s="12"/>
      <c r="D36" s="11"/>
      <c r="E36" s="220">
        <v>28</v>
      </c>
      <c r="F36" s="225" t="s">
        <v>488</v>
      </c>
    </row>
    <row r="37" spans="2:6" ht="14.25" x14ac:dyDescent="0.2">
      <c r="B37" s="226"/>
      <c r="C37" s="12"/>
      <c r="D37" s="12"/>
      <c r="E37" s="220">
        <v>29</v>
      </c>
      <c r="F37" s="225" t="s">
        <v>489</v>
      </c>
    </row>
    <row r="38" spans="2:6" ht="14.25" x14ac:dyDescent="0.2">
      <c r="B38" s="226"/>
      <c r="C38" s="12"/>
      <c r="D38" s="12"/>
      <c r="E38" s="220">
        <v>30</v>
      </c>
      <c r="F38" s="225" t="s">
        <v>490</v>
      </c>
    </row>
    <row r="39" spans="2:6" ht="14.25" x14ac:dyDescent="0.2">
      <c r="B39" s="226"/>
      <c r="C39" s="12"/>
      <c r="D39" s="12"/>
      <c r="E39" s="220">
        <v>31</v>
      </c>
      <c r="F39" s="225" t="s">
        <v>491</v>
      </c>
    </row>
    <row r="40" spans="2:6" ht="14.25" x14ac:dyDescent="0.2">
      <c r="B40" s="226"/>
      <c r="C40" s="12"/>
      <c r="D40" s="12"/>
      <c r="E40" s="220">
        <v>32</v>
      </c>
      <c r="F40" s="225" t="s">
        <v>492</v>
      </c>
    </row>
    <row r="41" spans="2:6" ht="14.25" x14ac:dyDescent="0.2">
      <c r="B41" s="226"/>
      <c r="C41" s="12"/>
      <c r="D41" s="12"/>
      <c r="E41" s="220">
        <v>33</v>
      </c>
      <c r="F41" s="225" t="s">
        <v>297</v>
      </c>
    </row>
    <row r="42" spans="2:6" ht="14.25" x14ac:dyDescent="0.2">
      <c r="B42" s="226"/>
      <c r="C42" s="12"/>
      <c r="D42" s="12"/>
      <c r="E42" s="220">
        <v>34</v>
      </c>
      <c r="F42" s="225" t="s">
        <v>656</v>
      </c>
    </row>
    <row r="43" spans="2:6" ht="14.25" x14ac:dyDescent="0.2">
      <c r="B43" s="226"/>
      <c r="C43" s="12"/>
      <c r="D43" s="12"/>
      <c r="E43" s="220">
        <v>35</v>
      </c>
      <c r="F43" s="225" t="s">
        <v>843</v>
      </c>
    </row>
    <row r="44" spans="2:6" ht="14.25" x14ac:dyDescent="0.2">
      <c r="B44" s="226"/>
      <c r="C44" s="12"/>
      <c r="D44" s="12"/>
      <c r="E44" s="220">
        <v>36</v>
      </c>
      <c r="F44" s="225" t="s">
        <v>484</v>
      </c>
    </row>
    <row r="45" spans="2:6" ht="14.25" x14ac:dyDescent="0.2">
      <c r="B45" s="226"/>
      <c r="C45" s="12"/>
      <c r="D45" s="12"/>
      <c r="E45" s="220">
        <v>37</v>
      </c>
      <c r="F45" s="225" t="s">
        <v>1049</v>
      </c>
    </row>
    <row r="46" spans="2:6" ht="14.25" x14ac:dyDescent="0.2">
      <c r="B46" s="226"/>
      <c r="C46" s="12"/>
      <c r="D46" s="12"/>
      <c r="E46" s="220">
        <v>38</v>
      </c>
      <c r="F46" s="225" t="s">
        <v>70</v>
      </c>
    </row>
    <row r="47" spans="2:6" ht="14.25" x14ac:dyDescent="0.2">
      <c r="B47" s="226"/>
      <c r="C47" s="12"/>
      <c r="D47" s="12"/>
      <c r="E47" s="220">
        <v>39</v>
      </c>
      <c r="F47" s="225" t="s">
        <v>1050</v>
      </c>
    </row>
    <row r="48" spans="2:6" ht="14.25" x14ac:dyDescent="0.2">
      <c r="B48" s="226"/>
      <c r="C48" s="12"/>
      <c r="D48" s="12"/>
      <c r="E48" s="220">
        <v>40</v>
      </c>
      <c r="F48" s="225" t="s">
        <v>1051</v>
      </c>
    </row>
    <row r="49" spans="2:7" ht="14.25" x14ac:dyDescent="0.2">
      <c r="B49" s="226"/>
      <c r="C49" s="12"/>
      <c r="D49" s="12"/>
      <c r="E49" s="220">
        <v>41</v>
      </c>
      <c r="F49" s="225" t="s">
        <v>657</v>
      </c>
    </row>
    <row r="50" spans="2:7" ht="14.25" x14ac:dyDescent="0.2">
      <c r="B50" s="226"/>
      <c r="C50" s="12"/>
      <c r="D50" s="12"/>
      <c r="E50" s="220">
        <v>42</v>
      </c>
      <c r="F50" s="225" t="s">
        <v>841</v>
      </c>
    </row>
    <row r="51" spans="2:7" ht="14.25" x14ac:dyDescent="0.2">
      <c r="B51" s="226"/>
      <c r="C51" s="12"/>
      <c r="D51" s="12"/>
      <c r="E51" s="220">
        <v>43</v>
      </c>
      <c r="F51" s="225" t="s">
        <v>947</v>
      </c>
    </row>
    <row r="52" spans="2:7" ht="14.25" x14ac:dyDescent="0.2">
      <c r="B52" s="226"/>
      <c r="C52" s="12"/>
      <c r="D52" s="12"/>
      <c r="E52" s="220">
        <v>44</v>
      </c>
      <c r="F52" s="225" t="s">
        <v>842</v>
      </c>
    </row>
    <row r="53" spans="2:7" ht="14.25" x14ac:dyDescent="0.2">
      <c r="B53" s="226"/>
      <c r="C53" s="12"/>
      <c r="D53" s="12"/>
      <c r="E53" s="220">
        <v>45</v>
      </c>
      <c r="F53" s="225" t="s">
        <v>1054</v>
      </c>
    </row>
    <row r="54" spans="2:7" ht="14.25" x14ac:dyDescent="0.2">
      <c r="B54" s="226"/>
      <c r="C54" s="12"/>
      <c r="D54" s="12"/>
      <c r="E54" s="220">
        <v>46</v>
      </c>
      <c r="F54" s="225" t="s">
        <v>1055</v>
      </c>
    </row>
    <row r="55" spans="2:7" ht="15" x14ac:dyDescent="0.25">
      <c r="B55" s="232" t="s">
        <v>1060</v>
      </c>
      <c r="C55" s="229"/>
      <c r="D55" s="233"/>
      <c r="E55" s="233"/>
      <c r="F55" s="234"/>
    </row>
    <row r="56" spans="2:7" ht="15" x14ac:dyDescent="0.25">
      <c r="B56" s="243"/>
      <c r="C56" s="239" t="s">
        <v>1061</v>
      </c>
      <c r="D56" s="240"/>
      <c r="E56" s="244"/>
      <c r="F56" s="245"/>
    </row>
    <row r="57" spans="2:7" ht="15" x14ac:dyDescent="0.25">
      <c r="B57" s="255"/>
      <c r="C57" s="256"/>
      <c r="D57" s="257" t="s">
        <v>1069</v>
      </c>
      <c r="E57" s="258"/>
      <c r="F57" s="259"/>
      <c r="G57" s="218"/>
    </row>
    <row r="58" spans="2:7" ht="15" x14ac:dyDescent="0.25">
      <c r="B58" s="260"/>
      <c r="C58" s="261"/>
      <c r="D58" s="262" t="s">
        <v>1070</v>
      </c>
      <c r="E58" s="263"/>
      <c r="F58" s="264"/>
      <c r="G58" s="218"/>
    </row>
    <row r="59" spans="2:7" ht="15" x14ac:dyDescent="0.25">
      <c r="B59" s="260"/>
      <c r="C59" s="263"/>
      <c r="D59" s="262" t="s">
        <v>1062</v>
      </c>
      <c r="E59" s="263"/>
      <c r="F59" s="264"/>
      <c r="G59" s="218"/>
    </row>
    <row r="60" spans="2:7" ht="15" x14ac:dyDescent="0.25">
      <c r="B60" s="260"/>
      <c r="C60" s="263"/>
      <c r="D60" s="262" t="s">
        <v>1063</v>
      </c>
      <c r="E60" s="263"/>
      <c r="F60" s="264"/>
    </row>
    <row r="61" spans="2:7" ht="15" x14ac:dyDescent="0.25">
      <c r="B61" s="260"/>
      <c r="C61" s="263"/>
      <c r="D61" s="262" t="s">
        <v>1499</v>
      </c>
      <c r="E61" s="263"/>
      <c r="F61" s="264"/>
    </row>
    <row r="62" spans="2:7" ht="15" x14ac:dyDescent="0.25">
      <c r="B62" s="260"/>
      <c r="C62" s="263"/>
      <c r="D62" s="262" t="s">
        <v>1500</v>
      </c>
      <c r="E62" s="263"/>
      <c r="F62" s="264"/>
    </row>
    <row r="63" spans="2:7" ht="15" x14ac:dyDescent="0.25">
      <c r="B63" s="232" t="s">
        <v>1064</v>
      </c>
      <c r="C63" s="233"/>
      <c r="D63" s="233"/>
      <c r="E63" s="235"/>
      <c r="F63" s="236"/>
      <c r="G63" s="217"/>
    </row>
    <row r="64" spans="2:7" ht="15" x14ac:dyDescent="0.25">
      <c r="B64" s="243"/>
      <c r="C64" s="239" t="s">
        <v>1065</v>
      </c>
      <c r="D64" s="244"/>
      <c r="E64" s="246"/>
      <c r="F64" s="247"/>
      <c r="G64" s="217"/>
    </row>
    <row r="65" spans="2:7" ht="15" x14ac:dyDescent="0.25">
      <c r="B65" s="265"/>
      <c r="C65" s="266"/>
      <c r="D65" s="252" t="s">
        <v>1066</v>
      </c>
      <c r="E65" s="266"/>
      <c r="F65" s="254"/>
      <c r="G65" s="218"/>
    </row>
    <row r="66" spans="2:7" ht="15" x14ac:dyDescent="0.25">
      <c r="B66" s="219"/>
      <c r="C66" s="11"/>
      <c r="D66" s="11"/>
      <c r="E66" s="11"/>
      <c r="F66" s="11"/>
      <c r="G66" s="218"/>
    </row>
    <row r="67" spans="2:7" ht="15" x14ac:dyDescent="0.25">
      <c r="B67" s="219"/>
      <c r="C67" s="11"/>
      <c r="D67" s="11"/>
      <c r="E67" s="11"/>
      <c r="F67" s="11"/>
      <c r="G67" s="218"/>
    </row>
    <row r="68" spans="2:7" ht="15" x14ac:dyDescent="0.25">
      <c r="B68" s="219"/>
      <c r="C68" s="11"/>
      <c r="D68" s="11"/>
      <c r="E68" s="11"/>
      <c r="F68" s="11"/>
      <c r="G68" s="218"/>
    </row>
    <row r="69" spans="2:7" ht="15" x14ac:dyDescent="0.25">
      <c r="C69" s="11"/>
      <c r="D69" s="11"/>
      <c r="E69" s="11"/>
      <c r="F69" s="11"/>
    </row>
    <row r="70" spans="2:7" ht="15" x14ac:dyDescent="0.25">
      <c r="B70" s="217"/>
      <c r="D70" s="11"/>
      <c r="E70" s="11"/>
      <c r="F70" s="11"/>
    </row>
    <row r="71" spans="2:7" ht="15" x14ac:dyDescent="0.25">
      <c r="B71" s="217"/>
      <c r="C71" s="11"/>
      <c r="E71" s="11"/>
      <c r="F71" s="11"/>
    </row>
    <row r="72" spans="2:7" x14ac:dyDescent="0.2">
      <c r="B72" s="16"/>
      <c r="C72" s="16"/>
      <c r="D72" s="16"/>
    </row>
  </sheetData>
  <mergeCells count="5">
    <mergeCell ref="B1:F1"/>
    <mergeCell ref="B4:F4"/>
    <mergeCell ref="B3:F3"/>
    <mergeCell ref="B2:F2"/>
    <mergeCell ref="E5:F5"/>
  </mergeCells>
  <printOptions horizontalCentered="1" verticalCentered="1"/>
  <pageMargins left="0.70866141732283472" right="0.70866141732283472" top="0.51181102362204722" bottom="0.47244094488188981" header="0.31496062992125984" footer="0.31496062992125984"/>
  <pageSetup paperSize="11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5" tint="-0.249977111117893"/>
  </sheetPr>
  <dimension ref="A1:L47"/>
  <sheetViews>
    <sheetView showGridLines="0" zoomScale="110" zoomScaleNormal="110" workbookViewId="0">
      <selection activeCell="F7" sqref="F7"/>
    </sheetView>
  </sheetViews>
  <sheetFormatPr baseColWidth="10" defaultRowHeight="12.75" x14ac:dyDescent="0.2"/>
  <cols>
    <col min="1" max="1" width="4" style="4" customWidth="1"/>
    <col min="2" max="2" width="11.42578125" style="4"/>
    <col min="3" max="3" width="46.85546875" style="4" customWidth="1"/>
    <col min="4" max="4" width="15.42578125" style="4" bestFit="1" customWidth="1"/>
    <col min="5" max="5" width="4.28515625" style="4" customWidth="1"/>
    <col min="6" max="6" width="12.7109375" style="2" bestFit="1" customWidth="1"/>
    <col min="7" max="7" width="3.85546875" style="2" customWidth="1"/>
    <col min="8" max="8" width="12.5703125" style="2" customWidth="1"/>
    <col min="9" max="10" width="12.28515625" style="4" bestFit="1" customWidth="1"/>
    <col min="11" max="11" width="11.42578125" style="4"/>
    <col min="12" max="12" width="14.140625" style="4" bestFit="1" customWidth="1"/>
    <col min="13" max="16384" width="11.42578125" style="4"/>
  </cols>
  <sheetData>
    <row r="1" spans="1:12" ht="7.5" customHeight="1" x14ac:dyDescent="0.2">
      <c r="A1" s="344"/>
      <c r="B1" s="344"/>
      <c r="C1" s="344"/>
      <c r="D1" s="344"/>
      <c r="E1" s="344"/>
    </row>
    <row r="2" spans="1:12" ht="15.75" x14ac:dyDescent="0.25">
      <c r="A2" s="344"/>
      <c r="B2" s="478" t="s">
        <v>470</v>
      </c>
      <c r="C2" s="478"/>
      <c r="D2" s="478"/>
      <c r="E2" s="344"/>
    </row>
    <row r="3" spans="1:12" ht="15.75" x14ac:dyDescent="0.25">
      <c r="A3" s="344"/>
      <c r="B3" s="345"/>
      <c r="C3" s="345"/>
      <c r="D3" s="345"/>
      <c r="E3" s="344"/>
    </row>
    <row r="4" spans="1:12" ht="15.75" customHeight="1" x14ac:dyDescent="0.2">
      <c r="A4" s="344"/>
      <c r="B4" s="479" t="s">
        <v>1509</v>
      </c>
      <c r="C4" s="479"/>
      <c r="D4" s="479"/>
      <c r="E4" s="344"/>
    </row>
    <row r="5" spans="1:12" ht="15.75" x14ac:dyDescent="0.25">
      <c r="A5" s="344"/>
      <c r="B5" s="345"/>
      <c r="C5" s="345"/>
      <c r="D5" s="345"/>
      <c r="E5" s="344"/>
      <c r="F5" s="93"/>
    </row>
    <row r="6" spans="1:12" ht="16.5" thickBot="1" x14ac:dyDescent="0.3">
      <c r="A6" s="344"/>
      <c r="B6" s="478" t="s">
        <v>1510</v>
      </c>
      <c r="C6" s="478"/>
      <c r="D6" s="478"/>
      <c r="E6" s="344"/>
    </row>
    <row r="7" spans="1:12" ht="14.25" x14ac:dyDescent="0.2">
      <c r="A7" s="344"/>
      <c r="B7" s="472" t="s">
        <v>471</v>
      </c>
      <c r="C7" s="473"/>
      <c r="D7" s="474"/>
      <c r="E7" s="344"/>
    </row>
    <row r="8" spans="1:12" ht="14.25" x14ac:dyDescent="0.2">
      <c r="A8" s="344"/>
      <c r="B8" s="475" t="s">
        <v>472</v>
      </c>
      <c r="C8" s="476"/>
      <c r="D8" s="477"/>
      <c r="E8" s="344"/>
      <c r="H8" s="93"/>
    </row>
    <row r="9" spans="1:12" ht="14.25" x14ac:dyDescent="0.2">
      <c r="A9" s="344"/>
      <c r="B9" s="466" t="s">
        <v>473</v>
      </c>
      <c r="C9" s="467"/>
      <c r="D9" s="468"/>
      <c r="E9" s="344"/>
    </row>
    <row r="10" spans="1:12" ht="13.5" thickBot="1" x14ac:dyDescent="0.25">
      <c r="A10" s="344"/>
      <c r="B10" s="469" t="s">
        <v>367</v>
      </c>
      <c r="C10" s="470"/>
      <c r="D10" s="471"/>
      <c r="E10" s="344"/>
    </row>
    <row r="11" spans="1:12" ht="13.5" thickBot="1" x14ac:dyDescent="0.25">
      <c r="A11" s="344"/>
      <c r="B11" s="363" t="s">
        <v>278</v>
      </c>
      <c r="C11" s="363" t="s">
        <v>279</v>
      </c>
      <c r="D11" s="363">
        <v>2021</v>
      </c>
      <c r="E11" s="344"/>
      <c r="F11" s="6"/>
      <c r="L11" s="62"/>
    </row>
    <row r="12" spans="1:12" x14ac:dyDescent="0.2">
      <c r="A12" s="344"/>
      <c r="B12" s="346">
        <v>11</v>
      </c>
      <c r="C12" s="347" t="s">
        <v>370</v>
      </c>
      <c r="D12" s="348">
        <v>6826346</v>
      </c>
      <c r="E12" s="344"/>
      <c r="F12" s="78"/>
      <c r="G12" s="10"/>
      <c r="H12" s="10"/>
      <c r="J12" s="69"/>
      <c r="L12" s="62"/>
    </row>
    <row r="13" spans="1:12" x14ac:dyDescent="0.2">
      <c r="A13" s="344"/>
      <c r="B13" s="346">
        <v>12</v>
      </c>
      <c r="C13" s="349" t="s">
        <v>372</v>
      </c>
      <c r="D13" s="350">
        <v>2181658</v>
      </c>
      <c r="E13" s="344"/>
      <c r="F13" s="79"/>
      <c r="H13" s="10"/>
      <c r="J13" s="69"/>
    </row>
    <row r="14" spans="1:12" x14ac:dyDescent="0.2">
      <c r="A14" s="344"/>
      <c r="B14" s="346">
        <v>14</v>
      </c>
      <c r="C14" s="351" t="s">
        <v>318</v>
      </c>
      <c r="D14" s="350">
        <v>112512</v>
      </c>
      <c r="E14" s="344"/>
      <c r="F14" s="79"/>
      <c r="H14" s="10"/>
      <c r="J14" s="69"/>
    </row>
    <row r="15" spans="1:12" x14ac:dyDescent="0.2">
      <c r="A15" s="344"/>
      <c r="B15" s="346">
        <v>15</v>
      </c>
      <c r="C15" s="349" t="s">
        <v>375</v>
      </c>
      <c r="D15" s="350">
        <v>111104</v>
      </c>
      <c r="E15" s="344"/>
      <c r="F15" s="79"/>
      <c r="H15" s="10"/>
      <c r="J15" s="69"/>
    </row>
    <row r="16" spans="1:12" x14ac:dyDescent="0.2">
      <c r="A16" s="344"/>
      <c r="B16" s="346">
        <v>16</v>
      </c>
      <c r="C16" s="349" t="s">
        <v>379</v>
      </c>
      <c r="D16" s="350">
        <v>1165356.53</v>
      </c>
      <c r="E16" s="344"/>
      <c r="F16" s="79"/>
      <c r="H16" s="10"/>
      <c r="J16" s="69"/>
    </row>
    <row r="17" spans="1:10" x14ac:dyDescent="0.2">
      <c r="A17" s="344"/>
      <c r="B17" s="346">
        <v>21</v>
      </c>
      <c r="C17" s="351" t="s">
        <v>321</v>
      </c>
      <c r="D17" s="350">
        <v>37717</v>
      </c>
      <c r="E17" s="344"/>
      <c r="F17" s="79"/>
      <c r="H17" s="10"/>
      <c r="J17" s="69"/>
    </row>
    <row r="18" spans="1:10" x14ac:dyDescent="0.2">
      <c r="A18" s="344"/>
      <c r="B18" s="346">
        <v>22</v>
      </c>
      <c r="C18" s="349" t="s">
        <v>382</v>
      </c>
      <c r="D18" s="350">
        <v>4635706.1500000004</v>
      </c>
      <c r="E18" s="344"/>
      <c r="F18" s="79"/>
      <c r="H18" s="5"/>
      <c r="I18" s="62"/>
      <c r="J18" s="62"/>
    </row>
    <row r="19" spans="1:10" x14ac:dyDescent="0.2">
      <c r="A19" s="344"/>
      <c r="B19" s="346">
        <v>31</v>
      </c>
      <c r="C19" s="349" t="s">
        <v>150</v>
      </c>
      <c r="D19" s="352">
        <v>0</v>
      </c>
      <c r="E19" s="344"/>
      <c r="F19" s="10"/>
      <c r="H19" s="5"/>
      <c r="I19" s="62"/>
      <c r="J19" s="62"/>
    </row>
    <row r="20" spans="1:10" ht="13.5" thickBot="1" x14ac:dyDescent="0.25">
      <c r="A20" s="344"/>
      <c r="B20" s="346">
        <v>32</v>
      </c>
      <c r="C20" s="349" t="s">
        <v>384</v>
      </c>
      <c r="D20" s="352">
        <v>10519964.17</v>
      </c>
      <c r="E20" s="344"/>
      <c r="F20" s="10"/>
      <c r="H20" s="5"/>
      <c r="I20" s="62"/>
      <c r="J20" s="62"/>
    </row>
    <row r="21" spans="1:10" ht="13.5" thickBot="1" x14ac:dyDescent="0.25">
      <c r="A21" s="344"/>
      <c r="B21" s="353"/>
      <c r="C21" s="354" t="s">
        <v>369</v>
      </c>
      <c r="D21" s="355">
        <v>25590363.850000001</v>
      </c>
      <c r="E21" s="344"/>
      <c r="F21" s="10"/>
      <c r="H21" s="5"/>
      <c r="I21" s="62"/>
      <c r="J21" s="62"/>
    </row>
    <row r="22" spans="1:10" ht="4.5" customHeight="1" x14ac:dyDescent="0.2">
      <c r="A22" s="344"/>
      <c r="B22" s="344"/>
      <c r="C22" s="344"/>
      <c r="D22" s="344"/>
      <c r="E22" s="344"/>
      <c r="F22" s="80"/>
      <c r="H22" s="5"/>
      <c r="I22" s="62"/>
      <c r="J22" s="62"/>
    </row>
    <row r="23" spans="1:10" ht="4.5" customHeight="1" thickBot="1" x14ac:dyDescent="0.25">
      <c r="A23" s="344"/>
      <c r="B23" s="344"/>
      <c r="C23" s="344"/>
      <c r="D23" s="344"/>
      <c r="E23" s="344"/>
      <c r="H23" s="5"/>
      <c r="I23" s="62"/>
      <c r="J23" s="62"/>
    </row>
    <row r="24" spans="1:10" ht="14.25" x14ac:dyDescent="0.2">
      <c r="A24" s="344"/>
      <c r="B24" s="472" t="s">
        <v>471</v>
      </c>
      <c r="C24" s="473"/>
      <c r="D24" s="474"/>
      <c r="E24" s="344"/>
      <c r="H24" s="5"/>
      <c r="I24" s="62"/>
      <c r="J24" s="62"/>
    </row>
    <row r="25" spans="1:10" ht="14.25" x14ac:dyDescent="0.2">
      <c r="A25" s="344"/>
      <c r="B25" s="475" t="s">
        <v>474</v>
      </c>
      <c r="C25" s="476"/>
      <c r="D25" s="477"/>
      <c r="E25" s="344"/>
      <c r="H25" s="5"/>
      <c r="I25" s="62"/>
      <c r="J25" s="62"/>
    </row>
    <row r="26" spans="1:10" ht="14.25" x14ac:dyDescent="0.2">
      <c r="A26" s="344"/>
      <c r="B26" s="466" t="s">
        <v>475</v>
      </c>
      <c r="C26" s="467"/>
      <c r="D26" s="468"/>
      <c r="E26" s="344"/>
      <c r="H26" s="5"/>
      <c r="I26" s="62"/>
      <c r="J26" s="62"/>
    </row>
    <row r="27" spans="1:10" ht="13.5" thickBot="1" x14ac:dyDescent="0.25">
      <c r="A27" s="344"/>
      <c r="B27" s="469" t="s">
        <v>367</v>
      </c>
      <c r="C27" s="470"/>
      <c r="D27" s="471"/>
      <c r="E27" s="344"/>
    </row>
    <row r="28" spans="1:10" ht="13.5" thickBot="1" x14ac:dyDescent="0.25">
      <c r="A28" s="344"/>
      <c r="B28" s="363" t="s">
        <v>278</v>
      </c>
      <c r="C28" s="363" t="s">
        <v>279</v>
      </c>
      <c r="D28" s="363">
        <v>2021</v>
      </c>
      <c r="E28" s="344"/>
      <c r="F28" s="6"/>
    </row>
    <row r="29" spans="1:10" x14ac:dyDescent="0.2">
      <c r="A29" s="344"/>
      <c r="B29" s="356">
        <v>51</v>
      </c>
      <c r="C29" s="357" t="s">
        <v>403</v>
      </c>
      <c r="D29" s="358">
        <v>5411011.4649999999</v>
      </c>
      <c r="E29" s="344"/>
      <c r="F29" s="10"/>
      <c r="H29" s="10"/>
      <c r="J29" s="69"/>
    </row>
    <row r="30" spans="1:10" x14ac:dyDescent="0.2">
      <c r="A30" s="344"/>
      <c r="B30" s="356">
        <v>54</v>
      </c>
      <c r="C30" s="357" t="s">
        <v>416</v>
      </c>
      <c r="D30" s="358">
        <v>8246469.6274999985</v>
      </c>
      <c r="E30" s="344"/>
      <c r="F30" s="10"/>
      <c r="H30" s="10"/>
      <c r="J30" s="69"/>
    </row>
    <row r="31" spans="1:10" x14ac:dyDescent="0.2">
      <c r="A31" s="344"/>
      <c r="B31" s="356">
        <v>55</v>
      </c>
      <c r="C31" s="357" t="s">
        <v>446</v>
      </c>
      <c r="D31" s="358">
        <v>127504.09</v>
      </c>
      <c r="E31" s="344"/>
      <c r="F31" s="10"/>
      <c r="H31" s="10"/>
      <c r="J31" s="69"/>
    </row>
    <row r="32" spans="1:10" x14ac:dyDescent="0.2">
      <c r="A32" s="344"/>
      <c r="B32" s="356">
        <v>56</v>
      </c>
      <c r="C32" s="357" t="s">
        <v>452</v>
      </c>
      <c r="D32" s="358">
        <v>851332.03</v>
      </c>
      <c r="E32" s="344"/>
      <c r="F32" s="10"/>
      <c r="H32" s="10"/>
      <c r="J32" s="69"/>
    </row>
    <row r="33" spans="1:10" x14ac:dyDescent="0.2">
      <c r="A33" s="344"/>
      <c r="B33" s="356" t="s">
        <v>468</v>
      </c>
      <c r="C33" s="357" t="s">
        <v>469</v>
      </c>
      <c r="D33" s="358">
        <v>9545783.4175000004</v>
      </c>
      <c r="E33" s="344"/>
      <c r="F33" s="10"/>
      <c r="H33" s="10"/>
      <c r="J33" s="69"/>
    </row>
    <row r="34" spans="1:10" x14ac:dyDescent="0.2">
      <c r="A34" s="344"/>
      <c r="B34" s="356">
        <v>71</v>
      </c>
      <c r="C34" s="357" t="s">
        <v>156</v>
      </c>
      <c r="D34" s="358">
        <v>492159.70999999996</v>
      </c>
      <c r="E34" s="344"/>
      <c r="F34" s="10"/>
      <c r="H34" s="10"/>
      <c r="J34" s="69"/>
    </row>
    <row r="35" spans="1:10" x14ac:dyDescent="0.2">
      <c r="A35" s="344"/>
      <c r="B35" s="356">
        <v>72</v>
      </c>
      <c r="C35" s="357" t="s">
        <v>384</v>
      </c>
      <c r="D35" s="358">
        <v>916039.85999999975</v>
      </c>
      <c r="E35" s="344"/>
      <c r="F35" s="10"/>
      <c r="H35" s="10"/>
      <c r="J35" s="69"/>
    </row>
    <row r="36" spans="1:10" ht="13.5" thickBot="1" x14ac:dyDescent="0.25">
      <c r="A36" s="344"/>
      <c r="B36" s="356">
        <v>99</v>
      </c>
      <c r="C36" s="357" t="s">
        <v>456</v>
      </c>
      <c r="D36" s="358">
        <v>63.649999999999991</v>
      </c>
      <c r="E36" s="344"/>
      <c r="F36" s="10"/>
      <c r="H36" s="10"/>
      <c r="J36" s="69"/>
    </row>
    <row r="37" spans="1:10" ht="13.5" thickBot="1" x14ac:dyDescent="0.25">
      <c r="A37" s="344"/>
      <c r="B37" s="353"/>
      <c r="C37" s="354" t="s">
        <v>369</v>
      </c>
      <c r="D37" s="355">
        <v>25590363.849999994</v>
      </c>
      <c r="E37" s="359"/>
      <c r="F37" s="10"/>
      <c r="I37" s="69"/>
      <c r="J37" s="69"/>
    </row>
    <row r="38" spans="1:10" ht="6.75" customHeight="1" x14ac:dyDescent="0.2">
      <c r="A38" s="344"/>
      <c r="B38" s="344"/>
      <c r="C38" s="344"/>
      <c r="D38" s="344"/>
      <c r="E38" s="344"/>
      <c r="F38" s="81"/>
    </row>
    <row r="39" spans="1:10" x14ac:dyDescent="0.2">
      <c r="D39" s="7">
        <v>0</v>
      </c>
      <c r="H39" s="7"/>
    </row>
    <row r="41" spans="1:10" x14ac:dyDescent="0.2">
      <c r="F41" s="93"/>
    </row>
    <row r="43" spans="1:10" x14ac:dyDescent="0.2">
      <c r="D43" s="69"/>
    </row>
    <row r="45" spans="1:10" x14ac:dyDescent="0.2">
      <c r="D45" s="62"/>
      <c r="F45" s="93"/>
    </row>
    <row r="47" spans="1:10" x14ac:dyDescent="0.2">
      <c r="D47" s="69"/>
    </row>
  </sheetData>
  <mergeCells count="11">
    <mergeCell ref="B2:D2"/>
    <mergeCell ref="B4:D4"/>
    <mergeCell ref="B6:D6"/>
    <mergeCell ref="B24:D24"/>
    <mergeCell ref="B25:D25"/>
    <mergeCell ref="B26:D26"/>
    <mergeCell ref="B27:D27"/>
    <mergeCell ref="B10:D10"/>
    <mergeCell ref="B7:D7"/>
    <mergeCell ref="B8:D8"/>
    <mergeCell ref="B9:D9"/>
  </mergeCells>
  <phoneticPr fontId="17" type="noConversion"/>
  <printOptions horizontalCentered="1" verticalCentered="1"/>
  <pageMargins left="0.78740157480314965" right="0.78740157480314965" top="0.98425196850393704" bottom="0.39370078740157483" header="0" footer="0"/>
  <pageSetup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9" tint="-0.499984740745262"/>
  </sheetPr>
  <dimension ref="A1:K411"/>
  <sheetViews>
    <sheetView showGridLines="0" zoomScaleNormal="100" workbookViewId="0">
      <selection activeCell="A6" sqref="A6"/>
    </sheetView>
  </sheetViews>
  <sheetFormatPr baseColWidth="10" defaultColWidth="11.42578125" defaultRowHeight="12.75" x14ac:dyDescent="0.2"/>
  <cols>
    <col min="1" max="1" width="11.42578125" style="365"/>
    <col min="2" max="2" width="41.140625" style="365" customWidth="1"/>
    <col min="3" max="3" width="14.7109375" style="365" customWidth="1"/>
    <col min="4" max="4" width="14.5703125" style="365" customWidth="1"/>
    <col min="5" max="5" width="14.7109375" style="365" customWidth="1"/>
    <col min="6" max="6" width="11.42578125" style="365"/>
    <col min="7" max="7" width="13.85546875" style="365" bestFit="1" customWidth="1"/>
    <col min="8" max="8" width="11.42578125" style="365"/>
    <col min="9" max="9" width="15.7109375" style="365" customWidth="1"/>
    <col min="10" max="11" width="12.85546875" style="366" bestFit="1" customWidth="1"/>
    <col min="12" max="16384" width="11.42578125" style="365"/>
  </cols>
  <sheetData>
    <row r="1" spans="1:11" x14ac:dyDescent="0.2">
      <c r="A1" s="480" t="s">
        <v>366</v>
      </c>
      <c r="B1" s="480"/>
      <c r="C1" s="480"/>
      <c r="D1" s="480"/>
      <c r="E1" s="480"/>
    </row>
    <row r="2" spans="1:11" x14ac:dyDescent="0.2">
      <c r="A2" s="367"/>
      <c r="B2" s="480" t="s">
        <v>394</v>
      </c>
      <c r="C2" s="480"/>
      <c r="D2" s="480"/>
      <c r="E2" s="367"/>
    </row>
    <row r="3" spans="1:11" x14ac:dyDescent="0.2">
      <c r="A3" s="481" t="s">
        <v>367</v>
      </c>
      <c r="B3" s="481"/>
      <c r="C3" s="481"/>
      <c r="D3" s="481"/>
      <c r="E3" s="481"/>
    </row>
    <row r="4" spans="1:11" x14ac:dyDescent="0.2">
      <c r="A4" s="368"/>
      <c r="B4" s="368"/>
      <c r="C4" s="368"/>
      <c r="D4" s="368"/>
      <c r="E4" s="368"/>
    </row>
    <row r="5" spans="1:11" x14ac:dyDescent="0.2">
      <c r="A5" s="482" t="s">
        <v>286</v>
      </c>
      <c r="B5" s="482"/>
      <c r="C5" s="482"/>
      <c r="D5" s="482"/>
      <c r="E5" s="482"/>
    </row>
    <row r="6" spans="1:11" x14ac:dyDescent="0.2">
      <c r="A6" s="369" t="s">
        <v>1503</v>
      </c>
      <c r="B6" s="369"/>
      <c r="C6" s="369"/>
      <c r="D6" s="369"/>
      <c r="E6" s="369"/>
    </row>
    <row r="7" spans="1:11" ht="13.5" thickBot="1" x14ac:dyDescent="0.25">
      <c r="A7" s="483" t="s">
        <v>391</v>
      </c>
      <c r="B7" s="483"/>
      <c r="C7" s="483"/>
      <c r="D7" s="483"/>
      <c r="E7" s="483"/>
    </row>
    <row r="8" spans="1:11" ht="13.5" thickBot="1" x14ac:dyDescent="0.25">
      <c r="A8" s="370" t="s">
        <v>392</v>
      </c>
      <c r="B8" s="371" t="s">
        <v>368</v>
      </c>
      <c r="C8" s="372" t="s">
        <v>393</v>
      </c>
      <c r="D8" s="372" t="s">
        <v>393</v>
      </c>
      <c r="E8" s="373" t="s">
        <v>369</v>
      </c>
    </row>
    <row r="9" spans="1:11" x14ac:dyDescent="0.2">
      <c r="A9" s="374">
        <v>11</v>
      </c>
      <c r="B9" s="375" t="s">
        <v>370</v>
      </c>
      <c r="C9" s="376"/>
      <c r="D9" s="376"/>
      <c r="E9" s="376">
        <v>6826346</v>
      </c>
    </row>
    <row r="10" spans="1:11" x14ac:dyDescent="0.2">
      <c r="A10" s="368">
        <v>118</v>
      </c>
      <c r="B10" s="369" t="s">
        <v>371</v>
      </c>
      <c r="C10" s="377"/>
      <c r="D10" s="377">
        <v>6826346</v>
      </c>
      <c r="E10" s="377"/>
      <c r="K10" s="378"/>
    </row>
    <row r="11" spans="1:11" x14ac:dyDescent="0.2">
      <c r="A11" s="361">
        <v>11801</v>
      </c>
      <c r="B11" s="362" t="s">
        <v>341</v>
      </c>
      <c r="C11" s="379">
        <v>120123</v>
      </c>
      <c r="D11" s="380"/>
      <c r="E11" s="379"/>
    </row>
    <row r="12" spans="1:11" x14ac:dyDescent="0.2">
      <c r="A12" s="361">
        <v>11802</v>
      </c>
      <c r="B12" s="362" t="s">
        <v>342</v>
      </c>
      <c r="C12" s="379">
        <v>6568950</v>
      </c>
      <c r="D12" s="380"/>
      <c r="E12" s="379"/>
    </row>
    <row r="13" spans="1:11" x14ac:dyDescent="0.2">
      <c r="A13" s="361">
        <v>11803</v>
      </c>
      <c r="B13" s="362" t="s">
        <v>343</v>
      </c>
      <c r="C13" s="379">
        <v>33247</v>
      </c>
      <c r="D13" s="380"/>
      <c r="E13" s="379"/>
    </row>
    <row r="14" spans="1:11" x14ac:dyDescent="0.2">
      <c r="A14" s="361">
        <v>11804</v>
      </c>
      <c r="B14" s="362" t="s">
        <v>344</v>
      </c>
      <c r="C14" s="379">
        <v>48914</v>
      </c>
      <c r="D14" s="380"/>
      <c r="E14" s="379"/>
    </row>
    <row r="15" spans="1:11" x14ac:dyDescent="0.2">
      <c r="A15" s="361">
        <v>11806</v>
      </c>
      <c r="B15" s="362" t="s">
        <v>300</v>
      </c>
      <c r="C15" s="379">
        <v>26296</v>
      </c>
      <c r="D15" s="380"/>
      <c r="E15" s="379"/>
    </row>
    <row r="16" spans="1:11" x14ac:dyDescent="0.2">
      <c r="A16" s="361">
        <v>11808</v>
      </c>
      <c r="B16" s="362" t="s">
        <v>302</v>
      </c>
      <c r="C16" s="379">
        <v>188</v>
      </c>
      <c r="D16" s="380"/>
      <c r="E16" s="379"/>
    </row>
    <row r="17" spans="1:5" x14ac:dyDescent="0.2">
      <c r="A17" s="361">
        <v>11809</v>
      </c>
      <c r="B17" s="362" t="s">
        <v>303</v>
      </c>
      <c r="C17" s="379">
        <v>40</v>
      </c>
      <c r="D17" s="380"/>
      <c r="E17" s="379"/>
    </row>
    <row r="18" spans="1:5" x14ac:dyDescent="0.2">
      <c r="A18" s="361">
        <v>11810</v>
      </c>
      <c r="B18" s="362" t="s">
        <v>304</v>
      </c>
      <c r="C18" s="379">
        <v>1739</v>
      </c>
      <c r="D18" s="380"/>
      <c r="E18" s="381"/>
    </row>
    <row r="19" spans="1:5" x14ac:dyDescent="0.2">
      <c r="A19" s="361">
        <v>11811</v>
      </c>
      <c r="B19" s="362" t="s">
        <v>305</v>
      </c>
      <c r="C19" s="379">
        <v>0</v>
      </c>
      <c r="D19" s="382"/>
      <c r="E19" s="379"/>
    </row>
    <row r="20" spans="1:5" x14ac:dyDescent="0.2">
      <c r="A20" s="361">
        <v>11812</v>
      </c>
      <c r="B20" s="362" t="s">
        <v>306</v>
      </c>
      <c r="C20" s="379">
        <v>0</v>
      </c>
      <c r="D20" s="380"/>
      <c r="E20" s="379"/>
    </row>
    <row r="21" spans="1:5" x14ac:dyDescent="0.2">
      <c r="A21" s="361">
        <v>11813</v>
      </c>
      <c r="B21" s="362" t="s">
        <v>307</v>
      </c>
      <c r="C21" s="379">
        <v>4604</v>
      </c>
      <c r="D21" s="380"/>
      <c r="E21" s="379"/>
    </row>
    <row r="22" spans="1:5" x14ac:dyDescent="0.2">
      <c r="A22" s="361">
        <v>11814</v>
      </c>
      <c r="B22" s="362" t="s">
        <v>308</v>
      </c>
      <c r="C22" s="379">
        <v>2108</v>
      </c>
      <c r="D22" s="380"/>
      <c r="E22" s="379"/>
    </row>
    <row r="23" spans="1:5" x14ac:dyDescent="0.2">
      <c r="A23" s="361">
        <v>11815</v>
      </c>
      <c r="B23" s="362" t="s">
        <v>316</v>
      </c>
      <c r="C23" s="379">
        <v>0</v>
      </c>
      <c r="D23" s="380"/>
      <c r="E23" s="379"/>
    </row>
    <row r="24" spans="1:5" x14ac:dyDescent="0.2">
      <c r="A24" s="361">
        <v>11816</v>
      </c>
      <c r="B24" s="362" t="s">
        <v>317</v>
      </c>
      <c r="C24" s="379">
        <v>5286</v>
      </c>
      <c r="D24" s="380"/>
      <c r="E24" s="379"/>
    </row>
    <row r="25" spans="1:5" x14ac:dyDescent="0.2">
      <c r="A25" s="361">
        <v>11817</v>
      </c>
      <c r="B25" s="362" t="s">
        <v>309</v>
      </c>
      <c r="C25" s="379">
        <v>0</v>
      </c>
      <c r="D25" s="380"/>
      <c r="E25" s="379"/>
    </row>
    <row r="26" spans="1:5" x14ac:dyDescent="0.2">
      <c r="A26" s="361">
        <v>11818</v>
      </c>
      <c r="B26" s="362" t="s">
        <v>346</v>
      </c>
      <c r="C26" s="379">
        <v>5466</v>
      </c>
      <c r="D26" s="380"/>
      <c r="E26" s="379"/>
    </row>
    <row r="27" spans="1:5" x14ac:dyDescent="0.2">
      <c r="A27" s="361">
        <v>11899</v>
      </c>
      <c r="B27" s="362" t="s">
        <v>345</v>
      </c>
      <c r="C27" s="379">
        <v>9385</v>
      </c>
      <c r="D27" s="380"/>
      <c r="E27" s="379"/>
    </row>
    <row r="28" spans="1:5" x14ac:dyDescent="0.2">
      <c r="A28" s="383"/>
      <c r="B28" s="384"/>
      <c r="C28" s="379"/>
      <c r="D28" s="380"/>
      <c r="E28" s="379"/>
    </row>
    <row r="29" spans="1:5" x14ac:dyDescent="0.2">
      <c r="A29" s="368">
        <v>12</v>
      </c>
      <c r="B29" s="385" t="s">
        <v>372</v>
      </c>
      <c r="C29" s="379"/>
      <c r="D29" s="380"/>
      <c r="E29" s="381">
        <v>2181658</v>
      </c>
    </row>
    <row r="30" spans="1:5" x14ac:dyDescent="0.2">
      <c r="A30" s="368">
        <v>121</v>
      </c>
      <c r="B30" s="385" t="s">
        <v>373</v>
      </c>
      <c r="C30" s="379"/>
      <c r="D30" s="382">
        <v>2095155</v>
      </c>
      <c r="E30" s="379"/>
    </row>
    <row r="31" spans="1:5" x14ac:dyDescent="0.2">
      <c r="A31" s="361">
        <v>12105</v>
      </c>
      <c r="B31" s="362" t="s">
        <v>347</v>
      </c>
      <c r="C31" s="379">
        <v>98012</v>
      </c>
      <c r="D31" s="380"/>
      <c r="E31" s="379"/>
    </row>
    <row r="32" spans="1:5" x14ac:dyDescent="0.2">
      <c r="A32" s="361">
        <v>12106</v>
      </c>
      <c r="B32" s="362" t="s">
        <v>348</v>
      </c>
      <c r="C32" s="379">
        <v>1585</v>
      </c>
      <c r="D32" s="380"/>
      <c r="E32" s="379"/>
    </row>
    <row r="33" spans="1:5" x14ac:dyDescent="0.2">
      <c r="A33" s="361">
        <v>12108</v>
      </c>
      <c r="B33" s="362" t="s">
        <v>350</v>
      </c>
      <c r="C33" s="379">
        <v>273896</v>
      </c>
      <c r="D33" s="380"/>
      <c r="E33" s="379"/>
    </row>
    <row r="34" spans="1:5" x14ac:dyDescent="0.2">
      <c r="A34" s="361">
        <v>12109</v>
      </c>
      <c r="B34" s="362" t="s">
        <v>351</v>
      </c>
      <c r="C34" s="379">
        <v>333705</v>
      </c>
      <c r="D34" s="380"/>
      <c r="E34" s="379"/>
    </row>
    <row r="35" spans="1:5" x14ac:dyDescent="0.2">
      <c r="A35" s="361">
        <v>12110</v>
      </c>
      <c r="B35" s="362" t="s">
        <v>476</v>
      </c>
      <c r="C35" s="379">
        <v>0</v>
      </c>
      <c r="D35" s="380"/>
      <c r="E35" s="379"/>
    </row>
    <row r="36" spans="1:5" x14ac:dyDescent="0.2">
      <c r="A36" s="361">
        <v>12111</v>
      </c>
      <c r="B36" s="362" t="s">
        <v>353</v>
      </c>
      <c r="C36" s="379">
        <v>55203</v>
      </c>
      <c r="D36" s="380"/>
      <c r="E36" s="379"/>
    </row>
    <row r="37" spans="1:5" x14ac:dyDescent="0.2">
      <c r="A37" s="361">
        <v>12114</v>
      </c>
      <c r="B37" s="362" t="s">
        <v>354</v>
      </c>
      <c r="C37" s="379">
        <v>511279</v>
      </c>
      <c r="D37" s="380"/>
      <c r="E37" s="381"/>
    </row>
    <row r="38" spans="1:5" x14ac:dyDescent="0.2">
      <c r="A38" s="361">
        <v>12115</v>
      </c>
      <c r="B38" s="362" t="s">
        <v>355</v>
      </c>
      <c r="C38" s="379">
        <v>162343</v>
      </c>
      <c r="D38" s="382"/>
      <c r="E38" s="379"/>
    </row>
    <row r="39" spans="1:5" x14ac:dyDescent="0.2">
      <c r="A39" s="361">
        <v>12117</v>
      </c>
      <c r="B39" s="362" t="s">
        <v>356</v>
      </c>
      <c r="C39" s="379">
        <v>87117</v>
      </c>
      <c r="D39" s="380"/>
      <c r="E39" s="379"/>
    </row>
    <row r="40" spans="1:5" x14ac:dyDescent="0.2">
      <c r="A40" s="361">
        <v>12118</v>
      </c>
      <c r="B40" s="362" t="s">
        <v>310</v>
      </c>
      <c r="C40" s="379">
        <v>518806</v>
      </c>
      <c r="D40" s="380"/>
      <c r="E40" s="379"/>
    </row>
    <row r="41" spans="1:5" x14ac:dyDescent="0.2">
      <c r="A41" s="361">
        <v>12119</v>
      </c>
      <c r="B41" s="362" t="s">
        <v>357</v>
      </c>
      <c r="C41" s="379">
        <v>25113</v>
      </c>
      <c r="D41" s="382"/>
      <c r="E41" s="379"/>
    </row>
    <row r="42" spans="1:5" x14ac:dyDescent="0.2">
      <c r="A42" s="361">
        <v>12120</v>
      </c>
      <c r="B42" s="362" t="s">
        <v>311</v>
      </c>
      <c r="C42" s="379">
        <v>17559</v>
      </c>
      <c r="D42" s="380"/>
      <c r="E42" s="379"/>
    </row>
    <row r="43" spans="1:5" x14ac:dyDescent="0.2">
      <c r="A43" s="361">
        <v>12122</v>
      </c>
      <c r="B43" s="362" t="s">
        <v>296</v>
      </c>
      <c r="C43" s="379">
        <v>3447</v>
      </c>
      <c r="D43" s="382"/>
      <c r="E43" s="379"/>
    </row>
    <row r="44" spans="1:5" x14ac:dyDescent="0.2">
      <c r="A44" s="383">
        <v>12199</v>
      </c>
      <c r="B44" s="384" t="s">
        <v>29</v>
      </c>
      <c r="C44" s="379">
        <v>7090</v>
      </c>
      <c r="D44" s="382"/>
      <c r="E44" s="379"/>
    </row>
    <row r="45" spans="1:5" x14ac:dyDescent="0.2">
      <c r="A45" s="368">
        <v>122</v>
      </c>
      <c r="B45" s="385" t="s">
        <v>374</v>
      </c>
      <c r="C45" s="379"/>
      <c r="D45" s="382">
        <v>86503</v>
      </c>
      <c r="E45" s="379"/>
    </row>
    <row r="46" spans="1:5" x14ac:dyDescent="0.2">
      <c r="A46" s="361">
        <v>12207</v>
      </c>
      <c r="B46" s="362" t="s">
        <v>312</v>
      </c>
      <c r="C46" s="379">
        <v>7850</v>
      </c>
      <c r="D46" s="380"/>
      <c r="E46" s="379"/>
    </row>
    <row r="47" spans="1:5" x14ac:dyDescent="0.2">
      <c r="A47" s="361">
        <v>12210</v>
      </c>
      <c r="B47" s="362" t="s">
        <v>358</v>
      </c>
      <c r="C47" s="379">
        <v>25781</v>
      </c>
      <c r="D47" s="380"/>
      <c r="E47" s="379"/>
    </row>
    <row r="48" spans="1:5" x14ac:dyDescent="0.2">
      <c r="A48" s="361">
        <v>12211</v>
      </c>
      <c r="B48" s="362" t="s">
        <v>359</v>
      </c>
      <c r="C48" s="379">
        <v>238</v>
      </c>
      <c r="D48" s="380"/>
      <c r="E48" s="379"/>
    </row>
    <row r="49" spans="1:5" x14ac:dyDescent="0.2">
      <c r="A49" s="361">
        <v>12299</v>
      </c>
      <c r="B49" s="362" t="s">
        <v>1068</v>
      </c>
      <c r="C49" s="379">
        <v>52634</v>
      </c>
      <c r="D49" s="380"/>
      <c r="E49" s="379"/>
    </row>
    <row r="50" spans="1:5" x14ac:dyDescent="0.2">
      <c r="A50" s="361"/>
      <c r="B50" s="362"/>
      <c r="C50" s="379"/>
      <c r="D50" s="380"/>
      <c r="E50" s="381"/>
    </row>
    <row r="51" spans="1:5" x14ac:dyDescent="0.2">
      <c r="A51" s="368">
        <v>14</v>
      </c>
      <c r="B51" s="385" t="s">
        <v>318</v>
      </c>
      <c r="C51" s="379"/>
      <c r="D51" s="382"/>
      <c r="E51" s="381">
        <v>112512</v>
      </c>
    </row>
    <row r="52" spans="1:5" x14ac:dyDescent="0.2">
      <c r="A52" s="368">
        <v>141</v>
      </c>
      <c r="B52" s="385" t="s">
        <v>42</v>
      </c>
      <c r="C52" s="379"/>
      <c r="D52" s="382">
        <v>112512</v>
      </c>
      <c r="E52" s="381"/>
    </row>
    <row r="53" spans="1:5" x14ac:dyDescent="0.2">
      <c r="A53" s="383">
        <v>14199</v>
      </c>
      <c r="B53" s="384" t="s">
        <v>43</v>
      </c>
      <c r="C53" s="379">
        <v>112512</v>
      </c>
      <c r="D53" s="382"/>
      <c r="E53" s="381"/>
    </row>
    <row r="54" spans="1:5" x14ac:dyDescent="0.2">
      <c r="A54" s="368">
        <v>142</v>
      </c>
      <c r="B54" s="385" t="s">
        <v>319</v>
      </c>
      <c r="C54" s="379"/>
      <c r="D54" s="382">
        <v>0</v>
      </c>
      <c r="E54" s="381"/>
    </row>
    <row r="55" spans="1:5" x14ac:dyDescent="0.2">
      <c r="A55" s="383">
        <v>14299</v>
      </c>
      <c r="B55" s="384" t="s">
        <v>360</v>
      </c>
      <c r="C55" s="379">
        <v>0</v>
      </c>
      <c r="D55" s="380"/>
      <c r="E55" s="379"/>
    </row>
    <row r="56" spans="1:5" x14ac:dyDescent="0.2">
      <c r="A56" s="383"/>
      <c r="B56" s="384"/>
      <c r="C56" s="379"/>
      <c r="D56" s="380"/>
      <c r="E56" s="379"/>
    </row>
    <row r="57" spans="1:5" x14ac:dyDescent="0.2">
      <c r="A57" s="368">
        <v>15</v>
      </c>
      <c r="B57" s="385" t="s">
        <v>375</v>
      </c>
      <c r="C57" s="381"/>
      <c r="D57" s="382"/>
      <c r="E57" s="381">
        <v>111104</v>
      </c>
    </row>
    <row r="58" spans="1:5" x14ac:dyDescent="0.2">
      <c r="A58" s="368">
        <v>153</v>
      </c>
      <c r="B58" s="385" t="s">
        <v>376</v>
      </c>
      <c r="C58" s="379"/>
      <c r="D58" s="382">
        <v>48773</v>
      </c>
      <c r="E58" s="379"/>
    </row>
    <row r="59" spans="1:5" x14ac:dyDescent="0.2">
      <c r="A59" s="361">
        <v>15302</v>
      </c>
      <c r="B59" s="362" t="s">
        <v>361</v>
      </c>
      <c r="C59" s="379">
        <v>31461</v>
      </c>
      <c r="D59" s="382"/>
      <c r="E59" s="381"/>
    </row>
    <row r="60" spans="1:5" x14ac:dyDescent="0.2">
      <c r="A60" s="361">
        <v>15312</v>
      </c>
      <c r="B60" s="362" t="s">
        <v>313</v>
      </c>
      <c r="C60" s="379">
        <v>395</v>
      </c>
      <c r="D60" s="382"/>
      <c r="E60" s="379"/>
    </row>
    <row r="61" spans="1:5" x14ac:dyDescent="0.2">
      <c r="A61" s="361">
        <v>15313</v>
      </c>
      <c r="B61" s="362" t="s">
        <v>314</v>
      </c>
      <c r="C61" s="379">
        <v>15209</v>
      </c>
      <c r="D61" s="382"/>
      <c r="E61" s="379"/>
    </row>
    <row r="62" spans="1:5" x14ac:dyDescent="0.2">
      <c r="A62" s="383">
        <v>15314</v>
      </c>
      <c r="B62" s="384" t="s">
        <v>44</v>
      </c>
      <c r="C62" s="379">
        <v>1708</v>
      </c>
      <c r="D62" s="382"/>
      <c r="E62" s="379"/>
    </row>
    <row r="63" spans="1:5" x14ac:dyDescent="0.2">
      <c r="A63" s="368">
        <v>154</v>
      </c>
      <c r="B63" s="385" t="s">
        <v>377</v>
      </c>
      <c r="C63" s="379"/>
      <c r="D63" s="382">
        <v>14684</v>
      </c>
      <c r="E63" s="379"/>
    </row>
    <row r="64" spans="1:5" x14ac:dyDescent="0.2">
      <c r="A64" s="383">
        <v>15401</v>
      </c>
      <c r="B64" s="384" t="s">
        <v>0</v>
      </c>
      <c r="C64" s="379">
        <v>8511</v>
      </c>
      <c r="D64" s="382"/>
      <c r="E64" s="379"/>
    </row>
    <row r="65" spans="1:6" x14ac:dyDescent="0.2">
      <c r="A65" s="383">
        <v>15402</v>
      </c>
      <c r="B65" s="384" t="s">
        <v>1</v>
      </c>
      <c r="C65" s="379">
        <v>4269</v>
      </c>
      <c r="D65" s="382"/>
      <c r="E65" s="379"/>
    </row>
    <row r="66" spans="1:6" x14ac:dyDescent="0.2">
      <c r="A66" s="383">
        <v>15499</v>
      </c>
      <c r="B66" s="384" t="s">
        <v>362</v>
      </c>
      <c r="C66" s="379">
        <v>1904</v>
      </c>
      <c r="D66" s="382"/>
      <c r="E66" s="379"/>
    </row>
    <row r="67" spans="1:6" x14ac:dyDescent="0.2">
      <c r="A67" s="368">
        <v>157</v>
      </c>
      <c r="B67" s="385" t="s">
        <v>378</v>
      </c>
      <c r="C67" s="379"/>
      <c r="D67" s="382">
        <v>47647</v>
      </c>
      <c r="E67" s="379"/>
    </row>
    <row r="68" spans="1:6" x14ac:dyDescent="0.2">
      <c r="A68" s="383">
        <v>15703</v>
      </c>
      <c r="B68" s="384" t="s">
        <v>363</v>
      </c>
      <c r="C68" s="379">
        <v>44886</v>
      </c>
      <c r="D68" s="382"/>
      <c r="E68" s="379"/>
    </row>
    <row r="69" spans="1:6" x14ac:dyDescent="0.2">
      <c r="A69" s="383">
        <v>15799</v>
      </c>
      <c r="B69" s="384" t="s">
        <v>364</v>
      </c>
      <c r="C69" s="379">
        <v>2761</v>
      </c>
      <c r="D69" s="380"/>
      <c r="E69" s="379"/>
    </row>
    <row r="70" spans="1:6" x14ac:dyDescent="0.2">
      <c r="A70" s="383"/>
      <c r="B70" s="384"/>
      <c r="C70" s="379"/>
      <c r="D70" s="382"/>
      <c r="E70" s="379"/>
    </row>
    <row r="71" spans="1:6" x14ac:dyDescent="0.2">
      <c r="A71" s="368">
        <v>16</v>
      </c>
      <c r="B71" s="385" t="s">
        <v>379</v>
      </c>
      <c r="C71" s="379"/>
      <c r="D71" s="380"/>
      <c r="E71" s="381">
        <v>1165356.53</v>
      </c>
    </row>
    <row r="72" spans="1:6" x14ac:dyDescent="0.2">
      <c r="A72" s="368">
        <v>162</v>
      </c>
      <c r="B72" s="385" t="s">
        <v>380</v>
      </c>
      <c r="C72" s="379"/>
      <c r="D72" s="382">
        <v>1158926.53</v>
      </c>
      <c r="E72" s="379"/>
    </row>
    <row r="73" spans="1:6" x14ac:dyDescent="0.2">
      <c r="A73" s="383">
        <v>16201</v>
      </c>
      <c r="B73" s="384" t="s">
        <v>381</v>
      </c>
      <c r="C73" s="379">
        <v>1158926.53</v>
      </c>
      <c r="D73" s="380"/>
      <c r="E73" s="381"/>
    </row>
    <row r="74" spans="1:6" x14ac:dyDescent="0.2">
      <c r="A74" s="368">
        <v>163</v>
      </c>
      <c r="B74" s="385" t="s">
        <v>320</v>
      </c>
      <c r="C74" s="379"/>
      <c r="D74" s="382">
        <v>6430</v>
      </c>
      <c r="E74" s="379"/>
    </row>
    <row r="75" spans="1:6" x14ac:dyDescent="0.2">
      <c r="A75" s="383">
        <v>16304</v>
      </c>
      <c r="B75" s="384" t="s">
        <v>315</v>
      </c>
      <c r="C75" s="379">
        <v>6430</v>
      </c>
      <c r="D75" s="380"/>
      <c r="E75" s="379"/>
    </row>
    <row r="76" spans="1:6" x14ac:dyDescent="0.2">
      <c r="A76" s="383"/>
      <c r="B76" s="384"/>
      <c r="C76" s="379"/>
      <c r="D76" s="380"/>
      <c r="E76" s="379"/>
    </row>
    <row r="77" spans="1:6" x14ac:dyDescent="0.2">
      <c r="A77" s="368">
        <v>21</v>
      </c>
      <c r="B77" s="385" t="s">
        <v>321</v>
      </c>
      <c r="C77" s="379"/>
      <c r="D77" s="382"/>
      <c r="E77" s="381">
        <v>37717</v>
      </c>
    </row>
    <row r="78" spans="1:6" x14ac:dyDescent="0.2">
      <c r="A78" s="368">
        <v>212</v>
      </c>
      <c r="B78" s="385" t="s">
        <v>322</v>
      </c>
      <c r="C78" s="379"/>
      <c r="D78" s="382">
        <v>37717</v>
      </c>
      <c r="E78" s="381"/>
    </row>
    <row r="79" spans="1:6" x14ac:dyDescent="0.2">
      <c r="A79" s="383">
        <v>21201</v>
      </c>
      <c r="B79" s="384" t="s">
        <v>323</v>
      </c>
      <c r="C79" s="379">
        <v>37717</v>
      </c>
      <c r="D79" s="380"/>
      <c r="E79" s="381"/>
      <c r="F79" s="386"/>
    </row>
    <row r="80" spans="1:6" x14ac:dyDescent="0.2">
      <c r="A80" s="383"/>
      <c r="B80" s="384"/>
      <c r="C80" s="380"/>
      <c r="D80" s="382"/>
      <c r="E80" s="379"/>
    </row>
    <row r="81" spans="1:7" x14ac:dyDescent="0.2">
      <c r="A81" s="368">
        <v>22</v>
      </c>
      <c r="B81" s="385" t="s">
        <v>382</v>
      </c>
      <c r="C81" s="379"/>
      <c r="D81" s="387"/>
      <c r="E81" s="381">
        <v>4635706.1500000004</v>
      </c>
    </row>
    <row r="82" spans="1:7" x14ac:dyDescent="0.2">
      <c r="A82" s="368">
        <v>222</v>
      </c>
      <c r="B82" s="385" t="s">
        <v>383</v>
      </c>
      <c r="C82" s="388"/>
      <c r="D82" s="388">
        <v>4635706.1500000004</v>
      </c>
      <c r="E82" s="388"/>
      <c r="G82" s="389"/>
    </row>
    <row r="83" spans="1:7" x14ac:dyDescent="0.2">
      <c r="A83" s="383">
        <v>22201</v>
      </c>
      <c r="B83" s="384" t="s">
        <v>390</v>
      </c>
      <c r="C83" s="379">
        <v>4635706.1500000004</v>
      </c>
      <c r="D83" s="380"/>
      <c r="E83" s="380"/>
    </row>
    <row r="84" spans="1:7" x14ac:dyDescent="0.2">
      <c r="A84" s="368">
        <v>223</v>
      </c>
      <c r="B84" s="385" t="s">
        <v>144</v>
      </c>
      <c r="C84" s="380"/>
      <c r="D84" s="380">
        <v>0</v>
      </c>
      <c r="E84" s="380"/>
    </row>
    <row r="85" spans="1:7" x14ac:dyDescent="0.2">
      <c r="A85" s="383">
        <v>22303</v>
      </c>
      <c r="B85" s="384" t="s">
        <v>145</v>
      </c>
      <c r="C85" s="379">
        <v>0</v>
      </c>
      <c r="D85" s="380"/>
      <c r="E85" s="380"/>
    </row>
    <row r="86" spans="1:7" x14ac:dyDescent="0.2">
      <c r="A86" s="368">
        <v>224</v>
      </c>
      <c r="B86" s="385" t="s">
        <v>146</v>
      </c>
      <c r="C86" s="390"/>
      <c r="D86" s="390">
        <v>0</v>
      </c>
      <c r="E86" s="390"/>
    </row>
    <row r="87" spans="1:7" x14ac:dyDescent="0.2">
      <c r="A87" s="383">
        <v>22403</v>
      </c>
      <c r="B87" s="384" t="s">
        <v>147</v>
      </c>
      <c r="C87" s="379">
        <v>0</v>
      </c>
      <c r="D87" s="380"/>
      <c r="E87" s="380"/>
    </row>
    <row r="88" spans="1:7" x14ac:dyDescent="0.2">
      <c r="A88" s="368">
        <v>225</v>
      </c>
      <c r="B88" s="385" t="s">
        <v>149</v>
      </c>
      <c r="C88" s="390"/>
      <c r="D88" s="390">
        <v>0</v>
      </c>
      <c r="E88" s="390"/>
    </row>
    <row r="89" spans="1:7" x14ac:dyDescent="0.2">
      <c r="A89" s="383">
        <v>22501</v>
      </c>
      <c r="B89" s="384" t="s">
        <v>148</v>
      </c>
      <c r="C89" s="379">
        <v>0</v>
      </c>
      <c r="D89" s="391"/>
      <c r="E89" s="391"/>
    </row>
    <row r="90" spans="1:7" hidden="1" x14ac:dyDescent="0.2">
      <c r="A90" s="383"/>
      <c r="B90" s="384"/>
      <c r="C90" s="392"/>
      <c r="D90" s="392"/>
      <c r="E90" s="392"/>
    </row>
    <row r="91" spans="1:7" hidden="1" x14ac:dyDescent="0.2">
      <c r="A91" s="368">
        <v>31</v>
      </c>
      <c r="B91" s="385" t="s">
        <v>150</v>
      </c>
      <c r="C91" s="390"/>
      <c r="D91" s="393"/>
      <c r="E91" s="393">
        <v>0</v>
      </c>
    </row>
    <row r="92" spans="1:7" hidden="1" x14ac:dyDescent="0.2">
      <c r="A92" s="368">
        <v>313</v>
      </c>
      <c r="B92" s="385" t="s">
        <v>151</v>
      </c>
      <c r="C92" s="390"/>
      <c r="D92" s="393">
        <v>0</v>
      </c>
      <c r="E92" s="393"/>
    </row>
    <row r="93" spans="1:7" hidden="1" x14ac:dyDescent="0.2">
      <c r="A93" s="383">
        <v>31301</v>
      </c>
      <c r="B93" s="384" t="s">
        <v>152</v>
      </c>
      <c r="C93" s="379">
        <v>0</v>
      </c>
      <c r="D93" s="390"/>
      <c r="E93" s="390"/>
    </row>
    <row r="94" spans="1:7" hidden="1" x14ac:dyDescent="0.2">
      <c r="A94" s="383">
        <v>31304</v>
      </c>
      <c r="B94" s="384" t="s">
        <v>154</v>
      </c>
      <c r="C94" s="379">
        <v>0</v>
      </c>
      <c r="D94" s="390"/>
      <c r="E94" s="390"/>
    </row>
    <row r="95" spans="1:7" hidden="1" x14ac:dyDescent="0.2">
      <c r="A95" s="383">
        <v>31307</v>
      </c>
      <c r="B95" s="384" t="s">
        <v>920</v>
      </c>
      <c r="C95" s="379">
        <v>0</v>
      </c>
      <c r="D95" s="390"/>
      <c r="E95" s="390"/>
    </row>
    <row r="96" spans="1:7" hidden="1" x14ac:dyDescent="0.2">
      <c r="A96" s="383">
        <v>31308</v>
      </c>
      <c r="B96" s="384" t="s">
        <v>153</v>
      </c>
      <c r="C96" s="379">
        <v>0</v>
      </c>
      <c r="D96" s="390"/>
      <c r="E96" s="390"/>
    </row>
    <row r="97" spans="1:5" x14ac:dyDescent="0.2">
      <c r="A97" s="383"/>
      <c r="B97" s="384"/>
      <c r="C97" s="390"/>
      <c r="D97" s="390"/>
      <c r="E97" s="390"/>
    </row>
    <row r="98" spans="1:5" x14ac:dyDescent="0.2">
      <c r="A98" s="368">
        <v>32</v>
      </c>
      <c r="B98" s="385" t="s">
        <v>384</v>
      </c>
      <c r="C98" s="390"/>
      <c r="D98" s="393"/>
      <c r="E98" s="393">
        <v>10519964.17</v>
      </c>
    </row>
    <row r="99" spans="1:5" x14ac:dyDescent="0.2">
      <c r="A99" s="368">
        <v>321</v>
      </c>
      <c r="B99" s="385" t="s">
        <v>385</v>
      </c>
      <c r="C99" s="382"/>
      <c r="D99" s="382">
        <v>5045287.9499999993</v>
      </c>
      <c r="E99" s="382"/>
    </row>
    <row r="100" spans="1:5" x14ac:dyDescent="0.2">
      <c r="A100" s="383">
        <v>32101</v>
      </c>
      <c r="B100" s="384" t="s">
        <v>386</v>
      </c>
      <c r="C100" s="379">
        <v>0</v>
      </c>
      <c r="D100" s="380"/>
      <c r="E100" s="380"/>
    </row>
    <row r="101" spans="1:5" x14ac:dyDescent="0.2">
      <c r="A101" s="383">
        <v>32102</v>
      </c>
      <c r="B101" s="384" t="s">
        <v>387</v>
      </c>
      <c r="C101" s="379">
        <v>5045287.9499999993</v>
      </c>
      <c r="D101" s="380"/>
      <c r="E101" s="380"/>
    </row>
    <row r="102" spans="1:5" x14ac:dyDescent="0.2">
      <c r="A102" s="368">
        <v>322</v>
      </c>
      <c r="B102" s="385" t="s">
        <v>325</v>
      </c>
      <c r="C102" s="379"/>
      <c r="D102" s="382">
        <v>5474676.2200000007</v>
      </c>
      <c r="E102" s="380"/>
    </row>
    <row r="103" spans="1:5" ht="13.5" thickBot="1" x14ac:dyDescent="0.25">
      <c r="A103" s="394">
        <v>32201</v>
      </c>
      <c r="B103" s="395" t="s">
        <v>324</v>
      </c>
      <c r="C103" s="396">
        <v>5474676.2200000007</v>
      </c>
      <c r="D103" s="397"/>
      <c r="E103" s="397"/>
    </row>
    <row r="104" spans="1:5" ht="13.5" thickBot="1" x14ac:dyDescent="0.25">
      <c r="A104" s="398"/>
      <c r="B104" s="399" t="s">
        <v>369</v>
      </c>
      <c r="C104" s="400">
        <v>25590363.850000001</v>
      </c>
      <c r="D104" s="400">
        <v>25590363.850000001</v>
      </c>
      <c r="E104" s="401">
        <v>25590363.850000001</v>
      </c>
    </row>
    <row r="105" spans="1:5" x14ac:dyDescent="0.2">
      <c r="A105" s="384"/>
      <c r="B105" s="384"/>
      <c r="C105" s="384"/>
      <c r="D105" s="384"/>
      <c r="E105" s="384"/>
    </row>
    <row r="106" spans="1:5" x14ac:dyDescent="0.2">
      <c r="A106" s="384"/>
      <c r="B106" s="384"/>
      <c r="C106" s="402"/>
      <c r="D106" s="384"/>
      <c r="E106" s="403"/>
    </row>
    <row r="107" spans="1:5" x14ac:dyDescent="0.2">
      <c r="A107" s="384"/>
      <c r="B107" s="384"/>
      <c r="C107" s="384"/>
      <c r="D107" s="384"/>
      <c r="E107" s="384"/>
    </row>
    <row r="108" spans="1:5" x14ac:dyDescent="0.2">
      <c r="A108" s="384"/>
      <c r="B108" s="384"/>
      <c r="C108" s="403"/>
      <c r="D108" s="384"/>
      <c r="E108" s="403"/>
    </row>
    <row r="109" spans="1:5" x14ac:dyDescent="0.2">
      <c r="A109" s="384"/>
      <c r="B109" s="384"/>
      <c r="C109" s="384"/>
      <c r="D109" s="384"/>
      <c r="E109" s="384"/>
    </row>
    <row r="110" spans="1:5" x14ac:dyDescent="0.2">
      <c r="A110" s="384"/>
      <c r="B110" s="384"/>
      <c r="C110" s="384"/>
      <c r="D110" s="384"/>
      <c r="E110" s="384"/>
    </row>
    <row r="111" spans="1:5" x14ac:dyDescent="0.2">
      <c r="A111" s="384"/>
      <c r="B111" s="384"/>
      <c r="C111" s="384"/>
      <c r="D111" s="384"/>
      <c r="E111" s="384"/>
    </row>
    <row r="112" spans="1:5" x14ac:dyDescent="0.2">
      <c r="A112" s="384"/>
      <c r="B112" s="384"/>
      <c r="C112" s="384"/>
      <c r="D112" s="384"/>
      <c r="E112" s="384"/>
    </row>
    <row r="113" spans="1:5" x14ac:dyDescent="0.2">
      <c r="A113" s="384"/>
      <c r="B113" s="384"/>
      <c r="C113" s="384"/>
      <c r="D113" s="384"/>
      <c r="E113" s="384"/>
    </row>
    <row r="114" spans="1:5" x14ac:dyDescent="0.2">
      <c r="A114" s="384"/>
      <c r="B114" s="384"/>
      <c r="C114" s="384"/>
      <c r="D114" s="384"/>
      <c r="E114" s="384"/>
    </row>
    <row r="115" spans="1:5" x14ac:dyDescent="0.2">
      <c r="A115" s="384"/>
      <c r="B115" s="384"/>
      <c r="C115" s="384"/>
      <c r="D115" s="384"/>
      <c r="E115" s="384"/>
    </row>
    <row r="116" spans="1:5" x14ac:dyDescent="0.2">
      <c r="A116" s="384"/>
      <c r="B116" s="384"/>
      <c r="C116" s="384"/>
      <c r="D116" s="384"/>
      <c r="E116" s="384"/>
    </row>
    <row r="117" spans="1:5" x14ac:dyDescent="0.2">
      <c r="A117" s="384"/>
      <c r="B117" s="384"/>
      <c r="C117" s="384"/>
      <c r="D117" s="384"/>
      <c r="E117" s="384"/>
    </row>
    <row r="118" spans="1:5" x14ac:dyDescent="0.2">
      <c r="A118" s="384"/>
      <c r="B118" s="384"/>
      <c r="C118" s="384"/>
      <c r="D118" s="384"/>
      <c r="E118" s="384"/>
    </row>
    <row r="119" spans="1:5" x14ac:dyDescent="0.2">
      <c r="A119" s="384"/>
      <c r="B119" s="384"/>
      <c r="C119" s="384"/>
      <c r="D119" s="384"/>
      <c r="E119" s="384"/>
    </row>
    <row r="120" spans="1:5" x14ac:dyDescent="0.2">
      <c r="A120" s="384"/>
      <c r="B120" s="384"/>
      <c r="C120" s="384"/>
      <c r="D120" s="384"/>
      <c r="E120" s="384"/>
    </row>
    <row r="121" spans="1:5" x14ac:dyDescent="0.2">
      <c r="A121" s="384"/>
      <c r="B121" s="384"/>
      <c r="C121" s="384"/>
      <c r="D121" s="384"/>
      <c r="E121" s="384"/>
    </row>
    <row r="122" spans="1:5" x14ac:dyDescent="0.2">
      <c r="A122" s="384"/>
      <c r="B122" s="384"/>
      <c r="C122" s="384"/>
      <c r="D122" s="384"/>
      <c r="E122" s="384"/>
    </row>
    <row r="123" spans="1:5" x14ac:dyDescent="0.2">
      <c r="A123" s="384"/>
      <c r="B123" s="384"/>
      <c r="C123" s="384"/>
      <c r="D123" s="384"/>
      <c r="E123" s="384"/>
    </row>
    <row r="124" spans="1:5" x14ac:dyDescent="0.2">
      <c r="A124" s="384"/>
      <c r="B124" s="384"/>
      <c r="C124" s="384"/>
      <c r="D124" s="384"/>
      <c r="E124" s="384"/>
    </row>
    <row r="125" spans="1:5" x14ac:dyDescent="0.2">
      <c r="A125" s="384"/>
      <c r="B125" s="384"/>
      <c r="C125" s="384"/>
      <c r="D125" s="384"/>
      <c r="E125" s="384"/>
    </row>
    <row r="126" spans="1:5" x14ac:dyDescent="0.2">
      <c r="A126" s="384"/>
      <c r="B126" s="384"/>
      <c r="C126" s="384"/>
      <c r="D126" s="384"/>
      <c r="E126" s="384"/>
    </row>
    <row r="127" spans="1:5" x14ac:dyDescent="0.2">
      <c r="A127" s="384"/>
      <c r="B127" s="384"/>
      <c r="C127" s="384"/>
      <c r="D127" s="384"/>
      <c r="E127" s="384"/>
    </row>
    <row r="128" spans="1:5" x14ac:dyDescent="0.2">
      <c r="A128" s="384"/>
      <c r="B128" s="384"/>
      <c r="C128" s="384"/>
      <c r="D128" s="384"/>
      <c r="E128" s="384"/>
    </row>
    <row r="129" spans="1:5" x14ac:dyDescent="0.2">
      <c r="A129" s="384"/>
      <c r="B129" s="384"/>
      <c r="C129" s="384"/>
      <c r="D129" s="384"/>
      <c r="E129" s="384"/>
    </row>
    <row r="130" spans="1:5" x14ac:dyDescent="0.2">
      <c r="A130" s="384"/>
      <c r="B130" s="384"/>
      <c r="C130" s="384"/>
      <c r="D130" s="384"/>
      <c r="E130" s="384"/>
    </row>
    <row r="131" spans="1:5" x14ac:dyDescent="0.2">
      <c r="A131" s="384"/>
      <c r="B131" s="384"/>
      <c r="C131" s="384"/>
      <c r="D131" s="384"/>
      <c r="E131" s="384"/>
    </row>
    <row r="132" spans="1:5" x14ac:dyDescent="0.2">
      <c r="A132" s="384"/>
      <c r="B132" s="384"/>
      <c r="C132" s="384"/>
      <c r="D132" s="384"/>
      <c r="E132" s="384"/>
    </row>
    <row r="133" spans="1:5" x14ac:dyDescent="0.2">
      <c r="A133" s="384"/>
      <c r="B133" s="384"/>
      <c r="C133" s="384"/>
      <c r="D133" s="384"/>
      <c r="E133" s="384"/>
    </row>
    <row r="134" spans="1:5" x14ac:dyDescent="0.2">
      <c r="A134" s="384"/>
      <c r="B134" s="384"/>
      <c r="C134" s="384"/>
      <c r="D134" s="384"/>
      <c r="E134" s="384"/>
    </row>
    <row r="135" spans="1:5" x14ac:dyDescent="0.2">
      <c r="A135" s="384"/>
      <c r="B135" s="384"/>
      <c r="C135" s="384"/>
      <c r="D135" s="384"/>
      <c r="E135" s="384"/>
    </row>
    <row r="136" spans="1:5" x14ac:dyDescent="0.2">
      <c r="A136" s="384"/>
      <c r="B136" s="384"/>
      <c r="C136" s="384"/>
      <c r="D136" s="384"/>
      <c r="E136" s="384"/>
    </row>
    <row r="137" spans="1:5" x14ac:dyDescent="0.2">
      <c r="A137" s="384"/>
      <c r="B137" s="384"/>
      <c r="C137" s="384"/>
      <c r="D137" s="384"/>
      <c r="E137" s="384"/>
    </row>
    <row r="138" spans="1:5" x14ac:dyDescent="0.2">
      <c r="A138" s="384"/>
      <c r="B138" s="384"/>
      <c r="C138" s="384"/>
      <c r="D138" s="384"/>
      <c r="E138" s="384"/>
    </row>
    <row r="139" spans="1:5" x14ac:dyDescent="0.2">
      <c r="A139" s="384"/>
      <c r="B139" s="384"/>
      <c r="C139" s="384"/>
      <c r="D139" s="384"/>
      <c r="E139" s="384"/>
    </row>
    <row r="140" spans="1:5" x14ac:dyDescent="0.2">
      <c r="A140" s="384"/>
      <c r="B140" s="384"/>
      <c r="C140" s="384"/>
      <c r="D140" s="384"/>
      <c r="E140" s="384"/>
    </row>
    <row r="141" spans="1:5" x14ac:dyDescent="0.2">
      <c r="A141" s="384"/>
      <c r="B141" s="384"/>
      <c r="C141" s="384"/>
      <c r="D141" s="384"/>
      <c r="E141" s="384"/>
    </row>
    <row r="142" spans="1:5" x14ac:dyDescent="0.2">
      <c r="A142" s="384"/>
      <c r="B142" s="384"/>
      <c r="C142" s="384"/>
      <c r="D142" s="384"/>
      <c r="E142" s="384"/>
    </row>
    <row r="143" spans="1:5" x14ac:dyDescent="0.2">
      <c r="A143" s="384"/>
      <c r="B143" s="384"/>
      <c r="C143" s="384"/>
      <c r="D143" s="384"/>
      <c r="E143" s="384"/>
    </row>
    <row r="144" spans="1:5" x14ac:dyDescent="0.2">
      <c r="A144" s="384"/>
      <c r="B144" s="384"/>
      <c r="C144" s="384"/>
      <c r="D144" s="384"/>
      <c r="E144" s="384"/>
    </row>
    <row r="145" spans="1:5" x14ac:dyDescent="0.2">
      <c r="A145" s="384"/>
      <c r="B145" s="384"/>
      <c r="C145" s="384"/>
      <c r="D145" s="384"/>
      <c r="E145" s="384"/>
    </row>
    <row r="146" spans="1:5" x14ac:dyDescent="0.2">
      <c r="A146" s="384"/>
      <c r="B146" s="384"/>
      <c r="C146" s="384"/>
      <c r="D146" s="384"/>
      <c r="E146" s="384"/>
    </row>
    <row r="147" spans="1:5" x14ac:dyDescent="0.2">
      <c r="A147" s="384"/>
      <c r="B147" s="384"/>
      <c r="C147" s="384"/>
      <c r="D147" s="384"/>
      <c r="E147" s="384"/>
    </row>
    <row r="148" spans="1:5" x14ac:dyDescent="0.2">
      <c r="A148" s="384"/>
      <c r="B148" s="384"/>
      <c r="C148" s="384"/>
      <c r="D148" s="384"/>
      <c r="E148" s="384"/>
    </row>
    <row r="149" spans="1:5" x14ac:dyDescent="0.2">
      <c r="A149" s="384"/>
      <c r="B149" s="384"/>
      <c r="C149" s="384"/>
      <c r="D149" s="384"/>
      <c r="E149" s="384"/>
    </row>
    <row r="150" spans="1:5" x14ac:dyDescent="0.2">
      <c r="A150" s="384"/>
      <c r="B150" s="384"/>
      <c r="C150" s="384"/>
      <c r="D150" s="384"/>
      <c r="E150" s="384"/>
    </row>
    <row r="151" spans="1:5" x14ac:dyDescent="0.2">
      <c r="A151" s="384"/>
      <c r="B151" s="384"/>
      <c r="C151" s="384"/>
      <c r="D151" s="384"/>
      <c r="E151" s="384"/>
    </row>
    <row r="152" spans="1:5" x14ac:dyDescent="0.2">
      <c r="A152" s="384"/>
      <c r="B152" s="384"/>
      <c r="C152" s="384"/>
      <c r="D152" s="384"/>
      <c r="E152" s="384"/>
    </row>
    <row r="153" spans="1:5" x14ac:dyDescent="0.2">
      <c r="A153" s="384"/>
      <c r="B153" s="384"/>
      <c r="C153" s="384"/>
      <c r="D153" s="384"/>
      <c r="E153" s="384"/>
    </row>
    <row r="154" spans="1:5" x14ac:dyDescent="0.2">
      <c r="A154" s="384"/>
      <c r="B154" s="384"/>
      <c r="C154" s="384"/>
      <c r="D154" s="384"/>
      <c r="E154" s="384"/>
    </row>
    <row r="155" spans="1:5" x14ac:dyDescent="0.2">
      <c r="A155" s="384"/>
      <c r="B155" s="384"/>
      <c r="C155" s="384"/>
      <c r="D155" s="384"/>
      <c r="E155" s="384"/>
    </row>
    <row r="156" spans="1:5" x14ac:dyDescent="0.2">
      <c r="A156" s="384"/>
      <c r="B156" s="384"/>
      <c r="C156" s="384"/>
      <c r="D156" s="384"/>
      <c r="E156" s="384"/>
    </row>
    <row r="157" spans="1:5" x14ac:dyDescent="0.2">
      <c r="A157" s="384"/>
      <c r="B157" s="384"/>
      <c r="C157" s="384"/>
      <c r="D157" s="384"/>
      <c r="E157" s="384"/>
    </row>
    <row r="158" spans="1:5" x14ac:dyDescent="0.2">
      <c r="A158" s="384"/>
      <c r="B158" s="384"/>
      <c r="C158" s="384"/>
      <c r="D158" s="384"/>
      <c r="E158" s="384"/>
    </row>
    <row r="159" spans="1:5" x14ac:dyDescent="0.2">
      <c r="A159" s="384"/>
      <c r="B159" s="384"/>
      <c r="C159" s="384"/>
      <c r="D159" s="384"/>
      <c r="E159" s="384"/>
    </row>
    <row r="160" spans="1:5" x14ac:dyDescent="0.2">
      <c r="A160" s="384"/>
      <c r="B160" s="384"/>
      <c r="C160" s="384"/>
      <c r="D160" s="384"/>
      <c r="E160" s="384"/>
    </row>
    <row r="161" spans="1:5" x14ac:dyDescent="0.2">
      <c r="A161" s="384"/>
      <c r="B161" s="384"/>
      <c r="C161" s="384"/>
      <c r="D161" s="384"/>
      <c r="E161" s="384"/>
    </row>
    <row r="162" spans="1:5" x14ac:dyDescent="0.2">
      <c r="A162" s="384"/>
      <c r="B162" s="384"/>
      <c r="C162" s="384"/>
      <c r="D162" s="384"/>
      <c r="E162" s="384"/>
    </row>
    <row r="163" spans="1:5" x14ac:dyDescent="0.2">
      <c r="A163" s="384"/>
      <c r="B163" s="384"/>
      <c r="C163" s="384"/>
      <c r="D163" s="384"/>
      <c r="E163" s="384"/>
    </row>
    <row r="164" spans="1:5" x14ac:dyDescent="0.2">
      <c r="A164" s="384"/>
      <c r="B164" s="384"/>
      <c r="C164" s="384"/>
      <c r="D164" s="384"/>
      <c r="E164" s="384"/>
    </row>
    <row r="165" spans="1:5" x14ac:dyDescent="0.2">
      <c r="A165" s="384"/>
      <c r="B165" s="384"/>
      <c r="C165" s="384"/>
      <c r="D165" s="384"/>
      <c r="E165" s="384"/>
    </row>
    <row r="166" spans="1:5" x14ac:dyDescent="0.2">
      <c r="A166" s="384"/>
      <c r="B166" s="384"/>
      <c r="C166" s="384"/>
      <c r="D166" s="384"/>
      <c r="E166" s="384"/>
    </row>
    <row r="167" spans="1:5" x14ac:dyDescent="0.2">
      <c r="A167" s="384"/>
      <c r="B167" s="384"/>
      <c r="C167" s="384"/>
      <c r="D167" s="384"/>
      <c r="E167" s="384"/>
    </row>
    <row r="168" spans="1:5" x14ac:dyDescent="0.2">
      <c r="A168" s="384"/>
      <c r="B168" s="384"/>
      <c r="C168" s="384"/>
      <c r="D168" s="384"/>
      <c r="E168" s="384"/>
    </row>
    <row r="169" spans="1:5" x14ac:dyDescent="0.2">
      <c r="A169" s="384"/>
      <c r="B169" s="384"/>
      <c r="C169" s="384"/>
      <c r="D169" s="384"/>
      <c r="E169" s="384"/>
    </row>
    <row r="170" spans="1:5" x14ac:dyDescent="0.2">
      <c r="A170" s="384"/>
      <c r="B170" s="384"/>
      <c r="C170" s="384"/>
      <c r="D170" s="384"/>
      <c r="E170" s="384"/>
    </row>
    <row r="171" spans="1:5" x14ac:dyDescent="0.2">
      <c r="A171" s="384"/>
      <c r="B171" s="384"/>
      <c r="C171" s="384"/>
      <c r="D171" s="384"/>
      <c r="E171" s="384"/>
    </row>
    <row r="172" spans="1:5" x14ac:dyDescent="0.2">
      <c r="A172" s="384"/>
      <c r="B172" s="384"/>
      <c r="C172" s="384"/>
      <c r="D172" s="384"/>
      <c r="E172" s="384"/>
    </row>
    <row r="173" spans="1:5" x14ac:dyDescent="0.2">
      <c r="A173" s="384"/>
      <c r="B173" s="384"/>
      <c r="C173" s="384"/>
      <c r="D173" s="384"/>
      <c r="E173" s="384"/>
    </row>
    <row r="174" spans="1:5" x14ac:dyDescent="0.2">
      <c r="A174" s="384"/>
      <c r="B174" s="384"/>
      <c r="C174" s="384"/>
      <c r="D174" s="384"/>
      <c r="E174" s="384"/>
    </row>
    <row r="175" spans="1:5" x14ac:dyDescent="0.2">
      <c r="A175" s="384"/>
      <c r="B175" s="384"/>
      <c r="C175" s="384"/>
      <c r="D175" s="384"/>
      <c r="E175" s="384"/>
    </row>
    <row r="176" spans="1:5" x14ac:dyDescent="0.2">
      <c r="A176" s="384"/>
      <c r="B176" s="384"/>
      <c r="C176" s="384"/>
      <c r="D176" s="384"/>
      <c r="E176" s="384"/>
    </row>
    <row r="177" spans="1:5" x14ac:dyDescent="0.2">
      <c r="A177" s="384"/>
      <c r="B177" s="384"/>
      <c r="C177" s="384"/>
      <c r="D177" s="384"/>
      <c r="E177" s="384"/>
    </row>
    <row r="178" spans="1:5" x14ac:dyDescent="0.2">
      <c r="A178" s="384"/>
      <c r="B178" s="384"/>
      <c r="C178" s="384"/>
      <c r="D178" s="384"/>
      <c r="E178" s="384"/>
    </row>
    <row r="179" spans="1:5" x14ac:dyDescent="0.2">
      <c r="A179" s="384"/>
      <c r="B179" s="384"/>
      <c r="C179" s="384"/>
      <c r="D179" s="384"/>
      <c r="E179" s="384"/>
    </row>
    <row r="180" spans="1:5" x14ac:dyDescent="0.2">
      <c r="A180" s="384"/>
      <c r="B180" s="384"/>
      <c r="C180" s="384"/>
      <c r="D180" s="384"/>
      <c r="E180" s="384"/>
    </row>
    <row r="181" spans="1:5" x14ac:dyDescent="0.2">
      <c r="A181" s="384"/>
      <c r="B181" s="384"/>
      <c r="C181" s="384"/>
      <c r="D181" s="384"/>
      <c r="E181" s="384"/>
    </row>
    <row r="182" spans="1:5" x14ac:dyDescent="0.2">
      <c r="A182" s="384"/>
      <c r="B182" s="384"/>
      <c r="C182" s="384"/>
      <c r="D182" s="384"/>
      <c r="E182" s="384"/>
    </row>
    <row r="183" spans="1:5" x14ac:dyDescent="0.2">
      <c r="A183" s="384"/>
      <c r="B183" s="384"/>
      <c r="C183" s="384"/>
      <c r="D183" s="384"/>
      <c r="E183" s="384"/>
    </row>
    <row r="184" spans="1:5" x14ac:dyDescent="0.2">
      <c r="A184" s="384"/>
      <c r="B184" s="384"/>
      <c r="C184" s="384"/>
      <c r="D184" s="384"/>
      <c r="E184" s="384"/>
    </row>
    <row r="185" spans="1:5" x14ac:dyDescent="0.2">
      <c r="A185" s="384"/>
      <c r="B185" s="384"/>
      <c r="C185" s="384"/>
      <c r="D185" s="384"/>
      <c r="E185" s="384"/>
    </row>
    <row r="186" spans="1:5" x14ac:dyDescent="0.2">
      <c r="A186" s="384"/>
      <c r="B186" s="384"/>
      <c r="C186" s="384"/>
      <c r="D186" s="384"/>
      <c r="E186" s="384"/>
    </row>
    <row r="187" spans="1:5" x14ac:dyDescent="0.2">
      <c r="A187" s="384"/>
      <c r="B187" s="384"/>
      <c r="C187" s="384"/>
      <c r="D187" s="384"/>
      <c r="E187" s="384"/>
    </row>
    <row r="188" spans="1:5" x14ac:dyDescent="0.2">
      <c r="A188" s="384"/>
      <c r="B188" s="384"/>
      <c r="C188" s="384"/>
      <c r="D188" s="384"/>
      <c r="E188" s="384"/>
    </row>
    <row r="189" spans="1:5" x14ac:dyDescent="0.2">
      <c r="A189" s="384"/>
      <c r="B189" s="384"/>
      <c r="C189" s="384"/>
      <c r="D189" s="384"/>
      <c r="E189" s="384"/>
    </row>
    <row r="190" spans="1:5" x14ac:dyDescent="0.2">
      <c r="A190" s="384"/>
      <c r="B190" s="384"/>
      <c r="C190" s="384"/>
      <c r="D190" s="384"/>
      <c r="E190" s="384"/>
    </row>
    <row r="191" spans="1:5" x14ac:dyDescent="0.2">
      <c r="A191" s="384"/>
      <c r="B191" s="384"/>
      <c r="C191" s="384"/>
      <c r="D191" s="384"/>
      <c r="E191" s="384"/>
    </row>
    <row r="192" spans="1:5" x14ac:dyDescent="0.2">
      <c r="A192" s="384"/>
      <c r="B192" s="384"/>
      <c r="C192" s="384"/>
      <c r="D192" s="384"/>
      <c r="E192" s="384"/>
    </row>
    <row r="193" spans="1:5" x14ac:dyDescent="0.2">
      <c r="A193" s="384"/>
      <c r="B193" s="384"/>
      <c r="C193" s="384"/>
      <c r="D193" s="384"/>
      <c r="E193" s="384"/>
    </row>
    <row r="194" spans="1:5" x14ac:dyDescent="0.2">
      <c r="A194" s="384"/>
      <c r="B194" s="384"/>
      <c r="C194" s="384"/>
      <c r="D194" s="384"/>
      <c r="E194" s="384"/>
    </row>
    <row r="195" spans="1:5" x14ac:dyDescent="0.2">
      <c r="A195" s="384"/>
      <c r="B195" s="384"/>
      <c r="C195" s="384"/>
      <c r="D195" s="384"/>
      <c r="E195" s="384"/>
    </row>
    <row r="196" spans="1:5" x14ac:dyDescent="0.2">
      <c r="A196" s="384"/>
      <c r="B196" s="384"/>
      <c r="C196" s="384"/>
      <c r="D196" s="384"/>
      <c r="E196" s="384"/>
    </row>
    <row r="197" spans="1:5" x14ac:dyDescent="0.2">
      <c r="A197" s="384"/>
      <c r="B197" s="384"/>
      <c r="C197" s="384"/>
      <c r="D197" s="384"/>
      <c r="E197" s="384"/>
    </row>
    <row r="198" spans="1:5" x14ac:dyDescent="0.2">
      <c r="A198" s="384"/>
      <c r="B198" s="384"/>
      <c r="C198" s="384"/>
      <c r="D198" s="384"/>
      <c r="E198" s="384"/>
    </row>
    <row r="199" spans="1:5" x14ac:dyDescent="0.2">
      <c r="A199" s="384"/>
      <c r="B199" s="384"/>
      <c r="C199" s="384"/>
      <c r="D199" s="384"/>
      <c r="E199" s="384"/>
    </row>
    <row r="200" spans="1:5" x14ac:dyDescent="0.2">
      <c r="A200" s="384"/>
      <c r="B200" s="384"/>
      <c r="C200" s="384"/>
      <c r="D200" s="384"/>
      <c r="E200" s="384"/>
    </row>
    <row r="201" spans="1:5" x14ac:dyDescent="0.2">
      <c r="A201" s="384"/>
      <c r="B201" s="384"/>
      <c r="C201" s="384"/>
      <c r="D201" s="384"/>
      <c r="E201" s="384"/>
    </row>
    <row r="202" spans="1:5" x14ac:dyDescent="0.2">
      <c r="A202" s="384"/>
      <c r="B202" s="384"/>
      <c r="C202" s="384"/>
      <c r="D202" s="384"/>
      <c r="E202" s="384"/>
    </row>
    <row r="203" spans="1:5" x14ac:dyDescent="0.2">
      <c r="A203" s="384"/>
      <c r="B203" s="384"/>
      <c r="C203" s="384"/>
      <c r="D203" s="384"/>
      <c r="E203" s="384"/>
    </row>
    <row r="204" spans="1:5" x14ac:dyDescent="0.2">
      <c r="A204" s="384"/>
      <c r="B204" s="384"/>
      <c r="C204" s="384"/>
      <c r="D204" s="384"/>
      <c r="E204" s="384"/>
    </row>
    <row r="205" spans="1:5" x14ac:dyDescent="0.2">
      <c r="A205" s="384"/>
      <c r="B205" s="384"/>
      <c r="C205" s="384"/>
      <c r="D205" s="384"/>
      <c r="E205" s="384"/>
    </row>
    <row r="206" spans="1:5" x14ac:dyDescent="0.2">
      <c r="A206" s="384"/>
      <c r="B206" s="384"/>
      <c r="C206" s="384"/>
      <c r="D206" s="384"/>
      <c r="E206" s="384"/>
    </row>
    <row r="207" spans="1:5" x14ac:dyDescent="0.2">
      <c r="A207" s="384"/>
      <c r="B207" s="384"/>
      <c r="C207" s="384"/>
      <c r="D207" s="384"/>
      <c r="E207" s="384"/>
    </row>
    <row r="208" spans="1:5" x14ac:dyDescent="0.2">
      <c r="A208" s="384"/>
      <c r="B208" s="384"/>
      <c r="C208" s="384"/>
      <c r="D208" s="384"/>
      <c r="E208" s="384"/>
    </row>
    <row r="209" spans="1:5" x14ac:dyDescent="0.2">
      <c r="A209" s="384"/>
      <c r="B209" s="384"/>
      <c r="C209" s="384"/>
      <c r="D209" s="384"/>
      <c r="E209" s="384"/>
    </row>
    <row r="210" spans="1:5" x14ac:dyDescent="0.2">
      <c r="A210" s="384"/>
      <c r="B210" s="384"/>
      <c r="C210" s="384"/>
      <c r="D210" s="384"/>
      <c r="E210" s="384"/>
    </row>
    <row r="211" spans="1:5" x14ac:dyDescent="0.2">
      <c r="A211" s="384"/>
      <c r="B211" s="384"/>
      <c r="C211" s="384"/>
      <c r="D211" s="384"/>
      <c r="E211" s="384"/>
    </row>
    <row r="212" spans="1:5" x14ac:dyDescent="0.2">
      <c r="A212" s="384"/>
      <c r="B212" s="384"/>
      <c r="C212" s="384"/>
      <c r="D212" s="384"/>
      <c r="E212" s="384"/>
    </row>
    <row r="213" spans="1:5" x14ac:dyDescent="0.2">
      <c r="A213" s="384"/>
      <c r="B213" s="384"/>
      <c r="C213" s="384"/>
      <c r="D213" s="384"/>
      <c r="E213" s="384"/>
    </row>
    <row r="214" spans="1:5" x14ac:dyDescent="0.2">
      <c r="A214" s="384"/>
      <c r="B214" s="384"/>
      <c r="C214" s="384"/>
      <c r="D214" s="384"/>
      <c r="E214" s="384"/>
    </row>
    <row r="215" spans="1:5" x14ac:dyDescent="0.2">
      <c r="A215" s="384"/>
      <c r="B215" s="384"/>
      <c r="C215" s="384"/>
      <c r="D215" s="384"/>
      <c r="E215" s="384"/>
    </row>
    <row r="216" spans="1:5" x14ac:dyDescent="0.2">
      <c r="A216" s="384"/>
      <c r="B216" s="384"/>
      <c r="C216" s="384"/>
      <c r="D216" s="384"/>
      <c r="E216" s="384"/>
    </row>
    <row r="217" spans="1:5" x14ac:dyDescent="0.2">
      <c r="A217" s="384"/>
      <c r="B217" s="384"/>
      <c r="C217" s="384"/>
      <c r="D217" s="384"/>
      <c r="E217" s="384"/>
    </row>
    <row r="218" spans="1:5" x14ac:dyDescent="0.2">
      <c r="A218" s="384"/>
      <c r="B218" s="384"/>
      <c r="C218" s="384"/>
      <c r="D218" s="384"/>
      <c r="E218" s="384"/>
    </row>
    <row r="219" spans="1:5" x14ac:dyDescent="0.2">
      <c r="A219" s="384"/>
      <c r="B219" s="384"/>
      <c r="C219" s="384"/>
      <c r="D219" s="384"/>
      <c r="E219" s="384"/>
    </row>
    <row r="220" spans="1:5" x14ac:dyDescent="0.2">
      <c r="A220" s="384"/>
      <c r="B220" s="384"/>
      <c r="C220" s="384"/>
      <c r="D220" s="384"/>
      <c r="E220" s="384"/>
    </row>
    <row r="221" spans="1:5" x14ac:dyDescent="0.2">
      <c r="A221" s="384"/>
      <c r="B221" s="384"/>
      <c r="C221" s="384"/>
      <c r="D221" s="384"/>
      <c r="E221" s="384"/>
    </row>
    <row r="222" spans="1:5" x14ac:dyDescent="0.2">
      <c r="A222" s="384"/>
      <c r="B222" s="384"/>
      <c r="C222" s="384"/>
      <c r="D222" s="384"/>
      <c r="E222" s="384"/>
    </row>
    <row r="223" spans="1:5" x14ac:dyDescent="0.2">
      <c r="A223" s="384"/>
      <c r="B223" s="384"/>
      <c r="C223" s="384"/>
      <c r="D223" s="384"/>
      <c r="E223" s="384"/>
    </row>
    <row r="224" spans="1:5" x14ac:dyDescent="0.2">
      <c r="A224" s="384"/>
      <c r="B224" s="384"/>
      <c r="C224" s="384"/>
      <c r="D224" s="384"/>
      <c r="E224" s="384"/>
    </row>
    <row r="225" spans="1:5" x14ac:dyDescent="0.2">
      <c r="A225" s="384"/>
      <c r="B225" s="384"/>
      <c r="C225" s="384"/>
      <c r="D225" s="384"/>
      <c r="E225" s="384"/>
    </row>
    <row r="226" spans="1:5" x14ac:dyDescent="0.2">
      <c r="A226" s="384"/>
      <c r="B226" s="384"/>
      <c r="C226" s="384"/>
      <c r="D226" s="384"/>
      <c r="E226" s="384"/>
    </row>
    <row r="227" spans="1:5" x14ac:dyDescent="0.2">
      <c r="A227" s="384"/>
      <c r="B227" s="384"/>
      <c r="C227" s="384"/>
      <c r="D227" s="384"/>
      <c r="E227" s="384"/>
    </row>
    <row r="228" spans="1:5" x14ac:dyDescent="0.2">
      <c r="A228" s="384"/>
      <c r="B228" s="384"/>
      <c r="C228" s="384"/>
      <c r="D228" s="384"/>
      <c r="E228" s="384"/>
    </row>
    <row r="229" spans="1:5" x14ac:dyDescent="0.2">
      <c r="A229" s="384"/>
      <c r="B229" s="384"/>
      <c r="C229" s="384"/>
      <c r="D229" s="384"/>
      <c r="E229" s="384"/>
    </row>
    <row r="230" spans="1:5" x14ac:dyDescent="0.2">
      <c r="A230" s="384"/>
      <c r="B230" s="384"/>
      <c r="C230" s="384"/>
      <c r="D230" s="384"/>
      <c r="E230" s="384"/>
    </row>
    <row r="231" spans="1:5" x14ac:dyDescent="0.2">
      <c r="A231" s="384"/>
      <c r="B231" s="384"/>
      <c r="C231" s="384"/>
      <c r="D231" s="384"/>
      <c r="E231" s="384"/>
    </row>
    <row r="232" spans="1:5" x14ac:dyDescent="0.2">
      <c r="A232" s="384"/>
      <c r="B232" s="384"/>
      <c r="C232" s="384"/>
      <c r="D232" s="384"/>
      <c r="E232" s="384"/>
    </row>
    <row r="233" spans="1:5" x14ac:dyDescent="0.2">
      <c r="A233" s="384"/>
      <c r="B233" s="384"/>
      <c r="C233" s="384"/>
      <c r="D233" s="384"/>
      <c r="E233" s="384"/>
    </row>
    <row r="234" spans="1:5" x14ac:dyDescent="0.2">
      <c r="A234" s="384"/>
      <c r="B234" s="384"/>
      <c r="C234" s="384"/>
      <c r="D234" s="384"/>
      <c r="E234" s="384"/>
    </row>
    <row r="235" spans="1:5" x14ac:dyDescent="0.2">
      <c r="A235" s="384"/>
      <c r="B235" s="384"/>
      <c r="C235" s="384"/>
      <c r="D235" s="384"/>
      <c r="E235" s="384"/>
    </row>
    <row r="236" spans="1:5" x14ac:dyDescent="0.2">
      <c r="A236" s="384"/>
      <c r="B236" s="384"/>
      <c r="C236" s="384"/>
      <c r="D236" s="384"/>
      <c r="E236" s="384"/>
    </row>
    <row r="237" spans="1:5" x14ac:dyDescent="0.2">
      <c r="A237" s="384"/>
      <c r="B237" s="384"/>
      <c r="C237" s="384"/>
      <c r="D237" s="384"/>
      <c r="E237" s="384"/>
    </row>
    <row r="238" spans="1:5" x14ac:dyDescent="0.2">
      <c r="A238" s="384"/>
      <c r="B238" s="384"/>
      <c r="C238" s="384"/>
      <c r="D238" s="384"/>
      <c r="E238" s="384"/>
    </row>
    <row r="239" spans="1:5" x14ac:dyDescent="0.2">
      <c r="A239" s="384"/>
      <c r="B239" s="384"/>
      <c r="C239" s="384"/>
      <c r="D239" s="384"/>
      <c r="E239" s="384"/>
    </row>
    <row r="240" spans="1:5" x14ac:dyDescent="0.2">
      <c r="A240" s="384"/>
      <c r="B240" s="384"/>
      <c r="C240" s="384"/>
      <c r="D240" s="384"/>
      <c r="E240" s="384"/>
    </row>
    <row r="241" spans="1:5" x14ac:dyDescent="0.2">
      <c r="A241" s="384"/>
      <c r="B241" s="384"/>
      <c r="C241" s="384"/>
      <c r="D241" s="384"/>
      <c r="E241" s="384"/>
    </row>
    <row r="242" spans="1:5" x14ac:dyDescent="0.2">
      <c r="A242" s="384"/>
      <c r="B242" s="384"/>
      <c r="C242" s="384"/>
      <c r="D242" s="384"/>
      <c r="E242" s="384"/>
    </row>
    <row r="243" spans="1:5" x14ac:dyDescent="0.2">
      <c r="A243" s="384"/>
      <c r="B243" s="384"/>
      <c r="C243" s="384"/>
      <c r="D243" s="384"/>
      <c r="E243" s="384"/>
    </row>
    <row r="244" spans="1:5" x14ac:dyDescent="0.2">
      <c r="A244" s="384"/>
      <c r="B244" s="384"/>
      <c r="C244" s="384"/>
      <c r="D244" s="384"/>
      <c r="E244" s="384"/>
    </row>
    <row r="245" spans="1:5" x14ac:dyDescent="0.2">
      <c r="A245" s="404"/>
      <c r="B245" s="404"/>
      <c r="C245" s="404"/>
      <c r="D245" s="404"/>
      <c r="E245" s="404"/>
    </row>
    <row r="246" spans="1:5" x14ac:dyDescent="0.2">
      <c r="A246" s="404"/>
      <c r="B246" s="404"/>
      <c r="C246" s="404"/>
      <c r="D246" s="404"/>
      <c r="E246" s="404"/>
    </row>
    <row r="247" spans="1:5" x14ac:dyDescent="0.2">
      <c r="A247" s="384"/>
      <c r="B247" s="384"/>
      <c r="C247" s="384"/>
      <c r="D247" s="384"/>
      <c r="E247" s="384"/>
    </row>
    <row r="248" spans="1:5" x14ac:dyDescent="0.2">
      <c r="A248" s="384"/>
      <c r="B248" s="384"/>
      <c r="C248" s="384"/>
      <c r="D248" s="384"/>
      <c r="E248" s="384"/>
    </row>
    <row r="249" spans="1:5" x14ac:dyDescent="0.2">
      <c r="A249" s="384"/>
      <c r="B249" s="384"/>
      <c r="C249" s="384"/>
      <c r="D249" s="384"/>
      <c r="E249" s="384"/>
    </row>
    <row r="250" spans="1:5" x14ac:dyDescent="0.2">
      <c r="A250" s="384"/>
      <c r="B250" s="384"/>
      <c r="C250" s="384"/>
      <c r="D250" s="384"/>
      <c r="E250" s="384"/>
    </row>
    <row r="251" spans="1:5" x14ac:dyDescent="0.2">
      <c r="A251" s="384"/>
      <c r="B251" s="384"/>
      <c r="C251" s="384"/>
      <c r="D251" s="384"/>
      <c r="E251" s="384"/>
    </row>
    <row r="252" spans="1:5" x14ac:dyDescent="0.2">
      <c r="A252" s="384"/>
      <c r="B252" s="384"/>
      <c r="C252" s="384"/>
      <c r="D252" s="384"/>
      <c r="E252" s="384"/>
    </row>
    <row r="253" spans="1:5" x14ac:dyDescent="0.2">
      <c r="A253" s="384"/>
      <c r="B253" s="384"/>
      <c r="C253" s="384"/>
      <c r="D253" s="384"/>
      <c r="E253" s="384"/>
    </row>
    <row r="254" spans="1:5" x14ac:dyDescent="0.2">
      <c r="A254" s="384"/>
      <c r="B254" s="384"/>
      <c r="C254" s="384"/>
      <c r="D254" s="384"/>
      <c r="E254" s="384"/>
    </row>
    <row r="255" spans="1:5" x14ac:dyDescent="0.2">
      <c r="A255" s="384"/>
      <c r="B255" s="384"/>
      <c r="C255" s="384"/>
      <c r="D255" s="384"/>
      <c r="E255" s="384"/>
    </row>
    <row r="256" spans="1:5" x14ac:dyDescent="0.2">
      <c r="A256" s="384"/>
      <c r="B256" s="384"/>
      <c r="C256" s="384"/>
      <c r="D256" s="384"/>
      <c r="E256" s="384"/>
    </row>
    <row r="257" spans="1:5" x14ac:dyDescent="0.2">
      <c r="A257" s="384"/>
      <c r="B257" s="384"/>
      <c r="C257" s="384"/>
      <c r="D257" s="384"/>
      <c r="E257" s="384"/>
    </row>
    <row r="258" spans="1:5" x14ac:dyDescent="0.2">
      <c r="A258" s="384"/>
      <c r="B258" s="384"/>
      <c r="C258" s="384"/>
      <c r="D258" s="384"/>
      <c r="E258" s="384"/>
    </row>
    <row r="259" spans="1:5" x14ac:dyDescent="0.2">
      <c r="A259" s="384"/>
      <c r="B259" s="384"/>
      <c r="C259" s="384"/>
      <c r="D259" s="384"/>
      <c r="E259" s="384"/>
    </row>
    <row r="260" spans="1:5" x14ac:dyDescent="0.2">
      <c r="A260" s="384"/>
      <c r="B260" s="384"/>
      <c r="C260" s="384"/>
      <c r="D260" s="384"/>
      <c r="E260" s="384"/>
    </row>
    <row r="261" spans="1:5" x14ac:dyDescent="0.2">
      <c r="A261" s="384"/>
      <c r="B261" s="384"/>
      <c r="C261" s="384"/>
      <c r="D261" s="384"/>
      <c r="E261" s="384"/>
    </row>
    <row r="262" spans="1:5" x14ac:dyDescent="0.2">
      <c r="A262" s="384"/>
      <c r="B262" s="384"/>
      <c r="C262" s="384"/>
      <c r="D262" s="384"/>
      <c r="E262" s="384"/>
    </row>
    <row r="263" spans="1:5" x14ac:dyDescent="0.2">
      <c r="A263" s="384"/>
      <c r="B263" s="384"/>
      <c r="C263" s="384"/>
      <c r="D263" s="384"/>
      <c r="E263" s="384"/>
    </row>
    <row r="264" spans="1:5" x14ac:dyDescent="0.2">
      <c r="A264" s="384"/>
      <c r="B264" s="384"/>
      <c r="C264" s="384"/>
      <c r="D264" s="384"/>
      <c r="E264" s="384"/>
    </row>
    <row r="265" spans="1:5" x14ac:dyDescent="0.2">
      <c r="A265" s="384"/>
      <c r="B265" s="384"/>
      <c r="C265" s="384"/>
      <c r="D265" s="384"/>
      <c r="E265" s="384"/>
    </row>
    <row r="266" spans="1:5" x14ac:dyDescent="0.2">
      <c r="A266" s="384"/>
      <c r="B266" s="384"/>
      <c r="C266" s="384"/>
      <c r="D266" s="384"/>
      <c r="E266" s="384"/>
    </row>
    <row r="267" spans="1:5" x14ac:dyDescent="0.2">
      <c r="A267" s="384"/>
      <c r="B267" s="384"/>
      <c r="C267" s="384"/>
      <c r="D267" s="384"/>
      <c r="E267" s="384"/>
    </row>
    <row r="268" spans="1:5" x14ac:dyDescent="0.2">
      <c r="A268" s="384"/>
      <c r="B268" s="384"/>
      <c r="C268" s="384"/>
      <c r="D268" s="384"/>
      <c r="E268" s="384"/>
    </row>
    <row r="269" spans="1:5" x14ac:dyDescent="0.2">
      <c r="A269" s="384"/>
      <c r="B269" s="384"/>
      <c r="C269" s="384"/>
      <c r="D269" s="384"/>
      <c r="E269" s="384"/>
    </row>
    <row r="270" spans="1:5" x14ac:dyDescent="0.2">
      <c r="A270" s="384"/>
      <c r="B270" s="384"/>
      <c r="C270" s="384"/>
      <c r="D270" s="384"/>
      <c r="E270" s="384"/>
    </row>
    <row r="271" spans="1:5" x14ac:dyDescent="0.2">
      <c r="A271" s="384"/>
      <c r="B271" s="384"/>
      <c r="C271" s="384"/>
      <c r="D271" s="384"/>
      <c r="E271" s="384"/>
    </row>
    <row r="272" spans="1:5" x14ac:dyDescent="0.2">
      <c r="A272" s="384"/>
      <c r="B272" s="384"/>
      <c r="C272" s="384"/>
      <c r="D272" s="384"/>
      <c r="E272" s="384"/>
    </row>
    <row r="273" spans="1:5" x14ac:dyDescent="0.2">
      <c r="A273" s="384"/>
      <c r="B273" s="384"/>
      <c r="C273" s="384"/>
      <c r="D273" s="384"/>
      <c r="E273" s="384"/>
    </row>
    <row r="274" spans="1:5" x14ac:dyDescent="0.2">
      <c r="A274" s="384"/>
      <c r="B274" s="384"/>
      <c r="C274" s="384"/>
      <c r="D274" s="384"/>
      <c r="E274" s="384"/>
    </row>
    <row r="275" spans="1:5" x14ac:dyDescent="0.2">
      <c r="A275" s="384"/>
      <c r="B275" s="384"/>
      <c r="C275" s="384"/>
      <c r="D275" s="384"/>
      <c r="E275" s="384"/>
    </row>
    <row r="276" spans="1:5" x14ac:dyDescent="0.2">
      <c r="A276" s="384"/>
      <c r="B276" s="384"/>
      <c r="C276" s="384"/>
      <c r="D276" s="384"/>
      <c r="E276" s="384"/>
    </row>
    <row r="277" spans="1:5" x14ac:dyDescent="0.2">
      <c r="A277" s="384"/>
      <c r="B277" s="384"/>
      <c r="C277" s="384"/>
      <c r="D277" s="384"/>
      <c r="E277" s="384"/>
    </row>
    <row r="278" spans="1:5" x14ac:dyDescent="0.2">
      <c r="A278" s="384"/>
      <c r="B278" s="384"/>
      <c r="C278" s="384"/>
      <c r="D278" s="384"/>
      <c r="E278" s="384"/>
    </row>
    <row r="279" spans="1:5" x14ac:dyDescent="0.2">
      <c r="A279" s="384"/>
      <c r="B279" s="384"/>
      <c r="C279" s="384"/>
      <c r="D279" s="384"/>
      <c r="E279" s="384"/>
    </row>
    <row r="280" spans="1:5" x14ac:dyDescent="0.2">
      <c r="A280" s="384"/>
      <c r="B280" s="384"/>
      <c r="C280" s="384"/>
      <c r="D280" s="384"/>
      <c r="E280" s="384"/>
    </row>
    <row r="281" spans="1:5" x14ac:dyDescent="0.2">
      <c r="A281" s="384"/>
      <c r="B281" s="384"/>
      <c r="C281" s="384"/>
      <c r="D281" s="384"/>
      <c r="E281" s="384"/>
    </row>
    <row r="282" spans="1:5" x14ac:dyDescent="0.2">
      <c r="A282" s="384"/>
      <c r="B282" s="384"/>
      <c r="C282" s="384"/>
      <c r="D282" s="384"/>
      <c r="E282" s="384"/>
    </row>
    <row r="283" spans="1:5" x14ac:dyDescent="0.2">
      <c r="A283" s="384"/>
      <c r="B283" s="384"/>
      <c r="C283" s="384"/>
      <c r="D283" s="384"/>
      <c r="E283" s="384"/>
    </row>
    <row r="284" spans="1:5" x14ac:dyDescent="0.2">
      <c r="A284" s="384"/>
      <c r="B284" s="384"/>
      <c r="C284" s="384"/>
      <c r="D284" s="384"/>
      <c r="E284" s="384"/>
    </row>
    <row r="285" spans="1:5" x14ac:dyDescent="0.2">
      <c r="A285" s="384"/>
      <c r="B285" s="384"/>
      <c r="C285" s="384"/>
      <c r="D285" s="384"/>
      <c r="E285" s="384"/>
    </row>
    <row r="286" spans="1:5" x14ac:dyDescent="0.2">
      <c r="A286" s="384"/>
      <c r="B286" s="384"/>
      <c r="C286" s="384"/>
      <c r="D286" s="384"/>
      <c r="E286" s="384"/>
    </row>
    <row r="287" spans="1:5" x14ac:dyDescent="0.2">
      <c r="A287" s="384"/>
      <c r="B287" s="384"/>
      <c r="C287" s="384"/>
      <c r="D287" s="384"/>
      <c r="E287" s="384"/>
    </row>
    <row r="288" spans="1:5" x14ac:dyDescent="0.2">
      <c r="A288" s="384"/>
      <c r="B288" s="384"/>
      <c r="C288" s="384"/>
      <c r="D288" s="384"/>
      <c r="E288" s="384"/>
    </row>
    <row r="289" spans="1:5" x14ac:dyDescent="0.2">
      <c r="A289" s="384"/>
      <c r="B289" s="384"/>
      <c r="C289" s="384"/>
      <c r="D289" s="384"/>
      <c r="E289" s="384"/>
    </row>
    <row r="290" spans="1:5" x14ac:dyDescent="0.2">
      <c r="A290" s="384"/>
      <c r="B290" s="384"/>
      <c r="C290" s="384"/>
      <c r="D290" s="384"/>
      <c r="E290" s="384"/>
    </row>
    <row r="291" spans="1:5" x14ac:dyDescent="0.2">
      <c r="A291" s="384"/>
      <c r="B291" s="384"/>
      <c r="C291" s="384"/>
      <c r="D291" s="384"/>
      <c r="E291" s="384"/>
    </row>
    <row r="292" spans="1:5" x14ac:dyDescent="0.2">
      <c r="A292" s="384"/>
      <c r="B292" s="384"/>
      <c r="C292" s="384"/>
      <c r="D292" s="384"/>
      <c r="E292" s="384"/>
    </row>
    <row r="293" spans="1:5" x14ac:dyDescent="0.2">
      <c r="A293" s="384"/>
      <c r="B293" s="384"/>
      <c r="C293" s="384"/>
      <c r="D293" s="384"/>
      <c r="E293" s="384"/>
    </row>
    <row r="294" spans="1:5" x14ac:dyDescent="0.2">
      <c r="A294" s="384"/>
      <c r="B294" s="384"/>
      <c r="C294" s="384"/>
      <c r="D294" s="384"/>
      <c r="E294" s="384"/>
    </row>
    <row r="295" spans="1:5" x14ac:dyDescent="0.2">
      <c r="A295" s="384"/>
      <c r="B295" s="384"/>
      <c r="C295" s="384"/>
      <c r="D295" s="384"/>
      <c r="E295" s="384"/>
    </row>
    <row r="296" spans="1:5" x14ac:dyDescent="0.2">
      <c r="A296" s="384"/>
      <c r="B296" s="384"/>
      <c r="C296" s="384"/>
      <c r="D296" s="384"/>
      <c r="E296" s="384"/>
    </row>
    <row r="297" spans="1:5" x14ac:dyDescent="0.2">
      <c r="A297" s="384"/>
      <c r="B297" s="384"/>
      <c r="C297" s="384"/>
      <c r="D297" s="384"/>
      <c r="E297" s="384"/>
    </row>
    <row r="298" spans="1:5" x14ac:dyDescent="0.2">
      <c r="A298" s="384"/>
      <c r="B298" s="384"/>
      <c r="C298" s="384"/>
      <c r="D298" s="384"/>
      <c r="E298" s="384"/>
    </row>
    <row r="299" spans="1:5" x14ac:dyDescent="0.2">
      <c r="A299" s="384"/>
      <c r="B299" s="384"/>
      <c r="C299" s="384"/>
      <c r="D299" s="384"/>
      <c r="E299" s="384"/>
    </row>
    <row r="300" spans="1:5" x14ac:dyDescent="0.2">
      <c r="A300" s="384"/>
      <c r="B300" s="384"/>
      <c r="C300" s="384"/>
      <c r="D300" s="384"/>
      <c r="E300" s="384"/>
    </row>
    <row r="301" spans="1:5" x14ac:dyDescent="0.2">
      <c r="A301" s="384"/>
      <c r="B301" s="384"/>
      <c r="C301" s="384"/>
      <c r="D301" s="384"/>
      <c r="E301" s="384"/>
    </row>
    <row r="302" spans="1:5" x14ac:dyDescent="0.2">
      <c r="A302" s="384"/>
      <c r="B302" s="384"/>
      <c r="C302" s="384"/>
      <c r="D302" s="384"/>
      <c r="E302" s="384"/>
    </row>
    <row r="303" spans="1:5" x14ac:dyDescent="0.2">
      <c r="A303" s="384"/>
      <c r="B303" s="384"/>
      <c r="C303" s="384"/>
      <c r="D303" s="384"/>
      <c r="E303" s="384"/>
    </row>
    <row r="304" spans="1:5" x14ac:dyDescent="0.2">
      <c r="A304" s="384"/>
      <c r="B304" s="384"/>
      <c r="C304" s="384"/>
      <c r="D304" s="384"/>
      <c r="E304" s="384"/>
    </row>
    <row r="305" spans="1:5" x14ac:dyDescent="0.2">
      <c r="A305" s="384"/>
      <c r="B305" s="384"/>
      <c r="C305" s="384"/>
      <c r="D305" s="384"/>
      <c r="E305" s="384"/>
    </row>
    <row r="306" spans="1:5" x14ac:dyDescent="0.2">
      <c r="A306" s="384"/>
      <c r="B306" s="384"/>
      <c r="C306" s="384"/>
      <c r="D306" s="384"/>
      <c r="E306" s="384"/>
    </row>
    <row r="307" spans="1:5" x14ac:dyDescent="0.2">
      <c r="A307" s="384"/>
      <c r="B307" s="384"/>
      <c r="C307" s="384"/>
      <c r="D307" s="384"/>
      <c r="E307" s="384"/>
    </row>
    <row r="308" spans="1:5" x14ac:dyDescent="0.2">
      <c r="A308" s="384"/>
      <c r="B308" s="384"/>
      <c r="C308" s="384"/>
      <c r="D308" s="384"/>
      <c r="E308" s="384"/>
    </row>
    <row r="309" spans="1:5" x14ac:dyDescent="0.2">
      <c r="A309" s="384"/>
      <c r="B309" s="384"/>
      <c r="C309" s="384"/>
      <c r="D309" s="384"/>
      <c r="E309" s="384"/>
    </row>
    <row r="310" spans="1:5" x14ac:dyDescent="0.2">
      <c r="A310" s="384"/>
      <c r="B310" s="384"/>
      <c r="C310" s="384"/>
      <c r="D310" s="384"/>
      <c r="E310" s="384"/>
    </row>
    <row r="311" spans="1:5" x14ac:dyDescent="0.2">
      <c r="A311" s="384"/>
      <c r="B311" s="384"/>
      <c r="C311" s="384"/>
      <c r="D311" s="384"/>
      <c r="E311" s="384"/>
    </row>
    <row r="312" spans="1:5" x14ac:dyDescent="0.2">
      <c r="A312" s="384"/>
      <c r="B312" s="384"/>
      <c r="C312" s="384"/>
      <c r="D312" s="384"/>
      <c r="E312" s="384"/>
    </row>
    <row r="313" spans="1:5" x14ac:dyDescent="0.2">
      <c r="A313" s="384"/>
      <c r="B313" s="384"/>
      <c r="C313" s="384"/>
      <c r="D313" s="384"/>
      <c r="E313" s="384"/>
    </row>
    <row r="314" spans="1:5" x14ac:dyDescent="0.2">
      <c r="A314" s="384"/>
      <c r="B314" s="384"/>
      <c r="C314" s="384"/>
      <c r="D314" s="384"/>
      <c r="E314" s="384"/>
    </row>
    <row r="315" spans="1:5" x14ac:dyDescent="0.2">
      <c r="A315" s="384"/>
      <c r="B315" s="384"/>
      <c r="C315" s="384"/>
      <c r="D315" s="384"/>
      <c r="E315" s="384"/>
    </row>
    <row r="316" spans="1:5" x14ac:dyDescent="0.2">
      <c r="A316" s="384"/>
      <c r="B316" s="384"/>
      <c r="C316" s="384"/>
      <c r="D316" s="384"/>
      <c r="E316" s="384"/>
    </row>
    <row r="317" spans="1:5" x14ac:dyDescent="0.2">
      <c r="A317" s="384"/>
      <c r="B317" s="384"/>
      <c r="C317" s="384"/>
      <c r="D317" s="384"/>
      <c r="E317" s="384"/>
    </row>
    <row r="318" spans="1:5" x14ac:dyDescent="0.2">
      <c r="A318" s="384"/>
      <c r="B318" s="384"/>
      <c r="C318" s="384"/>
      <c r="D318" s="384"/>
      <c r="E318" s="384"/>
    </row>
    <row r="319" spans="1:5" x14ac:dyDescent="0.2">
      <c r="A319" s="384"/>
      <c r="B319" s="384"/>
      <c r="C319" s="384"/>
      <c r="D319" s="384"/>
      <c r="E319" s="384"/>
    </row>
    <row r="320" spans="1:5" x14ac:dyDescent="0.2">
      <c r="A320" s="384"/>
      <c r="B320" s="384"/>
      <c r="C320" s="384"/>
      <c r="D320" s="384"/>
      <c r="E320" s="384"/>
    </row>
    <row r="321" spans="1:5" x14ac:dyDescent="0.2">
      <c r="A321" s="384"/>
      <c r="B321" s="384"/>
      <c r="C321" s="384"/>
      <c r="D321" s="384"/>
      <c r="E321" s="384"/>
    </row>
    <row r="322" spans="1:5" x14ac:dyDescent="0.2">
      <c r="A322" s="384"/>
      <c r="B322" s="384"/>
      <c r="C322" s="384"/>
      <c r="D322" s="384"/>
      <c r="E322" s="384"/>
    </row>
    <row r="323" spans="1:5" x14ac:dyDescent="0.2">
      <c r="A323" s="384"/>
      <c r="B323" s="384"/>
      <c r="C323" s="384"/>
      <c r="D323" s="384"/>
      <c r="E323" s="384"/>
    </row>
    <row r="324" spans="1:5" x14ac:dyDescent="0.2">
      <c r="A324" s="384"/>
      <c r="B324" s="384"/>
      <c r="C324" s="384"/>
      <c r="D324" s="384"/>
      <c r="E324" s="384"/>
    </row>
    <row r="325" spans="1:5" x14ac:dyDescent="0.2">
      <c r="A325" s="384"/>
      <c r="B325" s="384"/>
      <c r="C325" s="384"/>
      <c r="D325" s="384"/>
      <c r="E325" s="384"/>
    </row>
    <row r="326" spans="1:5" x14ac:dyDescent="0.2">
      <c r="A326" s="384"/>
      <c r="B326" s="384"/>
      <c r="C326" s="384"/>
      <c r="D326" s="384"/>
      <c r="E326" s="384"/>
    </row>
    <row r="327" spans="1:5" x14ac:dyDescent="0.2">
      <c r="A327" s="384"/>
      <c r="B327" s="384"/>
      <c r="C327" s="384"/>
      <c r="D327" s="384"/>
      <c r="E327" s="384"/>
    </row>
    <row r="328" spans="1:5" x14ac:dyDescent="0.2">
      <c r="A328" s="384"/>
      <c r="B328" s="384"/>
      <c r="C328" s="384"/>
      <c r="D328" s="384"/>
      <c r="E328" s="384"/>
    </row>
    <row r="329" spans="1:5" x14ac:dyDescent="0.2">
      <c r="A329" s="384"/>
      <c r="B329" s="384"/>
      <c r="C329" s="384"/>
      <c r="D329" s="384"/>
      <c r="E329" s="384"/>
    </row>
    <row r="330" spans="1:5" x14ac:dyDescent="0.2">
      <c r="A330" s="384"/>
      <c r="B330" s="384"/>
      <c r="C330" s="384"/>
      <c r="D330" s="384"/>
      <c r="E330" s="384"/>
    </row>
    <row r="331" spans="1:5" x14ac:dyDescent="0.2">
      <c r="A331" s="384"/>
      <c r="B331" s="384"/>
      <c r="C331" s="384"/>
      <c r="D331" s="384"/>
      <c r="E331" s="384"/>
    </row>
    <row r="332" spans="1:5" x14ac:dyDescent="0.2">
      <c r="A332" s="384"/>
      <c r="B332" s="384"/>
      <c r="C332" s="384"/>
      <c r="D332" s="384"/>
      <c r="E332" s="384"/>
    </row>
    <row r="333" spans="1:5" x14ac:dyDescent="0.2">
      <c r="A333" s="384"/>
      <c r="B333" s="384"/>
      <c r="C333" s="384"/>
      <c r="D333" s="384"/>
      <c r="E333" s="384"/>
    </row>
    <row r="334" spans="1:5" x14ac:dyDescent="0.2">
      <c r="A334" s="384"/>
      <c r="B334" s="384"/>
      <c r="C334" s="384"/>
      <c r="D334" s="384"/>
      <c r="E334" s="384"/>
    </row>
    <row r="335" spans="1:5" x14ac:dyDescent="0.2">
      <c r="A335" s="384"/>
      <c r="B335" s="384"/>
      <c r="C335" s="384"/>
      <c r="D335" s="384"/>
      <c r="E335" s="384"/>
    </row>
    <row r="336" spans="1:5" x14ac:dyDescent="0.2">
      <c r="A336" s="384"/>
      <c r="B336" s="384"/>
      <c r="C336" s="384"/>
      <c r="D336" s="384"/>
      <c r="E336" s="384"/>
    </row>
    <row r="337" spans="1:5" x14ac:dyDescent="0.2">
      <c r="A337" s="384"/>
      <c r="B337" s="384"/>
      <c r="C337" s="384"/>
      <c r="D337" s="384"/>
      <c r="E337" s="384"/>
    </row>
    <row r="338" spans="1:5" x14ac:dyDescent="0.2">
      <c r="A338" s="384"/>
      <c r="B338" s="384"/>
      <c r="C338" s="384"/>
      <c r="D338" s="384"/>
      <c r="E338" s="384"/>
    </row>
    <row r="339" spans="1:5" x14ac:dyDescent="0.2">
      <c r="A339" s="384"/>
      <c r="B339" s="384"/>
      <c r="C339" s="384"/>
      <c r="D339" s="384"/>
      <c r="E339" s="384"/>
    </row>
    <row r="340" spans="1:5" x14ac:dyDescent="0.2">
      <c r="A340" s="384"/>
      <c r="B340" s="384"/>
      <c r="C340" s="384"/>
      <c r="D340" s="384"/>
      <c r="E340" s="384"/>
    </row>
    <row r="341" spans="1:5" x14ac:dyDescent="0.2">
      <c r="A341" s="384"/>
      <c r="B341" s="384"/>
      <c r="C341" s="384"/>
      <c r="D341" s="384"/>
      <c r="E341" s="384"/>
    </row>
    <row r="342" spans="1:5" x14ac:dyDescent="0.2">
      <c r="A342" s="384"/>
      <c r="B342" s="384"/>
      <c r="C342" s="384"/>
      <c r="D342" s="384"/>
      <c r="E342" s="384"/>
    </row>
    <row r="343" spans="1:5" x14ac:dyDescent="0.2">
      <c r="A343" s="384"/>
      <c r="B343" s="384"/>
      <c r="C343" s="384"/>
      <c r="D343" s="384"/>
      <c r="E343" s="384"/>
    </row>
    <row r="344" spans="1:5" x14ac:dyDescent="0.2">
      <c r="A344" s="384"/>
      <c r="B344" s="384"/>
      <c r="C344" s="384"/>
      <c r="D344" s="384"/>
      <c r="E344" s="384"/>
    </row>
    <row r="345" spans="1:5" x14ac:dyDescent="0.2">
      <c r="A345" s="384"/>
      <c r="B345" s="384"/>
      <c r="C345" s="384"/>
      <c r="D345" s="384"/>
      <c r="E345" s="384"/>
    </row>
    <row r="346" spans="1:5" x14ac:dyDescent="0.2">
      <c r="A346" s="384"/>
      <c r="B346" s="384"/>
      <c r="C346" s="384"/>
      <c r="D346" s="384"/>
      <c r="E346" s="384"/>
    </row>
    <row r="347" spans="1:5" x14ac:dyDescent="0.2">
      <c r="A347" s="384"/>
      <c r="B347" s="384"/>
      <c r="C347" s="384"/>
      <c r="D347" s="384"/>
      <c r="E347" s="384"/>
    </row>
    <row r="348" spans="1:5" x14ac:dyDescent="0.2">
      <c r="A348" s="384"/>
      <c r="B348" s="384"/>
      <c r="C348" s="384"/>
      <c r="D348" s="384"/>
      <c r="E348" s="384"/>
    </row>
    <row r="349" spans="1:5" x14ac:dyDescent="0.2">
      <c r="A349" s="384"/>
      <c r="B349" s="384"/>
      <c r="C349" s="384"/>
      <c r="D349" s="384"/>
      <c r="E349" s="384"/>
    </row>
    <row r="350" spans="1:5" x14ac:dyDescent="0.2">
      <c r="A350" s="384"/>
      <c r="B350" s="384"/>
      <c r="C350" s="384"/>
      <c r="D350" s="384"/>
      <c r="E350" s="384"/>
    </row>
    <row r="351" spans="1:5" x14ac:dyDescent="0.2">
      <c r="A351" s="384"/>
      <c r="B351" s="384"/>
      <c r="C351" s="384"/>
      <c r="D351" s="384"/>
      <c r="E351" s="384"/>
    </row>
    <row r="352" spans="1:5" x14ac:dyDescent="0.2">
      <c r="A352" s="384"/>
      <c r="B352" s="384"/>
      <c r="C352" s="384"/>
      <c r="D352" s="384"/>
      <c r="E352" s="384"/>
    </row>
    <row r="353" spans="1:5" x14ac:dyDescent="0.2">
      <c r="A353" s="384"/>
      <c r="B353" s="384"/>
      <c r="C353" s="384"/>
      <c r="D353" s="384"/>
      <c r="E353" s="384"/>
    </row>
    <row r="354" spans="1:5" x14ac:dyDescent="0.2">
      <c r="A354" s="384"/>
      <c r="B354" s="384"/>
      <c r="C354" s="384"/>
      <c r="D354" s="384"/>
      <c r="E354" s="384"/>
    </row>
    <row r="355" spans="1:5" x14ac:dyDescent="0.2">
      <c r="A355" s="384"/>
      <c r="B355" s="384"/>
      <c r="C355" s="384"/>
      <c r="D355" s="384"/>
      <c r="E355" s="384"/>
    </row>
    <row r="356" spans="1:5" x14ac:dyDescent="0.2">
      <c r="A356" s="384"/>
      <c r="B356" s="384"/>
      <c r="C356" s="384"/>
      <c r="D356" s="384"/>
      <c r="E356" s="384"/>
    </row>
    <row r="357" spans="1:5" x14ac:dyDescent="0.2">
      <c r="A357" s="384"/>
      <c r="B357" s="384"/>
      <c r="C357" s="384"/>
      <c r="D357" s="384"/>
      <c r="E357" s="384"/>
    </row>
    <row r="358" spans="1:5" x14ac:dyDescent="0.2">
      <c r="A358" s="384"/>
      <c r="B358" s="384"/>
      <c r="C358" s="384"/>
      <c r="D358" s="384"/>
      <c r="E358" s="384"/>
    </row>
    <row r="359" spans="1:5" x14ac:dyDescent="0.2">
      <c r="A359" s="384"/>
      <c r="B359" s="384"/>
      <c r="C359" s="384"/>
      <c r="D359" s="384"/>
      <c r="E359" s="384"/>
    </row>
    <row r="360" spans="1:5" x14ac:dyDescent="0.2">
      <c r="A360" s="384"/>
      <c r="B360" s="384"/>
      <c r="C360" s="384"/>
      <c r="D360" s="384"/>
      <c r="E360" s="384"/>
    </row>
    <row r="361" spans="1:5" x14ac:dyDescent="0.2">
      <c r="A361" s="384"/>
      <c r="B361" s="384"/>
      <c r="C361" s="384"/>
      <c r="D361" s="384"/>
      <c r="E361" s="384"/>
    </row>
    <row r="362" spans="1:5" x14ac:dyDescent="0.2">
      <c r="A362" s="384"/>
      <c r="B362" s="384"/>
      <c r="C362" s="384"/>
      <c r="D362" s="384"/>
      <c r="E362" s="384"/>
    </row>
    <row r="363" spans="1:5" x14ac:dyDescent="0.2">
      <c r="A363" s="384"/>
      <c r="B363" s="384"/>
      <c r="C363" s="384"/>
      <c r="D363" s="384"/>
      <c r="E363" s="384"/>
    </row>
    <row r="364" spans="1:5" x14ac:dyDescent="0.2">
      <c r="A364" s="384"/>
      <c r="B364" s="384"/>
      <c r="C364" s="384"/>
      <c r="D364" s="384"/>
      <c r="E364" s="384"/>
    </row>
    <row r="365" spans="1:5" x14ac:dyDescent="0.2">
      <c r="A365" s="384"/>
      <c r="B365" s="384"/>
      <c r="C365" s="384"/>
      <c r="D365" s="384"/>
      <c r="E365" s="384"/>
    </row>
    <row r="366" spans="1:5" x14ac:dyDescent="0.2">
      <c r="A366" s="384"/>
      <c r="B366" s="384"/>
      <c r="C366" s="384"/>
      <c r="D366" s="384"/>
      <c r="E366" s="384"/>
    </row>
    <row r="367" spans="1:5" x14ac:dyDescent="0.2">
      <c r="A367" s="384"/>
      <c r="B367" s="384"/>
      <c r="C367" s="384"/>
      <c r="D367" s="384"/>
      <c r="E367" s="384"/>
    </row>
    <row r="368" spans="1:5" x14ac:dyDescent="0.2">
      <c r="A368" s="384"/>
      <c r="B368" s="384"/>
      <c r="C368" s="384"/>
      <c r="D368" s="384"/>
      <c r="E368" s="384"/>
    </row>
    <row r="369" spans="1:5" x14ac:dyDescent="0.2">
      <c r="A369" s="384"/>
      <c r="B369" s="384"/>
      <c r="C369" s="384"/>
      <c r="D369" s="384"/>
      <c r="E369" s="384"/>
    </row>
    <row r="370" spans="1:5" x14ac:dyDescent="0.2">
      <c r="A370" s="384"/>
      <c r="B370" s="384"/>
      <c r="C370" s="384"/>
      <c r="D370" s="384"/>
      <c r="E370" s="384"/>
    </row>
    <row r="371" spans="1:5" x14ac:dyDescent="0.2">
      <c r="A371" s="384"/>
      <c r="B371" s="384"/>
      <c r="C371" s="384"/>
      <c r="D371" s="384"/>
      <c r="E371" s="384"/>
    </row>
    <row r="372" spans="1:5" x14ac:dyDescent="0.2">
      <c r="A372" s="384"/>
      <c r="B372" s="384"/>
      <c r="C372" s="384"/>
      <c r="D372" s="384"/>
      <c r="E372" s="384"/>
    </row>
    <row r="373" spans="1:5" x14ac:dyDescent="0.2">
      <c r="A373" s="384"/>
      <c r="B373" s="384"/>
      <c r="C373" s="384"/>
      <c r="D373" s="384"/>
      <c r="E373" s="384"/>
    </row>
    <row r="374" spans="1:5" x14ac:dyDescent="0.2">
      <c r="A374" s="384"/>
      <c r="B374" s="384"/>
      <c r="C374" s="384"/>
      <c r="D374" s="384"/>
      <c r="E374" s="384"/>
    </row>
    <row r="375" spans="1:5" x14ac:dyDescent="0.2">
      <c r="A375" s="384"/>
      <c r="B375" s="384"/>
      <c r="C375" s="384"/>
      <c r="D375" s="384"/>
      <c r="E375" s="384"/>
    </row>
    <row r="376" spans="1:5" x14ac:dyDescent="0.2">
      <c r="A376" s="384"/>
      <c r="B376" s="384"/>
      <c r="C376" s="384"/>
      <c r="D376" s="384"/>
      <c r="E376" s="384"/>
    </row>
    <row r="377" spans="1:5" x14ac:dyDescent="0.2">
      <c r="A377" s="384"/>
      <c r="B377" s="384"/>
      <c r="C377" s="384"/>
      <c r="D377" s="384"/>
      <c r="E377" s="384"/>
    </row>
    <row r="378" spans="1:5" x14ac:dyDescent="0.2">
      <c r="A378" s="384"/>
      <c r="B378" s="384"/>
      <c r="C378" s="384"/>
      <c r="D378" s="384"/>
      <c r="E378" s="384"/>
    </row>
    <row r="379" spans="1:5" x14ac:dyDescent="0.2">
      <c r="A379" s="384"/>
      <c r="B379" s="384"/>
      <c r="C379" s="384"/>
      <c r="D379" s="384"/>
      <c r="E379" s="384"/>
    </row>
    <row r="380" spans="1:5" x14ac:dyDescent="0.2">
      <c r="A380" s="384"/>
      <c r="B380" s="384"/>
      <c r="C380" s="384"/>
      <c r="D380" s="384"/>
      <c r="E380" s="384"/>
    </row>
    <row r="381" spans="1:5" x14ac:dyDescent="0.2">
      <c r="A381" s="384"/>
      <c r="B381" s="384"/>
      <c r="C381" s="384"/>
      <c r="D381" s="384"/>
      <c r="E381" s="384"/>
    </row>
    <row r="382" spans="1:5" x14ac:dyDescent="0.2">
      <c r="A382" s="384"/>
      <c r="B382" s="384"/>
      <c r="C382" s="384"/>
      <c r="D382" s="384"/>
      <c r="E382" s="384"/>
    </row>
    <row r="383" spans="1:5" x14ac:dyDescent="0.2">
      <c r="A383" s="384"/>
      <c r="B383" s="384"/>
      <c r="C383" s="384"/>
      <c r="D383" s="384"/>
      <c r="E383" s="384"/>
    </row>
    <row r="384" spans="1:5" x14ac:dyDescent="0.2">
      <c r="A384" s="384"/>
      <c r="B384" s="384"/>
      <c r="C384" s="384"/>
      <c r="D384" s="384"/>
      <c r="E384" s="384"/>
    </row>
    <row r="385" spans="1:5" x14ac:dyDescent="0.2">
      <c r="A385" s="384"/>
      <c r="B385" s="384"/>
      <c r="C385" s="384"/>
      <c r="D385" s="384"/>
      <c r="E385" s="384"/>
    </row>
    <row r="386" spans="1:5" x14ac:dyDescent="0.2">
      <c r="A386" s="384"/>
      <c r="B386" s="384"/>
      <c r="C386" s="384"/>
      <c r="D386" s="384"/>
      <c r="E386" s="384"/>
    </row>
    <row r="387" spans="1:5" x14ac:dyDescent="0.2">
      <c r="A387" s="384"/>
      <c r="B387" s="384"/>
      <c r="C387" s="384"/>
      <c r="D387" s="384"/>
      <c r="E387" s="384"/>
    </row>
    <row r="388" spans="1:5" x14ac:dyDescent="0.2">
      <c r="A388" s="384"/>
      <c r="B388" s="384"/>
      <c r="C388" s="384"/>
      <c r="D388" s="384"/>
      <c r="E388" s="384"/>
    </row>
    <row r="389" spans="1:5" x14ac:dyDescent="0.2">
      <c r="A389" s="384"/>
      <c r="B389" s="384"/>
      <c r="C389" s="384"/>
      <c r="D389" s="384"/>
      <c r="E389" s="384"/>
    </row>
    <row r="390" spans="1:5" x14ac:dyDescent="0.2">
      <c r="A390" s="384"/>
      <c r="B390" s="384"/>
      <c r="C390" s="384"/>
      <c r="D390" s="384"/>
      <c r="E390" s="384"/>
    </row>
    <row r="391" spans="1:5" x14ac:dyDescent="0.2">
      <c r="A391" s="384"/>
      <c r="B391" s="384"/>
      <c r="C391" s="384"/>
      <c r="D391" s="384"/>
      <c r="E391" s="384"/>
    </row>
    <row r="392" spans="1:5" x14ac:dyDescent="0.2">
      <c r="A392" s="384"/>
      <c r="B392" s="384"/>
      <c r="C392" s="384"/>
      <c r="D392" s="384"/>
      <c r="E392" s="384"/>
    </row>
    <row r="393" spans="1:5" x14ac:dyDescent="0.2">
      <c r="A393" s="384"/>
      <c r="B393" s="384"/>
      <c r="C393" s="384"/>
      <c r="D393" s="384"/>
      <c r="E393" s="384"/>
    </row>
    <row r="394" spans="1:5" x14ac:dyDescent="0.2">
      <c r="A394" s="384"/>
      <c r="B394" s="384"/>
      <c r="C394" s="384"/>
      <c r="D394" s="384"/>
      <c r="E394" s="384"/>
    </row>
    <row r="395" spans="1:5" x14ac:dyDescent="0.2">
      <c r="A395" s="384"/>
      <c r="B395" s="384"/>
      <c r="C395" s="384"/>
      <c r="D395" s="384"/>
      <c r="E395" s="384"/>
    </row>
    <row r="396" spans="1:5" x14ac:dyDescent="0.2">
      <c r="A396" s="384"/>
      <c r="B396" s="384"/>
      <c r="C396" s="384"/>
      <c r="D396" s="384"/>
      <c r="E396" s="384"/>
    </row>
    <row r="397" spans="1:5" x14ac:dyDescent="0.2">
      <c r="A397" s="384"/>
      <c r="B397" s="384"/>
      <c r="C397" s="384"/>
      <c r="D397" s="384"/>
      <c r="E397" s="384"/>
    </row>
    <row r="398" spans="1:5" x14ac:dyDescent="0.2">
      <c r="A398" s="384"/>
      <c r="B398" s="384"/>
      <c r="C398" s="384"/>
      <c r="D398" s="384"/>
      <c r="E398" s="384"/>
    </row>
    <row r="399" spans="1:5" x14ac:dyDescent="0.2">
      <c r="A399" s="384"/>
      <c r="B399" s="384"/>
      <c r="C399" s="384"/>
      <c r="D399" s="384"/>
      <c r="E399" s="384"/>
    </row>
    <row r="400" spans="1:5" x14ac:dyDescent="0.2">
      <c r="A400" s="384"/>
      <c r="B400" s="384"/>
      <c r="C400" s="384"/>
      <c r="D400" s="384"/>
      <c r="E400" s="384"/>
    </row>
    <row r="401" spans="1:5" x14ac:dyDescent="0.2">
      <c r="A401" s="384"/>
      <c r="B401" s="384"/>
      <c r="C401" s="384"/>
      <c r="D401" s="384"/>
      <c r="E401" s="384"/>
    </row>
    <row r="402" spans="1:5" x14ac:dyDescent="0.2">
      <c r="A402" s="384"/>
      <c r="B402" s="384"/>
      <c r="C402" s="384"/>
      <c r="D402" s="384"/>
      <c r="E402" s="384"/>
    </row>
    <row r="403" spans="1:5" x14ac:dyDescent="0.2">
      <c r="A403" s="384"/>
      <c r="B403" s="384"/>
      <c r="C403" s="384"/>
      <c r="D403" s="384"/>
      <c r="E403" s="384"/>
    </row>
    <row r="404" spans="1:5" x14ac:dyDescent="0.2">
      <c r="A404" s="384"/>
      <c r="B404" s="384"/>
      <c r="C404" s="384"/>
      <c r="D404" s="384"/>
      <c r="E404" s="384"/>
    </row>
    <row r="405" spans="1:5" x14ac:dyDescent="0.2">
      <c r="A405" s="384"/>
      <c r="B405" s="384"/>
      <c r="C405" s="384"/>
      <c r="D405" s="384"/>
      <c r="E405" s="384"/>
    </row>
    <row r="406" spans="1:5" x14ac:dyDescent="0.2">
      <c r="A406" s="384"/>
      <c r="B406" s="384"/>
      <c r="C406" s="384"/>
      <c r="D406" s="384"/>
      <c r="E406" s="384"/>
    </row>
    <row r="407" spans="1:5" x14ac:dyDescent="0.2">
      <c r="A407" s="384"/>
      <c r="B407" s="384"/>
      <c r="C407" s="384"/>
      <c r="D407" s="384"/>
      <c r="E407" s="384"/>
    </row>
    <row r="408" spans="1:5" x14ac:dyDescent="0.2">
      <c r="A408" s="384"/>
      <c r="B408" s="384"/>
      <c r="C408" s="384"/>
      <c r="D408" s="384"/>
      <c r="E408" s="384"/>
    </row>
    <row r="409" spans="1:5" x14ac:dyDescent="0.2">
      <c r="A409" s="384"/>
      <c r="B409" s="384"/>
      <c r="C409" s="384"/>
      <c r="D409" s="384"/>
      <c r="E409" s="384"/>
    </row>
    <row r="410" spans="1:5" x14ac:dyDescent="0.2">
      <c r="A410" s="384"/>
      <c r="B410" s="384"/>
      <c r="C410" s="384"/>
      <c r="D410" s="384"/>
      <c r="E410" s="384"/>
    </row>
    <row r="411" spans="1:5" x14ac:dyDescent="0.2">
      <c r="A411" s="384"/>
      <c r="B411" s="384"/>
      <c r="C411" s="384"/>
      <c r="D411" s="384"/>
      <c r="E411" s="384"/>
    </row>
  </sheetData>
  <mergeCells count="5">
    <mergeCell ref="A1:E1"/>
    <mergeCell ref="A3:E3"/>
    <mergeCell ref="A5:E5"/>
    <mergeCell ref="A7:E7"/>
    <mergeCell ref="B2:D2"/>
  </mergeCells>
  <phoneticPr fontId="17" type="noConversion"/>
  <printOptions horizontalCentered="1"/>
  <pageMargins left="0.45" right="0.41" top="0.84" bottom="0.39370078740157483" header="0.12" footer="0"/>
  <pageSetup scale="95" orientation="portrait" r:id="rId1"/>
  <headerFooter alignWithMargins="0"/>
  <rowBreaks count="1" manualBreakCount="1">
    <brk id="56"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indexed="63"/>
  </sheetPr>
  <dimension ref="A1:H182"/>
  <sheetViews>
    <sheetView showGridLines="0" zoomScaleNormal="100" workbookViewId="0">
      <selection sqref="A1:E1"/>
    </sheetView>
  </sheetViews>
  <sheetFormatPr baseColWidth="10" defaultRowHeight="18" customHeight="1" x14ac:dyDescent="0.2"/>
  <cols>
    <col min="1" max="1" width="8.85546875" style="444" bestFit="1" customWidth="1"/>
    <col min="2" max="2" width="51.85546875" style="445" customWidth="1"/>
    <col min="3" max="4" width="15.28515625" style="445" bestFit="1" customWidth="1"/>
    <col min="5" max="5" width="16.85546875" style="445" customWidth="1"/>
    <col min="6" max="6" width="13.7109375" style="327" bestFit="1" customWidth="1"/>
    <col min="7" max="7" width="12.7109375" style="327" bestFit="1" customWidth="1"/>
    <col min="8" max="16384" width="11.42578125" style="327"/>
  </cols>
  <sheetData>
    <row r="1" spans="1:5" ht="18" customHeight="1" x14ac:dyDescent="0.25">
      <c r="A1" s="478" t="s">
        <v>301</v>
      </c>
      <c r="B1" s="478"/>
      <c r="C1" s="478"/>
      <c r="D1" s="478"/>
      <c r="E1" s="478"/>
    </row>
    <row r="2" spans="1:5" ht="18" customHeight="1" x14ac:dyDescent="0.2">
      <c r="A2" s="484" t="s">
        <v>367</v>
      </c>
      <c r="B2" s="484"/>
      <c r="C2" s="484"/>
      <c r="D2" s="484"/>
      <c r="E2" s="484"/>
    </row>
    <row r="3" spans="1:5" ht="18" customHeight="1" x14ac:dyDescent="0.2">
      <c r="A3" s="485" t="s">
        <v>285</v>
      </c>
      <c r="B3" s="485"/>
      <c r="C3" s="485"/>
      <c r="D3" s="485"/>
      <c r="E3" s="485"/>
    </row>
    <row r="4" spans="1:5" ht="18" customHeight="1" thickBot="1" x14ac:dyDescent="0.25">
      <c r="A4" s="360" t="s">
        <v>1503</v>
      </c>
      <c r="B4" s="360"/>
      <c r="C4" s="360"/>
      <c r="D4" s="360"/>
      <c r="E4" s="360"/>
    </row>
    <row r="5" spans="1:5" ht="18" customHeight="1" thickBot="1" x14ac:dyDescent="0.25">
      <c r="A5" s="407" t="s">
        <v>392</v>
      </c>
      <c r="B5" s="408" t="s">
        <v>368</v>
      </c>
      <c r="C5" s="409" t="s">
        <v>393</v>
      </c>
      <c r="D5" s="410" t="s">
        <v>393</v>
      </c>
      <c r="E5" s="409" t="s">
        <v>369</v>
      </c>
    </row>
    <row r="6" spans="1:5" s="328" customFormat="1" ht="18" customHeight="1" x14ac:dyDescent="0.2">
      <c r="A6" s="411">
        <v>51</v>
      </c>
      <c r="B6" s="411" t="s">
        <v>403</v>
      </c>
      <c r="C6" s="412"/>
      <c r="D6" s="413"/>
      <c r="E6" s="413">
        <v>5411011.4649999999</v>
      </c>
    </row>
    <row r="7" spans="1:5" s="328" customFormat="1" ht="18" customHeight="1" x14ac:dyDescent="0.2">
      <c r="A7" s="360">
        <v>511</v>
      </c>
      <c r="B7" s="360" t="s">
        <v>404</v>
      </c>
      <c r="C7" s="414"/>
      <c r="D7" s="415">
        <v>3844210.28</v>
      </c>
      <c r="E7" s="415"/>
    </row>
    <row r="8" spans="1:5" s="329" customFormat="1" ht="18" customHeight="1" x14ac:dyDescent="0.2">
      <c r="A8" s="416" t="s">
        <v>331</v>
      </c>
      <c r="B8" s="417" t="s">
        <v>398</v>
      </c>
      <c r="C8" s="414">
        <v>3141272.52</v>
      </c>
      <c r="D8" s="415"/>
      <c r="E8" s="415"/>
    </row>
    <row r="9" spans="1:5" s="328" customFormat="1" ht="18" customHeight="1" x14ac:dyDescent="0.2">
      <c r="A9" s="418">
        <v>51102</v>
      </c>
      <c r="B9" s="419" t="s">
        <v>158</v>
      </c>
      <c r="C9" s="414">
        <v>0</v>
      </c>
      <c r="D9" s="415"/>
      <c r="E9" s="415"/>
    </row>
    <row r="10" spans="1:5" s="329" customFormat="1" ht="18" customHeight="1" x14ac:dyDescent="0.2">
      <c r="A10" s="418">
        <v>51103</v>
      </c>
      <c r="B10" s="417" t="s">
        <v>399</v>
      </c>
      <c r="C10" s="414">
        <v>291772.70999999996</v>
      </c>
      <c r="D10" s="415"/>
      <c r="E10" s="415"/>
    </row>
    <row r="11" spans="1:5" s="328" customFormat="1" ht="18" customHeight="1" x14ac:dyDescent="0.2">
      <c r="A11" s="418">
        <v>51104</v>
      </c>
      <c r="B11" s="417" t="s">
        <v>161</v>
      </c>
      <c r="C11" s="414">
        <v>0</v>
      </c>
      <c r="D11" s="415"/>
      <c r="E11" s="415"/>
    </row>
    <row r="12" spans="1:5" s="329" customFormat="1" ht="18" customHeight="1" x14ac:dyDescent="0.2">
      <c r="A12" s="416" t="s">
        <v>337</v>
      </c>
      <c r="B12" s="417" t="s">
        <v>400</v>
      </c>
      <c r="C12" s="414">
        <v>385920</v>
      </c>
      <c r="D12" s="415"/>
      <c r="E12" s="415"/>
    </row>
    <row r="13" spans="1:5" s="328" customFormat="1" ht="18" customHeight="1" x14ac:dyDescent="0.2">
      <c r="A13" s="416" t="s">
        <v>159</v>
      </c>
      <c r="B13" s="417" t="s">
        <v>160</v>
      </c>
      <c r="C13" s="414">
        <v>25245.05</v>
      </c>
      <c r="D13" s="415"/>
      <c r="E13" s="415"/>
    </row>
    <row r="14" spans="1:5" s="329" customFormat="1" ht="18" customHeight="1" x14ac:dyDescent="0.2">
      <c r="A14" s="420" t="s">
        <v>405</v>
      </c>
      <c r="B14" s="421" t="s">
        <v>406</v>
      </c>
      <c r="C14" s="414"/>
      <c r="D14" s="415">
        <v>503741.89</v>
      </c>
      <c r="E14" s="415"/>
    </row>
    <row r="15" spans="1:5" s="329" customFormat="1" ht="18" customHeight="1" x14ac:dyDescent="0.2">
      <c r="A15" s="416" t="s">
        <v>162</v>
      </c>
      <c r="B15" s="417" t="s">
        <v>398</v>
      </c>
      <c r="C15" s="414">
        <v>448091.89</v>
      </c>
      <c r="D15" s="415"/>
      <c r="E15" s="415"/>
    </row>
    <row r="16" spans="1:5" s="329" customFormat="1" ht="18" customHeight="1" x14ac:dyDescent="0.2">
      <c r="A16" s="418">
        <v>51202</v>
      </c>
      <c r="B16" s="419" t="s">
        <v>407</v>
      </c>
      <c r="C16" s="414">
        <v>55650</v>
      </c>
      <c r="D16" s="415"/>
      <c r="E16" s="415"/>
    </row>
    <row r="17" spans="1:5" s="328" customFormat="1" ht="18" customHeight="1" x14ac:dyDescent="0.2">
      <c r="A17" s="416" t="s">
        <v>336</v>
      </c>
      <c r="B17" s="417" t="s">
        <v>399</v>
      </c>
      <c r="C17" s="414">
        <v>0</v>
      </c>
      <c r="D17" s="415"/>
      <c r="E17" s="415"/>
    </row>
    <row r="18" spans="1:5" s="328" customFormat="1" ht="18" customHeight="1" x14ac:dyDescent="0.2">
      <c r="A18" s="416" t="s">
        <v>163</v>
      </c>
      <c r="B18" s="417" t="s">
        <v>160</v>
      </c>
      <c r="C18" s="414">
        <v>0</v>
      </c>
      <c r="D18" s="415"/>
      <c r="E18" s="415"/>
    </row>
    <row r="19" spans="1:5" s="329" customFormat="1" ht="18" customHeight="1" x14ac:dyDescent="0.2">
      <c r="A19" s="420" t="s">
        <v>408</v>
      </c>
      <c r="B19" s="421" t="s">
        <v>409</v>
      </c>
      <c r="C19" s="414"/>
      <c r="D19" s="415">
        <v>91417.5</v>
      </c>
      <c r="E19" s="415"/>
    </row>
    <row r="20" spans="1:5" s="329" customFormat="1" ht="18" customHeight="1" x14ac:dyDescent="0.2">
      <c r="A20" s="418">
        <v>51301</v>
      </c>
      <c r="B20" s="419" t="s">
        <v>410</v>
      </c>
      <c r="C20" s="414">
        <v>91417.5</v>
      </c>
      <c r="D20" s="415"/>
      <c r="E20" s="415"/>
    </row>
    <row r="21" spans="1:5" s="328" customFormat="1" ht="18" customHeight="1" x14ac:dyDescent="0.2">
      <c r="A21" s="418">
        <v>51302</v>
      </c>
      <c r="B21" s="419" t="s">
        <v>164</v>
      </c>
      <c r="C21" s="414">
        <v>0</v>
      </c>
      <c r="D21" s="415"/>
      <c r="E21" s="415"/>
    </row>
    <row r="22" spans="1:5" s="329" customFormat="1" ht="18" customHeight="1" x14ac:dyDescent="0.2">
      <c r="A22" s="360">
        <v>514</v>
      </c>
      <c r="B22" s="422" t="s">
        <v>411</v>
      </c>
      <c r="C22" s="414"/>
      <c r="D22" s="415">
        <v>291259.69</v>
      </c>
      <c r="E22" s="415"/>
    </row>
    <row r="23" spans="1:5" s="329" customFormat="1" ht="18" customHeight="1" x14ac:dyDescent="0.2">
      <c r="A23" s="416" t="s">
        <v>335</v>
      </c>
      <c r="B23" s="417" t="s">
        <v>165</v>
      </c>
      <c r="C23" s="414">
        <v>253478.35</v>
      </c>
      <c r="D23" s="415"/>
      <c r="E23" s="415"/>
    </row>
    <row r="24" spans="1:5" s="329" customFormat="1" ht="18" customHeight="1" x14ac:dyDescent="0.2">
      <c r="A24" s="416" t="s">
        <v>166</v>
      </c>
      <c r="B24" s="417" t="s">
        <v>167</v>
      </c>
      <c r="C24" s="414">
        <v>29166.140000000003</v>
      </c>
      <c r="D24" s="415"/>
      <c r="E24" s="415"/>
    </row>
    <row r="25" spans="1:5" s="329" customFormat="1" ht="18" customHeight="1" x14ac:dyDescent="0.2">
      <c r="A25" s="416" t="s">
        <v>28</v>
      </c>
      <c r="B25" s="417" t="s">
        <v>27</v>
      </c>
      <c r="C25" s="414">
        <v>8615.2000000000007</v>
      </c>
      <c r="D25" s="415"/>
      <c r="E25" s="415"/>
    </row>
    <row r="26" spans="1:5" s="328" customFormat="1" ht="18" customHeight="1" x14ac:dyDescent="0.2">
      <c r="A26" s="360">
        <v>515</v>
      </c>
      <c r="B26" s="422" t="s">
        <v>412</v>
      </c>
      <c r="C26" s="414"/>
      <c r="D26" s="415">
        <v>279662.7</v>
      </c>
      <c r="E26" s="415"/>
    </row>
    <row r="27" spans="1:5" s="328" customFormat="1" ht="18" customHeight="1" x14ac:dyDescent="0.2">
      <c r="A27" s="416" t="s">
        <v>334</v>
      </c>
      <c r="B27" s="417" t="s">
        <v>165</v>
      </c>
      <c r="C27" s="414">
        <v>243905.52</v>
      </c>
      <c r="D27" s="415"/>
      <c r="E27" s="415"/>
    </row>
    <row r="28" spans="1:5" s="329" customFormat="1" ht="18" customHeight="1" x14ac:dyDescent="0.2">
      <c r="A28" s="416" t="s">
        <v>168</v>
      </c>
      <c r="B28" s="417" t="s">
        <v>167</v>
      </c>
      <c r="C28" s="414">
        <v>27049.250000000007</v>
      </c>
      <c r="D28" s="415"/>
      <c r="E28" s="415"/>
    </row>
    <row r="29" spans="1:5" s="329" customFormat="1" ht="18" customHeight="1" x14ac:dyDescent="0.2">
      <c r="A29" s="416" t="s">
        <v>28</v>
      </c>
      <c r="B29" s="417" t="s">
        <v>27</v>
      </c>
      <c r="C29" s="414">
        <v>8707.93</v>
      </c>
      <c r="D29" s="415"/>
      <c r="E29" s="415"/>
    </row>
    <row r="30" spans="1:5" s="328" customFormat="1" ht="18" customHeight="1" x14ac:dyDescent="0.2">
      <c r="A30" s="420" t="s">
        <v>413</v>
      </c>
      <c r="B30" s="421" t="s">
        <v>169</v>
      </c>
      <c r="C30" s="414"/>
      <c r="D30" s="415">
        <v>0</v>
      </c>
      <c r="E30" s="415"/>
    </row>
    <row r="31" spans="1:5" s="328" customFormat="1" ht="18" customHeight="1" x14ac:dyDescent="0.2">
      <c r="A31" s="418">
        <v>51601</v>
      </c>
      <c r="B31" s="419" t="s">
        <v>414</v>
      </c>
      <c r="C31" s="414">
        <v>0</v>
      </c>
      <c r="D31" s="415"/>
      <c r="E31" s="415"/>
    </row>
    <row r="32" spans="1:5" s="329" customFormat="1" ht="18" customHeight="1" x14ac:dyDescent="0.2">
      <c r="A32" s="418">
        <v>51602</v>
      </c>
      <c r="B32" s="419" t="s">
        <v>170</v>
      </c>
      <c r="C32" s="414">
        <v>0</v>
      </c>
      <c r="D32" s="415"/>
      <c r="E32" s="415"/>
    </row>
    <row r="33" spans="1:5" s="329" customFormat="1" ht="18" customHeight="1" x14ac:dyDescent="0.2">
      <c r="A33" s="360">
        <v>517</v>
      </c>
      <c r="B33" s="422" t="s">
        <v>171</v>
      </c>
      <c r="C33" s="414"/>
      <c r="D33" s="415">
        <v>100000</v>
      </c>
      <c r="E33" s="415"/>
    </row>
    <row r="34" spans="1:5" s="328" customFormat="1" ht="18" customHeight="1" x14ac:dyDescent="0.2">
      <c r="A34" s="418">
        <v>51701</v>
      </c>
      <c r="B34" s="419" t="s">
        <v>172</v>
      </c>
      <c r="C34" s="414">
        <v>80000</v>
      </c>
      <c r="D34" s="415"/>
      <c r="E34" s="415"/>
    </row>
    <row r="35" spans="1:5" s="328" customFormat="1" ht="18" customHeight="1" x14ac:dyDescent="0.2">
      <c r="A35" s="418">
        <v>51702</v>
      </c>
      <c r="B35" s="419" t="s">
        <v>173</v>
      </c>
      <c r="C35" s="414">
        <v>20000</v>
      </c>
      <c r="D35" s="415"/>
      <c r="E35" s="415"/>
    </row>
    <row r="36" spans="1:5" s="329" customFormat="1" ht="18" customHeight="1" x14ac:dyDescent="0.2">
      <c r="A36" s="360">
        <v>518</v>
      </c>
      <c r="B36" s="422" t="s">
        <v>174</v>
      </c>
      <c r="C36" s="414"/>
      <c r="D36" s="415">
        <v>28979.64</v>
      </c>
      <c r="E36" s="415"/>
    </row>
    <row r="37" spans="1:5" s="329" customFormat="1" ht="18" customHeight="1" x14ac:dyDescent="0.2">
      <c r="A37" s="418">
        <v>51803</v>
      </c>
      <c r="B37" s="419" t="s">
        <v>175</v>
      </c>
      <c r="C37" s="414">
        <v>28979.64</v>
      </c>
      <c r="D37" s="415"/>
      <c r="E37" s="415"/>
    </row>
    <row r="38" spans="1:5" s="328" customFormat="1" ht="18" customHeight="1" x14ac:dyDescent="0.2">
      <c r="A38" s="360">
        <v>519</v>
      </c>
      <c r="B38" s="422" t="s">
        <v>415</v>
      </c>
      <c r="C38" s="414"/>
      <c r="D38" s="415">
        <v>271739.76500000001</v>
      </c>
      <c r="E38" s="415"/>
    </row>
    <row r="39" spans="1:5" s="328" customFormat="1" ht="18" customHeight="1" x14ac:dyDescent="0.2">
      <c r="A39" s="418">
        <v>51901</v>
      </c>
      <c r="B39" s="419" t="s">
        <v>176</v>
      </c>
      <c r="C39" s="414">
        <v>80000</v>
      </c>
      <c r="D39" s="415"/>
      <c r="E39" s="415"/>
    </row>
    <row r="40" spans="1:5" s="329" customFormat="1" ht="18" customHeight="1" x14ac:dyDescent="0.2">
      <c r="A40" s="418">
        <v>51999</v>
      </c>
      <c r="B40" s="419" t="s">
        <v>415</v>
      </c>
      <c r="C40" s="414">
        <v>191739.76499999998</v>
      </c>
      <c r="D40" s="415"/>
      <c r="E40" s="415"/>
    </row>
    <row r="41" spans="1:5" s="328" customFormat="1" ht="18" customHeight="1" x14ac:dyDescent="0.2">
      <c r="A41" s="418"/>
      <c r="B41" s="362"/>
      <c r="C41" s="414"/>
      <c r="D41" s="415"/>
      <c r="E41" s="415"/>
    </row>
    <row r="42" spans="1:5" s="329" customFormat="1" ht="18" customHeight="1" x14ac:dyDescent="0.2">
      <c r="A42" s="369">
        <v>54</v>
      </c>
      <c r="B42" s="385" t="s">
        <v>416</v>
      </c>
      <c r="C42" s="414"/>
      <c r="D42" s="415"/>
      <c r="E42" s="415">
        <v>8246469.6274999985</v>
      </c>
    </row>
    <row r="43" spans="1:5" s="328" customFormat="1" ht="18" customHeight="1" x14ac:dyDescent="0.2">
      <c r="A43" s="369">
        <v>541</v>
      </c>
      <c r="B43" s="385" t="s">
        <v>417</v>
      </c>
      <c r="C43" s="414"/>
      <c r="D43" s="415">
        <v>6266571.3374999994</v>
      </c>
      <c r="E43" s="415"/>
    </row>
    <row r="44" spans="1:5" s="329" customFormat="1" ht="18" customHeight="1" x14ac:dyDescent="0.2">
      <c r="A44" s="406">
        <v>54101</v>
      </c>
      <c r="B44" s="384" t="s">
        <v>418</v>
      </c>
      <c r="C44" s="414">
        <v>219016.72</v>
      </c>
      <c r="D44" s="415"/>
      <c r="E44" s="415"/>
    </row>
    <row r="45" spans="1:5" s="329" customFormat="1" ht="18" customHeight="1" x14ac:dyDescent="0.2">
      <c r="A45" s="406">
        <v>54103</v>
      </c>
      <c r="B45" s="384" t="s">
        <v>419</v>
      </c>
      <c r="C45" s="414">
        <v>38219.800000000003</v>
      </c>
      <c r="D45" s="415"/>
      <c r="E45" s="415"/>
    </row>
    <row r="46" spans="1:5" s="329" customFormat="1" ht="18" customHeight="1" x14ac:dyDescent="0.2">
      <c r="A46" s="406">
        <v>54104</v>
      </c>
      <c r="B46" s="384" t="s">
        <v>177</v>
      </c>
      <c r="C46" s="414">
        <v>140000</v>
      </c>
      <c r="D46" s="415"/>
      <c r="E46" s="415"/>
    </row>
    <row r="47" spans="1:5" s="329" customFormat="1" ht="18" customHeight="1" x14ac:dyDescent="0.2">
      <c r="A47" s="406">
        <v>54105</v>
      </c>
      <c r="B47" s="384" t="s">
        <v>420</v>
      </c>
      <c r="C47" s="414">
        <v>65254</v>
      </c>
      <c r="D47" s="415"/>
      <c r="E47" s="415"/>
    </row>
    <row r="48" spans="1:5" s="328" customFormat="1" ht="18" customHeight="1" x14ac:dyDescent="0.2">
      <c r="A48" s="406">
        <v>54106</v>
      </c>
      <c r="B48" s="384" t="s">
        <v>421</v>
      </c>
      <c r="C48" s="414">
        <v>54190.619999999995</v>
      </c>
      <c r="D48" s="415"/>
      <c r="E48" s="415"/>
    </row>
    <row r="49" spans="1:8" s="328" customFormat="1" ht="18" customHeight="1" x14ac:dyDescent="0.2">
      <c r="A49" s="406">
        <v>54107</v>
      </c>
      <c r="B49" s="384" t="s">
        <v>422</v>
      </c>
      <c r="C49" s="414">
        <v>545920.33000000007</v>
      </c>
      <c r="D49" s="415"/>
      <c r="E49" s="415"/>
    </row>
    <row r="50" spans="1:8" s="329" customFormat="1" ht="18" customHeight="1" x14ac:dyDescent="0.2">
      <c r="A50" s="406">
        <v>54108</v>
      </c>
      <c r="B50" s="384" t="s">
        <v>423</v>
      </c>
      <c r="C50" s="414">
        <v>428132.07999999996</v>
      </c>
      <c r="D50" s="415"/>
      <c r="E50" s="415"/>
    </row>
    <row r="51" spans="1:8" s="329" customFormat="1" ht="18" customHeight="1" x14ac:dyDescent="0.2">
      <c r="A51" s="406">
        <v>54109</v>
      </c>
      <c r="B51" s="384" t="s">
        <v>424</v>
      </c>
      <c r="C51" s="414">
        <v>150000</v>
      </c>
      <c r="D51" s="415"/>
      <c r="E51" s="415"/>
    </row>
    <row r="52" spans="1:8" s="328" customFormat="1" ht="18" customHeight="1" x14ac:dyDescent="0.2">
      <c r="A52" s="418">
        <v>54110</v>
      </c>
      <c r="B52" s="362" t="s">
        <v>178</v>
      </c>
      <c r="C52" s="414">
        <v>911745.74999999988</v>
      </c>
      <c r="D52" s="415"/>
      <c r="E52" s="415"/>
      <c r="F52" s="329"/>
      <c r="G52" s="329"/>
      <c r="H52" s="329"/>
    </row>
    <row r="53" spans="1:8" s="328" customFormat="1" ht="18" customHeight="1" x14ac:dyDescent="0.2">
      <c r="A53" s="406">
        <v>54111</v>
      </c>
      <c r="B53" s="384" t="s">
        <v>425</v>
      </c>
      <c r="C53" s="414">
        <v>913910.79</v>
      </c>
      <c r="D53" s="415"/>
      <c r="E53" s="405"/>
    </row>
    <row r="54" spans="1:8" s="329" customFormat="1" ht="18" customHeight="1" x14ac:dyDescent="0.2">
      <c r="A54" s="406">
        <v>54112</v>
      </c>
      <c r="B54" s="384" t="s">
        <v>426</v>
      </c>
      <c r="C54" s="414">
        <v>158177.29000000004</v>
      </c>
      <c r="D54" s="415"/>
      <c r="E54" s="415"/>
    </row>
    <row r="55" spans="1:8" s="328" customFormat="1" ht="18" customHeight="1" x14ac:dyDescent="0.2">
      <c r="A55" s="406">
        <v>54113</v>
      </c>
      <c r="B55" s="384" t="s">
        <v>769</v>
      </c>
      <c r="C55" s="414">
        <v>9000</v>
      </c>
      <c r="D55" s="415"/>
      <c r="E55" s="415"/>
    </row>
    <row r="56" spans="1:8" s="328" customFormat="1" ht="18" customHeight="1" x14ac:dyDescent="0.2">
      <c r="A56" s="406">
        <v>54114</v>
      </c>
      <c r="B56" s="384" t="s">
        <v>427</v>
      </c>
      <c r="C56" s="414">
        <v>35010.85</v>
      </c>
      <c r="D56" s="415"/>
      <c r="E56" s="415"/>
    </row>
    <row r="57" spans="1:8" s="329" customFormat="1" ht="18" customHeight="1" x14ac:dyDescent="0.2">
      <c r="A57" s="406">
        <v>54115</v>
      </c>
      <c r="B57" s="384" t="s">
        <v>428</v>
      </c>
      <c r="C57" s="414">
        <v>91050.9</v>
      </c>
      <c r="D57" s="415"/>
      <c r="E57" s="415"/>
    </row>
    <row r="58" spans="1:8" s="329" customFormat="1" ht="18" customHeight="1" x14ac:dyDescent="0.2">
      <c r="A58" s="406">
        <v>54116</v>
      </c>
      <c r="B58" s="384" t="s">
        <v>214</v>
      </c>
      <c r="C58" s="414">
        <v>20400</v>
      </c>
      <c r="D58" s="415"/>
      <c r="E58" s="415"/>
    </row>
    <row r="59" spans="1:8" s="329" customFormat="1" ht="18" customHeight="1" x14ac:dyDescent="0.2">
      <c r="A59" s="406">
        <v>54117</v>
      </c>
      <c r="B59" s="384" t="s">
        <v>216</v>
      </c>
      <c r="C59" s="414">
        <v>25000</v>
      </c>
      <c r="D59" s="415"/>
      <c r="E59" s="415"/>
    </row>
    <row r="60" spans="1:8" s="329" customFormat="1" ht="18" customHeight="1" x14ac:dyDescent="0.2">
      <c r="A60" s="406">
        <v>54118</v>
      </c>
      <c r="B60" s="384" t="s">
        <v>215</v>
      </c>
      <c r="C60" s="414">
        <v>1242936.3700000001</v>
      </c>
      <c r="D60" s="415"/>
      <c r="E60" s="415"/>
    </row>
    <row r="61" spans="1:8" s="329" customFormat="1" ht="18" customHeight="1" x14ac:dyDescent="0.2">
      <c r="A61" s="406">
        <v>54119</v>
      </c>
      <c r="B61" s="384" t="s">
        <v>429</v>
      </c>
      <c r="C61" s="414">
        <v>236494.18</v>
      </c>
      <c r="D61" s="415"/>
      <c r="E61" s="415"/>
    </row>
    <row r="62" spans="1:8" s="329" customFormat="1" ht="18" customHeight="1" x14ac:dyDescent="0.2">
      <c r="A62" s="406">
        <v>54121</v>
      </c>
      <c r="B62" s="384" t="s">
        <v>430</v>
      </c>
      <c r="C62" s="414">
        <v>45000</v>
      </c>
      <c r="D62" s="415"/>
      <c r="E62" s="415"/>
    </row>
    <row r="63" spans="1:8" s="329" customFormat="1" ht="18" customHeight="1" x14ac:dyDescent="0.2">
      <c r="A63" s="406">
        <v>54199</v>
      </c>
      <c r="B63" s="384" t="s">
        <v>431</v>
      </c>
      <c r="C63" s="414">
        <v>937111.65749999986</v>
      </c>
      <c r="D63" s="415"/>
      <c r="E63" s="415"/>
    </row>
    <row r="64" spans="1:8" s="329" customFormat="1" ht="18" customHeight="1" x14ac:dyDescent="0.2">
      <c r="A64" s="369">
        <v>542</v>
      </c>
      <c r="B64" s="385" t="s">
        <v>432</v>
      </c>
      <c r="C64" s="414"/>
      <c r="D64" s="415">
        <v>779000</v>
      </c>
      <c r="E64" s="415"/>
    </row>
    <row r="65" spans="1:7" s="329" customFormat="1" ht="18" customHeight="1" x14ac:dyDescent="0.2">
      <c r="A65" s="406">
        <v>54201</v>
      </c>
      <c r="B65" s="384" t="s">
        <v>219</v>
      </c>
      <c r="C65" s="414">
        <v>270000</v>
      </c>
      <c r="D65" s="415"/>
      <c r="E65" s="415"/>
    </row>
    <row r="66" spans="1:7" s="329" customFormat="1" ht="18" customHeight="1" x14ac:dyDescent="0.2">
      <c r="A66" s="406">
        <v>54202</v>
      </c>
      <c r="B66" s="384" t="s">
        <v>220</v>
      </c>
      <c r="C66" s="414">
        <v>32000</v>
      </c>
      <c r="D66" s="415"/>
      <c r="E66" s="415"/>
    </row>
    <row r="67" spans="1:7" s="329" customFormat="1" ht="18" customHeight="1" x14ac:dyDescent="0.2">
      <c r="A67" s="406">
        <v>54203</v>
      </c>
      <c r="B67" s="384" t="s">
        <v>218</v>
      </c>
      <c r="C67" s="414">
        <v>110000</v>
      </c>
      <c r="D67" s="415"/>
      <c r="E67" s="415"/>
    </row>
    <row r="68" spans="1:7" s="329" customFormat="1" ht="18" customHeight="1" x14ac:dyDescent="0.2">
      <c r="A68" s="406">
        <v>54204</v>
      </c>
      <c r="B68" s="384" t="s">
        <v>221</v>
      </c>
      <c r="C68" s="414">
        <v>1000</v>
      </c>
      <c r="D68" s="415"/>
      <c r="E68" s="415"/>
    </row>
    <row r="69" spans="1:7" s="329" customFormat="1" ht="18" customHeight="1" x14ac:dyDescent="0.2">
      <c r="A69" s="406">
        <v>54205</v>
      </c>
      <c r="B69" s="384" t="s">
        <v>217</v>
      </c>
      <c r="C69" s="414">
        <v>366000</v>
      </c>
      <c r="D69" s="415"/>
      <c r="E69" s="415"/>
    </row>
    <row r="70" spans="1:7" s="329" customFormat="1" ht="18" customHeight="1" x14ac:dyDescent="0.2">
      <c r="A70" s="369">
        <v>543</v>
      </c>
      <c r="B70" s="385" t="s">
        <v>222</v>
      </c>
      <c r="C70" s="414"/>
      <c r="D70" s="415">
        <v>731206.48</v>
      </c>
      <c r="E70" s="415"/>
    </row>
    <row r="71" spans="1:7" s="329" customFormat="1" ht="18" customHeight="1" x14ac:dyDescent="0.2">
      <c r="A71" s="406">
        <v>54301</v>
      </c>
      <c r="B71" s="384" t="s">
        <v>223</v>
      </c>
      <c r="C71" s="414">
        <v>30000</v>
      </c>
      <c r="D71" s="415"/>
      <c r="E71" s="415"/>
    </row>
    <row r="72" spans="1:7" s="329" customFormat="1" ht="18" customHeight="1" x14ac:dyDescent="0.2">
      <c r="A72" s="406">
        <v>54302</v>
      </c>
      <c r="B72" s="384" t="s">
        <v>224</v>
      </c>
      <c r="C72" s="414">
        <v>100000</v>
      </c>
      <c r="D72" s="415"/>
      <c r="E72" s="415"/>
    </row>
    <row r="73" spans="1:7" s="329" customFormat="1" ht="18" customHeight="1" x14ac:dyDescent="0.2">
      <c r="A73" s="406">
        <v>54303</v>
      </c>
      <c r="B73" s="384" t="s">
        <v>225</v>
      </c>
      <c r="C73" s="414">
        <v>5000</v>
      </c>
      <c r="D73" s="415"/>
      <c r="E73" s="415"/>
    </row>
    <row r="74" spans="1:7" s="329" customFormat="1" ht="18" customHeight="1" x14ac:dyDescent="0.2">
      <c r="A74" s="406">
        <v>54304</v>
      </c>
      <c r="B74" s="384" t="s">
        <v>226</v>
      </c>
      <c r="C74" s="414">
        <v>99777.37000000001</v>
      </c>
      <c r="D74" s="415"/>
      <c r="E74" s="415"/>
      <c r="G74" s="330"/>
    </row>
    <row r="75" spans="1:7" s="329" customFormat="1" ht="18" customHeight="1" x14ac:dyDescent="0.2">
      <c r="A75" s="406">
        <v>54305</v>
      </c>
      <c r="B75" s="384" t="s">
        <v>433</v>
      </c>
      <c r="C75" s="414">
        <v>15000</v>
      </c>
      <c r="D75" s="415"/>
      <c r="E75" s="415"/>
    </row>
    <row r="76" spans="1:7" s="329" customFormat="1" ht="18" customHeight="1" x14ac:dyDescent="0.2">
      <c r="A76" s="406">
        <v>54306</v>
      </c>
      <c r="B76" s="384" t="s">
        <v>434</v>
      </c>
      <c r="C76" s="414">
        <v>0</v>
      </c>
      <c r="D76" s="415"/>
      <c r="E76" s="415"/>
    </row>
    <row r="77" spans="1:7" s="329" customFormat="1" ht="18" customHeight="1" x14ac:dyDescent="0.2">
      <c r="A77" s="406">
        <v>54307</v>
      </c>
      <c r="B77" s="384" t="s">
        <v>435</v>
      </c>
      <c r="C77" s="414">
        <v>5000</v>
      </c>
      <c r="D77" s="415"/>
      <c r="E77" s="415"/>
    </row>
    <row r="78" spans="1:7" s="329" customFormat="1" ht="18" customHeight="1" x14ac:dyDescent="0.2">
      <c r="A78" s="406">
        <v>54309</v>
      </c>
      <c r="B78" s="384" t="s">
        <v>436</v>
      </c>
      <c r="C78" s="414">
        <v>5000</v>
      </c>
      <c r="D78" s="415"/>
      <c r="E78" s="415"/>
    </row>
    <row r="79" spans="1:7" s="329" customFormat="1" ht="18" customHeight="1" x14ac:dyDescent="0.2">
      <c r="A79" s="406">
        <v>54310</v>
      </c>
      <c r="B79" s="384" t="s">
        <v>437</v>
      </c>
      <c r="C79" s="414">
        <v>0</v>
      </c>
      <c r="D79" s="415"/>
      <c r="E79" s="415"/>
    </row>
    <row r="80" spans="1:7" s="329" customFormat="1" ht="18" customHeight="1" x14ac:dyDescent="0.2">
      <c r="A80" s="406">
        <v>54311</v>
      </c>
      <c r="B80" s="384" t="s">
        <v>438</v>
      </c>
      <c r="C80" s="414">
        <v>0</v>
      </c>
      <c r="D80" s="415"/>
      <c r="E80" s="415"/>
    </row>
    <row r="81" spans="1:5" s="329" customFormat="1" ht="18" customHeight="1" x14ac:dyDescent="0.2">
      <c r="A81" s="406">
        <v>54313</v>
      </c>
      <c r="B81" s="384" t="s">
        <v>1044</v>
      </c>
      <c r="C81" s="414">
        <v>17811.25</v>
      </c>
      <c r="D81" s="415"/>
      <c r="E81" s="415"/>
    </row>
    <row r="82" spans="1:5" s="329" customFormat="1" ht="18" customHeight="1" x14ac:dyDescent="0.2">
      <c r="A82" s="406">
        <v>54314</v>
      </c>
      <c r="B82" s="384" t="s">
        <v>439</v>
      </c>
      <c r="C82" s="414">
        <v>150000</v>
      </c>
      <c r="D82" s="415"/>
      <c r="E82" s="415"/>
    </row>
    <row r="83" spans="1:5" s="329" customFormat="1" ht="18" customHeight="1" x14ac:dyDescent="0.2">
      <c r="A83" s="406">
        <v>54316</v>
      </c>
      <c r="B83" s="384" t="s">
        <v>227</v>
      </c>
      <c r="C83" s="414">
        <v>150000</v>
      </c>
      <c r="D83" s="415"/>
      <c r="E83" s="415"/>
    </row>
    <row r="84" spans="1:5" s="329" customFormat="1" ht="18" customHeight="1" x14ac:dyDescent="0.2">
      <c r="A84" s="406">
        <v>54317</v>
      </c>
      <c r="B84" s="384" t="s">
        <v>228</v>
      </c>
      <c r="C84" s="414">
        <v>5000</v>
      </c>
      <c r="D84" s="415"/>
      <c r="E84" s="415"/>
    </row>
    <row r="85" spans="1:5" s="329" customFormat="1" ht="18" customHeight="1" x14ac:dyDescent="0.2">
      <c r="A85" s="406">
        <v>54318</v>
      </c>
      <c r="B85" s="384" t="s">
        <v>1027</v>
      </c>
      <c r="C85" s="414">
        <v>1500</v>
      </c>
      <c r="D85" s="415"/>
      <c r="E85" s="415"/>
    </row>
    <row r="86" spans="1:5" s="329" customFormat="1" ht="18" customHeight="1" x14ac:dyDescent="0.2">
      <c r="A86" s="406">
        <v>54399</v>
      </c>
      <c r="B86" s="384" t="s">
        <v>229</v>
      </c>
      <c r="C86" s="414">
        <v>147117.85999999999</v>
      </c>
      <c r="D86" s="415"/>
      <c r="E86" s="415"/>
    </row>
    <row r="87" spans="1:5" s="329" customFormat="1" ht="18" customHeight="1" x14ac:dyDescent="0.2">
      <c r="A87" s="369">
        <v>544</v>
      </c>
      <c r="B87" s="385" t="s">
        <v>440</v>
      </c>
      <c r="C87" s="414"/>
      <c r="D87" s="415">
        <v>15000</v>
      </c>
      <c r="E87" s="415"/>
    </row>
    <row r="88" spans="1:5" s="329" customFormat="1" ht="18" customHeight="1" x14ac:dyDescent="0.2">
      <c r="A88" s="406">
        <v>54401</v>
      </c>
      <c r="B88" s="384" t="s">
        <v>441</v>
      </c>
      <c r="C88" s="414">
        <v>0</v>
      </c>
      <c r="D88" s="415"/>
      <c r="E88" s="415"/>
    </row>
    <row r="89" spans="1:5" s="329" customFormat="1" ht="18" customHeight="1" x14ac:dyDescent="0.2">
      <c r="A89" s="406">
        <v>54402</v>
      </c>
      <c r="B89" s="384" t="s">
        <v>230</v>
      </c>
      <c r="C89" s="414">
        <v>5000</v>
      </c>
      <c r="D89" s="415"/>
      <c r="E89" s="415"/>
    </row>
    <row r="90" spans="1:5" s="329" customFormat="1" ht="18" customHeight="1" x14ac:dyDescent="0.2">
      <c r="A90" s="406">
        <v>54403</v>
      </c>
      <c r="B90" s="384" t="s">
        <v>231</v>
      </c>
      <c r="C90" s="414">
        <v>5000</v>
      </c>
      <c r="D90" s="415"/>
      <c r="E90" s="415"/>
    </row>
    <row r="91" spans="1:5" s="329" customFormat="1" ht="18" customHeight="1" x14ac:dyDescent="0.2">
      <c r="A91" s="406">
        <v>54404</v>
      </c>
      <c r="B91" s="384" t="s">
        <v>232</v>
      </c>
      <c r="C91" s="414">
        <v>5000</v>
      </c>
      <c r="D91" s="415"/>
      <c r="E91" s="415"/>
    </row>
    <row r="92" spans="1:5" s="329" customFormat="1" ht="18" customHeight="1" x14ac:dyDescent="0.2">
      <c r="A92" s="369">
        <v>545</v>
      </c>
      <c r="B92" s="385" t="s">
        <v>236</v>
      </c>
      <c r="C92" s="414"/>
      <c r="D92" s="415">
        <v>259691.81</v>
      </c>
      <c r="E92" s="415"/>
    </row>
    <row r="93" spans="1:5" s="329" customFormat="1" ht="18" customHeight="1" x14ac:dyDescent="0.2">
      <c r="A93" s="406">
        <v>54501</v>
      </c>
      <c r="B93" s="384" t="s">
        <v>442</v>
      </c>
      <c r="C93" s="414">
        <v>0</v>
      </c>
      <c r="D93" s="415"/>
      <c r="E93" s="415"/>
    </row>
    <row r="94" spans="1:5" s="329" customFormat="1" ht="18" customHeight="1" x14ac:dyDescent="0.2">
      <c r="A94" s="406">
        <v>54503</v>
      </c>
      <c r="B94" s="384" t="s">
        <v>233</v>
      </c>
      <c r="C94" s="414">
        <v>30000</v>
      </c>
      <c r="D94" s="415"/>
      <c r="E94" s="415"/>
    </row>
    <row r="95" spans="1:5" s="329" customFormat="1" ht="18" customHeight="1" x14ac:dyDescent="0.2">
      <c r="A95" s="406">
        <v>54504</v>
      </c>
      <c r="B95" s="384" t="s">
        <v>234</v>
      </c>
      <c r="C95" s="414">
        <v>15000</v>
      </c>
      <c r="D95" s="415"/>
      <c r="E95" s="415"/>
    </row>
    <row r="96" spans="1:5" s="329" customFormat="1" ht="18" customHeight="1" x14ac:dyDescent="0.2">
      <c r="A96" s="406">
        <v>54505</v>
      </c>
      <c r="B96" s="384" t="s">
        <v>443</v>
      </c>
      <c r="C96" s="414">
        <v>30000</v>
      </c>
      <c r="D96" s="415"/>
      <c r="E96" s="415"/>
    </row>
    <row r="97" spans="1:5" s="329" customFormat="1" ht="18" customHeight="1" x14ac:dyDescent="0.2">
      <c r="A97" s="406">
        <v>54507</v>
      </c>
      <c r="B97" s="384" t="s">
        <v>444</v>
      </c>
      <c r="C97" s="414">
        <v>80000</v>
      </c>
      <c r="D97" s="415"/>
      <c r="E97" s="415"/>
    </row>
    <row r="98" spans="1:5" s="329" customFormat="1" ht="18" customHeight="1" x14ac:dyDescent="0.2">
      <c r="A98" s="406">
        <v>54508</v>
      </c>
      <c r="B98" s="384" t="s">
        <v>445</v>
      </c>
      <c r="C98" s="414">
        <v>50000</v>
      </c>
      <c r="D98" s="415"/>
      <c r="E98" s="415"/>
    </row>
    <row r="99" spans="1:5" s="329" customFormat="1" ht="18" customHeight="1" x14ac:dyDescent="0.2">
      <c r="A99" s="406">
        <v>54599</v>
      </c>
      <c r="B99" s="384" t="s">
        <v>235</v>
      </c>
      <c r="C99" s="414">
        <v>54691.810000000005</v>
      </c>
      <c r="D99" s="415"/>
      <c r="E99" s="415"/>
    </row>
    <row r="100" spans="1:5" s="329" customFormat="1" ht="18" customHeight="1" x14ac:dyDescent="0.2">
      <c r="A100" s="369">
        <v>546</v>
      </c>
      <c r="B100" s="385" t="s">
        <v>328</v>
      </c>
      <c r="C100" s="414"/>
      <c r="D100" s="415">
        <v>195000</v>
      </c>
      <c r="E100" s="415"/>
    </row>
    <row r="101" spans="1:5" s="329" customFormat="1" ht="18" customHeight="1" x14ac:dyDescent="0.2">
      <c r="A101" s="406">
        <v>54602</v>
      </c>
      <c r="B101" s="384" t="s">
        <v>26</v>
      </c>
      <c r="C101" s="414">
        <v>195000</v>
      </c>
      <c r="D101" s="415"/>
      <c r="E101" s="415"/>
    </row>
    <row r="102" spans="1:5" s="329" customFormat="1" ht="18" customHeight="1" x14ac:dyDescent="0.2">
      <c r="A102" s="406">
        <v>54603</v>
      </c>
      <c r="B102" s="384" t="s">
        <v>327</v>
      </c>
      <c r="C102" s="414">
        <v>0</v>
      </c>
      <c r="D102" s="415"/>
      <c r="E102" s="415"/>
    </row>
    <row r="103" spans="1:5" s="329" customFormat="1" ht="18" customHeight="1" x14ac:dyDescent="0.2">
      <c r="A103" s="406"/>
      <c r="B103" s="384"/>
      <c r="C103" s="414"/>
      <c r="D103" s="415"/>
      <c r="E103" s="415"/>
    </row>
    <row r="104" spans="1:5" s="329" customFormat="1" ht="18" customHeight="1" x14ac:dyDescent="0.2">
      <c r="A104" s="369">
        <v>55</v>
      </c>
      <c r="B104" s="385" t="s">
        <v>446</v>
      </c>
      <c r="C104" s="414"/>
      <c r="D104" s="415"/>
      <c r="E104" s="415">
        <v>127504.09</v>
      </c>
    </row>
    <row r="105" spans="1:5" s="329" customFormat="1" ht="18" customHeight="1" x14ac:dyDescent="0.2">
      <c r="A105" s="369">
        <v>553</v>
      </c>
      <c r="B105" s="385" t="s">
        <v>155</v>
      </c>
      <c r="C105" s="414"/>
      <c r="D105" s="415">
        <v>58191.69999999999</v>
      </c>
      <c r="E105" s="415"/>
    </row>
    <row r="106" spans="1:5" s="329" customFormat="1" ht="18" customHeight="1" x14ac:dyDescent="0.2">
      <c r="A106" s="406">
        <v>55302</v>
      </c>
      <c r="B106" s="384" t="s">
        <v>141</v>
      </c>
      <c r="C106" s="414">
        <v>15125</v>
      </c>
      <c r="D106" s="415"/>
      <c r="E106" s="415"/>
    </row>
    <row r="107" spans="1:5" s="329" customFormat="1" ht="18" customHeight="1" x14ac:dyDescent="0.2">
      <c r="A107" s="406">
        <v>55304</v>
      </c>
      <c r="B107" s="384" t="s">
        <v>238</v>
      </c>
      <c r="C107" s="414">
        <v>43066.69999999999</v>
      </c>
      <c r="D107" s="415"/>
      <c r="E107" s="415"/>
    </row>
    <row r="108" spans="1:5" s="329" customFormat="1" ht="18" customHeight="1" x14ac:dyDescent="0.2">
      <c r="A108" s="406">
        <v>55307</v>
      </c>
      <c r="B108" s="384" t="s">
        <v>921</v>
      </c>
      <c r="C108" s="414">
        <v>0</v>
      </c>
      <c r="D108" s="415"/>
      <c r="E108" s="415"/>
    </row>
    <row r="109" spans="1:5" s="329" customFormat="1" ht="18" customHeight="1" x14ac:dyDescent="0.2">
      <c r="A109" s="406">
        <v>55308</v>
      </c>
      <c r="B109" s="384" t="s">
        <v>239</v>
      </c>
      <c r="C109" s="414">
        <v>0</v>
      </c>
      <c r="D109" s="415"/>
      <c r="E109" s="415"/>
    </row>
    <row r="110" spans="1:5" s="329" customFormat="1" ht="18" customHeight="1" x14ac:dyDescent="0.2">
      <c r="A110" s="369">
        <v>555</v>
      </c>
      <c r="B110" s="385" t="s">
        <v>1025</v>
      </c>
      <c r="C110" s="414"/>
      <c r="D110" s="415">
        <v>2000</v>
      </c>
      <c r="E110" s="415"/>
    </row>
    <row r="111" spans="1:5" s="329" customFormat="1" ht="18" customHeight="1" x14ac:dyDescent="0.2">
      <c r="A111" s="406">
        <v>55599</v>
      </c>
      <c r="B111" s="384" t="s">
        <v>1026</v>
      </c>
      <c r="C111" s="414">
        <v>2000</v>
      </c>
      <c r="D111" s="415"/>
      <c r="E111" s="415"/>
    </row>
    <row r="112" spans="1:5" s="329" customFormat="1" ht="18" customHeight="1" x14ac:dyDescent="0.2">
      <c r="A112" s="369">
        <v>556</v>
      </c>
      <c r="B112" s="385" t="s">
        <v>447</v>
      </c>
      <c r="C112" s="414"/>
      <c r="D112" s="415">
        <v>51312.39</v>
      </c>
      <c r="E112" s="415"/>
    </row>
    <row r="113" spans="1:5" s="329" customFormat="1" ht="18" customHeight="1" x14ac:dyDescent="0.2">
      <c r="A113" s="406">
        <v>55601</v>
      </c>
      <c r="B113" s="384" t="s">
        <v>448</v>
      </c>
      <c r="C113" s="414">
        <v>37000</v>
      </c>
      <c r="D113" s="415"/>
      <c r="E113" s="415"/>
    </row>
    <row r="114" spans="1:5" s="329" customFormat="1" ht="18" customHeight="1" x14ac:dyDescent="0.2">
      <c r="A114" s="406">
        <v>55602</v>
      </c>
      <c r="B114" s="384" t="s">
        <v>240</v>
      </c>
      <c r="C114" s="414">
        <v>13000</v>
      </c>
      <c r="D114" s="415"/>
      <c r="E114" s="415"/>
    </row>
    <row r="115" spans="1:5" s="329" customFormat="1" ht="18" customHeight="1" x14ac:dyDescent="0.2">
      <c r="A115" s="406">
        <v>55603</v>
      </c>
      <c r="B115" s="384" t="s">
        <v>449</v>
      </c>
      <c r="C115" s="414">
        <v>1312.39</v>
      </c>
      <c r="D115" s="415"/>
      <c r="E115" s="415"/>
    </row>
    <row r="116" spans="1:5" s="329" customFormat="1" ht="18" customHeight="1" x14ac:dyDescent="0.2">
      <c r="A116" s="369">
        <v>557</v>
      </c>
      <c r="B116" s="385" t="s">
        <v>450</v>
      </c>
      <c r="C116" s="414"/>
      <c r="D116" s="415">
        <v>16000</v>
      </c>
      <c r="E116" s="415"/>
    </row>
    <row r="117" spans="1:5" s="329" customFormat="1" ht="18" customHeight="1" x14ac:dyDescent="0.2">
      <c r="A117" s="406">
        <v>55701</v>
      </c>
      <c r="B117" s="384" t="s">
        <v>241</v>
      </c>
      <c r="C117" s="414">
        <v>0</v>
      </c>
      <c r="D117" s="415"/>
      <c r="E117" s="415"/>
    </row>
    <row r="118" spans="1:5" s="329" customFormat="1" ht="18" customHeight="1" x14ac:dyDescent="0.2">
      <c r="A118" s="406">
        <v>55702</v>
      </c>
      <c r="B118" s="384" t="s">
        <v>242</v>
      </c>
      <c r="C118" s="414">
        <v>0</v>
      </c>
      <c r="D118" s="415"/>
      <c r="E118" s="415"/>
    </row>
    <row r="119" spans="1:5" s="329" customFormat="1" ht="18" customHeight="1" x14ac:dyDescent="0.2">
      <c r="A119" s="406">
        <v>55703</v>
      </c>
      <c r="B119" s="384" t="s">
        <v>763</v>
      </c>
      <c r="C119" s="414">
        <v>15000</v>
      </c>
      <c r="D119" s="415"/>
      <c r="E119" s="415"/>
    </row>
    <row r="120" spans="1:5" s="329" customFormat="1" ht="18" customHeight="1" x14ac:dyDescent="0.2">
      <c r="A120" s="406">
        <v>55799</v>
      </c>
      <c r="B120" s="384" t="s">
        <v>451</v>
      </c>
      <c r="C120" s="414">
        <v>1000</v>
      </c>
      <c r="D120" s="415"/>
      <c r="E120" s="415"/>
    </row>
    <row r="121" spans="1:5" s="329" customFormat="1" ht="18" customHeight="1" x14ac:dyDescent="0.2">
      <c r="A121" s="406"/>
      <c r="B121" s="384"/>
      <c r="C121" s="414"/>
      <c r="D121" s="415"/>
      <c r="E121" s="415"/>
    </row>
    <row r="122" spans="1:5" s="329" customFormat="1" ht="18" customHeight="1" x14ac:dyDescent="0.2">
      <c r="A122" s="369">
        <v>56</v>
      </c>
      <c r="B122" s="385" t="s">
        <v>452</v>
      </c>
      <c r="C122" s="414"/>
      <c r="D122" s="415"/>
      <c r="E122" s="415">
        <v>851332.03</v>
      </c>
    </row>
    <row r="123" spans="1:5" s="329" customFormat="1" ht="18" customHeight="1" x14ac:dyDescent="0.2">
      <c r="A123" s="369">
        <v>562</v>
      </c>
      <c r="B123" s="385" t="s">
        <v>453</v>
      </c>
      <c r="C123" s="414"/>
      <c r="D123" s="415">
        <v>71000</v>
      </c>
      <c r="E123" s="415"/>
    </row>
    <row r="124" spans="1:5" s="329" customFormat="1" ht="18" customHeight="1" x14ac:dyDescent="0.2">
      <c r="A124" s="406">
        <v>56201</v>
      </c>
      <c r="B124" s="384" t="s">
        <v>329</v>
      </c>
      <c r="C124" s="414">
        <v>71000</v>
      </c>
      <c r="D124" s="415"/>
      <c r="E124" s="415"/>
    </row>
    <row r="125" spans="1:5" s="329" customFormat="1" ht="18" customHeight="1" x14ac:dyDescent="0.2">
      <c r="A125" s="369">
        <v>563</v>
      </c>
      <c r="B125" s="385" t="s">
        <v>243</v>
      </c>
      <c r="C125" s="414"/>
      <c r="D125" s="415">
        <v>780332.03</v>
      </c>
      <c r="E125" s="415"/>
    </row>
    <row r="126" spans="1:5" s="329" customFormat="1" ht="18" customHeight="1" x14ac:dyDescent="0.2">
      <c r="A126" s="406">
        <v>56303</v>
      </c>
      <c r="B126" s="384" t="s">
        <v>454</v>
      </c>
      <c r="C126" s="414">
        <v>480332.03</v>
      </c>
      <c r="D126" s="415"/>
      <c r="E126" s="415"/>
    </row>
    <row r="127" spans="1:5" s="329" customFormat="1" ht="18" customHeight="1" x14ac:dyDescent="0.2">
      <c r="A127" s="406">
        <v>56304</v>
      </c>
      <c r="B127" s="384" t="s">
        <v>326</v>
      </c>
      <c r="C127" s="414">
        <v>100000</v>
      </c>
      <c r="D127" s="415"/>
      <c r="E127" s="415"/>
    </row>
    <row r="128" spans="1:5" s="329" customFormat="1" ht="18" customHeight="1" x14ac:dyDescent="0.2">
      <c r="A128" s="406">
        <v>56305</v>
      </c>
      <c r="B128" s="384" t="s">
        <v>455</v>
      </c>
      <c r="C128" s="414">
        <v>200000</v>
      </c>
      <c r="D128" s="415"/>
      <c r="E128" s="415"/>
    </row>
    <row r="129" spans="1:5" s="329" customFormat="1" ht="18" customHeight="1" x14ac:dyDescent="0.2">
      <c r="A129" s="406"/>
      <c r="B129" s="384"/>
      <c r="C129" s="414"/>
      <c r="D129" s="415"/>
      <c r="E129" s="415"/>
    </row>
    <row r="130" spans="1:5" s="329" customFormat="1" ht="18" customHeight="1" x14ac:dyDescent="0.2">
      <c r="A130" s="423" t="s">
        <v>468</v>
      </c>
      <c r="B130" s="424" t="s">
        <v>469</v>
      </c>
      <c r="C130" s="414"/>
      <c r="D130" s="415"/>
      <c r="E130" s="415">
        <v>9545783.4175000004</v>
      </c>
    </row>
    <row r="131" spans="1:5" s="329" customFormat="1" ht="18" customHeight="1" x14ac:dyDescent="0.2">
      <c r="A131" s="423" t="s">
        <v>244</v>
      </c>
      <c r="B131" s="424" t="s">
        <v>245</v>
      </c>
      <c r="C131" s="414"/>
      <c r="D131" s="415">
        <v>1196406.9875</v>
      </c>
      <c r="E131" s="415"/>
    </row>
    <row r="132" spans="1:5" s="329" customFormat="1" ht="18" customHeight="1" x14ac:dyDescent="0.2">
      <c r="A132" s="425" t="s">
        <v>246</v>
      </c>
      <c r="B132" s="426" t="s">
        <v>247</v>
      </c>
      <c r="C132" s="414">
        <v>35000</v>
      </c>
      <c r="D132" s="415"/>
      <c r="E132" s="415"/>
    </row>
    <row r="133" spans="1:5" s="329" customFormat="1" ht="18" customHeight="1" x14ac:dyDescent="0.2">
      <c r="A133" s="425" t="s">
        <v>248</v>
      </c>
      <c r="B133" s="426" t="s">
        <v>249</v>
      </c>
      <c r="C133" s="414">
        <v>549166.07999999996</v>
      </c>
      <c r="D133" s="415"/>
      <c r="E133" s="415"/>
    </row>
    <row r="134" spans="1:5" s="329" customFormat="1" ht="18" customHeight="1" x14ac:dyDescent="0.2">
      <c r="A134" s="425" t="s">
        <v>250</v>
      </c>
      <c r="B134" s="426" t="s">
        <v>251</v>
      </c>
      <c r="C134" s="414">
        <v>113738.8075</v>
      </c>
      <c r="D134" s="415"/>
      <c r="E134" s="415"/>
    </row>
    <row r="135" spans="1:5" s="329" customFormat="1" ht="18" customHeight="1" x14ac:dyDescent="0.2">
      <c r="A135" s="425" t="s">
        <v>252</v>
      </c>
      <c r="B135" s="426" t="s">
        <v>253</v>
      </c>
      <c r="C135" s="414">
        <v>116041.96</v>
      </c>
      <c r="D135" s="415"/>
      <c r="E135" s="415"/>
    </row>
    <row r="136" spans="1:5" s="329" customFormat="1" ht="18" customHeight="1" x14ac:dyDescent="0.2">
      <c r="A136" s="425" t="s">
        <v>254</v>
      </c>
      <c r="B136" s="426" t="s">
        <v>255</v>
      </c>
      <c r="C136" s="414">
        <v>260478.1</v>
      </c>
      <c r="D136" s="415"/>
      <c r="E136" s="415"/>
    </row>
    <row r="137" spans="1:5" s="329" customFormat="1" ht="18" customHeight="1" x14ac:dyDescent="0.2">
      <c r="A137" s="425" t="s">
        <v>256</v>
      </c>
      <c r="B137" s="426" t="s">
        <v>257</v>
      </c>
      <c r="C137" s="414">
        <v>0</v>
      </c>
      <c r="D137" s="415"/>
      <c r="E137" s="415"/>
    </row>
    <row r="138" spans="1:5" s="329" customFormat="1" ht="18" customHeight="1" x14ac:dyDescent="0.2">
      <c r="A138" s="425" t="s">
        <v>258</v>
      </c>
      <c r="B138" s="426" t="s">
        <v>259</v>
      </c>
      <c r="C138" s="414">
        <v>25000</v>
      </c>
      <c r="D138" s="415"/>
      <c r="E138" s="415"/>
    </row>
    <row r="139" spans="1:5" s="329" customFormat="1" ht="18" customHeight="1" x14ac:dyDescent="0.2">
      <c r="A139" s="425" t="s">
        <v>764</v>
      </c>
      <c r="B139" s="426" t="s">
        <v>923</v>
      </c>
      <c r="C139" s="414">
        <v>62408.800000000003</v>
      </c>
      <c r="D139" s="415"/>
      <c r="E139" s="415"/>
    </row>
    <row r="140" spans="1:5" s="329" customFormat="1" ht="18" customHeight="1" x14ac:dyDescent="0.2">
      <c r="A140" s="425" t="s">
        <v>260</v>
      </c>
      <c r="B140" s="426" t="s">
        <v>261</v>
      </c>
      <c r="C140" s="414">
        <v>34573.240000000005</v>
      </c>
      <c r="D140" s="415"/>
      <c r="E140" s="415"/>
    </row>
    <row r="141" spans="1:5" s="329" customFormat="1" ht="18" customHeight="1" x14ac:dyDescent="0.2">
      <c r="A141" s="427" t="s">
        <v>262</v>
      </c>
      <c r="B141" s="428" t="s">
        <v>263</v>
      </c>
      <c r="C141" s="414"/>
      <c r="D141" s="415">
        <v>200000</v>
      </c>
      <c r="E141" s="415"/>
    </row>
    <row r="142" spans="1:5" s="329" customFormat="1" ht="18" customHeight="1" x14ac:dyDescent="0.2">
      <c r="A142" s="429" t="s">
        <v>264</v>
      </c>
      <c r="B142" s="430" t="s">
        <v>265</v>
      </c>
      <c r="C142" s="414">
        <v>200000</v>
      </c>
      <c r="D142" s="415"/>
      <c r="E142" s="415"/>
    </row>
    <row r="143" spans="1:5" s="329" customFormat="1" ht="18" customHeight="1" x14ac:dyDescent="0.2">
      <c r="A143" s="429" t="s">
        <v>266</v>
      </c>
      <c r="B143" s="430" t="s">
        <v>267</v>
      </c>
      <c r="C143" s="414">
        <v>0</v>
      </c>
      <c r="D143" s="415"/>
      <c r="E143" s="415"/>
    </row>
    <row r="144" spans="1:5" s="329" customFormat="1" ht="18" customHeight="1" x14ac:dyDescent="0.2">
      <c r="A144" s="429" t="s">
        <v>268</v>
      </c>
      <c r="B144" s="430" t="s">
        <v>269</v>
      </c>
      <c r="C144" s="414">
        <v>0</v>
      </c>
      <c r="D144" s="415"/>
      <c r="E144" s="415"/>
    </row>
    <row r="145" spans="1:5" s="329" customFormat="1" ht="18" customHeight="1" x14ac:dyDescent="0.2">
      <c r="A145" s="431" t="s">
        <v>765</v>
      </c>
      <c r="B145" s="432" t="s">
        <v>767</v>
      </c>
      <c r="C145" s="414"/>
      <c r="D145" s="415">
        <v>200</v>
      </c>
      <c r="E145" s="415"/>
    </row>
    <row r="146" spans="1:5" s="329" customFormat="1" ht="18" customHeight="1" x14ac:dyDescent="0.2">
      <c r="A146" s="433" t="s">
        <v>766</v>
      </c>
      <c r="B146" s="434" t="s">
        <v>768</v>
      </c>
      <c r="C146" s="414">
        <v>200</v>
      </c>
      <c r="D146" s="415"/>
      <c r="E146" s="415"/>
    </row>
    <row r="147" spans="1:5" s="329" customFormat="1" ht="18" customHeight="1" x14ac:dyDescent="0.2">
      <c r="A147" s="435">
        <v>615</v>
      </c>
      <c r="B147" s="428" t="s">
        <v>458</v>
      </c>
      <c r="C147" s="414"/>
      <c r="D147" s="415">
        <v>43362.81</v>
      </c>
      <c r="E147" s="415"/>
    </row>
    <row r="148" spans="1:5" s="329" customFormat="1" ht="18" customHeight="1" x14ac:dyDescent="0.2">
      <c r="A148" s="436">
        <v>61501</v>
      </c>
      <c r="B148" s="430" t="s">
        <v>270</v>
      </c>
      <c r="C148" s="414">
        <v>0</v>
      </c>
      <c r="D148" s="415"/>
      <c r="E148" s="415"/>
    </row>
    <row r="149" spans="1:5" s="329" customFormat="1" ht="18" customHeight="1" x14ac:dyDescent="0.2">
      <c r="A149" s="436">
        <v>61502</v>
      </c>
      <c r="B149" s="430" t="s">
        <v>271</v>
      </c>
      <c r="C149" s="414">
        <v>0</v>
      </c>
      <c r="D149" s="415"/>
      <c r="E149" s="415"/>
    </row>
    <row r="150" spans="1:5" s="329" customFormat="1" ht="18" customHeight="1" x14ac:dyDescent="0.2">
      <c r="A150" s="436">
        <v>61503</v>
      </c>
      <c r="B150" s="430" t="s">
        <v>272</v>
      </c>
      <c r="C150" s="414">
        <v>0</v>
      </c>
      <c r="D150" s="415"/>
      <c r="E150" s="415"/>
    </row>
    <row r="151" spans="1:5" s="329" customFormat="1" ht="18" customHeight="1" x14ac:dyDescent="0.2">
      <c r="A151" s="436">
        <v>61599</v>
      </c>
      <c r="B151" s="430" t="s">
        <v>273</v>
      </c>
      <c r="C151" s="414">
        <v>43362.81</v>
      </c>
      <c r="D151" s="415"/>
      <c r="E151" s="415"/>
    </row>
    <row r="152" spans="1:5" s="329" customFormat="1" ht="18" customHeight="1" x14ac:dyDescent="0.2">
      <c r="A152" s="435">
        <v>616</v>
      </c>
      <c r="B152" s="428" t="s">
        <v>459</v>
      </c>
      <c r="C152" s="414"/>
      <c r="D152" s="415">
        <v>8105813.620000001</v>
      </c>
      <c r="E152" s="415"/>
    </row>
    <row r="153" spans="1:5" s="329" customFormat="1" ht="18" customHeight="1" x14ac:dyDescent="0.2">
      <c r="A153" s="436">
        <v>61601</v>
      </c>
      <c r="B153" s="430" t="s">
        <v>466</v>
      </c>
      <c r="C153" s="414">
        <v>698386.29</v>
      </c>
      <c r="D153" s="415"/>
      <c r="E153" s="415"/>
    </row>
    <row r="154" spans="1:5" s="329" customFormat="1" ht="18" customHeight="1" x14ac:dyDescent="0.2">
      <c r="A154" s="436">
        <v>61602</v>
      </c>
      <c r="B154" s="430" t="s">
        <v>460</v>
      </c>
      <c r="C154" s="414">
        <v>717349.24</v>
      </c>
      <c r="D154" s="415"/>
      <c r="E154" s="415"/>
    </row>
    <row r="155" spans="1:5" s="329" customFormat="1" ht="18" customHeight="1" x14ac:dyDescent="0.2">
      <c r="A155" s="436">
        <v>61603</v>
      </c>
      <c r="B155" s="430" t="s">
        <v>461</v>
      </c>
      <c r="C155" s="414">
        <v>40000</v>
      </c>
      <c r="D155" s="415"/>
      <c r="E155" s="415"/>
    </row>
    <row r="156" spans="1:5" s="329" customFormat="1" ht="18" customHeight="1" x14ac:dyDescent="0.2">
      <c r="A156" s="436">
        <v>61604</v>
      </c>
      <c r="B156" s="430" t="s">
        <v>462</v>
      </c>
      <c r="C156" s="414">
        <v>300000.57</v>
      </c>
      <c r="D156" s="415"/>
      <c r="E156" s="415"/>
    </row>
    <row r="157" spans="1:5" s="329" customFormat="1" ht="18" customHeight="1" x14ac:dyDescent="0.2">
      <c r="A157" s="436">
        <v>61606</v>
      </c>
      <c r="B157" s="430" t="s">
        <v>467</v>
      </c>
      <c r="C157" s="414">
        <v>90000</v>
      </c>
      <c r="D157" s="415"/>
      <c r="E157" s="415"/>
    </row>
    <row r="158" spans="1:5" s="329" customFormat="1" ht="18" customHeight="1" x14ac:dyDescent="0.2">
      <c r="A158" s="436">
        <v>61607</v>
      </c>
      <c r="B158" s="437" t="s">
        <v>463</v>
      </c>
      <c r="C158" s="414">
        <v>252000</v>
      </c>
      <c r="D158" s="415"/>
      <c r="E158" s="415"/>
    </row>
    <row r="159" spans="1:5" s="329" customFormat="1" ht="18" customHeight="1" x14ac:dyDescent="0.2">
      <c r="A159" s="436">
        <v>61608</v>
      </c>
      <c r="B159" s="437" t="s">
        <v>737</v>
      </c>
      <c r="C159" s="414">
        <v>0</v>
      </c>
      <c r="D159" s="415"/>
      <c r="E159" s="415"/>
    </row>
    <row r="160" spans="1:5" s="329" customFormat="1" ht="18" customHeight="1" x14ac:dyDescent="0.2">
      <c r="A160" s="436">
        <v>61699</v>
      </c>
      <c r="B160" s="437" t="s">
        <v>464</v>
      </c>
      <c r="C160" s="414">
        <v>6008077.5200000005</v>
      </c>
      <c r="D160" s="415"/>
      <c r="E160" s="415"/>
    </row>
    <row r="161" spans="1:5" s="329" customFormat="1" ht="18" customHeight="1" x14ac:dyDescent="0.2">
      <c r="A161" s="436"/>
      <c r="B161" s="437"/>
      <c r="C161" s="414"/>
      <c r="D161" s="415"/>
      <c r="E161" s="415"/>
    </row>
    <row r="162" spans="1:5" s="329" customFormat="1" ht="18" customHeight="1" x14ac:dyDescent="0.2">
      <c r="A162" s="435">
        <v>71</v>
      </c>
      <c r="B162" s="438" t="s">
        <v>156</v>
      </c>
      <c r="C162" s="414"/>
      <c r="D162" s="415"/>
      <c r="E162" s="415">
        <v>492159.70999999996</v>
      </c>
    </row>
    <row r="163" spans="1:5" s="329" customFormat="1" ht="18" customHeight="1" x14ac:dyDescent="0.2">
      <c r="A163" s="435">
        <v>713</v>
      </c>
      <c r="B163" s="438" t="s">
        <v>157</v>
      </c>
      <c r="C163" s="414"/>
      <c r="D163" s="415">
        <v>492159.70999999996</v>
      </c>
      <c r="E163" s="415"/>
    </row>
    <row r="164" spans="1:5" s="329" customFormat="1" ht="18" customHeight="1" x14ac:dyDescent="0.2">
      <c r="A164" s="436">
        <v>71303</v>
      </c>
      <c r="B164" s="437" t="s">
        <v>237</v>
      </c>
      <c r="C164" s="414">
        <v>0</v>
      </c>
      <c r="D164" s="415"/>
      <c r="E164" s="415"/>
    </row>
    <row r="165" spans="1:5" s="329" customFormat="1" ht="18" customHeight="1" x14ac:dyDescent="0.2">
      <c r="A165" s="436">
        <v>71304</v>
      </c>
      <c r="B165" s="437" t="s">
        <v>238</v>
      </c>
      <c r="C165" s="414">
        <v>492159.70999999996</v>
      </c>
      <c r="D165" s="415"/>
      <c r="E165" s="415"/>
    </row>
    <row r="166" spans="1:5" s="329" customFormat="1" ht="18" customHeight="1" x14ac:dyDescent="0.2">
      <c r="A166" s="436">
        <v>71307</v>
      </c>
      <c r="B166" s="437" t="s">
        <v>922</v>
      </c>
      <c r="C166" s="414">
        <v>0</v>
      </c>
      <c r="D166" s="415"/>
      <c r="E166" s="415"/>
    </row>
    <row r="167" spans="1:5" s="329" customFormat="1" ht="18" customHeight="1" x14ac:dyDescent="0.2">
      <c r="A167" s="436">
        <v>71308</v>
      </c>
      <c r="B167" s="437" t="s">
        <v>274</v>
      </c>
      <c r="C167" s="414">
        <v>0</v>
      </c>
      <c r="D167" s="415"/>
      <c r="E167" s="415"/>
    </row>
    <row r="168" spans="1:5" s="329" customFormat="1" ht="18" customHeight="1" x14ac:dyDescent="0.2">
      <c r="A168" s="436"/>
      <c r="B168" s="437"/>
      <c r="C168" s="414"/>
      <c r="D168" s="415"/>
      <c r="E168" s="415"/>
    </row>
    <row r="169" spans="1:5" s="329" customFormat="1" ht="18" customHeight="1" x14ac:dyDescent="0.2">
      <c r="A169" s="435">
        <v>72</v>
      </c>
      <c r="B169" s="438" t="s">
        <v>384</v>
      </c>
      <c r="C169" s="414"/>
      <c r="D169" s="415"/>
      <c r="E169" s="415">
        <v>916039.85999999975</v>
      </c>
    </row>
    <row r="170" spans="1:5" s="329" customFormat="1" ht="18" customHeight="1" x14ac:dyDescent="0.2">
      <c r="A170" s="435">
        <v>721</v>
      </c>
      <c r="B170" s="438" t="s">
        <v>275</v>
      </c>
      <c r="C170" s="414"/>
      <c r="D170" s="415">
        <v>916039.85999999975</v>
      </c>
      <c r="E170" s="415"/>
    </row>
    <row r="171" spans="1:5" s="329" customFormat="1" ht="18" customHeight="1" x14ac:dyDescent="0.2">
      <c r="A171" s="436">
        <v>72101</v>
      </c>
      <c r="B171" s="437" t="s">
        <v>275</v>
      </c>
      <c r="C171" s="414">
        <v>916039.85999999975</v>
      </c>
      <c r="D171" s="415"/>
      <c r="E171" s="415"/>
    </row>
    <row r="172" spans="1:5" s="329" customFormat="1" ht="18" customHeight="1" x14ac:dyDescent="0.2">
      <c r="A172" s="436"/>
      <c r="B172" s="437"/>
      <c r="C172" s="414"/>
      <c r="D172" s="415"/>
      <c r="E172" s="415"/>
    </row>
    <row r="173" spans="1:5" s="329" customFormat="1" ht="18" customHeight="1" x14ac:dyDescent="0.2">
      <c r="A173" s="435">
        <v>99</v>
      </c>
      <c r="B173" s="438" t="s">
        <v>456</v>
      </c>
      <c r="C173" s="414"/>
      <c r="D173" s="415"/>
      <c r="E173" s="415">
        <v>63.649999999999991</v>
      </c>
    </row>
    <row r="174" spans="1:5" s="329" customFormat="1" ht="18" customHeight="1" x14ac:dyDescent="0.2">
      <c r="A174" s="435">
        <v>991</v>
      </c>
      <c r="B174" s="438" t="s">
        <v>457</v>
      </c>
      <c r="C174" s="414"/>
      <c r="D174" s="415">
        <v>63.649999999999991</v>
      </c>
      <c r="E174" s="415"/>
    </row>
    <row r="175" spans="1:5" s="329" customFormat="1" ht="18" customHeight="1" thickBot="1" x14ac:dyDescent="0.25">
      <c r="A175" s="436">
        <v>99101</v>
      </c>
      <c r="B175" s="437" t="s">
        <v>457</v>
      </c>
      <c r="C175" s="414">
        <v>63.649999999999991</v>
      </c>
      <c r="D175" s="415"/>
      <c r="E175" s="415"/>
    </row>
    <row r="176" spans="1:5" s="329" customFormat="1" ht="18" customHeight="1" thickBot="1" x14ac:dyDescent="0.25">
      <c r="A176" s="439"/>
      <c r="B176" s="440" t="s">
        <v>465</v>
      </c>
      <c r="C176" s="441">
        <v>25590363.849999998</v>
      </c>
      <c r="D176" s="442">
        <v>25590363.850000001</v>
      </c>
      <c r="E176" s="441">
        <v>25590363.849999994</v>
      </c>
    </row>
    <row r="177" spans="1:5" s="329" customFormat="1" ht="18" customHeight="1" x14ac:dyDescent="0.2">
      <c r="A177" s="416"/>
      <c r="B177" s="443"/>
      <c r="C177" s="443"/>
      <c r="D177" s="443"/>
      <c r="E177" s="443"/>
    </row>
    <row r="178" spans="1:5" s="329" customFormat="1" ht="18" customHeight="1" x14ac:dyDescent="0.2">
      <c r="A178" s="416"/>
      <c r="B178" s="443"/>
      <c r="C178" s="443"/>
      <c r="D178" s="443"/>
      <c r="E178" s="443">
        <v>25590363.850000001</v>
      </c>
    </row>
    <row r="179" spans="1:5" s="329" customFormat="1" ht="18" customHeight="1" x14ac:dyDescent="0.2">
      <c r="A179" s="416"/>
      <c r="B179" s="443"/>
      <c r="C179" s="443"/>
      <c r="D179" s="443"/>
      <c r="E179" s="364"/>
    </row>
    <row r="180" spans="1:5" s="329" customFormat="1" ht="18" customHeight="1" x14ac:dyDescent="0.2">
      <c r="A180" s="416"/>
      <c r="B180" s="443"/>
      <c r="C180" s="443"/>
      <c r="D180" s="443"/>
      <c r="E180" s="443">
        <v>0</v>
      </c>
    </row>
    <row r="181" spans="1:5" s="329" customFormat="1" ht="18" customHeight="1" x14ac:dyDescent="0.2">
      <c r="A181" s="416"/>
      <c r="B181" s="443"/>
      <c r="C181" s="443"/>
      <c r="D181" s="443"/>
      <c r="E181" s="443"/>
    </row>
    <row r="182" spans="1:5" ht="18" customHeight="1" x14ac:dyDescent="0.2">
      <c r="D182" s="443"/>
      <c r="E182" s="443"/>
    </row>
  </sheetData>
  <mergeCells count="3">
    <mergeCell ref="A1:E1"/>
    <mergeCell ref="A2:E2"/>
    <mergeCell ref="A3:E3"/>
  </mergeCells>
  <phoneticPr fontId="17" type="noConversion"/>
  <printOptions horizontalCentered="1"/>
  <pageMargins left="0.23622047244094491" right="0.51181102362204722" top="0.39370078740157483" bottom="0.39370078740157483" header="0.39370078740157483" footer="0"/>
  <pageSetup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C184"/>
  <sheetViews>
    <sheetView showGridLines="0" workbookViewId="0">
      <selection activeCell="B3" sqref="B3"/>
    </sheetView>
  </sheetViews>
  <sheetFormatPr baseColWidth="10" defaultRowHeight="12.75" x14ac:dyDescent="0.2"/>
  <cols>
    <col min="2" max="2" width="68.42578125" customWidth="1"/>
  </cols>
  <sheetData>
    <row r="3" spans="2:2" ht="15.75" x14ac:dyDescent="0.2">
      <c r="B3" s="450" t="s">
        <v>1516</v>
      </c>
    </row>
    <row r="4" spans="2:2" ht="15.75" x14ac:dyDescent="0.2">
      <c r="B4" s="451"/>
    </row>
    <row r="5" spans="2:2" ht="15.75" x14ac:dyDescent="0.2">
      <c r="B5" s="454" t="s">
        <v>1517</v>
      </c>
    </row>
    <row r="6" spans="2:2" ht="94.5" x14ac:dyDescent="0.2">
      <c r="B6" s="455" t="s">
        <v>1518</v>
      </c>
    </row>
    <row r="7" spans="2:2" ht="15.75" x14ac:dyDescent="0.2">
      <c r="B7" s="455"/>
    </row>
    <row r="8" spans="2:2" ht="126" x14ac:dyDescent="0.2">
      <c r="B8" s="455" t="s">
        <v>1519</v>
      </c>
    </row>
    <row r="9" spans="2:2" ht="15.75" x14ac:dyDescent="0.2">
      <c r="B9" s="454"/>
    </row>
    <row r="10" spans="2:2" ht="15.75" x14ac:dyDescent="0.2">
      <c r="B10" s="454" t="s">
        <v>1520</v>
      </c>
    </row>
    <row r="11" spans="2:2" ht="94.5" x14ac:dyDescent="0.2">
      <c r="B11" s="455" t="s">
        <v>1521</v>
      </c>
    </row>
    <row r="12" spans="2:2" ht="15.75" x14ac:dyDescent="0.2">
      <c r="B12" s="448"/>
    </row>
    <row r="13" spans="2:2" ht="15.75" x14ac:dyDescent="0.2">
      <c r="B13" s="454" t="s">
        <v>1522</v>
      </c>
    </row>
    <row r="14" spans="2:2" ht="63" x14ac:dyDescent="0.2">
      <c r="B14" s="455" t="s">
        <v>1523</v>
      </c>
    </row>
    <row r="15" spans="2:2" ht="15.75" x14ac:dyDescent="0.2">
      <c r="B15" s="448"/>
    </row>
    <row r="16" spans="2:2" ht="47.25" x14ac:dyDescent="0.2">
      <c r="B16" s="448" t="s">
        <v>1524</v>
      </c>
    </row>
    <row r="17" spans="2:2" ht="15.75" x14ac:dyDescent="0.2">
      <c r="B17" s="448"/>
    </row>
    <row r="18" spans="2:2" ht="63" x14ac:dyDescent="0.2">
      <c r="B18" s="448" t="s">
        <v>1525</v>
      </c>
    </row>
    <row r="19" spans="2:2" ht="15.75" x14ac:dyDescent="0.2">
      <c r="B19" s="448"/>
    </row>
    <row r="20" spans="2:2" ht="15.75" x14ac:dyDescent="0.2">
      <c r="B20" s="454" t="s">
        <v>1526</v>
      </c>
    </row>
    <row r="21" spans="2:2" ht="63" x14ac:dyDescent="0.2">
      <c r="B21" s="455" t="s">
        <v>1527</v>
      </c>
    </row>
    <row r="22" spans="2:2" ht="15.75" x14ac:dyDescent="0.2">
      <c r="B22" s="448"/>
    </row>
    <row r="23" spans="2:2" ht="15.75" x14ac:dyDescent="0.2">
      <c r="B23" s="454" t="s">
        <v>1528</v>
      </c>
    </row>
    <row r="24" spans="2:2" ht="110.25" x14ac:dyDescent="0.2">
      <c r="B24" s="455" t="s">
        <v>1529</v>
      </c>
    </row>
    <row r="25" spans="2:2" ht="15.75" x14ac:dyDescent="0.2">
      <c r="B25" s="448"/>
    </row>
    <row r="26" spans="2:2" ht="47.25" x14ac:dyDescent="0.2">
      <c r="B26" s="448" t="s">
        <v>1530</v>
      </c>
    </row>
    <row r="27" spans="2:2" ht="15.75" x14ac:dyDescent="0.2">
      <c r="B27" s="448"/>
    </row>
    <row r="28" spans="2:2" ht="31.5" x14ac:dyDescent="0.2">
      <c r="B28" s="448" t="s">
        <v>1531</v>
      </c>
    </row>
    <row r="29" spans="2:2" ht="15.75" x14ac:dyDescent="0.2">
      <c r="B29" s="448"/>
    </row>
    <row r="30" spans="2:2" ht="47.25" x14ac:dyDescent="0.2">
      <c r="B30" s="448" t="s">
        <v>1532</v>
      </c>
    </row>
    <row r="31" spans="2:2" ht="15.75" x14ac:dyDescent="0.2">
      <c r="B31" s="454"/>
    </row>
    <row r="32" spans="2:2" ht="15.75" x14ac:dyDescent="0.2">
      <c r="B32" s="454" t="s">
        <v>1533</v>
      </c>
    </row>
    <row r="33" spans="2:2" ht="78.75" x14ac:dyDescent="0.2">
      <c r="B33" s="455" t="s">
        <v>1534</v>
      </c>
    </row>
    <row r="34" spans="2:2" ht="15.75" x14ac:dyDescent="0.2">
      <c r="B34" s="448"/>
    </row>
    <row r="35" spans="2:2" ht="47.25" x14ac:dyDescent="0.2">
      <c r="B35" s="448" t="s">
        <v>1535</v>
      </c>
    </row>
    <row r="36" spans="2:2" ht="15.75" x14ac:dyDescent="0.2">
      <c r="B36" s="448"/>
    </row>
    <row r="37" spans="2:2" ht="15.75" x14ac:dyDescent="0.2">
      <c r="B37" s="454" t="s">
        <v>1536</v>
      </c>
    </row>
    <row r="38" spans="2:2" ht="63" x14ac:dyDescent="0.2">
      <c r="B38" s="455" t="s">
        <v>1537</v>
      </c>
    </row>
    <row r="39" spans="2:2" ht="15.75" x14ac:dyDescent="0.2">
      <c r="B39" s="448"/>
    </row>
    <row r="40" spans="2:2" ht="15.75" x14ac:dyDescent="0.2">
      <c r="B40" s="454" t="s">
        <v>1538</v>
      </c>
    </row>
    <row r="41" spans="2:2" ht="78.75" x14ac:dyDescent="0.2">
      <c r="B41" s="455" t="s">
        <v>1539</v>
      </c>
    </row>
    <row r="42" spans="2:2" ht="15.75" x14ac:dyDescent="0.2">
      <c r="B42" s="448"/>
    </row>
    <row r="43" spans="2:2" ht="15.75" x14ac:dyDescent="0.2">
      <c r="B43" s="454" t="s">
        <v>1540</v>
      </c>
    </row>
    <row r="44" spans="2:2" ht="47.25" x14ac:dyDescent="0.2">
      <c r="B44" s="455" t="s">
        <v>1541</v>
      </c>
    </row>
    <row r="45" spans="2:2" ht="15.75" x14ac:dyDescent="0.2">
      <c r="B45" s="448"/>
    </row>
    <row r="46" spans="2:2" ht="15.75" x14ac:dyDescent="0.2">
      <c r="B46" s="454" t="s">
        <v>1542</v>
      </c>
    </row>
    <row r="47" spans="2:2" ht="110.25" x14ac:dyDescent="0.2">
      <c r="B47" s="455" t="s">
        <v>1543</v>
      </c>
    </row>
    <row r="48" spans="2:2" ht="15.75" x14ac:dyDescent="0.2">
      <c r="B48" s="448"/>
    </row>
    <row r="49" spans="2:2" ht="15.75" x14ac:dyDescent="0.2">
      <c r="B49" s="454" t="s">
        <v>1544</v>
      </c>
    </row>
    <row r="50" spans="2:2" ht="78.75" x14ac:dyDescent="0.2">
      <c r="B50" s="455" t="s">
        <v>1545</v>
      </c>
    </row>
    <row r="51" spans="2:2" ht="15.75" x14ac:dyDescent="0.2">
      <c r="B51" s="454"/>
    </row>
    <row r="52" spans="2:2" ht="15.75" x14ac:dyDescent="0.2">
      <c r="B52" s="454" t="s">
        <v>1546</v>
      </c>
    </row>
    <row r="53" spans="2:2" ht="63" x14ac:dyDescent="0.2">
      <c r="B53" s="455" t="s">
        <v>1547</v>
      </c>
    </row>
    <row r="54" spans="2:2" ht="15.75" x14ac:dyDescent="0.2">
      <c r="B54" s="448"/>
    </row>
    <row r="55" spans="2:2" ht="15.75" x14ac:dyDescent="0.2">
      <c r="B55" s="454" t="s">
        <v>1548</v>
      </c>
    </row>
    <row r="56" spans="2:2" ht="78.75" x14ac:dyDescent="0.2">
      <c r="B56" s="455" t="s">
        <v>1549</v>
      </c>
    </row>
    <row r="57" spans="2:2" ht="15.75" x14ac:dyDescent="0.2">
      <c r="B57" s="448"/>
    </row>
    <row r="58" spans="2:2" ht="15.75" x14ac:dyDescent="0.2">
      <c r="B58" s="454" t="s">
        <v>1550</v>
      </c>
    </row>
    <row r="59" spans="2:2" ht="78.75" x14ac:dyDescent="0.2">
      <c r="B59" s="455" t="s">
        <v>1551</v>
      </c>
    </row>
    <row r="60" spans="2:2" ht="15.75" x14ac:dyDescent="0.2">
      <c r="B60" s="448"/>
    </row>
    <row r="61" spans="2:2" ht="63" x14ac:dyDescent="0.2">
      <c r="B61" s="448" t="s">
        <v>1552</v>
      </c>
    </row>
    <row r="62" spans="2:2" ht="15.75" x14ac:dyDescent="0.2">
      <c r="B62" s="454"/>
    </row>
    <row r="63" spans="2:2" ht="15.75" x14ac:dyDescent="0.2">
      <c r="B63" s="454" t="s">
        <v>1553</v>
      </c>
    </row>
    <row r="64" spans="2:2" ht="78.75" x14ac:dyDescent="0.2">
      <c r="B64" s="455" t="s">
        <v>1554</v>
      </c>
    </row>
    <row r="65" spans="2:2" ht="15.75" x14ac:dyDescent="0.2">
      <c r="B65" s="448"/>
    </row>
    <row r="66" spans="2:2" ht="126" x14ac:dyDescent="0.2">
      <c r="B66" s="448" t="s">
        <v>1555</v>
      </c>
    </row>
    <row r="67" spans="2:2" ht="15.75" x14ac:dyDescent="0.2">
      <c r="B67" s="448"/>
    </row>
    <row r="68" spans="2:2" ht="63" x14ac:dyDescent="0.2">
      <c r="B68" s="448" t="s">
        <v>1556</v>
      </c>
    </row>
    <row r="69" spans="2:2" ht="15.75" x14ac:dyDescent="0.2">
      <c r="B69" s="448"/>
    </row>
    <row r="70" spans="2:2" ht="63" x14ac:dyDescent="0.2">
      <c r="B70" s="448" t="s">
        <v>1557</v>
      </c>
    </row>
    <row r="71" spans="2:2" ht="15.75" x14ac:dyDescent="0.2">
      <c r="B71" s="448"/>
    </row>
    <row r="72" spans="2:2" ht="47.25" x14ac:dyDescent="0.2">
      <c r="B72" s="448" t="s">
        <v>1558</v>
      </c>
    </row>
    <row r="73" spans="2:2" ht="15.75" x14ac:dyDescent="0.2">
      <c r="B73" s="448"/>
    </row>
    <row r="74" spans="2:2" ht="63" x14ac:dyDescent="0.2">
      <c r="B74" s="448" t="s">
        <v>1559</v>
      </c>
    </row>
    <row r="75" spans="2:2" ht="15.75" x14ac:dyDescent="0.2">
      <c r="B75" s="448"/>
    </row>
    <row r="76" spans="2:2" ht="15.75" x14ac:dyDescent="0.2">
      <c r="B76" s="454" t="s">
        <v>1560</v>
      </c>
    </row>
    <row r="77" spans="2:2" ht="110.25" x14ac:dyDescent="0.2">
      <c r="B77" s="455" t="s">
        <v>1561</v>
      </c>
    </row>
    <row r="78" spans="2:2" ht="15.75" x14ac:dyDescent="0.2">
      <c r="B78" s="454"/>
    </row>
    <row r="79" spans="2:2" ht="15.75" x14ac:dyDescent="0.2">
      <c r="B79" s="454" t="s">
        <v>1562</v>
      </c>
    </row>
    <row r="80" spans="2:2" ht="94.5" x14ac:dyDescent="0.2">
      <c r="B80" s="455" t="s">
        <v>1563</v>
      </c>
    </row>
    <row r="81" spans="2:2" ht="15.75" x14ac:dyDescent="0.2">
      <c r="B81" s="448"/>
    </row>
    <row r="82" spans="2:2" ht="15.75" x14ac:dyDescent="0.2">
      <c r="B82" s="450" t="s">
        <v>1564</v>
      </c>
    </row>
    <row r="83" spans="2:2" ht="78.75" x14ac:dyDescent="0.2">
      <c r="B83" s="455" t="s">
        <v>1565</v>
      </c>
    </row>
    <row r="84" spans="2:2" ht="15.75" x14ac:dyDescent="0.2">
      <c r="B84" s="448"/>
    </row>
    <row r="85" spans="2:2" ht="15.75" x14ac:dyDescent="0.2">
      <c r="B85" s="454" t="s">
        <v>1566</v>
      </c>
    </row>
    <row r="86" spans="2:2" ht="141.75" x14ac:dyDescent="0.2">
      <c r="B86" s="455" t="s">
        <v>1567</v>
      </c>
    </row>
    <row r="87" spans="2:2" ht="15.75" x14ac:dyDescent="0.2">
      <c r="B87" s="448"/>
    </row>
    <row r="88" spans="2:2" ht="63" x14ac:dyDescent="0.2">
      <c r="B88" s="448" t="s">
        <v>1568</v>
      </c>
    </row>
    <row r="89" spans="2:2" ht="15.75" x14ac:dyDescent="0.2">
      <c r="B89" s="448"/>
    </row>
    <row r="90" spans="2:2" ht="126" x14ac:dyDescent="0.2">
      <c r="B90" s="448" t="s">
        <v>1569</v>
      </c>
    </row>
    <row r="91" spans="2:2" ht="15.75" x14ac:dyDescent="0.2">
      <c r="B91" s="448"/>
    </row>
    <row r="92" spans="2:2" ht="78.75" x14ac:dyDescent="0.2">
      <c r="B92" s="448" t="s">
        <v>1570</v>
      </c>
    </row>
    <row r="93" spans="2:2" ht="15.75" x14ac:dyDescent="0.2">
      <c r="B93" s="448"/>
    </row>
    <row r="94" spans="2:2" ht="78.75" x14ac:dyDescent="0.2">
      <c r="B94" s="448" t="s">
        <v>1571</v>
      </c>
    </row>
    <row r="95" spans="2:2" ht="15.75" x14ac:dyDescent="0.2">
      <c r="B95" s="448"/>
    </row>
    <row r="96" spans="2:2" ht="47.25" x14ac:dyDescent="0.2">
      <c r="B96" s="448" t="s">
        <v>1572</v>
      </c>
    </row>
    <row r="97" spans="2:2" ht="15.75" x14ac:dyDescent="0.2">
      <c r="B97" s="454"/>
    </row>
    <row r="98" spans="2:2" ht="15.75" x14ac:dyDescent="0.2">
      <c r="B98" s="454" t="s">
        <v>1573</v>
      </c>
    </row>
    <row r="99" spans="2:2" ht="31.5" x14ac:dyDescent="0.2">
      <c r="B99" s="455" t="s">
        <v>1574</v>
      </c>
    </row>
    <row r="100" spans="2:2" ht="63" x14ac:dyDescent="0.2">
      <c r="B100" s="448" t="s">
        <v>1575</v>
      </c>
    </row>
    <row r="101" spans="2:2" ht="31.5" x14ac:dyDescent="0.2">
      <c r="B101" s="448" t="s">
        <v>1576</v>
      </c>
    </row>
    <row r="102" spans="2:2" ht="31.5" x14ac:dyDescent="0.2">
      <c r="B102" s="448" t="s">
        <v>1577</v>
      </c>
    </row>
    <row r="103" spans="2:2" ht="78.75" x14ac:dyDescent="0.2">
      <c r="B103" s="448" t="s">
        <v>1578</v>
      </c>
    </row>
    <row r="104" spans="2:2" ht="110.25" x14ac:dyDescent="0.2">
      <c r="B104" s="448" t="s">
        <v>1579</v>
      </c>
    </row>
    <row r="105" spans="2:2" ht="15.75" x14ac:dyDescent="0.2">
      <c r="B105" s="448"/>
    </row>
    <row r="106" spans="2:2" ht="15.75" x14ac:dyDescent="0.2">
      <c r="B106" s="454" t="s">
        <v>1580</v>
      </c>
    </row>
    <row r="107" spans="2:2" ht="47.25" x14ac:dyDescent="0.2">
      <c r="B107" s="455" t="s">
        <v>1581</v>
      </c>
    </row>
    <row r="108" spans="2:2" ht="15.75" x14ac:dyDescent="0.2">
      <c r="B108" s="448" t="s">
        <v>1582</v>
      </c>
    </row>
    <row r="109" spans="2:2" ht="31.5" x14ac:dyDescent="0.2">
      <c r="B109" s="448" t="s">
        <v>1583</v>
      </c>
    </row>
    <row r="110" spans="2:2" ht="31.5" x14ac:dyDescent="0.2">
      <c r="B110" s="448" t="s">
        <v>1584</v>
      </c>
    </row>
    <row r="111" spans="2:2" ht="31.5" x14ac:dyDescent="0.2">
      <c r="B111" s="448" t="s">
        <v>1585</v>
      </c>
    </row>
    <row r="112" spans="2:2" ht="31.5" x14ac:dyDescent="0.2">
      <c r="B112" s="448" t="s">
        <v>1586</v>
      </c>
    </row>
    <row r="113" spans="2:2" ht="63" x14ac:dyDescent="0.2">
      <c r="B113" s="448" t="s">
        <v>1587</v>
      </c>
    </row>
    <row r="114" spans="2:2" ht="63" x14ac:dyDescent="0.2">
      <c r="B114" s="448" t="s">
        <v>1588</v>
      </c>
    </row>
    <row r="115" spans="2:2" ht="31.5" x14ac:dyDescent="0.2">
      <c r="B115" s="448" t="s">
        <v>1589</v>
      </c>
    </row>
    <row r="116" spans="2:2" ht="15.75" x14ac:dyDescent="0.2">
      <c r="B116" s="448"/>
    </row>
    <row r="117" spans="2:2" ht="63" x14ac:dyDescent="0.2">
      <c r="B117" s="448" t="s">
        <v>1590</v>
      </c>
    </row>
    <row r="118" spans="2:2" ht="15.75" x14ac:dyDescent="0.2">
      <c r="B118" s="448" t="s">
        <v>652</v>
      </c>
    </row>
    <row r="119" spans="2:2" ht="15.75" x14ac:dyDescent="0.2">
      <c r="B119" s="454" t="s">
        <v>1591</v>
      </c>
    </row>
    <row r="120" spans="2:2" ht="78.75" x14ac:dyDescent="0.2">
      <c r="B120" s="455" t="s">
        <v>1592</v>
      </c>
    </row>
    <row r="121" spans="2:2" ht="15.75" x14ac:dyDescent="0.2">
      <c r="B121" s="448"/>
    </row>
    <row r="122" spans="2:2" ht="15.75" x14ac:dyDescent="0.2">
      <c r="B122" s="454" t="s">
        <v>1593</v>
      </c>
    </row>
    <row r="123" spans="2:2" ht="63" x14ac:dyDescent="0.2">
      <c r="B123" s="455" t="s">
        <v>1594</v>
      </c>
    </row>
    <row r="124" spans="2:2" ht="15.75" x14ac:dyDescent="0.2">
      <c r="B124" s="448"/>
    </row>
    <row r="125" spans="2:2" ht="63" x14ac:dyDescent="0.2">
      <c r="B125" s="448" t="s">
        <v>1595</v>
      </c>
    </row>
    <row r="126" spans="2:2" ht="15.75" x14ac:dyDescent="0.2">
      <c r="B126" s="448"/>
    </row>
    <row r="127" spans="2:2" ht="15.75" x14ac:dyDescent="0.2">
      <c r="B127" s="454" t="s">
        <v>1596</v>
      </c>
    </row>
    <row r="128" spans="2:2" ht="78.75" x14ac:dyDescent="0.2">
      <c r="B128" s="455" t="s">
        <v>1597</v>
      </c>
    </row>
    <row r="129" spans="2:3" ht="15.75" x14ac:dyDescent="0.2">
      <c r="B129" s="448"/>
    </row>
    <row r="130" spans="2:3" ht="141.75" x14ac:dyDescent="0.2">
      <c r="B130" s="455" t="s">
        <v>1598</v>
      </c>
    </row>
    <row r="131" spans="2:3" ht="15.75" x14ac:dyDescent="0.2">
      <c r="B131" s="448"/>
    </row>
    <row r="132" spans="2:3" ht="126" x14ac:dyDescent="0.2">
      <c r="B132" s="448" t="s">
        <v>1599</v>
      </c>
    </row>
    <row r="133" spans="2:3" ht="15.75" x14ac:dyDescent="0.2">
      <c r="B133" s="448"/>
    </row>
    <row r="134" spans="2:3" ht="15.75" x14ac:dyDescent="0.2">
      <c r="B134" s="454" t="s">
        <v>1600</v>
      </c>
    </row>
    <row r="135" spans="2:3" ht="94.5" x14ac:dyDescent="0.2">
      <c r="B135" s="455" t="s">
        <v>1601</v>
      </c>
    </row>
    <row r="136" spans="2:3" ht="15.75" x14ac:dyDescent="0.2">
      <c r="B136" s="454"/>
    </row>
    <row r="137" spans="2:3" ht="15.75" x14ac:dyDescent="0.2">
      <c r="B137" s="454" t="s">
        <v>1602</v>
      </c>
    </row>
    <row r="138" spans="2:3" ht="78.75" x14ac:dyDescent="0.2">
      <c r="B138" s="455" t="s">
        <v>1603</v>
      </c>
    </row>
    <row r="139" spans="2:3" ht="15.75" x14ac:dyDescent="0.2">
      <c r="B139" s="448"/>
    </row>
    <row r="140" spans="2:3" ht="47.25" x14ac:dyDescent="0.2">
      <c r="B140" s="448" t="s">
        <v>1604</v>
      </c>
    </row>
    <row r="141" spans="2:3" ht="15.75" x14ac:dyDescent="0.2">
      <c r="B141" s="448"/>
    </row>
    <row r="142" spans="2:3" ht="15.75" x14ac:dyDescent="0.2">
      <c r="B142" s="456" t="s">
        <v>397</v>
      </c>
      <c r="C142" s="456" t="s">
        <v>1605</v>
      </c>
    </row>
    <row r="143" spans="2:3" ht="15.75" x14ac:dyDescent="0.2">
      <c r="B143" s="457" t="s">
        <v>1606</v>
      </c>
      <c r="C143" s="458">
        <v>6</v>
      </c>
    </row>
    <row r="144" spans="2:3" ht="15.75" x14ac:dyDescent="0.2">
      <c r="B144" s="457" t="s">
        <v>1607</v>
      </c>
      <c r="C144" s="458">
        <v>15</v>
      </c>
    </row>
    <row r="145" spans="2:3" ht="15.75" x14ac:dyDescent="0.2">
      <c r="B145" s="457" t="s">
        <v>1608</v>
      </c>
      <c r="C145" s="459"/>
    </row>
    <row r="146" spans="2:3" ht="15.75" x14ac:dyDescent="0.2">
      <c r="B146" s="457" t="s">
        <v>1609</v>
      </c>
      <c r="C146" s="458">
        <v>3.5</v>
      </c>
    </row>
    <row r="147" spans="2:3" ht="15.75" x14ac:dyDescent="0.2">
      <c r="B147" s="457" t="s">
        <v>1610</v>
      </c>
      <c r="C147" s="458">
        <v>7</v>
      </c>
    </row>
    <row r="148" spans="2:3" ht="15.75" x14ac:dyDescent="0.2">
      <c r="B148" s="457" t="s">
        <v>1611</v>
      </c>
      <c r="C148" s="458">
        <v>4</v>
      </c>
    </row>
    <row r="149" spans="2:3" ht="15.75" x14ac:dyDescent="0.2">
      <c r="B149" s="448"/>
    </row>
    <row r="150" spans="2:3" ht="63" x14ac:dyDescent="0.2">
      <c r="B150" s="448" t="s">
        <v>1612</v>
      </c>
    </row>
    <row r="151" spans="2:3" ht="15.75" x14ac:dyDescent="0.2">
      <c r="B151" s="454"/>
    </row>
    <row r="152" spans="2:3" ht="15.75" x14ac:dyDescent="0.2">
      <c r="B152" s="454"/>
    </row>
    <row r="153" spans="2:3" ht="15.75" x14ac:dyDescent="0.2">
      <c r="B153" s="454" t="s">
        <v>1613</v>
      </c>
    </row>
    <row r="154" spans="2:3" ht="110.25" x14ac:dyDescent="0.2">
      <c r="B154" s="455" t="s">
        <v>1614</v>
      </c>
    </row>
    <row r="155" spans="2:3" ht="15.75" x14ac:dyDescent="0.2">
      <c r="B155" s="460"/>
    </row>
    <row r="156" spans="2:3" ht="15.75" x14ac:dyDescent="0.2">
      <c r="B156" s="454"/>
    </row>
    <row r="157" spans="2:3" ht="15.75" x14ac:dyDescent="0.2">
      <c r="B157" s="454"/>
    </row>
    <row r="158" spans="2:3" ht="15.75" x14ac:dyDescent="0.2">
      <c r="B158" s="454" t="s">
        <v>1615</v>
      </c>
    </row>
    <row r="159" spans="2:3" ht="157.5" x14ac:dyDescent="0.2">
      <c r="B159" s="455" t="s">
        <v>1616</v>
      </c>
    </row>
    <row r="160" spans="2:3" ht="15.75" x14ac:dyDescent="0.2">
      <c r="B160" s="448"/>
    </row>
    <row r="161" spans="2:2" ht="78.75" x14ac:dyDescent="0.2">
      <c r="B161" s="455" t="s">
        <v>1617</v>
      </c>
    </row>
    <row r="162" spans="2:2" ht="15.75" x14ac:dyDescent="0.2">
      <c r="B162" s="448"/>
    </row>
    <row r="163" spans="2:2" ht="78.75" x14ac:dyDescent="0.2">
      <c r="B163" s="455" t="s">
        <v>1618</v>
      </c>
    </row>
    <row r="164" spans="2:2" ht="47.25" x14ac:dyDescent="0.2">
      <c r="B164" s="448" t="s">
        <v>1619</v>
      </c>
    </row>
    <row r="165" spans="2:2" ht="63" x14ac:dyDescent="0.2">
      <c r="B165" s="448" t="s">
        <v>1620</v>
      </c>
    </row>
    <row r="166" spans="2:2" ht="31.5" x14ac:dyDescent="0.2">
      <c r="B166" s="448" t="s">
        <v>1621</v>
      </c>
    </row>
    <row r="167" spans="2:2" ht="15.75" x14ac:dyDescent="0.2">
      <c r="B167" s="455"/>
    </row>
    <row r="168" spans="2:2" ht="94.5" x14ac:dyDescent="0.2">
      <c r="B168" s="455" t="s">
        <v>1622</v>
      </c>
    </row>
    <row r="169" spans="2:2" ht="15.75" x14ac:dyDescent="0.2">
      <c r="B169" s="448"/>
    </row>
    <row r="170" spans="2:2" ht="78.75" x14ac:dyDescent="0.2">
      <c r="B170" s="455" t="s">
        <v>1623</v>
      </c>
    </row>
    <row r="171" spans="2:2" ht="15.75" x14ac:dyDescent="0.2">
      <c r="B171" s="448"/>
    </row>
    <row r="172" spans="2:2" ht="110.25" x14ac:dyDescent="0.2">
      <c r="B172" s="455" t="s">
        <v>1624</v>
      </c>
    </row>
    <row r="173" spans="2:2" ht="15.75" x14ac:dyDescent="0.2">
      <c r="B173" s="448"/>
    </row>
    <row r="174" spans="2:2" ht="15.75" x14ac:dyDescent="0.2">
      <c r="B174" s="454"/>
    </row>
    <row r="175" spans="2:2" ht="15.75" x14ac:dyDescent="0.2">
      <c r="B175" s="454" t="s">
        <v>1625</v>
      </c>
    </row>
    <row r="176" spans="2:2" ht="157.5" x14ac:dyDescent="0.2">
      <c r="B176" s="455" t="s">
        <v>1626</v>
      </c>
    </row>
    <row r="177" spans="2:2" ht="15.75" x14ac:dyDescent="0.2">
      <c r="B177" s="448"/>
    </row>
    <row r="178" spans="2:2" ht="47.25" x14ac:dyDescent="0.2">
      <c r="B178" s="448" t="s">
        <v>1627</v>
      </c>
    </row>
    <row r="179" spans="2:2" ht="15.75" x14ac:dyDescent="0.2">
      <c r="B179" s="448"/>
    </row>
    <row r="180" spans="2:2" ht="15.75" x14ac:dyDescent="0.2">
      <c r="B180" s="454" t="s">
        <v>1628</v>
      </c>
    </row>
    <row r="181" spans="2:2" ht="31.5" x14ac:dyDescent="0.2">
      <c r="B181" s="455" t="s">
        <v>1629</v>
      </c>
    </row>
    <row r="182" spans="2:2" ht="15.75" x14ac:dyDescent="0.2">
      <c r="B182" s="453"/>
    </row>
    <row r="183" spans="2:2" ht="47.25" x14ac:dyDescent="0.2">
      <c r="B183" s="453" t="s">
        <v>1630</v>
      </c>
    </row>
    <row r="184" spans="2:2" ht="15.75" x14ac:dyDescent="0.2">
      <c r="B184" s="45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indexed="41"/>
  </sheetPr>
  <dimension ref="A1:P124"/>
  <sheetViews>
    <sheetView showGridLines="0" zoomScale="90" zoomScaleNormal="90" workbookViewId="0">
      <selection activeCell="E71" sqref="E71"/>
    </sheetView>
  </sheetViews>
  <sheetFormatPr baseColWidth="10" defaultColWidth="10.28515625" defaultRowHeight="15" x14ac:dyDescent="0.2"/>
  <cols>
    <col min="1" max="1" width="10.42578125" style="17" bestFit="1" customWidth="1"/>
    <col min="2" max="2" width="15.28515625" style="17" customWidth="1"/>
    <col min="3" max="3" width="18.28515625" style="17" customWidth="1"/>
    <col min="4" max="4" width="18.7109375" style="17" customWidth="1"/>
    <col min="5" max="5" width="18" style="17" customWidth="1"/>
    <col min="6" max="6" width="18.140625" style="17" customWidth="1"/>
    <col min="7" max="7" width="3.42578125" style="17" bestFit="1" customWidth="1"/>
    <col min="8" max="8" width="4" style="17" bestFit="1" customWidth="1"/>
    <col min="9" max="9" width="19.42578125" style="17" bestFit="1" customWidth="1"/>
    <col min="10" max="10" width="7.7109375" style="17" bestFit="1" customWidth="1"/>
    <col min="11" max="11" width="41.5703125" style="17" bestFit="1" customWidth="1"/>
    <col min="12" max="12" width="17.85546875" style="17" bestFit="1" customWidth="1"/>
    <col min="13" max="14" width="16.140625" style="17" bestFit="1" customWidth="1"/>
    <col min="15" max="15" width="17.42578125" style="17" bestFit="1" customWidth="1"/>
    <col min="16" max="16" width="18.28515625" style="17" customWidth="1"/>
    <col min="17" max="16384" width="10.28515625" style="17"/>
  </cols>
  <sheetData>
    <row r="1" spans="1:9" ht="15.75" x14ac:dyDescent="0.25">
      <c r="A1" s="333" t="s">
        <v>108</v>
      </c>
    </row>
    <row r="2" spans="1:9" ht="20.25" x14ac:dyDescent="0.3">
      <c r="A2" s="18" t="s">
        <v>109</v>
      </c>
    </row>
    <row r="3" spans="1:9" x14ac:dyDescent="0.2">
      <c r="A3" s="337" t="s">
        <v>1042</v>
      </c>
    </row>
    <row r="4" spans="1:9" ht="18.75" x14ac:dyDescent="0.25">
      <c r="A4" s="19" t="s">
        <v>395</v>
      </c>
      <c r="B4" s="19" t="s">
        <v>110</v>
      </c>
      <c r="C4" s="336">
        <v>0.25</v>
      </c>
      <c r="D4" s="336">
        <v>0.75</v>
      </c>
      <c r="E4" s="336">
        <v>0.02</v>
      </c>
      <c r="F4" s="19" t="s">
        <v>465</v>
      </c>
      <c r="G4" s="19" t="s">
        <v>338</v>
      </c>
      <c r="H4" s="19" t="s">
        <v>130</v>
      </c>
      <c r="I4" s="19" t="s">
        <v>339</v>
      </c>
    </row>
    <row r="5" spans="1:9" ht="15.75" x14ac:dyDescent="0.25">
      <c r="A5" s="19">
        <v>1</v>
      </c>
      <c r="B5" s="19" t="e">
        <f>+L66</f>
        <v>#REF!</v>
      </c>
      <c r="C5" s="20">
        <v>914385.01</v>
      </c>
      <c r="D5" s="20">
        <v>2743155.13</v>
      </c>
      <c r="E5" s="20"/>
      <c r="F5" s="21">
        <f>SUM(C5:E5)</f>
        <v>3657540.1399999997</v>
      </c>
      <c r="G5" s="22">
        <v>-2</v>
      </c>
      <c r="H5" s="22">
        <f>+G5^2</f>
        <v>4</v>
      </c>
      <c r="I5" s="23">
        <f>+G5*F5</f>
        <v>-7315080.2799999993</v>
      </c>
    </row>
    <row r="6" spans="1:9" ht="15.75" x14ac:dyDescent="0.25">
      <c r="A6" s="19">
        <v>2</v>
      </c>
      <c r="B6" s="19" t="e">
        <f>+M66</f>
        <v>#REF!</v>
      </c>
      <c r="C6" s="20">
        <v>900597.35</v>
      </c>
      <c r="D6" s="20">
        <v>2701792.16</v>
      </c>
      <c r="E6" s="20"/>
      <c r="F6" s="21">
        <f>SUM(C6:E6)</f>
        <v>3602389.5100000002</v>
      </c>
      <c r="G6" s="22">
        <v>-1</v>
      </c>
      <c r="H6" s="22">
        <f>+G6^2</f>
        <v>1</v>
      </c>
      <c r="I6" s="23">
        <f>+G6*F6</f>
        <v>-3602389.5100000002</v>
      </c>
    </row>
    <row r="7" spans="1:9" ht="15.75" x14ac:dyDescent="0.25">
      <c r="A7" s="19">
        <v>3</v>
      </c>
      <c r="B7" s="19" t="e">
        <f>+N66</f>
        <v>#REF!</v>
      </c>
      <c r="C7" s="20">
        <v>906943.67</v>
      </c>
      <c r="D7" s="20">
        <v>2720831.0550000002</v>
      </c>
      <c r="E7" s="20"/>
      <c r="F7" s="21">
        <f>SUM(C7:E7)</f>
        <v>3627774.7250000001</v>
      </c>
      <c r="G7" s="22">
        <v>0</v>
      </c>
      <c r="H7" s="22">
        <f>+G7^2</f>
        <v>0</v>
      </c>
      <c r="I7" s="23">
        <f>+G7*F7</f>
        <v>0</v>
      </c>
    </row>
    <row r="8" spans="1:9" ht="15.75" x14ac:dyDescent="0.25">
      <c r="A8" s="19">
        <v>4</v>
      </c>
      <c r="B8" s="19" t="e">
        <f>+O66</f>
        <v>#REF!</v>
      </c>
      <c r="C8" s="20">
        <v>977805.83</v>
      </c>
      <c r="D8" s="20">
        <v>2933417.61</v>
      </c>
      <c r="E8" s="20"/>
      <c r="F8" s="21">
        <f>SUM(C8:E8)</f>
        <v>3911223.44</v>
      </c>
      <c r="G8" s="22">
        <v>1</v>
      </c>
      <c r="H8" s="22">
        <f>+G8^2</f>
        <v>1</v>
      </c>
      <c r="I8" s="23">
        <f>+G8*F8</f>
        <v>3911223.44</v>
      </c>
    </row>
    <row r="9" spans="1:9" ht="15.75" x14ac:dyDescent="0.25">
      <c r="A9" s="19">
        <v>5</v>
      </c>
      <c r="B9" s="19" t="e">
        <f>+P66</f>
        <v>#REF!</v>
      </c>
      <c r="C9" s="20">
        <v>1037649.01</v>
      </c>
      <c r="D9" s="20">
        <v>3112947.13</v>
      </c>
      <c r="E9" s="20"/>
      <c r="F9" s="21">
        <f>SUM(C9:E9)</f>
        <v>4150596.1399999997</v>
      </c>
      <c r="G9" s="22">
        <v>2</v>
      </c>
      <c r="H9" s="22">
        <f>+G9^2</f>
        <v>4</v>
      </c>
      <c r="I9" s="23">
        <f>+G9*F9</f>
        <v>8301192.2799999993</v>
      </c>
    </row>
    <row r="10" spans="1:9" ht="15.75" x14ac:dyDescent="0.25">
      <c r="A10" s="19">
        <v>6</v>
      </c>
      <c r="B10" s="24" t="s">
        <v>365</v>
      </c>
      <c r="C10" s="21">
        <f>SUM(C5:C9)</f>
        <v>4737380.87</v>
      </c>
      <c r="D10" s="21">
        <f>SUM(D5:D9)</f>
        <v>14212143.085000001</v>
      </c>
      <c r="E10" s="21">
        <f>SUM(E5:E9)</f>
        <v>0</v>
      </c>
      <c r="F10" s="21">
        <f>SUM(F5:F9)</f>
        <v>18949523.954999998</v>
      </c>
      <c r="G10" s="19">
        <v>3</v>
      </c>
      <c r="H10" s="19">
        <f>SUM(H5:H9)</f>
        <v>10</v>
      </c>
      <c r="I10" s="25">
        <f>SUM(I5:I9)</f>
        <v>1294945.9299999997</v>
      </c>
    </row>
    <row r="11" spans="1:9" ht="9" customHeight="1" x14ac:dyDescent="0.2"/>
    <row r="12" spans="1:9" ht="26.25" x14ac:dyDescent="0.25">
      <c r="A12" s="19" t="s">
        <v>395</v>
      </c>
      <c r="B12" s="19" t="s">
        <v>110</v>
      </c>
      <c r="C12" s="24" t="s">
        <v>111</v>
      </c>
      <c r="D12" s="26" t="s">
        <v>112</v>
      </c>
      <c r="E12" s="26" t="s">
        <v>113</v>
      </c>
      <c r="F12" s="26" t="s">
        <v>114</v>
      </c>
    </row>
    <row r="13" spans="1:9" ht="15.75" x14ac:dyDescent="0.25">
      <c r="A13" s="19">
        <v>1</v>
      </c>
      <c r="B13" s="19" t="e">
        <f>+B5</f>
        <v>#REF!</v>
      </c>
      <c r="C13" s="27">
        <f>LOG10(F5)</f>
        <v>6.5631891010269712</v>
      </c>
      <c r="D13" s="28">
        <f>+$C$27+$C$28*A5</f>
        <v>6.5488556949129464</v>
      </c>
      <c r="E13" s="28">
        <f>10^D13</f>
        <v>3538797.3624779484</v>
      </c>
      <c r="F13" s="28">
        <f>+F5*(1+$C$29)</f>
        <v>3782209.4218030679</v>
      </c>
    </row>
    <row r="14" spans="1:9" ht="15.75" x14ac:dyDescent="0.25">
      <c r="A14" s="19">
        <v>2</v>
      </c>
      <c r="B14" s="19" t="e">
        <f>+B6</f>
        <v>#REF!</v>
      </c>
      <c r="C14" s="27">
        <f>LOG10(F6)</f>
        <v>6.5565906693102649</v>
      </c>
      <c r="D14" s="28">
        <f>+$C$27+$C$28*A6</f>
        <v>6.5634121660458256</v>
      </c>
      <c r="E14" s="28">
        <f>10^D14</f>
        <v>3659419.2309304224</v>
      </c>
      <c r="F14" s="28">
        <f>+F13*(1+$C$29)</f>
        <v>3911128.1251381971</v>
      </c>
    </row>
    <row r="15" spans="1:9" ht="15.75" x14ac:dyDescent="0.25">
      <c r="A15" s="19">
        <v>3</v>
      </c>
      <c r="B15" s="19" t="e">
        <f>+B7</f>
        <v>#REF!</v>
      </c>
      <c r="C15" s="27">
        <f>LOG10(F7)</f>
        <v>6.5596403107124752</v>
      </c>
      <c r="D15" s="28">
        <f>+$C$27+$C$28*A7</f>
        <v>6.5779686371787038</v>
      </c>
      <c r="E15" s="28">
        <f>10^D15</f>
        <v>3784152.562588797</v>
      </c>
      <c r="F15" s="28">
        <f>+F14*(1+$C$29)</f>
        <v>4044441.0938923173</v>
      </c>
    </row>
    <row r="16" spans="1:9" ht="15.75" x14ac:dyDescent="0.25">
      <c r="A16" s="19">
        <v>4</v>
      </c>
      <c r="B16" s="19" t="e">
        <f>+B8</f>
        <v>#REF!</v>
      </c>
      <c r="C16" s="27">
        <f>LOG10(F8)</f>
        <v>6.5923126269946195</v>
      </c>
      <c r="D16" s="28">
        <f>+$C$27+$C$28*A8</f>
        <v>6.5925251083115821</v>
      </c>
      <c r="E16" s="28">
        <f>10^D16</f>
        <v>3913137.4989540246</v>
      </c>
      <c r="F16" s="28">
        <f>+F15*(1+$C$29)</f>
        <v>4182298.1090364819</v>
      </c>
    </row>
    <row r="17" spans="1:7" ht="15.75" x14ac:dyDescent="0.25">
      <c r="A17" s="19">
        <v>5</v>
      </c>
      <c r="B17" s="19" t="e">
        <f>+B9</f>
        <v>#REF!</v>
      </c>
      <c r="C17" s="27">
        <f>LOG10(F9)</f>
        <v>6.6181104778491866</v>
      </c>
      <c r="D17" s="28">
        <f>+$C$27+$C$28*A9</f>
        <v>6.6070815794444613</v>
      </c>
      <c r="E17" s="28">
        <f>10^D17</f>
        <v>4046518.9583277791</v>
      </c>
      <c r="F17" s="29">
        <f>+F16*(1+$C$29)</f>
        <v>4324854.0569091169</v>
      </c>
    </row>
    <row r="18" spans="1:7" ht="15.75" x14ac:dyDescent="0.25">
      <c r="A18" s="19">
        <v>6</v>
      </c>
      <c r="B18" s="24" t="s">
        <v>365</v>
      </c>
      <c r="C18" s="27"/>
      <c r="D18" s="27"/>
      <c r="E18" s="27"/>
      <c r="F18" s="27"/>
    </row>
    <row r="19" spans="1:7" ht="9" customHeight="1" x14ac:dyDescent="0.2"/>
    <row r="20" spans="1:7" ht="18.75" x14ac:dyDescent="0.25">
      <c r="A20" s="333" t="s">
        <v>131</v>
      </c>
    </row>
    <row r="21" spans="1:7" x14ac:dyDescent="0.2">
      <c r="A21" s="487" t="s">
        <v>115</v>
      </c>
      <c r="B21" s="488"/>
      <c r="C21" s="30">
        <f>INTERCEPT(F5:F9,A5:A9)</f>
        <v>3401421.0120000001</v>
      </c>
      <c r="D21" s="31" t="s">
        <v>349</v>
      </c>
      <c r="E21" s="30">
        <f>+F10/A9</f>
        <v>3789904.7909999997</v>
      </c>
    </row>
    <row r="22" spans="1:7" x14ac:dyDescent="0.2">
      <c r="A22" s="487" t="s">
        <v>116</v>
      </c>
      <c r="B22" s="488"/>
      <c r="C22" s="30">
        <f>SLOPE(F5:F9,A5:A9)</f>
        <v>129494.59299999996</v>
      </c>
      <c r="D22" s="31" t="s">
        <v>352</v>
      </c>
      <c r="E22" s="30">
        <f>+I10/H10</f>
        <v>129494.59299999996</v>
      </c>
    </row>
    <row r="23" spans="1:7" ht="18.75" x14ac:dyDescent="0.35">
      <c r="A23" s="486" t="s">
        <v>1071</v>
      </c>
      <c r="B23" s="486"/>
      <c r="C23" s="32">
        <f>+C21+C22*A10</f>
        <v>4178388.57</v>
      </c>
      <c r="D23" s="33" t="s">
        <v>1072</v>
      </c>
      <c r="E23" s="32">
        <f>+E21+E22*G10</f>
        <v>4178388.5699999994</v>
      </c>
    </row>
    <row r="24" spans="1:7" ht="15.75" x14ac:dyDescent="0.25">
      <c r="A24" s="333" t="s">
        <v>117</v>
      </c>
      <c r="B24" s="333"/>
      <c r="C24" s="34">
        <f>(E23-F9)/F9</f>
        <v>6.696009214714806E-3</v>
      </c>
      <c r="D24" s="33"/>
      <c r="E24" s="32"/>
      <c r="G24" s="35"/>
    </row>
    <row r="25" spans="1:7" ht="7.5" customHeight="1" x14ac:dyDescent="0.25">
      <c r="A25" s="333"/>
      <c r="B25" s="333"/>
      <c r="C25" s="32"/>
      <c r="E25" s="333"/>
      <c r="F25" s="32"/>
      <c r="G25" s="35"/>
    </row>
    <row r="26" spans="1:7" ht="15.75" x14ac:dyDescent="0.25">
      <c r="A26" s="333" t="s">
        <v>118</v>
      </c>
    </row>
    <row r="27" spans="1:7" x14ac:dyDescent="0.2">
      <c r="A27" s="36" t="s">
        <v>115</v>
      </c>
      <c r="C27" s="37">
        <f>INTERCEPT(C13:C17,A5:A9)</f>
        <v>6.5342992237800681</v>
      </c>
    </row>
    <row r="28" spans="1:7" x14ac:dyDescent="0.2">
      <c r="A28" s="36" t="s">
        <v>116</v>
      </c>
      <c r="C28" s="37">
        <f>SLOPE(C13:C17,A5:A9)</f>
        <v>1.4556471132878546E-2</v>
      </c>
    </row>
    <row r="29" spans="1:7" ht="15.75" x14ac:dyDescent="0.25">
      <c r="A29" s="333" t="s">
        <v>117</v>
      </c>
      <c r="C29" s="38">
        <f>(10^C28)-1</f>
        <v>3.4085553960063519E-2</v>
      </c>
    </row>
    <row r="30" spans="1:7" ht="18.75" x14ac:dyDescent="0.35">
      <c r="A30" s="33" t="s">
        <v>1072</v>
      </c>
      <c r="C30" s="32">
        <f>(F9*C29)+F9</f>
        <v>4292071.5086964006</v>
      </c>
    </row>
    <row r="31" spans="1:7" ht="6" customHeight="1" x14ac:dyDescent="0.2"/>
    <row r="32" spans="1:7" ht="18.75" x14ac:dyDescent="0.25">
      <c r="A32" s="333" t="s">
        <v>132</v>
      </c>
    </row>
    <row r="33" spans="1:10" ht="15.75" x14ac:dyDescent="0.25">
      <c r="A33" s="333" t="s">
        <v>119</v>
      </c>
      <c r="H33" s="39"/>
      <c r="I33" s="40"/>
      <c r="J33" s="40"/>
    </row>
    <row r="34" spans="1:10" x14ac:dyDescent="0.2">
      <c r="A34" s="17" t="s">
        <v>120</v>
      </c>
      <c r="C34" s="41">
        <f>+F9</f>
        <v>4150596.1399999997</v>
      </c>
    </row>
    <row r="35" spans="1:10" x14ac:dyDescent="0.2">
      <c r="A35" s="17" t="s">
        <v>121</v>
      </c>
      <c r="C35" s="41">
        <f>+F5</f>
        <v>3657540.1399999997</v>
      </c>
    </row>
    <row r="36" spans="1:10" ht="15.75" x14ac:dyDescent="0.25">
      <c r="A36" s="333" t="s">
        <v>122</v>
      </c>
      <c r="C36" s="38">
        <f>((C34/C35)^(1/4))-1</f>
        <v>3.2120357650422982E-2</v>
      </c>
    </row>
    <row r="37" spans="1:10" ht="15.75" x14ac:dyDescent="0.25">
      <c r="A37" s="486" t="s">
        <v>1073</v>
      </c>
      <c r="B37" s="486"/>
      <c r="C37" s="42">
        <f>+F9+F9*C36</f>
        <v>4283914.772479265</v>
      </c>
    </row>
    <row r="38" spans="1:10" ht="6.75" customHeight="1" x14ac:dyDescent="0.2"/>
    <row r="39" spans="1:10" ht="18.75" x14ac:dyDescent="0.25">
      <c r="A39" s="333" t="s">
        <v>133</v>
      </c>
    </row>
    <row r="40" spans="1:10" ht="18.75" x14ac:dyDescent="0.35">
      <c r="A40" s="43" t="s">
        <v>134</v>
      </c>
      <c r="B40" s="44">
        <f>(F6/F5)-1</f>
        <v>-1.5078612370334588E-2</v>
      </c>
      <c r="D40" s="41"/>
    </row>
    <row r="41" spans="1:10" ht="18.75" x14ac:dyDescent="0.35">
      <c r="A41" s="43" t="s">
        <v>135</v>
      </c>
      <c r="B41" s="44">
        <f>(F7/F6)-1</f>
        <v>7.0467712970883056E-3</v>
      </c>
      <c r="D41" s="41"/>
    </row>
    <row r="42" spans="1:10" ht="18.75" x14ac:dyDescent="0.35">
      <c r="A42" s="43" t="s">
        <v>136</v>
      </c>
      <c r="B42" s="44">
        <f>(F8/F7)-1</f>
        <v>7.8132942778027514E-2</v>
      </c>
      <c r="D42" s="41"/>
    </row>
    <row r="43" spans="1:10" ht="18.75" x14ac:dyDescent="0.35">
      <c r="A43" s="43" t="s">
        <v>137</v>
      </c>
      <c r="B43" s="44">
        <f>(F9/F8)-1</f>
        <v>6.1201489424495659E-2</v>
      </c>
      <c r="D43" s="41"/>
    </row>
    <row r="44" spans="1:10" ht="18.75" x14ac:dyDescent="0.35">
      <c r="A44" s="45" t="s">
        <v>138</v>
      </c>
      <c r="B44" s="38">
        <f>AVERAGE(B40:B43)</f>
        <v>3.2825647782319223E-2</v>
      </c>
      <c r="D44" s="41"/>
    </row>
    <row r="45" spans="1:10" ht="15.75" x14ac:dyDescent="0.25">
      <c r="A45" s="486" t="s">
        <v>1073</v>
      </c>
      <c r="B45" s="486"/>
      <c r="C45" s="42">
        <f>+F9+F9*B44</f>
        <v>4286842.1469782935</v>
      </c>
    </row>
    <row r="46" spans="1:10" ht="8.25" customHeight="1" x14ac:dyDescent="0.2"/>
    <row r="47" spans="1:10" ht="18.75" x14ac:dyDescent="0.25">
      <c r="A47" s="333" t="s">
        <v>139</v>
      </c>
    </row>
    <row r="48" spans="1:10" ht="18.75" x14ac:dyDescent="0.35">
      <c r="A48" s="333" t="s">
        <v>140</v>
      </c>
      <c r="C48" s="33" t="s">
        <v>123</v>
      </c>
      <c r="D48" s="46">
        <f>+C45</f>
        <v>4286842.1469782935</v>
      </c>
    </row>
    <row r="49" spans="1:6" ht="15.75" x14ac:dyDescent="0.25">
      <c r="C49" s="33" t="s">
        <v>124</v>
      </c>
      <c r="D49" s="46">
        <f>+C37</f>
        <v>4283914.772479265</v>
      </c>
    </row>
    <row r="50" spans="1:6" ht="15.75" x14ac:dyDescent="0.25">
      <c r="C50" s="33" t="s">
        <v>125</v>
      </c>
      <c r="D50" s="46">
        <f>+C23</f>
        <v>4178388.57</v>
      </c>
    </row>
    <row r="51" spans="1:6" ht="15.75" x14ac:dyDescent="0.25">
      <c r="A51" s="333" t="s">
        <v>122</v>
      </c>
      <c r="C51" s="38">
        <f>(C52-F9)/F9</f>
        <v>2.800051459978763E-2</v>
      </c>
    </row>
    <row r="52" spans="1:6" ht="15.75" x14ac:dyDescent="0.25">
      <c r="A52" s="486" t="s">
        <v>1073</v>
      </c>
      <c r="B52" s="486"/>
      <c r="C52" s="42">
        <f>(D48+4*D49+D50)/6</f>
        <v>4266814.9678158918</v>
      </c>
    </row>
    <row r="53" spans="1:6" ht="15.75" thickBot="1" x14ac:dyDescent="0.25"/>
    <row r="54" spans="1:6" ht="16.5" thickBot="1" x14ac:dyDescent="0.3">
      <c r="A54" s="489" t="s">
        <v>126</v>
      </c>
      <c r="B54" s="490"/>
      <c r="C54" s="490"/>
      <c r="D54" s="490"/>
      <c r="E54" s="491"/>
      <c r="F54" s="47" t="s">
        <v>127</v>
      </c>
    </row>
    <row r="55" spans="1:6" ht="18.75" x14ac:dyDescent="0.25">
      <c r="A55" s="492" t="s">
        <v>131</v>
      </c>
      <c r="B55" s="493"/>
      <c r="C55" s="493"/>
      <c r="D55" s="493"/>
      <c r="E55" s="48">
        <f>+C23</f>
        <v>4178388.57</v>
      </c>
      <c r="F55" s="49">
        <f>+C24</f>
        <v>6.696009214714806E-3</v>
      </c>
    </row>
    <row r="56" spans="1:6" ht="15.75" x14ac:dyDescent="0.25">
      <c r="A56" s="334" t="s">
        <v>128</v>
      </c>
      <c r="B56" s="335"/>
      <c r="C56" s="335"/>
      <c r="D56" s="335"/>
      <c r="E56" s="50">
        <f>C30</f>
        <v>4292071.5086964006</v>
      </c>
      <c r="F56" s="51">
        <f>+C29</f>
        <v>3.4085553960063519E-2</v>
      </c>
    </row>
    <row r="57" spans="1:6" ht="18.75" x14ac:dyDescent="0.25">
      <c r="A57" s="494" t="s">
        <v>132</v>
      </c>
      <c r="B57" s="495"/>
      <c r="C57" s="495"/>
      <c r="D57" s="495"/>
      <c r="E57" s="52">
        <f>+C37</f>
        <v>4283914.772479265</v>
      </c>
      <c r="F57" s="53">
        <f>+C36</f>
        <v>3.2120357650422982E-2</v>
      </c>
    </row>
    <row r="58" spans="1:6" ht="18.75" x14ac:dyDescent="0.25">
      <c r="A58" s="496" t="s">
        <v>133</v>
      </c>
      <c r="B58" s="497"/>
      <c r="C58" s="497"/>
      <c r="D58" s="497"/>
      <c r="E58" s="50">
        <f>+C45</f>
        <v>4286842.1469782935</v>
      </c>
      <c r="F58" s="51">
        <f>+B44</f>
        <v>3.2825647782319223E-2</v>
      </c>
    </row>
    <row r="59" spans="1:6" ht="19.5" thickBot="1" x14ac:dyDescent="0.3">
      <c r="A59" s="498" t="s">
        <v>139</v>
      </c>
      <c r="B59" s="499"/>
      <c r="C59" s="499"/>
      <c r="D59" s="499"/>
      <c r="E59" s="54">
        <f>+C52</f>
        <v>4266814.9678158918</v>
      </c>
      <c r="F59" s="55">
        <f>+C51</f>
        <v>2.800051459978763E-2</v>
      </c>
    </row>
    <row r="60" spans="1:6" ht="6.75" customHeight="1" thickBot="1" x14ac:dyDescent="0.25"/>
    <row r="61" spans="1:6" ht="16.5" thickBot="1" x14ac:dyDescent="0.3">
      <c r="A61" s="56" t="s">
        <v>129</v>
      </c>
      <c r="B61" s="57"/>
      <c r="C61" s="57"/>
      <c r="D61" s="57"/>
      <c r="E61" s="58"/>
      <c r="F61" s="59">
        <f>MAX(F55:F59)</f>
        <v>3.4085553960063519E-2</v>
      </c>
    </row>
    <row r="66" spans="2:16" ht="15.75" x14ac:dyDescent="0.2">
      <c r="J66" s="17" t="s">
        <v>340</v>
      </c>
      <c r="K66" s="17" t="s">
        <v>143</v>
      </c>
      <c r="L66" s="271" t="e">
        <f>+#REF!</f>
        <v>#REF!</v>
      </c>
      <c r="M66" s="271" t="e">
        <f>+#REF!</f>
        <v>#REF!</v>
      </c>
      <c r="N66" s="271" t="e">
        <f>+#REF!</f>
        <v>#REF!</v>
      </c>
      <c r="O66" s="271" t="e">
        <f>+#REF!</f>
        <v>#REF!</v>
      </c>
      <c r="P66" s="271" t="e">
        <f>+#REF!</f>
        <v>#REF!</v>
      </c>
    </row>
    <row r="67" spans="2:16" x14ac:dyDescent="0.2">
      <c r="B67" s="337" t="s">
        <v>1506</v>
      </c>
      <c r="J67" s="17">
        <v>11801</v>
      </c>
      <c r="K67" s="17" t="s">
        <v>341</v>
      </c>
      <c r="L67" s="60" t="e">
        <f>+#REF!</f>
        <v>#REF!</v>
      </c>
      <c r="M67" s="60" t="e">
        <f>+#REF!</f>
        <v>#REF!</v>
      </c>
      <c r="N67" s="60" t="e">
        <f>+#REF!</f>
        <v>#REF!</v>
      </c>
      <c r="O67" s="60" t="e">
        <f>+#REF!</f>
        <v>#REF!</v>
      </c>
      <c r="P67" s="60" t="e">
        <f>+#REF!</f>
        <v>#REF!</v>
      </c>
    </row>
    <row r="68" spans="2:16" x14ac:dyDescent="0.2">
      <c r="J68" s="17">
        <v>11802</v>
      </c>
      <c r="K68" s="17" t="s">
        <v>342</v>
      </c>
      <c r="L68" s="60" t="e">
        <f>+#REF!</f>
        <v>#REF!</v>
      </c>
      <c r="M68" s="60" t="e">
        <f>+#REF!</f>
        <v>#REF!</v>
      </c>
      <c r="N68" s="60" t="e">
        <f>+#REF!</f>
        <v>#REF!</v>
      </c>
      <c r="O68" s="60" t="e">
        <f>+#REF!</f>
        <v>#REF!</v>
      </c>
      <c r="P68" s="60" t="e">
        <f>+#REF!</f>
        <v>#REF!</v>
      </c>
    </row>
    <row r="69" spans="2:16" x14ac:dyDescent="0.2">
      <c r="C69" s="339" t="s">
        <v>1504</v>
      </c>
      <c r="D69" s="339" t="s">
        <v>1505</v>
      </c>
      <c r="E69" s="339" t="s">
        <v>1507</v>
      </c>
      <c r="F69" s="17">
        <v>2020</v>
      </c>
      <c r="J69" s="17">
        <v>11803</v>
      </c>
      <c r="K69" s="17" t="s">
        <v>343</v>
      </c>
      <c r="L69" s="60" t="e">
        <f>+#REF!</f>
        <v>#REF!</v>
      </c>
      <c r="M69" s="60" t="e">
        <f>+#REF!</f>
        <v>#REF!</v>
      </c>
      <c r="N69" s="60" t="e">
        <f>+#REF!</f>
        <v>#REF!</v>
      </c>
      <c r="O69" s="60" t="e">
        <f>+#REF!</f>
        <v>#REF!</v>
      </c>
      <c r="P69" s="60" t="e">
        <f>+#REF!</f>
        <v>#REF!</v>
      </c>
    </row>
    <row r="70" spans="2:16" x14ac:dyDescent="0.2">
      <c r="B70" s="338">
        <v>0.25</v>
      </c>
      <c r="C70" s="60">
        <f>79035.56*11</f>
        <v>869391.15999999992</v>
      </c>
      <c r="D70" s="60">
        <v>79035.570000000007</v>
      </c>
      <c r="E70" s="60">
        <f>SUM(C70:D70)</f>
        <v>948426.73</v>
      </c>
      <c r="F70" s="60">
        <v>1037649.01</v>
      </c>
      <c r="J70" s="17">
        <v>11804</v>
      </c>
      <c r="K70" s="17" t="s">
        <v>344</v>
      </c>
      <c r="L70" s="60" t="e">
        <f>+#REF!</f>
        <v>#REF!</v>
      </c>
      <c r="M70" s="60" t="e">
        <f>+#REF!</f>
        <v>#REF!</v>
      </c>
      <c r="N70" s="60" t="e">
        <f>+#REF!</f>
        <v>#REF!</v>
      </c>
      <c r="O70" s="60" t="e">
        <f>+#REF!</f>
        <v>#REF!</v>
      </c>
      <c r="P70" s="60" t="e">
        <f>+#REF!</f>
        <v>#REF!</v>
      </c>
    </row>
    <row r="71" spans="2:16" x14ac:dyDescent="0.2">
      <c r="B71" s="338">
        <v>0.75</v>
      </c>
      <c r="C71" s="60">
        <f>237106.66*11</f>
        <v>2608173.2600000002</v>
      </c>
      <c r="D71" s="60">
        <v>237106.69</v>
      </c>
      <c r="E71" s="60">
        <f t="shared" ref="E71:E72" si="0">SUM(C71:D71)</f>
        <v>2845279.95</v>
      </c>
      <c r="F71" s="60">
        <v>3112947.13</v>
      </c>
      <c r="J71" s="17">
        <v>11806</v>
      </c>
      <c r="K71" s="17" t="s">
        <v>300</v>
      </c>
      <c r="L71" s="60" t="e">
        <f>+#REF!</f>
        <v>#REF!</v>
      </c>
      <c r="M71" s="60" t="e">
        <f>+#REF!</f>
        <v>#REF!</v>
      </c>
      <c r="N71" s="60" t="e">
        <f>+#REF!</f>
        <v>#REF!</v>
      </c>
      <c r="O71" s="60" t="e">
        <f>+#REF!</f>
        <v>#REF!</v>
      </c>
      <c r="P71" s="60" t="e">
        <f>+#REF!</f>
        <v>#REF!</v>
      </c>
    </row>
    <row r="72" spans="2:16" x14ac:dyDescent="0.2">
      <c r="B72" s="338">
        <v>0.02</v>
      </c>
      <c r="C72" s="60">
        <f>79409.85*11</f>
        <v>873508.35000000009</v>
      </c>
      <c r="D72" s="60">
        <v>79409.789999999994</v>
      </c>
      <c r="E72" s="60">
        <f t="shared" si="0"/>
        <v>952918.14000000013</v>
      </c>
      <c r="F72" s="60">
        <v>1042140.47</v>
      </c>
      <c r="J72" s="17">
        <v>11808</v>
      </c>
      <c r="K72" s="17" t="s">
        <v>302</v>
      </c>
      <c r="L72" s="60" t="e">
        <f>+#REF!</f>
        <v>#REF!</v>
      </c>
      <c r="M72" s="60" t="e">
        <f>+#REF!</f>
        <v>#REF!</v>
      </c>
      <c r="N72" s="60" t="e">
        <f>+#REF!</f>
        <v>#REF!</v>
      </c>
      <c r="O72" s="60" t="e">
        <f>+#REF!</f>
        <v>#REF!</v>
      </c>
      <c r="P72" s="60" t="e">
        <f>+#REF!</f>
        <v>#REF!</v>
      </c>
    </row>
    <row r="73" spans="2:16" x14ac:dyDescent="0.2">
      <c r="C73" s="60">
        <f>SUM(C70:C72)</f>
        <v>4351072.7699999996</v>
      </c>
      <c r="D73" s="60">
        <f t="shared" ref="D73:E73" si="1">SUM(D70:D72)</f>
        <v>395552.05</v>
      </c>
      <c r="E73" s="60">
        <f t="shared" si="1"/>
        <v>4746624.82</v>
      </c>
      <c r="F73" s="60">
        <f>SUM(F70:F72)</f>
        <v>5192736.6099999994</v>
      </c>
      <c r="J73" s="17">
        <v>11809</v>
      </c>
      <c r="K73" s="17" t="s">
        <v>303</v>
      </c>
      <c r="L73" s="60" t="e">
        <f>+#REF!</f>
        <v>#REF!</v>
      </c>
      <c r="M73" s="60" t="e">
        <f>+#REF!</f>
        <v>#REF!</v>
      </c>
      <c r="N73" s="60" t="e">
        <f>+#REF!</f>
        <v>#REF!</v>
      </c>
      <c r="O73" s="60" t="e">
        <f>+#REF!</f>
        <v>#REF!</v>
      </c>
      <c r="P73" s="60" t="e">
        <f>+#REF!</f>
        <v>#REF!</v>
      </c>
    </row>
    <row r="74" spans="2:16" x14ac:dyDescent="0.2">
      <c r="F74" s="60"/>
      <c r="J74" s="17">
        <v>11810</v>
      </c>
      <c r="K74" s="17" t="s">
        <v>304</v>
      </c>
      <c r="L74" s="60" t="e">
        <f>+#REF!</f>
        <v>#REF!</v>
      </c>
      <c r="M74" s="60" t="e">
        <f>+#REF!</f>
        <v>#REF!</v>
      </c>
      <c r="N74" s="60" t="e">
        <f>+#REF!</f>
        <v>#REF!</v>
      </c>
      <c r="O74" s="60" t="e">
        <f>+#REF!</f>
        <v>#REF!</v>
      </c>
      <c r="P74" s="60" t="e">
        <f>+#REF!</f>
        <v>#REF!</v>
      </c>
    </row>
    <row r="75" spans="2:16" x14ac:dyDescent="0.2">
      <c r="E75" s="340" t="s">
        <v>1508</v>
      </c>
      <c r="F75" s="60">
        <f>+F73-E73</f>
        <v>446111.78999999911</v>
      </c>
      <c r="J75" s="17">
        <v>11811</v>
      </c>
      <c r="K75" s="17" t="s">
        <v>305</v>
      </c>
      <c r="L75" s="60" t="e">
        <f>+#REF!</f>
        <v>#REF!</v>
      </c>
      <c r="M75" s="60" t="e">
        <f>+#REF!</f>
        <v>#REF!</v>
      </c>
      <c r="N75" s="60" t="e">
        <f>+#REF!</f>
        <v>#REF!</v>
      </c>
      <c r="O75" s="60" t="e">
        <f>+#REF!</f>
        <v>#REF!</v>
      </c>
      <c r="P75" s="60" t="e">
        <f>+#REF!</f>
        <v>#REF!</v>
      </c>
    </row>
    <row r="76" spans="2:16" x14ac:dyDescent="0.2">
      <c r="J76" s="17">
        <v>11812</v>
      </c>
      <c r="K76" s="17" t="s">
        <v>306</v>
      </c>
      <c r="L76" s="60" t="e">
        <f>+#REF!</f>
        <v>#REF!</v>
      </c>
      <c r="M76" s="60" t="e">
        <f>+#REF!</f>
        <v>#REF!</v>
      </c>
      <c r="N76" s="60" t="e">
        <f>+#REF!</f>
        <v>#REF!</v>
      </c>
      <c r="O76" s="60" t="e">
        <f>+#REF!</f>
        <v>#REF!</v>
      </c>
      <c r="P76" s="60" t="e">
        <f>+#REF!</f>
        <v>#REF!</v>
      </c>
    </row>
    <row r="77" spans="2:16" x14ac:dyDescent="0.2">
      <c r="J77" s="17">
        <v>11813</v>
      </c>
      <c r="K77" s="17" t="s">
        <v>307</v>
      </c>
      <c r="L77" s="60" t="e">
        <f>+#REF!</f>
        <v>#REF!</v>
      </c>
      <c r="M77" s="60" t="e">
        <f>+#REF!</f>
        <v>#REF!</v>
      </c>
      <c r="N77" s="60" t="e">
        <f>+#REF!</f>
        <v>#REF!</v>
      </c>
      <c r="O77" s="60" t="e">
        <f>+#REF!</f>
        <v>#REF!</v>
      </c>
      <c r="P77" s="60" t="e">
        <f>+#REF!</f>
        <v>#REF!</v>
      </c>
    </row>
    <row r="78" spans="2:16" x14ac:dyDescent="0.2">
      <c r="J78" s="17">
        <v>11814</v>
      </c>
      <c r="K78" s="17" t="s">
        <v>308</v>
      </c>
      <c r="L78" s="60" t="e">
        <f>+#REF!</f>
        <v>#REF!</v>
      </c>
      <c r="M78" s="60" t="e">
        <f>+#REF!</f>
        <v>#REF!</v>
      </c>
      <c r="N78" s="60" t="e">
        <f>+#REF!</f>
        <v>#REF!</v>
      </c>
      <c r="O78" s="60" t="e">
        <f>+#REF!</f>
        <v>#REF!</v>
      </c>
      <c r="P78" s="60" t="e">
        <f>+#REF!</f>
        <v>#REF!</v>
      </c>
    </row>
    <row r="79" spans="2:16" x14ac:dyDescent="0.2">
      <c r="J79" s="17">
        <v>11815</v>
      </c>
      <c r="K79" s="17" t="s">
        <v>316</v>
      </c>
      <c r="L79" s="60" t="e">
        <f>+#REF!</f>
        <v>#REF!</v>
      </c>
      <c r="M79" s="60" t="e">
        <f>+#REF!</f>
        <v>#REF!</v>
      </c>
      <c r="N79" s="60" t="e">
        <f>+#REF!</f>
        <v>#REF!</v>
      </c>
      <c r="O79" s="60" t="e">
        <f>+#REF!</f>
        <v>#REF!</v>
      </c>
      <c r="P79" s="60" t="e">
        <f>+#REF!</f>
        <v>#REF!</v>
      </c>
    </row>
    <row r="80" spans="2:16" x14ac:dyDescent="0.2">
      <c r="J80" s="17">
        <v>11816</v>
      </c>
      <c r="K80" s="17" t="s">
        <v>317</v>
      </c>
      <c r="L80" s="60" t="e">
        <f>+#REF!</f>
        <v>#REF!</v>
      </c>
      <c r="M80" s="60" t="e">
        <f>+#REF!</f>
        <v>#REF!</v>
      </c>
      <c r="N80" s="60" t="e">
        <f>+#REF!</f>
        <v>#REF!</v>
      </c>
      <c r="O80" s="60" t="e">
        <f>+#REF!</f>
        <v>#REF!</v>
      </c>
      <c r="P80" s="60" t="e">
        <f>+#REF!</f>
        <v>#REF!</v>
      </c>
    </row>
    <row r="81" spans="10:16" x14ac:dyDescent="0.2">
      <c r="J81" s="17">
        <v>11817</v>
      </c>
      <c r="K81" s="17" t="s">
        <v>309</v>
      </c>
      <c r="L81" s="60" t="e">
        <f>+#REF!</f>
        <v>#REF!</v>
      </c>
      <c r="M81" s="60" t="e">
        <f>+#REF!</f>
        <v>#REF!</v>
      </c>
      <c r="N81" s="60" t="e">
        <f>+#REF!</f>
        <v>#REF!</v>
      </c>
      <c r="O81" s="60" t="e">
        <f>+#REF!</f>
        <v>#REF!</v>
      </c>
      <c r="P81" s="60" t="e">
        <f>+#REF!</f>
        <v>#REF!</v>
      </c>
    </row>
    <row r="82" spans="10:16" x14ac:dyDescent="0.2">
      <c r="J82" s="17">
        <v>11818</v>
      </c>
      <c r="K82" s="17" t="s">
        <v>346</v>
      </c>
      <c r="L82" s="60" t="e">
        <f>+#REF!</f>
        <v>#REF!</v>
      </c>
      <c r="M82" s="60" t="e">
        <f>+#REF!</f>
        <v>#REF!</v>
      </c>
      <c r="N82" s="60" t="e">
        <f>+#REF!</f>
        <v>#REF!</v>
      </c>
      <c r="O82" s="60" t="e">
        <f>+#REF!</f>
        <v>#REF!</v>
      </c>
      <c r="P82" s="60" t="e">
        <f>+#REF!</f>
        <v>#REF!</v>
      </c>
    </row>
    <row r="83" spans="10:16" x14ac:dyDescent="0.2">
      <c r="J83" s="17">
        <v>11899</v>
      </c>
      <c r="K83" s="17" t="s">
        <v>345</v>
      </c>
      <c r="L83" s="60" t="e">
        <f>+#REF!</f>
        <v>#REF!</v>
      </c>
      <c r="M83" s="60" t="e">
        <f>+#REF!</f>
        <v>#REF!</v>
      </c>
      <c r="N83" s="60" t="e">
        <f>+#REF!</f>
        <v>#REF!</v>
      </c>
      <c r="O83" s="60" t="e">
        <f>+#REF!</f>
        <v>#REF!</v>
      </c>
      <c r="P83" s="60" t="e">
        <f>+#REF!</f>
        <v>#REF!</v>
      </c>
    </row>
    <row r="84" spans="10:16" ht="15.75" x14ac:dyDescent="0.25">
      <c r="K84" s="17" t="s">
        <v>30</v>
      </c>
      <c r="L84" s="61" t="e">
        <f>SUM(L67:L83)</f>
        <v>#REF!</v>
      </c>
      <c r="M84" s="61" t="e">
        <f>SUM(M67:M83)</f>
        <v>#REF!</v>
      </c>
      <c r="N84" s="61" t="e">
        <f>SUM(N67:N83)</f>
        <v>#REF!</v>
      </c>
      <c r="O84" s="61" t="e">
        <f>SUM(O67:O83)</f>
        <v>#REF!</v>
      </c>
      <c r="P84" s="61" t="e">
        <f>SUM(P67:P83)</f>
        <v>#REF!</v>
      </c>
    </row>
    <row r="85" spans="10:16" x14ac:dyDescent="0.2">
      <c r="J85" s="17" t="e">
        <f>+#REF!</f>
        <v>#REF!</v>
      </c>
      <c r="K85" s="17" t="e">
        <f>+#REF!</f>
        <v>#REF!</v>
      </c>
      <c r="L85" s="60" t="e">
        <f>+#REF!</f>
        <v>#REF!</v>
      </c>
      <c r="M85" s="60" t="e">
        <f>+#REF!</f>
        <v>#REF!</v>
      </c>
      <c r="N85" s="60" t="e">
        <f>+#REF!</f>
        <v>#REF!</v>
      </c>
      <c r="O85" s="60" t="e">
        <f>+#REF!</f>
        <v>#REF!</v>
      </c>
      <c r="P85" s="60" t="e">
        <f>+#REF!</f>
        <v>#REF!</v>
      </c>
    </row>
    <row r="86" spans="10:16" x14ac:dyDescent="0.2">
      <c r="J86" s="17" t="e">
        <f>+#REF!</f>
        <v>#REF!</v>
      </c>
      <c r="K86" s="17" t="e">
        <f>+#REF!</f>
        <v>#REF!</v>
      </c>
      <c r="L86" s="60" t="e">
        <f>+#REF!</f>
        <v>#REF!</v>
      </c>
      <c r="M86" s="60" t="e">
        <f>+#REF!</f>
        <v>#REF!</v>
      </c>
      <c r="N86" s="60" t="e">
        <f>+#REF!</f>
        <v>#REF!</v>
      </c>
      <c r="O86" s="60" t="e">
        <f>+#REF!</f>
        <v>#REF!</v>
      </c>
      <c r="P86" s="60" t="e">
        <f>+#REF!</f>
        <v>#REF!</v>
      </c>
    </row>
    <row r="87" spans="10:16" x14ac:dyDescent="0.2">
      <c r="J87" s="17" t="e">
        <f>+#REF!</f>
        <v>#REF!</v>
      </c>
      <c r="K87" s="17" t="e">
        <f>+#REF!</f>
        <v>#REF!</v>
      </c>
      <c r="L87" s="60" t="e">
        <f>+#REF!</f>
        <v>#REF!</v>
      </c>
      <c r="M87" s="60" t="e">
        <f>+#REF!</f>
        <v>#REF!</v>
      </c>
      <c r="N87" s="60" t="e">
        <f>+#REF!</f>
        <v>#REF!</v>
      </c>
      <c r="O87" s="60" t="e">
        <f>+#REF!</f>
        <v>#REF!</v>
      </c>
      <c r="P87" s="60" t="e">
        <f>+#REF!</f>
        <v>#REF!</v>
      </c>
    </row>
    <row r="88" spans="10:16" x14ac:dyDescent="0.2">
      <c r="J88" s="17" t="e">
        <f>+#REF!</f>
        <v>#REF!</v>
      </c>
      <c r="K88" s="17" t="e">
        <f>+#REF!</f>
        <v>#REF!</v>
      </c>
      <c r="L88" s="60" t="e">
        <f>+#REF!</f>
        <v>#REF!</v>
      </c>
      <c r="M88" s="60" t="e">
        <f>+#REF!</f>
        <v>#REF!</v>
      </c>
      <c r="N88" s="60" t="e">
        <f>+#REF!</f>
        <v>#REF!</v>
      </c>
      <c r="O88" s="60" t="e">
        <f>+#REF!</f>
        <v>#REF!</v>
      </c>
      <c r="P88" s="60" t="e">
        <f>+#REF!</f>
        <v>#REF!</v>
      </c>
    </row>
    <row r="89" spans="10:16" x14ac:dyDescent="0.2">
      <c r="J89" s="17" t="e">
        <f>+#REF!</f>
        <v>#REF!</v>
      </c>
      <c r="K89" s="17" t="e">
        <f>+#REF!</f>
        <v>#REF!</v>
      </c>
      <c r="L89" s="60" t="e">
        <f>+#REF!</f>
        <v>#REF!</v>
      </c>
      <c r="M89" s="60" t="e">
        <f>+#REF!</f>
        <v>#REF!</v>
      </c>
      <c r="N89" s="60" t="e">
        <f>+#REF!</f>
        <v>#REF!</v>
      </c>
      <c r="O89" s="60" t="e">
        <f>+#REF!</f>
        <v>#REF!</v>
      </c>
      <c r="P89" s="60" t="e">
        <f>+#REF!</f>
        <v>#REF!</v>
      </c>
    </row>
    <row r="90" spans="10:16" x14ac:dyDescent="0.2">
      <c r="J90" s="17" t="e">
        <f>+#REF!</f>
        <v>#REF!</v>
      </c>
      <c r="K90" s="17" t="e">
        <f>+#REF!</f>
        <v>#REF!</v>
      </c>
      <c r="L90" s="60" t="e">
        <f>+#REF!</f>
        <v>#REF!</v>
      </c>
      <c r="M90" s="60" t="e">
        <f>+#REF!</f>
        <v>#REF!</v>
      </c>
      <c r="N90" s="60" t="e">
        <f>+#REF!</f>
        <v>#REF!</v>
      </c>
      <c r="O90" s="60" t="e">
        <f>+#REF!</f>
        <v>#REF!</v>
      </c>
      <c r="P90" s="60" t="e">
        <f>+#REF!</f>
        <v>#REF!</v>
      </c>
    </row>
    <row r="91" spans="10:16" x14ac:dyDescent="0.2">
      <c r="J91" s="17" t="e">
        <f>+#REF!</f>
        <v>#REF!</v>
      </c>
      <c r="K91" s="17" t="e">
        <f>+#REF!</f>
        <v>#REF!</v>
      </c>
      <c r="L91" s="60" t="e">
        <f>+#REF!</f>
        <v>#REF!</v>
      </c>
      <c r="M91" s="60" t="e">
        <f>+#REF!</f>
        <v>#REF!</v>
      </c>
      <c r="N91" s="60" t="e">
        <f>+#REF!</f>
        <v>#REF!</v>
      </c>
      <c r="O91" s="60" t="e">
        <f>+#REF!</f>
        <v>#REF!</v>
      </c>
      <c r="P91" s="60" t="e">
        <f>+#REF!</f>
        <v>#REF!</v>
      </c>
    </row>
    <row r="92" spans="10:16" x14ac:dyDescent="0.2">
      <c r="J92" s="17" t="e">
        <f>+#REF!</f>
        <v>#REF!</v>
      </c>
      <c r="K92" s="17" t="e">
        <f>+#REF!</f>
        <v>#REF!</v>
      </c>
      <c r="L92" s="60" t="e">
        <f>+#REF!</f>
        <v>#REF!</v>
      </c>
      <c r="M92" s="60" t="e">
        <f>+#REF!</f>
        <v>#REF!</v>
      </c>
      <c r="N92" s="60" t="e">
        <f>+#REF!</f>
        <v>#REF!</v>
      </c>
      <c r="O92" s="60" t="e">
        <f>+#REF!</f>
        <v>#REF!</v>
      </c>
      <c r="P92" s="60" t="e">
        <f>+#REF!</f>
        <v>#REF!</v>
      </c>
    </row>
    <row r="93" spans="10:16" x14ac:dyDescent="0.2">
      <c r="J93" s="17" t="e">
        <f>+#REF!</f>
        <v>#REF!</v>
      </c>
      <c r="K93" s="17" t="e">
        <f>+#REF!</f>
        <v>#REF!</v>
      </c>
      <c r="L93" s="60" t="e">
        <f>+#REF!</f>
        <v>#REF!</v>
      </c>
      <c r="M93" s="60" t="e">
        <f>+#REF!</f>
        <v>#REF!</v>
      </c>
      <c r="N93" s="60" t="e">
        <f>+#REF!</f>
        <v>#REF!</v>
      </c>
      <c r="O93" s="60" t="e">
        <f>+#REF!</f>
        <v>#REF!</v>
      </c>
      <c r="P93" s="60" t="e">
        <f>+#REF!</f>
        <v>#REF!</v>
      </c>
    </row>
    <row r="94" spans="10:16" x14ac:dyDescent="0.2">
      <c r="J94" s="17" t="e">
        <f>+#REF!</f>
        <v>#REF!</v>
      </c>
      <c r="K94" s="17" t="e">
        <f>+#REF!</f>
        <v>#REF!</v>
      </c>
      <c r="L94" s="60" t="e">
        <f>+#REF!</f>
        <v>#REF!</v>
      </c>
      <c r="M94" s="60" t="e">
        <f>+#REF!</f>
        <v>#REF!</v>
      </c>
      <c r="N94" s="60" t="e">
        <f>+#REF!</f>
        <v>#REF!</v>
      </c>
      <c r="O94" s="60" t="e">
        <f>+#REF!</f>
        <v>#REF!</v>
      </c>
      <c r="P94" s="60" t="e">
        <f>+#REF!</f>
        <v>#REF!</v>
      </c>
    </row>
    <row r="95" spans="10:16" x14ac:dyDescent="0.2">
      <c r="J95" s="17" t="e">
        <f>+#REF!</f>
        <v>#REF!</v>
      </c>
      <c r="K95" s="17" t="e">
        <f>+#REF!</f>
        <v>#REF!</v>
      </c>
      <c r="L95" s="60" t="e">
        <f>+#REF!</f>
        <v>#REF!</v>
      </c>
      <c r="M95" s="60" t="e">
        <f>+#REF!</f>
        <v>#REF!</v>
      </c>
      <c r="N95" s="60" t="e">
        <f>+#REF!</f>
        <v>#REF!</v>
      </c>
      <c r="O95" s="60" t="e">
        <f>+#REF!</f>
        <v>#REF!</v>
      </c>
      <c r="P95" s="60" t="e">
        <f>+#REF!</f>
        <v>#REF!</v>
      </c>
    </row>
    <row r="96" spans="10:16" x14ac:dyDescent="0.2">
      <c r="J96" s="17" t="e">
        <f>+#REF!</f>
        <v>#REF!</v>
      </c>
      <c r="K96" s="17" t="e">
        <f>+#REF!</f>
        <v>#REF!</v>
      </c>
      <c r="L96" s="60" t="e">
        <f>+#REF!</f>
        <v>#REF!</v>
      </c>
      <c r="M96" s="60" t="e">
        <f>+#REF!</f>
        <v>#REF!</v>
      </c>
      <c r="N96" s="60" t="e">
        <f>+#REF!</f>
        <v>#REF!</v>
      </c>
      <c r="O96" s="60" t="e">
        <f>+#REF!</f>
        <v>#REF!</v>
      </c>
      <c r="P96" s="60" t="e">
        <f>+#REF!</f>
        <v>#REF!</v>
      </c>
    </row>
    <row r="97" spans="10:16" x14ac:dyDescent="0.2">
      <c r="J97" s="17" t="e">
        <f>+#REF!</f>
        <v>#REF!</v>
      </c>
      <c r="K97" s="17" t="e">
        <f>+#REF!</f>
        <v>#REF!</v>
      </c>
      <c r="L97" s="60" t="e">
        <f>+#REF!</f>
        <v>#REF!</v>
      </c>
      <c r="M97" s="60" t="e">
        <f>+#REF!</f>
        <v>#REF!</v>
      </c>
      <c r="N97" s="60" t="e">
        <f>+#REF!</f>
        <v>#REF!</v>
      </c>
      <c r="O97" s="60" t="e">
        <f>+#REF!</f>
        <v>#REF!</v>
      </c>
      <c r="P97" s="60" t="e">
        <f>+#REF!</f>
        <v>#REF!</v>
      </c>
    </row>
    <row r="98" spans="10:16" x14ac:dyDescent="0.2">
      <c r="J98" s="17" t="e">
        <f>+#REF!</f>
        <v>#REF!</v>
      </c>
      <c r="K98" s="17" t="e">
        <f>+#REF!</f>
        <v>#REF!</v>
      </c>
      <c r="L98" s="60" t="e">
        <f>+#REF!</f>
        <v>#REF!</v>
      </c>
      <c r="M98" s="60" t="e">
        <f>+#REF!</f>
        <v>#REF!</v>
      </c>
      <c r="N98" s="60" t="e">
        <f>+#REF!</f>
        <v>#REF!</v>
      </c>
      <c r="O98" s="60" t="e">
        <f>+#REF!</f>
        <v>#REF!</v>
      </c>
      <c r="P98" s="60" t="e">
        <f>+#REF!</f>
        <v>#REF!</v>
      </c>
    </row>
    <row r="99" spans="10:16" x14ac:dyDescent="0.2">
      <c r="J99" s="17" t="e">
        <f>+#REF!</f>
        <v>#REF!</v>
      </c>
      <c r="K99" s="17" t="e">
        <f>+#REF!</f>
        <v>#REF!</v>
      </c>
      <c r="L99" s="60" t="e">
        <f>+#REF!</f>
        <v>#REF!</v>
      </c>
      <c r="M99" s="60" t="e">
        <f>+#REF!</f>
        <v>#REF!</v>
      </c>
      <c r="N99" s="60" t="e">
        <f>+#REF!</f>
        <v>#REF!</v>
      </c>
      <c r="O99" s="60" t="e">
        <f>+#REF!</f>
        <v>#REF!</v>
      </c>
      <c r="P99" s="60" t="e">
        <f>+#REF!</f>
        <v>#REF!</v>
      </c>
    </row>
    <row r="100" spans="10:16" x14ac:dyDescent="0.2">
      <c r="J100" s="17" t="e">
        <f>+#REF!</f>
        <v>#REF!</v>
      </c>
      <c r="K100" s="17" t="e">
        <f>+#REF!</f>
        <v>#REF!</v>
      </c>
      <c r="L100" s="60" t="e">
        <f>+#REF!</f>
        <v>#REF!</v>
      </c>
      <c r="M100" s="60" t="e">
        <f>+#REF!</f>
        <v>#REF!</v>
      </c>
      <c r="N100" s="60" t="e">
        <f>+#REF!</f>
        <v>#REF!</v>
      </c>
      <c r="O100" s="60" t="e">
        <f>+#REF!</f>
        <v>#REF!</v>
      </c>
      <c r="P100" s="60" t="e">
        <f>+#REF!</f>
        <v>#REF!</v>
      </c>
    </row>
    <row r="101" spans="10:16" x14ac:dyDescent="0.2">
      <c r="J101" s="17" t="e">
        <f>+#REF!</f>
        <v>#REF!</v>
      </c>
      <c r="K101" s="17" t="e">
        <f>+#REF!</f>
        <v>#REF!</v>
      </c>
      <c r="L101" s="60" t="e">
        <f>+#REF!</f>
        <v>#REF!</v>
      </c>
      <c r="M101" s="60" t="e">
        <f>+#REF!</f>
        <v>#REF!</v>
      </c>
      <c r="N101" s="60" t="e">
        <f>+#REF!</f>
        <v>#REF!</v>
      </c>
      <c r="O101" s="60" t="e">
        <f>+#REF!</f>
        <v>#REF!</v>
      </c>
      <c r="P101" s="60" t="e">
        <f>+#REF!</f>
        <v>#REF!</v>
      </c>
    </row>
    <row r="102" spans="10:16" x14ac:dyDescent="0.2">
      <c r="J102" s="17" t="e">
        <f>+#REF!</f>
        <v>#REF!</v>
      </c>
      <c r="K102" s="17" t="e">
        <f>+#REF!</f>
        <v>#REF!</v>
      </c>
      <c r="L102" s="60" t="e">
        <f>+#REF!</f>
        <v>#REF!</v>
      </c>
      <c r="M102" s="60" t="e">
        <f>+#REF!</f>
        <v>#REF!</v>
      </c>
      <c r="N102" s="60" t="e">
        <f>+#REF!</f>
        <v>#REF!</v>
      </c>
      <c r="O102" s="60" t="e">
        <f>+#REF!</f>
        <v>#REF!</v>
      </c>
      <c r="P102" s="60" t="e">
        <f>+#REF!</f>
        <v>#REF!</v>
      </c>
    </row>
    <row r="103" spans="10:16" x14ac:dyDescent="0.2">
      <c r="J103" s="17" t="e">
        <f>+#REF!</f>
        <v>#REF!</v>
      </c>
      <c r="K103" s="17" t="e">
        <f>+#REF!</f>
        <v>#REF!</v>
      </c>
      <c r="L103" s="60" t="e">
        <f>+#REF!</f>
        <v>#REF!</v>
      </c>
      <c r="M103" s="60" t="e">
        <f>+#REF!</f>
        <v>#REF!</v>
      </c>
      <c r="N103" s="60" t="e">
        <f>+#REF!</f>
        <v>#REF!</v>
      </c>
      <c r="O103" s="60" t="e">
        <f>+#REF!</f>
        <v>#REF!</v>
      </c>
      <c r="P103" s="60" t="e">
        <f>+#REF!</f>
        <v>#REF!</v>
      </c>
    </row>
    <row r="104" spans="10:16" ht="15.75" x14ac:dyDescent="0.25">
      <c r="K104" s="17" t="s">
        <v>31</v>
      </c>
      <c r="L104" s="61" t="e">
        <f>SUM(L85:L103)</f>
        <v>#REF!</v>
      </c>
      <c r="M104" s="61" t="e">
        <f>SUM(M85:M103)</f>
        <v>#REF!</v>
      </c>
      <c r="N104" s="61" t="e">
        <f>SUM(N85:N103)</f>
        <v>#REF!</v>
      </c>
      <c r="O104" s="61" t="e">
        <f>SUM(O85:O103)</f>
        <v>#REF!</v>
      </c>
      <c r="P104" s="61" t="e">
        <f>SUM(P85:P103)</f>
        <v>#REF!</v>
      </c>
    </row>
    <row r="105" spans="10:16" x14ac:dyDescent="0.2">
      <c r="J105" s="17" t="e">
        <f>+#REF!</f>
        <v>#REF!</v>
      </c>
      <c r="K105" s="17" t="e">
        <f>+#REF!</f>
        <v>#REF!</v>
      </c>
      <c r="L105" s="60" t="e">
        <f>+#REF!</f>
        <v>#REF!</v>
      </c>
      <c r="M105" s="60" t="e">
        <f>+#REF!</f>
        <v>#REF!</v>
      </c>
      <c r="N105" s="60" t="e">
        <f>+#REF!</f>
        <v>#REF!</v>
      </c>
      <c r="O105" s="60" t="e">
        <f>+#REF!</f>
        <v>#REF!</v>
      </c>
      <c r="P105" s="60" t="e">
        <f>+#REF!</f>
        <v>#REF!</v>
      </c>
    </row>
    <row r="106" spans="10:16" x14ac:dyDescent="0.2">
      <c r="J106" s="17" t="e">
        <f>+#REF!</f>
        <v>#REF!</v>
      </c>
      <c r="K106" s="17" t="e">
        <f>+#REF!</f>
        <v>#REF!</v>
      </c>
      <c r="L106" s="60" t="e">
        <f>+#REF!</f>
        <v>#REF!</v>
      </c>
      <c r="M106" s="60" t="e">
        <f>+#REF!</f>
        <v>#REF!</v>
      </c>
      <c r="N106" s="60" t="e">
        <f>+#REF!</f>
        <v>#REF!</v>
      </c>
      <c r="O106" s="60" t="e">
        <f>+#REF!</f>
        <v>#REF!</v>
      </c>
      <c r="P106" s="60" t="e">
        <f>+#REF!</f>
        <v>#REF!</v>
      </c>
    </row>
    <row r="107" spans="10:16" x14ac:dyDescent="0.2">
      <c r="J107" s="17" t="e">
        <f>+#REF!</f>
        <v>#REF!</v>
      </c>
      <c r="K107" s="17" t="e">
        <f>+#REF!</f>
        <v>#REF!</v>
      </c>
      <c r="L107" s="60" t="e">
        <f>+#REF!</f>
        <v>#REF!</v>
      </c>
      <c r="M107" s="60" t="e">
        <f>+#REF!</f>
        <v>#REF!</v>
      </c>
      <c r="N107" s="60" t="e">
        <f>+#REF!</f>
        <v>#REF!</v>
      </c>
      <c r="O107" s="60" t="e">
        <f>+#REF!</f>
        <v>#REF!</v>
      </c>
      <c r="P107" s="60" t="e">
        <f>+#REF!</f>
        <v>#REF!</v>
      </c>
    </row>
    <row r="108" spans="10:16" x14ac:dyDescent="0.2">
      <c r="J108" s="17" t="e">
        <f>+#REF!</f>
        <v>#REF!</v>
      </c>
      <c r="K108" s="17" t="e">
        <f>+#REF!</f>
        <v>#REF!</v>
      </c>
      <c r="L108" s="60" t="e">
        <f>+#REF!</f>
        <v>#REF!</v>
      </c>
      <c r="M108" s="60" t="e">
        <f>+#REF!</f>
        <v>#REF!</v>
      </c>
      <c r="N108" s="60" t="e">
        <f>+#REF!</f>
        <v>#REF!</v>
      </c>
      <c r="O108" s="60" t="e">
        <f>+#REF!</f>
        <v>#REF!</v>
      </c>
      <c r="P108" s="60" t="e">
        <f>+#REF!</f>
        <v>#REF!</v>
      </c>
    </row>
    <row r="109" spans="10:16" x14ac:dyDescent="0.2">
      <c r="J109" s="17" t="e">
        <f>+#REF!</f>
        <v>#REF!</v>
      </c>
      <c r="K109" s="17" t="e">
        <f>+#REF!</f>
        <v>#REF!</v>
      </c>
      <c r="L109" s="60" t="e">
        <f>+#REF!</f>
        <v>#REF!</v>
      </c>
      <c r="M109" s="60" t="e">
        <f>+#REF!</f>
        <v>#REF!</v>
      </c>
      <c r="N109" s="60" t="e">
        <f>+#REF!</f>
        <v>#REF!</v>
      </c>
      <c r="O109" s="60" t="e">
        <f>+#REF!</f>
        <v>#REF!</v>
      </c>
      <c r="P109" s="60" t="e">
        <f>+#REF!</f>
        <v>#REF!</v>
      </c>
    </row>
    <row r="110" spans="10:16" x14ac:dyDescent="0.2">
      <c r="J110" s="17" t="e">
        <f>+#REF!</f>
        <v>#REF!</v>
      </c>
      <c r="K110" s="17" t="e">
        <f>+#REF!</f>
        <v>#REF!</v>
      </c>
      <c r="L110" s="60" t="e">
        <f>+#REF!</f>
        <v>#REF!</v>
      </c>
      <c r="M110" s="60" t="e">
        <f>+#REF!</f>
        <v>#REF!</v>
      </c>
      <c r="N110" s="60" t="e">
        <f>+#REF!</f>
        <v>#REF!</v>
      </c>
      <c r="O110" s="60" t="e">
        <f>+#REF!</f>
        <v>#REF!</v>
      </c>
      <c r="P110" s="60" t="e">
        <f>+#REF!</f>
        <v>#REF!</v>
      </c>
    </row>
    <row r="111" spans="10:16" x14ac:dyDescent="0.2">
      <c r="J111" s="17" t="e">
        <f>+#REF!</f>
        <v>#REF!</v>
      </c>
      <c r="K111" s="17" t="e">
        <f>+#REF!</f>
        <v>#REF!</v>
      </c>
      <c r="L111" s="60" t="e">
        <f>+#REF!</f>
        <v>#REF!</v>
      </c>
      <c r="M111" s="60" t="e">
        <f>+#REF!</f>
        <v>#REF!</v>
      </c>
      <c r="N111" s="60" t="e">
        <f>+#REF!</f>
        <v>#REF!</v>
      </c>
      <c r="O111" s="60" t="e">
        <f>+#REF!</f>
        <v>#REF!</v>
      </c>
      <c r="P111" s="60" t="e">
        <f>+#REF!</f>
        <v>#REF!</v>
      </c>
    </row>
    <row r="112" spans="10:16" x14ac:dyDescent="0.2">
      <c r="J112" s="17" t="e">
        <f>+#REF!</f>
        <v>#REF!</v>
      </c>
      <c r="K112" s="17" t="e">
        <f>+#REF!</f>
        <v>#REF!</v>
      </c>
      <c r="L112" s="60" t="e">
        <f>+#REF!</f>
        <v>#REF!</v>
      </c>
      <c r="M112" s="60" t="e">
        <f>+#REF!</f>
        <v>#REF!</v>
      </c>
      <c r="N112" s="60" t="e">
        <f>+#REF!</f>
        <v>#REF!</v>
      </c>
      <c r="O112" s="60" t="e">
        <f>+#REF!</f>
        <v>#REF!</v>
      </c>
      <c r="P112" s="60" t="e">
        <f>+#REF!</f>
        <v>#REF!</v>
      </c>
    </row>
    <row r="113" spans="10:16" x14ac:dyDescent="0.2">
      <c r="J113" s="17" t="e">
        <f>+#REF!</f>
        <v>#REF!</v>
      </c>
      <c r="K113" s="17" t="e">
        <f>+#REF!</f>
        <v>#REF!</v>
      </c>
      <c r="L113" s="60" t="e">
        <f>+#REF!</f>
        <v>#REF!</v>
      </c>
      <c r="M113" s="60" t="e">
        <f>+#REF!</f>
        <v>#REF!</v>
      </c>
      <c r="N113" s="60" t="e">
        <f>+#REF!</f>
        <v>#REF!</v>
      </c>
      <c r="O113" s="60" t="e">
        <f>+#REF!</f>
        <v>#REF!</v>
      </c>
      <c r="P113" s="60" t="e">
        <f>+#REF!</f>
        <v>#REF!</v>
      </c>
    </row>
    <row r="114" spans="10:16" x14ac:dyDescent="0.2">
      <c r="J114" s="17" t="e">
        <f>+#REF!</f>
        <v>#REF!</v>
      </c>
      <c r="K114" s="17" t="e">
        <f>+#REF!</f>
        <v>#REF!</v>
      </c>
      <c r="L114" s="60" t="e">
        <f>+#REF!</f>
        <v>#REF!</v>
      </c>
      <c r="M114" s="60" t="e">
        <f>+#REF!</f>
        <v>#REF!</v>
      </c>
      <c r="N114" s="60" t="e">
        <f>+#REF!</f>
        <v>#REF!</v>
      </c>
      <c r="O114" s="60" t="e">
        <f>+#REF!</f>
        <v>#REF!</v>
      </c>
      <c r="P114" s="60" t="e">
        <f>+#REF!</f>
        <v>#REF!</v>
      </c>
    </row>
    <row r="115" spans="10:16" x14ac:dyDescent="0.2">
      <c r="J115" s="17" t="e">
        <f>+#REF!</f>
        <v>#REF!</v>
      </c>
      <c r="K115" s="17" t="e">
        <f>+#REF!</f>
        <v>#REF!</v>
      </c>
      <c r="L115" s="60" t="e">
        <f>+#REF!</f>
        <v>#REF!</v>
      </c>
      <c r="M115" s="60" t="e">
        <f>+#REF!</f>
        <v>#REF!</v>
      </c>
      <c r="N115" s="60" t="e">
        <f>+#REF!</f>
        <v>#REF!</v>
      </c>
      <c r="O115" s="60" t="e">
        <f>+#REF!</f>
        <v>#REF!</v>
      </c>
      <c r="P115" s="60" t="e">
        <f>+#REF!</f>
        <v>#REF!</v>
      </c>
    </row>
    <row r="116" spans="10:16" x14ac:dyDescent="0.2">
      <c r="J116" s="17" t="e">
        <f>+#REF!</f>
        <v>#REF!</v>
      </c>
      <c r="K116" s="17" t="e">
        <f>+#REF!</f>
        <v>#REF!</v>
      </c>
      <c r="L116" s="60" t="e">
        <f>+#REF!</f>
        <v>#REF!</v>
      </c>
      <c r="M116" s="60" t="e">
        <f>+#REF!</f>
        <v>#REF!</v>
      </c>
      <c r="N116" s="60" t="e">
        <f>+#REF!</f>
        <v>#REF!</v>
      </c>
      <c r="O116" s="60" t="e">
        <f>+#REF!</f>
        <v>#REF!</v>
      </c>
      <c r="P116" s="60" t="e">
        <f>+#REF!</f>
        <v>#REF!</v>
      </c>
    </row>
    <row r="117" spans="10:16" x14ac:dyDescent="0.2">
      <c r="J117" s="17" t="e">
        <f>+#REF!</f>
        <v>#REF!</v>
      </c>
      <c r="K117" s="17" t="e">
        <f>+#REF!</f>
        <v>#REF!</v>
      </c>
      <c r="L117" s="60" t="e">
        <f>+#REF!</f>
        <v>#REF!</v>
      </c>
      <c r="M117" s="60" t="e">
        <f>+#REF!</f>
        <v>#REF!</v>
      </c>
      <c r="N117" s="60" t="e">
        <f>+#REF!</f>
        <v>#REF!</v>
      </c>
      <c r="O117" s="60" t="e">
        <f>+#REF!</f>
        <v>#REF!</v>
      </c>
      <c r="P117" s="60" t="e">
        <f>+#REF!</f>
        <v>#REF!</v>
      </c>
    </row>
    <row r="118" spans="10:16" x14ac:dyDescent="0.2">
      <c r="J118" s="17" t="e">
        <f>+#REF!</f>
        <v>#REF!</v>
      </c>
      <c r="K118" s="17" t="e">
        <f>+#REF!</f>
        <v>#REF!</v>
      </c>
      <c r="L118" s="60" t="e">
        <f>+#REF!</f>
        <v>#REF!</v>
      </c>
      <c r="M118" s="60" t="e">
        <f>+#REF!</f>
        <v>#REF!</v>
      </c>
      <c r="N118" s="60" t="e">
        <f>+#REF!</f>
        <v>#REF!</v>
      </c>
      <c r="O118" s="60" t="e">
        <f>+#REF!</f>
        <v>#REF!</v>
      </c>
      <c r="P118" s="60" t="e">
        <f>+#REF!</f>
        <v>#REF!</v>
      </c>
    </row>
    <row r="119" spans="10:16" ht="15.75" x14ac:dyDescent="0.25">
      <c r="K119" s="17" t="s">
        <v>32</v>
      </c>
      <c r="L119" s="61" t="e">
        <f>SUM(L105:L118)</f>
        <v>#REF!</v>
      </c>
      <c r="M119" s="61" t="e">
        <f>SUM(M105:M118)</f>
        <v>#REF!</v>
      </c>
      <c r="N119" s="61" t="e">
        <f>SUM(N105:N118)</f>
        <v>#REF!</v>
      </c>
      <c r="O119" s="61" t="e">
        <f>SUM(O105:O118)</f>
        <v>#REF!</v>
      </c>
      <c r="P119" s="61" t="e">
        <f>SUM(P105:P118)</f>
        <v>#REF!</v>
      </c>
    </row>
    <row r="120" spans="10:16" ht="16.5" thickBot="1" x14ac:dyDescent="0.3">
      <c r="K120" s="333" t="s">
        <v>1502</v>
      </c>
      <c r="L120" s="332" t="e">
        <f>+L119+L104+L84</f>
        <v>#REF!</v>
      </c>
      <c r="M120" s="332" t="e">
        <f>+M119+M104+M84</f>
        <v>#REF!</v>
      </c>
      <c r="N120" s="332" t="e">
        <f>+N119+N104+N84</f>
        <v>#REF!</v>
      </c>
      <c r="O120" s="332" t="e">
        <f>+O119+O104+O84</f>
        <v>#REF!</v>
      </c>
      <c r="P120" s="332" t="e">
        <f>+P119+P104+P84</f>
        <v>#REF!</v>
      </c>
    </row>
    <row r="121" spans="10:16" ht="15.75" thickTop="1" x14ac:dyDescent="0.2"/>
    <row r="122" spans="10:16" x14ac:dyDescent="0.2">
      <c r="L122" s="60"/>
      <c r="M122" s="60"/>
      <c r="N122" s="60"/>
      <c r="O122" s="60"/>
      <c r="P122" s="60"/>
    </row>
    <row r="124" spans="10:16" x14ac:dyDescent="0.2">
      <c r="L124" s="331"/>
      <c r="M124" s="331"/>
      <c r="N124" s="331"/>
      <c r="O124" s="331"/>
      <c r="P124" s="331"/>
    </row>
  </sheetData>
  <mergeCells count="11">
    <mergeCell ref="A54:E54"/>
    <mergeCell ref="A55:D55"/>
    <mergeCell ref="A57:D57"/>
    <mergeCell ref="A58:D58"/>
    <mergeCell ref="A59:D59"/>
    <mergeCell ref="A52:B52"/>
    <mergeCell ref="A21:B21"/>
    <mergeCell ref="A22:B22"/>
    <mergeCell ref="A23:B23"/>
    <mergeCell ref="A37:B37"/>
    <mergeCell ref="A45:B45"/>
  </mergeCells>
  <pageMargins left="0.35" right="0.75" top="0.35" bottom="0.63" header="0" footer="0.5"/>
  <pageSetup scale="70" orientation="portrait" horizontalDpi="300" verticalDpi="300" r:id="rId1"/>
  <headerFooter alignWithMargins="0"/>
  <ignoredErrors>
    <ignoredError sqref="F73"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8">
    <tabColor rgb="FFFF0000"/>
  </sheetPr>
  <dimension ref="A1:BF498"/>
  <sheetViews>
    <sheetView showGridLines="0" zoomScaleNormal="100" workbookViewId="0">
      <pane xSplit="2" ySplit="7" topLeftCell="C476" activePane="bottomRight" state="frozen"/>
      <selection pane="topRight" activeCell="C1" sqref="C1"/>
      <selection pane="bottomLeft" activeCell="A8" sqref="A8"/>
      <selection pane="bottomRight" activeCell="K491" sqref="K491"/>
    </sheetView>
  </sheetViews>
  <sheetFormatPr baseColWidth="10" defaultColWidth="11.42578125" defaultRowHeight="12.75" x14ac:dyDescent="0.2"/>
  <cols>
    <col min="1" max="1" width="5.28515625" style="129" customWidth="1"/>
    <col min="2" max="2" width="32.42578125" style="129" customWidth="1"/>
    <col min="3" max="3" width="22.42578125" style="129" customWidth="1"/>
    <col min="4" max="4" width="19.7109375" style="129" customWidth="1"/>
    <col min="5" max="5" width="7.85546875" style="182" customWidth="1"/>
    <col min="6" max="6" width="8.7109375" style="182" customWidth="1"/>
    <col min="7" max="7" width="15.42578125" style="129" bestFit="1" customWidth="1"/>
    <col min="8" max="8" width="7.85546875" style="129" customWidth="1"/>
    <col min="9" max="9" width="6.7109375" style="129" bestFit="1" customWidth="1"/>
    <col min="10" max="10" width="8.140625" style="128" bestFit="1" customWidth="1"/>
    <col min="11" max="11" width="11.85546875" style="129" bestFit="1" customWidth="1"/>
    <col min="12" max="12" width="10" style="129" bestFit="1" customWidth="1"/>
    <col min="13" max="13" width="7.5703125" style="129" bestFit="1" customWidth="1"/>
    <col min="14" max="14" width="10" style="129" bestFit="1" customWidth="1"/>
    <col min="15" max="15" width="7" style="129" bestFit="1" customWidth="1"/>
    <col min="16" max="16" width="12.28515625" style="129" bestFit="1" customWidth="1"/>
    <col min="17" max="16384" width="11.42578125" style="129"/>
  </cols>
  <sheetData>
    <row r="1" spans="1:58" x14ac:dyDescent="0.2">
      <c r="A1" s="509" t="s">
        <v>284</v>
      </c>
      <c r="B1" s="509"/>
      <c r="C1" s="509"/>
      <c r="D1" s="509"/>
      <c r="E1" s="509"/>
      <c r="F1" s="509"/>
      <c r="G1" s="509"/>
      <c r="H1" s="509"/>
      <c r="I1" s="127"/>
      <c r="BE1" s="129">
        <v>0</v>
      </c>
      <c r="BF1" s="129" t="s">
        <v>1028</v>
      </c>
    </row>
    <row r="2" spans="1:58" x14ac:dyDescent="0.2">
      <c r="A2" s="510" t="s">
        <v>1021</v>
      </c>
      <c r="B2" s="510"/>
      <c r="C2" s="510"/>
      <c r="D2" s="510"/>
      <c r="E2" s="510"/>
      <c r="F2" s="510"/>
      <c r="G2" s="510"/>
      <c r="H2" s="510"/>
      <c r="I2" s="130"/>
      <c r="BE2" s="129">
        <v>1</v>
      </c>
      <c r="BF2" s="129" t="s">
        <v>930</v>
      </c>
    </row>
    <row r="3" spans="1:58" ht="15" thickBot="1" x14ac:dyDescent="0.25">
      <c r="A3" s="510" t="s">
        <v>396</v>
      </c>
      <c r="B3" s="510"/>
      <c r="C3" s="510"/>
      <c r="D3" s="510"/>
      <c r="E3" s="510"/>
      <c r="F3" s="510"/>
      <c r="G3" s="510"/>
      <c r="H3" s="510"/>
      <c r="I3" s="130"/>
      <c r="J3" s="131"/>
      <c r="BE3" s="129">
        <v>2</v>
      </c>
      <c r="BF3" s="129" t="s">
        <v>57</v>
      </c>
    </row>
    <row r="4" spans="1:58" ht="13.5" customHeight="1" thickBot="1" x14ac:dyDescent="0.25">
      <c r="A4" s="511" t="s">
        <v>49</v>
      </c>
      <c r="B4" s="132"/>
      <c r="C4" s="514" t="s">
        <v>50</v>
      </c>
      <c r="D4" s="503" t="s">
        <v>51</v>
      </c>
      <c r="E4" s="519" t="s">
        <v>52</v>
      </c>
      <c r="F4" s="519" t="s">
        <v>53</v>
      </c>
      <c r="G4" s="503" t="s">
        <v>1029</v>
      </c>
      <c r="H4" s="524" t="s">
        <v>1030</v>
      </c>
      <c r="I4" s="525"/>
      <c r="J4" s="500" t="s">
        <v>1031</v>
      </c>
      <c r="K4" s="501"/>
      <c r="L4" s="501"/>
      <c r="M4" s="501"/>
      <c r="N4" s="501"/>
      <c r="O4" s="501"/>
      <c r="P4" s="502"/>
      <c r="BE4" s="129">
        <v>3</v>
      </c>
      <c r="BF4" s="129" t="s">
        <v>1032</v>
      </c>
    </row>
    <row r="5" spans="1:58" ht="13.5" thickBot="1" x14ac:dyDescent="0.25">
      <c r="A5" s="512"/>
      <c r="B5" s="133" t="s">
        <v>55</v>
      </c>
      <c r="C5" s="515"/>
      <c r="D5" s="517"/>
      <c r="E5" s="520"/>
      <c r="F5" s="522"/>
      <c r="G5" s="504"/>
      <c r="H5" s="526"/>
      <c r="I5" s="527"/>
      <c r="J5" s="503" t="s">
        <v>931</v>
      </c>
      <c r="K5" s="506" t="s">
        <v>1033</v>
      </c>
      <c r="L5" s="507"/>
      <c r="M5" s="507"/>
      <c r="N5" s="507"/>
      <c r="O5" s="507"/>
      <c r="P5" s="508"/>
    </row>
    <row r="6" spans="1:58" ht="10.5" customHeight="1" x14ac:dyDescent="0.2">
      <c r="A6" s="512"/>
      <c r="B6" s="134"/>
      <c r="C6" s="515"/>
      <c r="D6" s="517"/>
      <c r="E6" s="520"/>
      <c r="F6" s="522"/>
      <c r="G6" s="504"/>
      <c r="H6" s="526"/>
      <c r="I6" s="527"/>
      <c r="J6" s="504"/>
      <c r="K6" s="503" t="s">
        <v>929</v>
      </c>
      <c r="L6" s="135" t="s">
        <v>56</v>
      </c>
      <c r="M6" s="136" t="s">
        <v>57</v>
      </c>
      <c r="N6" s="136" t="s">
        <v>58</v>
      </c>
      <c r="O6" s="136" t="s">
        <v>59</v>
      </c>
      <c r="P6" s="136" t="s">
        <v>951</v>
      </c>
    </row>
    <row r="7" spans="1:58" ht="10.5" customHeight="1" thickBot="1" x14ac:dyDescent="0.25">
      <c r="A7" s="513"/>
      <c r="B7" s="137"/>
      <c r="C7" s="516"/>
      <c r="D7" s="518"/>
      <c r="E7" s="521"/>
      <c r="F7" s="523"/>
      <c r="G7" s="505"/>
      <c r="H7" s="528"/>
      <c r="I7" s="529"/>
      <c r="J7" s="505"/>
      <c r="K7" s="505"/>
      <c r="L7" s="138">
        <v>6.7500000000000004E-2</v>
      </c>
      <c r="M7" s="139">
        <v>7.0000000000000007E-2</v>
      </c>
      <c r="N7" s="139">
        <v>7.4999999999999997E-2</v>
      </c>
      <c r="O7" s="139">
        <v>0.06</v>
      </c>
      <c r="P7" s="140"/>
    </row>
    <row r="8" spans="1:58" ht="12.75" customHeight="1" x14ac:dyDescent="0.2">
      <c r="A8" s="190"/>
      <c r="B8" s="190"/>
      <c r="C8" s="191"/>
      <c r="D8" s="191"/>
      <c r="E8" s="191"/>
      <c r="F8" s="192"/>
      <c r="G8" s="143"/>
      <c r="H8" s="143"/>
      <c r="I8" s="143"/>
      <c r="J8" s="193"/>
      <c r="K8" s="186"/>
      <c r="L8" s="186"/>
      <c r="M8" s="186"/>
      <c r="N8" s="186"/>
      <c r="O8" s="186"/>
      <c r="P8" s="186"/>
    </row>
    <row r="9" spans="1:58" ht="12.75" customHeight="1" x14ac:dyDescent="0.2">
      <c r="A9" s="141">
        <v>1</v>
      </c>
      <c r="B9" s="142" t="s">
        <v>728</v>
      </c>
      <c r="C9" s="142" t="s">
        <v>650</v>
      </c>
      <c r="D9" s="186" t="s">
        <v>649</v>
      </c>
      <c r="E9" s="187" t="s">
        <v>332</v>
      </c>
      <c r="F9" s="187">
        <v>51105</v>
      </c>
      <c r="G9" s="126">
        <v>1864</v>
      </c>
      <c r="H9" s="143">
        <v>0</v>
      </c>
      <c r="I9" s="186" t="str">
        <f t="shared" ref="I9:I80" si="0">VLOOKUP(H9,$BE$1:$BF$4,2)</f>
        <v>NOAFP</v>
      </c>
      <c r="J9" s="193">
        <v>0</v>
      </c>
      <c r="K9" s="188">
        <f>IF(J9=1,(G9/2)*0.3,0)</f>
        <v>0</v>
      </c>
      <c r="L9" s="188">
        <f>IF(H9=1,K9*$L$7,0)</f>
        <v>0</v>
      </c>
      <c r="M9" s="188">
        <f>IF(H9=2,K9*$M$7,0)</f>
        <v>0</v>
      </c>
      <c r="N9" s="188">
        <f>K9*$N$7</f>
        <v>0</v>
      </c>
      <c r="O9" s="188">
        <f>IF(H9=3,K9*O7,0)</f>
        <v>0</v>
      </c>
      <c r="P9" s="188">
        <f>IF(J9=1,G9/2,0)</f>
        <v>0</v>
      </c>
    </row>
    <row r="10" spans="1:58" ht="12.75" customHeight="1" x14ac:dyDescent="0.2">
      <c r="A10" s="141">
        <v>2</v>
      </c>
      <c r="B10" s="142" t="s">
        <v>729</v>
      </c>
      <c r="C10" s="142" t="s">
        <v>650</v>
      </c>
      <c r="D10" s="186" t="s">
        <v>649</v>
      </c>
      <c r="E10" s="187" t="s">
        <v>332</v>
      </c>
      <c r="F10" s="187">
        <v>51105</v>
      </c>
      <c r="G10" s="126">
        <v>1864</v>
      </c>
      <c r="H10" s="143">
        <v>1</v>
      </c>
      <c r="I10" s="186" t="str">
        <f t="shared" si="0"/>
        <v>AFP</v>
      </c>
      <c r="J10" s="193">
        <v>0</v>
      </c>
      <c r="K10" s="188">
        <f t="shared" ref="K10:K81" si="1">IF(J10=1,(G10/2)*0.3,0)</f>
        <v>0</v>
      </c>
      <c r="L10" s="188">
        <f t="shared" ref="L10:L81" si="2">IF(H10=1,K10*$L$7,0)</f>
        <v>0</v>
      </c>
      <c r="M10" s="188">
        <f t="shared" ref="M10:M81" si="3">IF(H10=2,K10*$M$7,0)</f>
        <v>0</v>
      </c>
      <c r="N10" s="188">
        <f t="shared" ref="N10:N81" si="4">K10*$N$7</f>
        <v>0</v>
      </c>
      <c r="O10" s="188">
        <f t="shared" ref="O10:O81" si="5">IF(H10=3,K10*O8,0)</f>
        <v>0</v>
      </c>
      <c r="P10" s="188">
        <f t="shared" ref="P10:P81" si="6">IF(J10=1,G10/2,0)</f>
        <v>0</v>
      </c>
    </row>
    <row r="11" spans="1:58" ht="12.75" customHeight="1" x14ac:dyDescent="0.2">
      <c r="A11" s="141">
        <v>3</v>
      </c>
      <c r="B11" s="142" t="s">
        <v>730</v>
      </c>
      <c r="C11" s="142" t="s">
        <v>650</v>
      </c>
      <c r="D11" s="186" t="s">
        <v>649</v>
      </c>
      <c r="E11" s="187" t="s">
        <v>332</v>
      </c>
      <c r="F11" s="187">
        <v>51105</v>
      </c>
      <c r="G11" s="126">
        <v>1864</v>
      </c>
      <c r="H11" s="143">
        <v>1</v>
      </c>
      <c r="I11" s="186" t="str">
        <f t="shared" si="0"/>
        <v>AFP</v>
      </c>
      <c r="J11" s="193">
        <v>0</v>
      </c>
      <c r="K11" s="188">
        <f t="shared" si="1"/>
        <v>0</v>
      </c>
      <c r="L11" s="188">
        <f t="shared" si="2"/>
        <v>0</v>
      </c>
      <c r="M11" s="188">
        <f t="shared" si="3"/>
        <v>0</v>
      </c>
      <c r="N11" s="188">
        <f t="shared" si="4"/>
        <v>0</v>
      </c>
      <c r="O11" s="188">
        <f t="shared" si="5"/>
        <v>0</v>
      </c>
      <c r="P11" s="188">
        <f t="shared" si="6"/>
        <v>0</v>
      </c>
    </row>
    <row r="12" spans="1:58" ht="12.75" customHeight="1" x14ac:dyDescent="0.2">
      <c r="A12" s="141">
        <v>4</v>
      </c>
      <c r="B12" s="142" t="s">
        <v>731</v>
      </c>
      <c r="C12" s="142" t="s">
        <v>650</v>
      </c>
      <c r="D12" s="186" t="s">
        <v>649</v>
      </c>
      <c r="E12" s="187" t="s">
        <v>332</v>
      </c>
      <c r="F12" s="187">
        <v>51105</v>
      </c>
      <c r="G12" s="126">
        <v>1864</v>
      </c>
      <c r="H12" s="143">
        <v>1</v>
      </c>
      <c r="I12" s="186" t="str">
        <f t="shared" si="0"/>
        <v>AFP</v>
      </c>
      <c r="J12" s="193">
        <v>0</v>
      </c>
      <c r="K12" s="188">
        <f t="shared" si="1"/>
        <v>0</v>
      </c>
      <c r="L12" s="188">
        <f t="shared" si="2"/>
        <v>0</v>
      </c>
      <c r="M12" s="188">
        <f t="shared" si="3"/>
        <v>0</v>
      </c>
      <c r="N12" s="188">
        <f t="shared" si="4"/>
        <v>0</v>
      </c>
      <c r="O12" s="188">
        <f t="shared" si="5"/>
        <v>0</v>
      </c>
      <c r="P12" s="188">
        <f t="shared" si="6"/>
        <v>0</v>
      </c>
    </row>
    <row r="13" spans="1:58" ht="12.75" customHeight="1" x14ac:dyDescent="0.2">
      <c r="A13" s="141">
        <v>5</v>
      </c>
      <c r="B13" s="142" t="s">
        <v>733</v>
      </c>
      <c r="C13" s="142" t="s">
        <v>650</v>
      </c>
      <c r="D13" s="186" t="s">
        <v>649</v>
      </c>
      <c r="E13" s="187" t="s">
        <v>332</v>
      </c>
      <c r="F13" s="187">
        <v>51105</v>
      </c>
      <c r="G13" s="126">
        <v>1864</v>
      </c>
      <c r="H13" s="143">
        <v>1</v>
      </c>
      <c r="I13" s="186" t="str">
        <f t="shared" si="0"/>
        <v>AFP</v>
      </c>
      <c r="J13" s="193">
        <v>0</v>
      </c>
      <c r="K13" s="188">
        <f t="shared" si="1"/>
        <v>0</v>
      </c>
      <c r="L13" s="188">
        <f t="shared" si="2"/>
        <v>0</v>
      </c>
      <c r="M13" s="188">
        <f t="shared" si="3"/>
        <v>0</v>
      </c>
      <c r="N13" s="188">
        <f t="shared" si="4"/>
        <v>0</v>
      </c>
      <c r="O13" s="188">
        <f t="shared" si="5"/>
        <v>0</v>
      </c>
      <c r="P13" s="188">
        <f t="shared" si="6"/>
        <v>0</v>
      </c>
    </row>
    <row r="14" spans="1:58" ht="12.75" customHeight="1" x14ac:dyDescent="0.2">
      <c r="A14" s="141">
        <v>6</v>
      </c>
      <c r="B14" s="142" t="s">
        <v>772</v>
      </c>
      <c r="C14" s="142" t="s">
        <v>650</v>
      </c>
      <c r="D14" s="186" t="s">
        <v>649</v>
      </c>
      <c r="E14" s="187" t="s">
        <v>332</v>
      </c>
      <c r="F14" s="187">
        <v>51105</v>
      </c>
      <c r="G14" s="126">
        <v>1864</v>
      </c>
      <c r="H14" s="143">
        <v>1</v>
      </c>
      <c r="I14" s="186" t="str">
        <f t="shared" si="0"/>
        <v>AFP</v>
      </c>
      <c r="J14" s="193">
        <v>0</v>
      </c>
      <c r="K14" s="188">
        <f t="shared" si="1"/>
        <v>0</v>
      </c>
      <c r="L14" s="188">
        <f t="shared" si="2"/>
        <v>0</v>
      </c>
      <c r="M14" s="188">
        <f t="shared" si="3"/>
        <v>0</v>
      </c>
      <c r="N14" s="188">
        <f t="shared" si="4"/>
        <v>0</v>
      </c>
      <c r="O14" s="188">
        <f t="shared" si="5"/>
        <v>0</v>
      </c>
      <c r="P14" s="188">
        <f t="shared" si="6"/>
        <v>0</v>
      </c>
    </row>
    <row r="15" spans="1:58" ht="12.75" customHeight="1" x14ac:dyDescent="0.2">
      <c r="A15" s="141">
        <v>7</v>
      </c>
      <c r="B15" s="142" t="s">
        <v>773</v>
      </c>
      <c r="C15" s="142" t="s">
        <v>650</v>
      </c>
      <c r="D15" s="186" t="s">
        <v>649</v>
      </c>
      <c r="E15" s="187" t="s">
        <v>332</v>
      </c>
      <c r="F15" s="187">
        <v>51105</v>
      </c>
      <c r="G15" s="126">
        <v>1864</v>
      </c>
      <c r="H15" s="143">
        <v>1</v>
      </c>
      <c r="I15" s="186" t="str">
        <f t="shared" si="0"/>
        <v>AFP</v>
      </c>
      <c r="J15" s="193">
        <v>0</v>
      </c>
      <c r="K15" s="188">
        <f t="shared" si="1"/>
        <v>0</v>
      </c>
      <c r="L15" s="188">
        <f t="shared" si="2"/>
        <v>0</v>
      </c>
      <c r="M15" s="188">
        <f t="shared" si="3"/>
        <v>0</v>
      </c>
      <c r="N15" s="188">
        <f t="shared" si="4"/>
        <v>0</v>
      </c>
      <c r="O15" s="188">
        <f t="shared" si="5"/>
        <v>0</v>
      </c>
      <c r="P15" s="188">
        <f t="shared" si="6"/>
        <v>0</v>
      </c>
    </row>
    <row r="16" spans="1:58" ht="12.75" customHeight="1" x14ac:dyDescent="0.2">
      <c r="A16" s="141">
        <v>8</v>
      </c>
      <c r="B16" s="142" t="s">
        <v>774</v>
      </c>
      <c r="C16" s="142" t="s">
        <v>650</v>
      </c>
      <c r="D16" s="186" t="s">
        <v>649</v>
      </c>
      <c r="E16" s="187" t="s">
        <v>332</v>
      </c>
      <c r="F16" s="187">
        <v>51105</v>
      </c>
      <c r="G16" s="126">
        <v>1864</v>
      </c>
      <c r="H16" s="143">
        <v>1</v>
      </c>
      <c r="I16" s="186" t="str">
        <f t="shared" si="0"/>
        <v>AFP</v>
      </c>
      <c r="J16" s="193">
        <v>0</v>
      </c>
      <c r="K16" s="188">
        <f t="shared" si="1"/>
        <v>0</v>
      </c>
      <c r="L16" s="188">
        <f t="shared" si="2"/>
        <v>0</v>
      </c>
      <c r="M16" s="188">
        <f t="shared" si="3"/>
        <v>0</v>
      </c>
      <c r="N16" s="188">
        <f t="shared" si="4"/>
        <v>0</v>
      </c>
      <c r="O16" s="188">
        <f t="shared" si="5"/>
        <v>0</v>
      </c>
      <c r="P16" s="188">
        <f t="shared" si="6"/>
        <v>0</v>
      </c>
    </row>
    <row r="17" spans="1:16" ht="12.75" customHeight="1" x14ac:dyDescent="0.2">
      <c r="A17" s="141">
        <v>9</v>
      </c>
      <c r="B17" s="142" t="s">
        <v>776</v>
      </c>
      <c r="C17" s="142" t="s">
        <v>650</v>
      </c>
      <c r="D17" s="186" t="s">
        <v>649</v>
      </c>
      <c r="E17" s="187" t="s">
        <v>332</v>
      </c>
      <c r="F17" s="187">
        <v>51105</v>
      </c>
      <c r="G17" s="126">
        <v>1864</v>
      </c>
      <c r="H17" s="143">
        <v>0</v>
      </c>
      <c r="I17" s="186" t="str">
        <f t="shared" si="0"/>
        <v>NOAFP</v>
      </c>
      <c r="J17" s="193">
        <v>0</v>
      </c>
      <c r="K17" s="188">
        <f t="shared" si="1"/>
        <v>0</v>
      </c>
      <c r="L17" s="188">
        <f t="shared" si="2"/>
        <v>0</v>
      </c>
      <c r="M17" s="188">
        <f t="shared" si="3"/>
        <v>0</v>
      </c>
      <c r="N17" s="188">
        <f t="shared" si="4"/>
        <v>0</v>
      </c>
      <c r="O17" s="188">
        <f t="shared" si="5"/>
        <v>0</v>
      </c>
      <c r="P17" s="188">
        <f t="shared" si="6"/>
        <v>0</v>
      </c>
    </row>
    <row r="18" spans="1:16" ht="12.75" customHeight="1" x14ac:dyDescent="0.2">
      <c r="A18" s="141">
        <v>10</v>
      </c>
      <c r="B18" s="142" t="s">
        <v>777</v>
      </c>
      <c r="C18" s="142" t="s">
        <v>650</v>
      </c>
      <c r="D18" s="186" t="s">
        <v>649</v>
      </c>
      <c r="E18" s="187" t="s">
        <v>332</v>
      </c>
      <c r="F18" s="187">
        <v>51105</v>
      </c>
      <c r="G18" s="126">
        <v>1864</v>
      </c>
      <c r="H18" s="143">
        <v>1</v>
      </c>
      <c r="I18" s="186" t="str">
        <f t="shared" si="0"/>
        <v>AFP</v>
      </c>
      <c r="J18" s="193">
        <v>0</v>
      </c>
      <c r="K18" s="188">
        <f t="shared" si="1"/>
        <v>0</v>
      </c>
      <c r="L18" s="188">
        <f t="shared" si="2"/>
        <v>0</v>
      </c>
      <c r="M18" s="188">
        <f t="shared" si="3"/>
        <v>0</v>
      </c>
      <c r="N18" s="188">
        <f t="shared" si="4"/>
        <v>0</v>
      </c>
      <c r="O18" s="188">
        <f t="shared" si="5"/>
        <v>0</v>
      </c>
      <c r="P18" s="188">
        <f t="shared" si="6"/>
        <v>0</v>
      </c>
    </row>
    <row r="19" spans="1:16" ht="12.75" customHeight="1" x14ac:dyDescent="0.2">
      <c r="A19" s="141">
        <v>11</v>
      </c>
      <c r="B19" s="142" t="s">
        <v>775</v>
      </c>
      <c r="C19" s="142" t="s">
        <v>651</v>
      </c>
      <c r="D19" s="186" t="s">
        <v>649</v>
      </c>
      <c r="E19" s="187" t="s">
        <v>332</v>
      </c>
      <c r="F19" s="187">
        <v>51105</v>
      </c>
      <c r="G19" s="126">
        <v>1864</v>
      </c>
      <c r="H19" s="143">
        <v>0</v>
      </c>
      <c r="I19" s="186" t="str">
        <f t="shared" si="0"/>
        <v>NOAFP</v>
      </c>
      <c r="J19" s="193">
        <v>0</v>
      </c>
      <c r="K19" s="188">
        <f t="shared" si="1"/>
        <v>0</v>
      </c>
      <c r="L19" s="188">
        <f t="shared" si="2"/>
        <v>0</v>
      </c>
      <c r="M19" s="188">
        <f t="shared" si="3"/>
        <v>0</v>
      </c>
      <c r="N19" s="188">
        <f t="shared" si="4"/>
        <v>0</v>
      </c>
      <c r="O19" s="188">
        <f t="shared" si="5"/>
        <v>0</v>
      </c>
      <c r="P19" s="188">
        <f t="shared" si="6"/>
        <v>0</v>
      </c>
    </row>
    <row r="20" spans="1:16" ht="12.75" customHeight="1" x14ac:dyDescent="0.2">
      <c r="A20" s="141">
        <v>12</v>
      </c>
      <c r="B20" s="142" t="s">
        <v>732</v>
      </c>
      <c r="C20" s="142" t="s">
        <v>651</v>
      </c>
      <c r="D20" s="186" t="s">
        <v>649</v>
      </c>
      <c r="E20" s="187" t="s">
        <v>332</v>
      </c>
      <c r="F20" s="187">
        <v>51105</v>
      </c>
      <c r="G20" s="126">
        <v>1864</v>
      </c>
      <c r="H20" s="143">
        <v>0</v>
      </c>
      <c r="I20" s="186" t="str">
        <f t="shared" si="0"/>
        <v>NOAFP</v>
      </c>
      <c r="J20" s="193">
        <v>0</v>
      </c>
      <c r="K20" s="188">
        <f t="shared" si="1"/>
        <v>0</v>
      </c>
      <c r="L20" s="188">
        <f t="shared" si="2"/>
        <v>0</v>
      </c>
      <c r="M20" s="188">
        <f t="shared" si="3"/>
        <v>0</v>
      </c>
      <c r="N20" s="188">
        <f t="shared" si="4"/>
        <v>0</v>
      </c>
      <c r="O20" s="188">
        <f t="shared" si="5"/>
        <v>0</v>
      </c>
      <c r="P20" s="188">
        <f t="shared" si="6"/>
        <v>0</v>
      </c>
    </row>
    <row r="21" spans="1:16" ht="12.75" customHeight="1" x14ac:dyDescent="0.2">
      <c r="A21" s="141">
        <v>13</v>
      </c>
      <c r="B21" s="142" t="s">
        <v>735</v>
      </c>
      <c r="C21" s="142" t="s">
        <v>651</v>
      </c>
      <c r="D21" s="186" t="s">
        <v>649</v>
      </c>
      <c r="E21" s="187" t="s">
        <v>332</v>
      </c>
      <c r="F21" s="187">
        <v>51105</v>
      </c>
      <c r="G21" s="126">
        <v>1864</v>
      </c>
      <c r="H21" s="143">
        <v>1</v>
      </c>
      <c r="I21" s="186" t="str">
        <f t="shared" si="0"/>
        <v>AFP</v>
      </c>
      <c r="J21" s="193">
        <v>0</v>
      </c>
      <c r="K21" s="188">
        <f t="shared" si="1"/>
        <v>0</v>
      </c>
      <c r="L21" s="188">
        <f t="shared" si="2"/>
        <v>0</v>
      </c>
      <c r="M21" s="188">
        <f t="shared" si="3"/>
        <v>0</v>
      </c>
      <c r="N21" s="188">
        <f t="shared" si="4"/>
        <v>0</v>
      </c>
      <c r="O21" s="188">
        <f t="shared" si="5"/>
        <v>0</v>
      </c>
      <c r="P21" s="188">
        <f t="shared" si="6"/>
        <v>0</v>
      </c>
    </row>
    <row r="22" spans="1:16" ht="12.75" customHeight="1" x14ac:dyDescent="0.2">
      <c r="A22" s="141">
        <v>14</v>
      </c>
      <c r="B22" s="142" t="s">
        <v>204</v>
      </c>
      <c r="C22" s="142" t="s">
        <v>651</v>
      </c>
      <c r="D22" s="186" t="s">
        <v>649</v>
      </c>
      <c r="E22" s="187" t="s">
        <v>332</v>
      </c>
      <c r="F22" s="187">
        <v>51105</v>
      </c>
      <c r="G22" s="126">
        <v>1864</v>
      </c>
      <c r="H22" s="143">
        <v>1</v>
      </c>
      <c r="I22" s="186" t="str">
        <f t="shared" si="0"/>
        <v>AFP</v>
      </c>
      <c r="J22" s="193">
        <v>0</v>
      </c>
      <c r="K22" s="188">
        <f t="shared" si="1"/>
        <v>0</v>
      </c>
      <c r="L22" s="188">
        <f t="shared" si="2"/>
        <v>0</v>
      </c>
      <c r="M22" s="188">
        <f t="shared" si="3"/>
        <v>0</v>
      </c>
      <c r="N22" s="188">
        <f t="shared" si="4"/>
        <v>0</v>
      </c>
      <c r="O22" s="188">
        <f t="shared" si="5"/>
        <v>0</v>
      </c>
      <c r="P22" s="188">
        <f t="shared" si="6"/>
        <v>0</v>
      </c>
    </row>
    <row r="23" spans="1:16" ht="12.75" customHeight="1" thickBot="1" x14ac:dyDescent="0.25">
      <c r="A23" s="141"/>
      <c r="B23" s="142"/>
      <c r="C23" s="142"/>
      <c r="D23" s="186"/>
      <c r="E23" s="187"/>
      <c r="F23" s="187"/>
      <c r="G23" s="198">
        <f>SUM(G9:G22)</f>
        <v>26096</v>
      </c>
      <c r="H23" s="199"/>
      <c r="I23" s="200"/>
      <c r="J23" s="201"/>
      <c r="K23" s="198">
        <f t="shared" ref="K23:P23" si="7">SUM(K9:K22)</f>
        <v>0</v>
      </c>
      <c r="L23" s="198">
        <f t="shared" si="7"/>
        <v>0</v>
      </c>
      <c r="M23" s="198">
        <f t="shared" si="7"/>
        <v>0</v>
      </c>
      <c r="N23" s="198">
        <f t="shared" si="7"/>
        <v>0</v>
      </c>
      <c r="O23" s="198">
        <f t="shared" si="7"/>
        <v>0</v>
      </c>
      <c r="P23" s="198">
        <f t="shared" si="7"/>
        <v>0</v>
      </c>
    </row>
    <row r="24" spans="1:16" ht="12.75" customHeight="1" thickTop="1" x14ac:dyDescent="0.2">
      <c r="A24" s="141"/>
      <c r="B24" s="142"/>
      <c r="C24" s="142"/>
      <c r="D24" s="186"/>
      <c r="E24" s="187"/>
      <c r="F24" s="187"/>
      <c r="G24" s="126"/>
      <c r="H24" s="143"/>
      <c r="I24" s="186"/>
      <c r="J24" s="193"/>
      <c r="K24" s="188"/>
      <c r="L24" s="188"/>
      <c r="M24" s="188"/>
      <c r="N24" s="188"/>
      <c r="O24" s="188"/>
      <c r="P24" s="188"/>
    </row>
    <row r="25" spans="1:16" ht="12.75" customHeight="1" x14ac:dyDescent="0.2">
      <c r="A25" s="141">
        <v>1</v>
      </c>
      <c r="B25" s="144" t="s">
        <v>60</v>
      </c>
      <c r="C25" s="145" t="s">
        <v>494</v>
      </c>
      <c r="D25" s="144" t="s">
        <v>495</v>
      </c>
      <c r="E25" s="146" t="s">
        <v>332</v>
      </c>
      <c r="F25" s="147" t="s">
        <v>331</v>
      </c>
      <c r="G25" s="148">
        <v>5625</v>
      </c>
      <c r="H25" s="149">
        <v>1</v>
      </c>
      <c r="I25" s="186" t="str">
        <f t="shared" si="0"/>
        <v>AFP</v>
      </c>
      <c r="J25" s="193">
        <v>0</v>
      </c>
      <c r="K25" s="188">
        <f t="shared" si="1"/>
        <v>0</v>
      </c>
      <c r="L25" s="188">
        <f t="shared" si="2"/>
        <v>0</v>
      </c>
      <c r="M25" s="188">
        <f t="shared" si="3"/>
        <v>0</v>
      </c>
      <c r="N25" s="188">
        <f t="shared" si="4"/>
        <v>0</v>
      </c>
      <c r="O25" s="188">
        <f>IF(H25=3,K25*O21,0)</f>
        <v>0</v>
      </c>
      <c r="P25" s="188">
        <f t="shared" si="6"/>
        <v>0</v>
      </c>
    </row>
    <row r="26" spans="1:16" ht="12.75" customHeight="1" x14ac:dyDescent="0.2">
      <c r="A26" s="141">
        <v>2</v>
      </c>
      <c r="B26" s="144" t="s">
        <v>61</v>
      </c>
      <c r="C26" s="144" t="s">
        <v>496</v>
      </c>
      <c r="D26" s="144" t="s">
        <v>497</v>
      </c>
      <c r="E26" s="146" t="s">
        <v>332</v>
      </c>
      <c r="F26" s="147" t="s">
        <v>331</v>
      </c>
      <c r="G26" s="148">
        <v>1864</v>
      </c>
      <c r="H26" s="149">
        <v>1</v>
      </c>
      <c r="I26" s="186" t="str">
        <f t="shared" si="0"/>
        <v>AFP</v>
      </c>
      <c r="J26" s="193">
        <v>0</v>
      </c>
      <c r="K26" s="188">
        <f t="shared" si="1"/>
        <v>0</v>
      </c>
      <c r="L26" s="188">
        <f t="shared" si="2"/>
        <v>0</v>
      </c>
      <c r="M26" s="188">
        <f t="shared" si="3"/>
        <v>0</v>
      </c>
      <c r="N26" s="188">
        <f t="shared" si="4"/>
        <v>0</v>
      </c>
      <c r="O26" s="188">
        <f>IF(H26=3,K26*O22,0)</f>
        <v>0</v>
      </c>
      <c r="P26" s="188">
        <f t="shared" si="6"/>
        <v>0</v>
      </c>
    </row>
    <row r="27" spans="1:16" ht="12.75" customHeight="1" x14ac:dyDescent="0.2">
      <c r="A27" s="141">
        <v>3</v>
      </c>
      <c r="B27" s="144" t="s">
        <v>500</v>
      </c>
      <c r="C27" s="145" t="s">
        <v>501</v>
      </c>
      <c r="D27" s="144" t="s">
        <v>844</v>
      </c>
      <c r="E27" s="146" t="s">
        <v>332</v>
      </c>
      <c r="F27" s="147" t="s">
        <v>331</v>
      </c>
      <c r="G27" s="148">
        <v>1000</v>
      </c>
      <c r="H27" s="149">
        <v>1</v>
      </c>
      <c r="I27" s="186" t="str">
        <f t="shared" si="0"/>
        <v>AFP</v>
      </c>
      <c r="J27" s="193">
        <v>0</v>
      </c>
      <c r="K27" s="188">
        <f t="shared" si="1"/>
        <v>0</v>
      </c>
      <c r="L27" s="188">
        <f t="shared" si="2"/>
        <v>0</v>
      </c>
      <c r="M27" s="188">
        <f t="shared" si="3"/>
        <v>0</v>
      </c>
      <c r="N27" s="188">
        <f t="shared" si="4"/>
        <v>0</v>
      </c>
      <c r="O27" s="188">
        <f>IF(H27=3,K27*O25,0)</f>
        <v>0</v>
      </c>
      <c r="P27" s="188">
        <f t="shared" si="6"/>
        <v>0</v>
      </c>
    </row>
    <row r="28" spans="1:16" ht="12.75" customHeight="1" x14ac:dyDescent="0.2">
      <c r="A28" s="141">
        <v>4</v>
      </c>
      <c r="B28" s="144" t="s">
        <v>498</v>
      </c>
      <c r="C28" s="144" t="s">
        <v>203</v>
      </c>
      <c r="D28" s="144" t="s">
        <v>844</v>
      </c>
      <c r="E28" s="146" t="s">
        <v>332</v>
      </c>
      <c r="F28" s="147" t="s">
        <v>331</v>
      </c>
      <c r="G28" s="148">
        <v>450</v>
      </c>
      <c r="H28" s="149">
        <v>1</v>
      </c>
      <c r="I28" s="186" t="str">
        <f t="shared" si="0"/>
        <v>AFP</v>
      </c>
      <c r="J28" s="193">
        <v>0</v>
      </c>
      <c r="K28" s="188">
        <f t="shared" si="1"/>
        <v>0</v>
      </c>
      <c r="L28" s="188">
        <f t="shared" si="2"/>
        <v>0</v>
      </c>
      <c r="M28" s="188">
        <f t="shared" si="3"/>
        <v>0</v>
      </c>
      <c r="N28" s="188">
        <f t="shared" si="4"/>
        <v>0</v>
      </c>
      <c r="O28" s="188">
        <f t="shared" si="5"/>
        <v>0</v>
      </c>
      <c r="P28" s="188">
        <f t="shared" si="6"/>
        <v>0</v>
      </c>
    </row>
    <row r="29" spans="1:16" ht="12.75" customHeight="1" x14ac:dyDescent="0.2">
      <c r="A29" s="141">
        <v>5</v>
      </c>
      <c r="B29" s="144" t="s">
        <v>179</v>
      </c>
      <c r="C29" s="144" t="s">
        <v>203</v>
      </c>
      <c r="D29" s="144" t="s">
        <v>844</v>
      </c>
      <c r="E29" s="146" t="s">
        <v>332</v>
      </c>
      <c r="F29" s="147" t="s">
        <v>331</v>
      </c>
      <c r="G29" s="148">
        <v>550</v>
      </c>
      <c r="H29" s="149">
        <v>1</v>
      </c>
      <c r="I29" s="186" t="str">
        <f t="shared" si="0"/>
        <v>AFP</v>
      </c>
      <c r="J29" s="193">
        <v>0</v>
      </c>
      <c r="K29" s="188">
        <f t="shared" si="1"/>
        <v>0</v>
      </c>
      <c r="L29" s="188">
        <f t="shared" si="2"/>
        <v>0</v>
      </c>
      <c r="M29" s="188">
        <f t="shared" si="3"/>
        <v>0</v>
      </c>
      <c r="N29" s="188">
        <f t="shared" si="4"/>
        <v>0</v>
      </c>
      <c r="O29" s="188">
        <f t="shared" si="5"/>
        <v>0</v>
      </c>
      <c r="P29" s="188">
        <f t="shared" si="6"/>
        <v>0</v>
      </c>
    </row>
    <row r="30" spans="1:16" ht="12.75" customHeight="1" x14ac:dyDescent="0.2">
      <c r="A30" s="141">
        <v>6</v>
      </c>
      <c r="B30" s="144" t="s">
        <v>928</v>
      </c>
      <c r="C30" s="144" t="s">
        <v>203</v>
      </c>
      <c r="D30" s="144" t="s">
        <v>844</v>
      </c>
      <c r="E30" s="146" t="s">
        <v>332</v>
      </c>
      <c r="F30" s="147" t="s">
        <v>331</v>
      </c>
      <c r="G30" s="148">
        <v>450</v>
      </c>
      <c r="H30" s="149">
        <v>1</v>
      </c>
      <c r="I30" s="186" t="str">
        <f t="shared" si="0"/>
        <v>AFP</v>
      </c>
      <c r="J30" s="193">
        <v>0</v>
      </c>
      <c r="K30" s="188">
        <f t="shared" si="1"/>
        <v>0</v>
      </c>
      <c r="L30" s="188">
        <f t="shared" si="2"/>
        <v>0</v>
      </c>
      <c r="M30" s="188">
        <f t="shared" si="3"/>
        <v>0</v>
      </c>
      <c r="N30" s="188">
        <f t="shared" si="4"/>
        <v>0</v>
      </c>
      <c r="O30" s="188">
        <f t="shared" si="5"/>
        <v>0</v>
      </c>
      <c r="P30" s="188">
        <f t="shared" si="6"/>
        <v>0</v>
      </c>
    </row>
    <row r="31" spans="1:16" ht="12.75" customHeight="1" x14ac:dyDescent="0.2">
      <c r="A31" s="141">
        <v>7</v>
      </c>
      <c r="B31" s="144" t="s">
        <v>845</v>
      </c>
      <c r="C31" s="144" t="s">
        <v>203</v>
      </c>
      <c r="D31" s="144" t="s">
        <v>499</v>
      </c>
      <c r="E31" s="146" t="s">
        <v>332</v>
      </c>
      <c r="F31" s="147" t="s">
        <v>331</v>
      </c>
      <c r="G31" s="148">
        <v>450</v>
      </c>
      <c r="H31" s="149">
        <v>1</v>
      </c>
      <c r="I31" s="186" t="str">
        <f t="shared" si="0"/>
        <v>AFP</v>
      </c>
      <c r="J31" s="193">
        <v>0</v>
      </c>
      <c r="K31" s="188">
        <f t="shared" si="1"/>
        <v>0</v>
      </c>
      <c r="L31" s="188">
        <f t="shared" si="2"/>
        <v>0</v>
      </c>
      <c r="M31" s="188">
        <f t="shared" si="3"/>
        <v>0</v>
      </c>
      <c r="N31" s="188">
        <f t="shared" si="4"/>
        <v>0</v>
      </c>
      <c r="O31" s="188">
        <f t="shared" si="5"/>
        <v>0</v>
      </c>
      <c r="P31" s="188">
        <f t="shared" si="6"/>
        <v>0</v>
      </c>
    </row>
    <row r="32" spans="1:16" ht="12.75" customHeight="1" x14ac:dyDescent="0.2">
      <c r="A32" s="141">
        <v>8</v>
      </c>
      <c r="B32" s="144" t="s">
        <v>502</v>
      </c>
      <c r="C32" s="145" t="s">
        <v>503</v>
      </c>
      <c r="D32" s="144" t="s">
        <v>504</v>
      </c>
      <c r="E32" s="146" t="s">
        <v>332</v>
      </c>
      <c r="F32" s="147" t="s">
        <v>331</v>
      </c>
      <c r="G32" s="148">
        <v>850</v>
      </c>
      <c r="H32" s="149">
        <v>1</v>
      </c>
      <c r="I32" s="186" t="str">
        <f t="shared" si="0"/>
        <v>AFP</v>
      </c>
      <c r="J32" s="193">
        <v>0</v>
      </c>
      <c r="K32" s="188">
        <f t="shared" si="1"/>
        <v>0</v>
      </c>
      <c r="L32" s="188">
        <f t="shared" si="2"/>
        <v>0</v>
      </c>
      <c r="M32" s="188">
        <f t="shared" si="3"/>
        <v>0</v>
      </c>
      <c r="N32" s="188">
        <f t="shared" si="4"/>
        <v>0</v>
      </c>
      <c r="O32" s="188">
        <f t="shared" si="5"/>
        <v>0</v>
      </c>
      <c r="P32" s="188">
        <f t="shared" si="6"/>
        <v>0</v>
      </c>
    </row>
    <row r="33" spans="1:16" ht="12.75" customHeight="1" x14ac:dyDescent="0.2">
      <c r="A33" s="141">
        <v>9</v>
      </c>
      <c r="B33" s="150" t="s">
        <v>587</v>
      </c>
      <c r="C33" s="150" t="s">
        <v>203</v>
      </c>
      <c r="D33" s="144" t="s">
        <v>504</v>
      </c>
      <c r="E33" s="146" t="s">
        <v>332</v>
      </c>
      <c r="F33" s="147" t="s">
        <v>331</v>
      </c>
      <c r="G33" s="151">
        <v>400</v>
      </c>
      <c r="H33" s="149">
        <v>1</v>
      </c>
      <c r="I33" s="186" t="str">
        <f t="shared" si="0"/>
        <v>AFP</v>
      </c>
      <c r="J33" s="193">
        <v>0</v>
      </c>
      <c r="K33" s="188">
        <f t="shared" si="1"/>
        <v>0</v>
      </c>
      <c r="L33" s="188">
        <f t="shared" si="2"/>
        <v>0</v>
      </c>
      <c r="M33" s="188">
        <f t="shared" si="3"/>
        <v>0</v>
      </c>
      <c r="N33" s="188">
        <f t="shared" si="4"/>
        <v>0</v>
      </c>
      <c r="O33" s="188">
        <f t="shared" si="5"/>
        <v>0</v>
      </c>
      <c r="P33" s="188">
        <f t="shared" si="6"/>
        <v>0</v>
      </c>
    </row>
    <row r="34" spans="1:16" ht="12.75" customHeight="1" x14ac:dyDescent="0.2">
      <c r="A34" s="141">
        <v>10</v>
      </c>
      <c r="B34" s="144" t="s">
        <v>506</v>
      </c>
      <c r="C34" s="144" t="s">
        <v>203</v>
      </c>
      <c r="D34" s="144" t="s">
        <v>505</v>
      </c>
      <c r="E34" s="146" t="s">
        <v>332</v>
      </c>
      <c r="F34" s="147" t="s">
        <v>331</v>
      </c>
      <c r="G34" s="148">
        <v>500</v>
      </c>
      <c r="H34" s="149">
        <v>1</v>
      </c>
      <c r="I34" s="186" t="str">
        <f t="shared" si="0"/>
        <v>AFP</v>
      </c>
      <c r="J34" s="193">
        <v>0</v>
      </c>
      <c r="K34" s="188">
        <f t="shared" si="1"/>
        <v>0</v>
      </c>
      <c r="L34" s="188">
        <f t="shared" si="2"/>
        <v>0</v>
      </c>
      <c r="M34" s="188">
        <f t="shared" si="3"/>
        <v>0</v>
      </c>
      <c r="N34" s="188">
        <f t="shared" si="4"/>
        <v>0</v>
      </c>
      <c r="O34" s="188">
        <f t="shared" si="5"/>
        <v>0</v>
      </c>
      <c r="P34" s="188">
        <f t="shared" si="6"/>
        <v>0</v>
      </c>
    </row>
    <row r="35" spans="1:16" ht="12.75" customHeight="1" thickBot="1" x14ac:dyDescent="0.25">
      <c r="A35" s="141"/>
      <c r="B35" s="144"/>
      <c r="C35" s="144"/>
      <c r="D35" s="144"/>
      <c r="E35" s="146"/>
      <c r="F35" s="147"/>
      <c r="G35" s="202">
        <f>SUM(G25:G34)</f>
        <v>12139</v>
      </c>
      <c r="H35" s="203"/>
      <c r="I35" s="196"/>
      <c r="J35" s="197"/>
      <c r="K35" s="202">
        <f t="shared" ref="K35:P35" si="8">SUM(K25:K34)</f>
        <v>0</v>
      </c>
      <c r="L35" s="202">
        <f t="shared" si="8"/>
        <v>0</v>
      </c>
      <c r="M35" s="202">
        <f t="shared" si="8"/>
        <v>0</v>
      </c>
      <c r="N35" s="202">
        <f t="shared" si="8"/>
        <v>0</v>
      </c>
      <c r="O35" s="202">
        <f t="shared" si="8"/>
        <v>0</v>
      </c>
      <c r="P35" s="202">
        <f t="shared" si="8"/>
        <v>0</v>
      </c>
    </row>
    <row r="36" spans="1:16" ht="12.75" customHeight="1" thickTop="1" x14ac:dyDescent="0.2">
      <c r="A36" s="141"/>
      <c r="B36" s="144"/>
      <c r="C36" s="144"/>
      <c r="D36" s="144"/>
      <c r="E36" s="146"/>
      <c r="F36" s="147"/>
      <c r="G36" s="148"/>
      <c r="H36" s="149"/>
      <c r="I36" s="186"/>
      <c r="J36" s="193"/>
      <c r="K36" s="188"/>
      <c r="L36" s="188"/>
      <c r="M36" s="188"/>
      <c r="N36" s="188"/>
      <c r="O36" s="188"/>
      <c r="P36" s="188"/>
    </row>
    <row r="37" spans="1:16" ht="12.75" customHeight="1" x14ac:dyDescent="0.2">
      <c r="A37" s="141">
        <v>1</v>
      </c>
      <c r="B37" s="144" t="s">
        <v>518</v>
      </c>
      <c r="C37" s="144" t="s">
        <v>508</v>
      </c>
      <c r="D37" s="144" t="s">
        <v>509</v>
      </c>
      <c r="E37" s="146" t="s">
        <v>333</v>
      </c>
      <c r="F37" s="147" t="s">
        <v>331</v>
      </c>
      <c r="G37" s="148">
        <v>1150</v>
      </c>
      <c r="H37" s="149">
        <v>1</v>
      </c>
      <c r="I37" s="186" t="str">
        <f t="shared" si="0"/>
        <v>AFP</v>
      </c>
      <c r="J37" s="193">
        <v>0</v>
      </c>
      <c r="K37" s="188">
        <f t="shared" si="1"/>
        <v>0</v>
      </c>
      <c r="L37" s="188">
        <f t="shared" si="2"/>
        <v>0</v>
      </c>
      <c r="M37" s="188">
        <f t="shared" si="3"/>
        <v>0</v>
      </c>
      <c r="N37" s="188">
        <f t="shared" si="4"/>
        <v>0</v>
      </c>
      <c r="O37" s="188">
        <f>IF(H37=3,K37*O33,0)</f>
        <v>0</v>
      </c>
      <c r="P37" s="188">
        <f t="shared" si="6"/>
        <v>0</v>
      </c>
    </row>
    <row r="38" spans="1:16" ht="12.75" customHeight="1" x14ac:dyDescent="0.2">
      <c r="A38" s="141">
        <v>2</v>
      </c>
      <c r="B38" s="144" t="s">
        <v>63</v>
      </c>
      <c r="C38" s="144" t="s">
        <v>203</v>
      </c>
      <c r="D38" s="144" t="s">
        <v>509</v>
      </c>
      <c r="E38" s="146" t="s">
        <v>333</v>
      </c>
      <c r="F38" s="147" t="s">
        <v>331</v>
      </c>
      <c r="G38" s="148">
        <v>500</v>
      </c>
      <c r="H38" s="149">
        <v>1</v>
      </c>
      <c r="I38" s="186" t="str">
        <f t="shared" si="0"/>
        <v>AFP</v>
      </c>
      <c r="J38" s="193">
        <v>0</v>
      </c>
      <c r="K38" s="188">
        <f t="shared" si="1"/>
        <v>0</v>
      </c>
      <c r="L38" s="188">
        <f t="shared" si="2"/>
        <v>0</v>
      </c>
      <c r="M38" s="188">
        <f t="shared" si="3"/>
        <v>0</v>
      </c>
      <c r="N38" s="188">
        <f t="shared" si="4"/>
        <v>0</v>
      </c>
      <c r="O38" s="188">
        <f>IF(H38=3,K38*O34,0)</f>
        <v>0</v>
      </c>
      <c r="P38" s="188">
        <f t="shared" si="6"/>
        <v>0</v>
      </c>
    </row>
    <row r="39" spans="1:16" ht="12.75" customHeight="1" x14ac:dyDescent="0.2">
      <c r="A39" s="141">
        <v>3</v>
      </c>
      <c r="B39" s="144" t="s">
        <v>510</v>
      </c>
      <c r="C39" s="144" t="s">
        <v>203</v>
      </c>
      <c r="D39" s="144" t="s">
        <v>509</v>
      </c>
      <c r="E39" s="146" t="s">
        <v>333</v>
      </c>
      <c r="F39" s="147" t="s">
        <v>331</v>
      </c>
      <c r="G39" s="148">
        <v>500</v>
      </c>
      <c r="H39" s="149">
        <v>1</v>
      </c>
      <c r="I39" s="186" t="str">
        <f t="shared" si="0"/>
        <v>AFP</v>
      </c>
      <c r="J39" s="193">
        <v>0</v>
      </c>
      <c r="K39" s="188">
        <f t="shared" si="1"/>
        <v>0</v>
      </c>
      <c r="L39" s="188">
        <f t="shared" si="2"/>
        <v>0</v>
      </c>
      <c r="M39" s="188">
        <f t="shared" si="3"/>
        <v>0</v>
      </c>
      <c r="N39" s="188">
        <f t="shared" si="4"/>
        <v>0</v>
      </c>
      <c r="O39" s="188">
        <f t="shared" si="5"/>
        <v>0</v>
      </c>
      <c r="P39" s="188">
        <f t="shared" si="6"/>
        <v>0</v>
      </c>
    </row>
    <row r="40" spans="1:16" ht="12.75" customHeight="1" x14ac:dyDescent="0.2">
      <c r="A40" s="141">
        <v>4</v>
      </c>
      <c r="B40" s="144" t="s">
        <v>180</v>
      </c>
      <c r="C40" s="144" t="s">
        <v>203</v>
      </c>
      <c r="D40" s="144" t="s">
        <v>509</v>
      </c>
      <c r="E40" s="146" t="s">
        <v>333</v>
      </c>
      <c r="F40" s="147" t="s">
        <v>331</v>
      </c>
      <c r="G40" s="148">
        <v>500</v>
      </c>
      <c r="H40" s="149">
        <v>1</v>
      </c>
      <c r="I40" s="186" t="str">
        <f t="shared" si="0"/>
        <v>AFP</v>
      </c>
      <c r="J40" s="193">
        <v>0</v>
      </c>
      <c r="K40" s="188">
        <f t="shared" si="1"/>
        <v>0</v>
      </c>
      <c r="L40" s="188">
        <f t="shared" si="2"/>
        <v>0</v>
      </c>
      <c r="M40" s="188">
        <f t="shared" si="3"/>
        <v>0</v>
      </c>
      <c r="N40" s="188">
        <f t="shared" si="4"/>
        <v>0</v>
      </c>
      <c r="O40" s="188">
        <f t="shared" si="5"/>
        <v>0</v>
      </c>
      <c r="P40" s="188">
        <f t="shared" si="6"/>
        <v>0</v>
      </c>
    </row>
    <row r="41" spans="1:16" ht="12.75" customHeight="1" x14ac:dyDescent="0.2">
      <c r="A41" s="141">
        <v>5</v>
      </c>
      <c r="B41" s="144" t="s">
        <v>48</v>
      </c>
      <c r="C41" s="144" t="s">
        <v>203</v>
      </c>
      <c r="D41" s="144" t="s">
        <v>509</v>
      </c>
      <c r="E41" s="146" t="s">
        <v>333</v>
      </c>
      <c r="F41" s="147" t="s">
        <v>331</v>
      </c>
      <c r="G41" s="148">
        <v>600</v>
      </c>
      <c r="H41" s="149">
        <v>1</v>
      </c>
      <c r="I41" s="186" t="str">
        <f t="shared" si="0"/>
        <v>AFP</v>
      </c>
      <c r="J41" s="193">
        <v>0</v>
      </c>
      <c r="K41" s="188">
        <f t="shared" si="1"/>
        <v>0</v>
      </c>
      <c r="L41" s="188">
        <f t="shared" si="2"/>
        <v>0</v>
      </c>
      <c r="M41" s="188">
        <f t="shared" si="3"/>
        <v>0</v>
      </c>
      <c r="N41" s="188">
        <f t="shared" si="4"/>
        <v>0</v>
      </c>
      <c r="O41" s="188">
        <f t="shared" si="5"/>
        <v>0</v>
      </c>
      <c r="P41" s="188">
        <f t="shared" si="6"/>
        <v>0</v>
      </c>
    </row>
    <row r="42" spans="1:16" ht="12.75" customHeight="1" x14ac:dyDescent="0.2">
      <c r="A42" s="141">
        <v>6</v>
      </c>
      <c r="B42" s="144" t="s">
        <v>181</v>
      </c>
      <c r="C42" s="144" t="s">
        <v>513</v>
      </c>
      <c r="D42" s="144" t="s">
        <v>512</v>
      </c>
      <c r="E42" s="146" t="s">
        <v>333</v>
      </c>
      <c r="F42" s="147" t="s">
        <v>331</v>
      </c>
      <c r="G42" s="148">
        <v>1250</v>
      </c>
      <c r="H42" s="149">
        <v>1</v>
      </c>
      <c r="I42" s="186" t="str">
        <f t="shared" si="0"/>
        <v>AFP</v>
      </c>
      <c r="J42" s="193">
        <v>0</v>
      </c>
      <c r="K42" s="188">
        <f t="shared" si="1"/>
        <v>0</v>
      </c>
      <c r="L42" s="188">
        <f t="shared" si="2"/>
        <v>0</v>
      </c>
      <c r="M42" s="188">
        <f t="shared" si="3"/>
        <v>0</v>
      </c>
      <c r="N42" s="188">
        <f t="shared" si="4"/>
        <v>0</v>
      </c>
      <c r="O42" s="188">
        <f t="shared" si="5"/>
        <v>0</v>
      </c>
      <c r="P42" s="188">
        <f t="shared" si="6"/>
        <v>0</v>
      </c>
    </row>
    <row r="43" spans="1:16" ht="12.75" customHeight="1" x14ac:dyDescent="0.2">
      <c r="A43" s="141">
        <v>7</v>
      </c>
      <c r="B43" s="152" t="s">
        <v>62</v>
      </c>
      <c r="C43" s="144" t="s">
        <v>203</v>
      </c>
      <c r="D43" s="144" t="s">
        <v>512</v>
      </c>
      <c r="E43" s="146" t="s">
        <v>333</v>
      </c>
      <c r="F43" s="147" t="s">
        <v>331</v>
      </c>
      <c r="G43" s="148">
        <v>500</v>
      </c>
      <c r="H43" s="149">
        <v>1</v>
      </c>
      <c r="I43" s="186" t="str">
        <f t="shared" si="0"/>
        <v>AFP</v>
      </c>
      <c r="J43" s="193">
        <v>0</v>
      </c>
      <c r="K43" s="188">
        <f t="shared" si="1"/>
        <v>0</v>
      </c>
      <c r="L43" s="188">
        <f t="shared" si="2"/>
        <v>0</v>
      </c>
      <c r="M43" s="188">
        <f t="shared" si="3"/>
        <v>0</v>
      </c>
      <c r="N43" s="188">
        <f t="shared" si="4"/>
        <v>0</v>
      </c>
      <c r="O43" s="188" t="s">
        <v>652</v>
      </c>
      <c r="P43" s="188">
        <f t="shared" si="6"/>
        <v>0</v>
      </c>
    </row>
    <row r="44" spans="1:16" ht="12.75" customHeight="1" x14ac:dyDescent="0.2">
      <c r="A44" s="141">
        <v>8</v>
      </c>
      <c r="B44" s="144" t="s">
        <v>66</v>
      </c>
      <c r="C44" s="144" t="s">
        <v>203</v>
      </c>
      <c r="D44" s="144" t="s">
        <v>512</v>
      </c>
      <c r="E44" s="146" t="s">
        <v>333</v>
      </c>
      <c r="F44" s="147" t="s">
        <v>331</v>
      </c>
      <c r="G44" s="148">
        <v>457.54</v>
      </c>
      <c r="H44" s="149">
        <v>2</v>
      </c>
      <c r="I44" s="186" t="str">
        <f t="shared" si="0"/>
        <v>INPEP</v>
      </c>
      <c r="J44" s="193">
        <v>0</v>
      </c>
      <c r="K44" s="188">
        <f t="shared" si="1"/>
        <v>0</v>
      </c>
      <c r="L44" s="188">
        <f t="shared" si="2"/>
        <v>0</v>
      </c>
      <c r="M44" s="188">
        <f t="shared" si="3"/>
        <v>0</v>
      </c>
      <c r="N44" s="188">
        <f t="shared" si="4"/>
        <v>0</v>
      </c>
      <c r="O44" s="188">
        <f t="shared" si="5"/>
        <v>0</v>
      </c>
      <c r="P44" s="188">
        <f t="shared" si="6"/>
        <v>0</v>
      </c>
    </row>
    <row r="45" spans="1:16" ht="12.75" customHeight="1" x14ac:dyDescent="0.2">
      <c r="A45" s="141">
        <v>9</v>
      </c>
      <c r="B45" s="144" t="s">
        <v>41</v>
      </c>
      <c r="C45" s="144" t="s">
        <v>203</v>
      </c>
      <c r="D45" s="144" t="s">
        <v>512</v>
      </c>
      <c r="E45" s="146" t="s">
        <v>333</v>
      </c>
      <c r="F45" s="147" t="s">
        <v>331</v>
      </c>
      <c r="G45" s="148">
        <v>500</v>
      </c>
      <c r="H45" s="149">
        <v>1</v>
      </c>
      <c r="I45" s="186" t="str">
        <f t="shared" si="0"/>
        <v>AFP</v>
      </c>
      <c r="J45" s="193">
        <v>0</v>
      </c>
      <c r="K45" s="188">
        <f t="shared" si="1"/>
        <v>0</v>
      </c>
      <c r="L45" s="188">
        <f t="shared" si="2"/>
        <v>0</v>
      </c>
      <c r="M45" s="188">
        <f t="shared" si="3"/>
        <v>0</v>
      </c>
      <c r="N45" s="188">
        <f t="shared" si="4"/>
        <v>0</v>
      </c>
      <c r="O45" s="188">
        <f t="shared" si="5"/>
        <v>0</v>
      </c>
      <c r="P45" s="188">
        <f t="shared" si="6"/>
        <v>0</v>
      </c>
    </row>
    <row r="46" spans="1:16" ht="12.75" customHeight="1" x14ac:dyDescent="0.2">
      <c r="A46" s="141">
        <v>10</v>
      </c>
      <c r="B46" s="144" t="s">
        <v>924</v>
      </c>
      <c r="C46" s="145" t="s">
        <v>203</v>
      </c>
      <c r="D46" s="144" t="s">
        <v>512</v>
      </c>
      <c r="E46" s="146" t="s">
        <v>333</v>
      </c>
      <c r="F46" s="147" t="s">
        <v>331</v>
      </c>
      <c r="G46" s="148">
        <v>500</v>
      </c>
      <c r="H46" s="149">
        <v>1</v>
      </c>
      <c r="I46" s="186" t="str">
        <f t="shared" si="0"/>
        <v>AFP</v>
      </c>
      <c r="J46" s="193">
        <v>0</v>
      </c>
      <c r="K46" s="188">
        <f t="shared" si="1"/>
        <v>0</v>
      </c>
      <c r="L46" s="188">
        <f t="shared" si="2"/>
        <v>0</v>
      </c>
      <c r="M46" s="188">
        <f t="shared" si="3"/>
        <v>0</v>
      </c>
      <c r="N46" s="188">
        <f t="shared" si="4"/>
        <v>0</v>
      </c>
      <c r="O46" s="188">
        <f t="shared" si="5"/>
        <v>0</v>
      </c>
      <c r="P46" s="188">
        <f t="shared" si="6"/>
        <v>0</v>
      </c>
    </row>
    <row r="47" spans="1:16" ht="12.75" customHeight="1" x14ac:dyDescent="0.2">
      <c r="A47" s="141">
        <v>11</v>
      </c>
      <c r="B47" s="144" t="s">
        <v>847</v>
      </c>
      <c r="C47" s="145" t="s">
        <v>203</v>
      </c>
      <c r="D47" s="144" t="s">
        <v>512</v>
      </c>
      <c r="E47" s="146" t="s">
        <v>333</v>
      </c>
      <c r="F47" s="147" t="s">
        <v>331</v>
      </c>
      <c r="G47" s="148">
        <v>450</v>
      </c>
      <c r="H47" s="149">
        <v>1</v>
      </c>
      <c r="I47" s="186" t="str">
        <f t="shared" si="0"/>
        <v>AFP</v>
      </c>
      <c r="J47" s="193">
        <v>0</v>
      </c>
      <c r="K47" s="188">
        <f t="shared" si="1"/>
        <v>0</v>
      </c>
      <c r="L47" s="188">
        <f t="shared" si="2"/>
        <v>0</v>
      </c>
      <c r="M47" s="188">
        <f t="shared" si="3"/>
        <v>0</v>
      </c>
      <c r="N47" s="188">
        <f t="shared" si="4"/>
        <v>0</v>
      </c>
      <c r="O47" s="188">
        <f t="shared" si="5"/>
        <v>0</v>
      </c>
      <c r="P47" s="188">
        <f t="shared" si="6"/>
        <v>0</v>
      </c>
    </row>
    <row r="48" spans="1:16" ht="12.75" customHeight="1" x14ac:dyDescent="0.2">
      <c r="A48" s="141">
        <v>12</v>
      </c>
      <c r="B48" s="144" t="s">
        <v>67</v>
      </c>
      <c r="C48" s="145" t="s">
        <v>719</v>
      </c>
      <c r="D48" s="144" t="s">
        <v>514</v>
      </c>
      <c r="E48" s="146" t="s">
        <v>333</v>
      </c>
      <c r="F48" s="147" t="s">
        <v>331</v>
      </c>
      <c r="G48" s="148">
        <v>1100</v>
      </c>
      <c r="H48" s="149">
        <v>1</v>
      </c>
      <c r="I48" s="186" t="str">
        <f t="shared" si="0"/>
        <v>AFP</v>
      </c>
      <c r="J48" s="193">
        <v>0</v>
      </c>
      <c r="K48" s="188">
        <f t="shared" si="1"/>
        <v>0</v>
      </c>
      <c r="L48" s="188">
        <f t="shared" si="2"/>
        <v>0</v>
      </c>
      <c r="M48" s="188">
        <f t="shared" si="3"/>
        <v>0</v>
      </c>
      <c r="N48" s="188">
        <f t="shared" si="4"/>
        <v>0</v>
      </c>
      <c r="O48" s="188">
        <f t="shared" si="5"/>
        <v>0</v>
      </c>
      <c r="P48" s="188">
        <f t="shared" si="6"/>
        <v>0</v>
      </c>
    </row>
    <row r="49" spans="1:16" ht="12.75" customHeight="1" x14ac:dyDescent="0.2">
      <c r="A49" s="141">
        <v>13</v>
      </c>
      <c r="B49" s="144" t="s">
        <v>515</v>
      </c>
      <c r="C49" s="144" t="s">
        <v>516</v>
      </c>
      <c r="D49" s="144" t="s">
        <v>514</v>
      </c>
      <c r="E49" s="146" t="s">
        <v>333</v>
      </c>
      <c r="F49" s="147" t="s">
        <v>331</v>
      </c>
      <c r="G49" s="148">
        <v>425</v>
      </c>
      <c r="H49" s="149">
        <v>1</v>
      </c>
      <c r="I49" s="186" t="str">
        <f t="shared" si="0"/>
        <v>AFP</v>
      </c>
      <c r="J49" s="193">
        <v>0</v>
      </c>
      <c r="K49" s="188">
        <f t="shared" si="1"/>
        <v>0</v>
      </c>
      <c r="L49" s="188">
        <f t="shared" si="2"/>
        <v>0</v>
      </c>
      <c r="M49" s="188">
        <f t="shared" si="3"/>
        <v>0</v>
      </c>
      <c r="N49" s="188">
        <f t="shared" si="4"/>
        <v>0</v>
      </c>
      <c r="O49" s="188">
        <f t="shared" si="5"/>
        <v>0</v>
      </c>
      <c r="P49" s="188">
        <f t="shared" si="6"/>
        <v>0</v>
      </c>
    </row>
    <row r="50" spans="1:16" ht="12.75" customHeight="1" x14ac:dyDescent="0.2">
      <c r="A50" s="141">
        <v>14</v>
      </c>
      <c r="B50" s="144" t="s">
        <v>69</v>
      </c>
      <c r="C50" s="144" t="s">
        <v>516</v>
      </c>
      <c r="D50" s="144" t="s">
        <v>514</v>
      </c>
      <c r="E50" s="146" t="s">
        <v>333</v>
      </c>
      <c r="F50" s="147" t="s">
        <v>331</v>
      </c>
      <c r="G50" s="148">
        <v>450</v>
      </c>
      <c r="H50" s="149">
        <v>1</v>
      </c>
      <c r="I50" s="186" t="str">
        <f t="shared" si="0"/>
        <v>AFP</v>
      </c>
      <c r="J50" s="193">
        <v>0</v>
      </c>
      <c r="K50" s="188">
        <f t="shared" si="1"/>
        <v>0</v>
      </c>
      <c r="L50" s="188">
        <f t="shared" si="2"/>
        <v>0</v>
      </c>
      <c r="M50" s="188">
        <f t="shared" si="3"/>
        <v>0</v>
      </c>
      <c r="N50" s="188">
        <f t="shared" si="4"/>
        <v>0</v>
      </c>
      <c r="O50" s="188">
        <f t="shared" si="5"/>
        <v>0</v>
      </c>
      <c r="P50" s="188">
        <f t="shared" si="6"/>
        <v>0</v>
      </c>
    </row>
    <row r="51" spans="1:16" ht="12.75" customHeight="1" x14ac:dyDescent="0.2">
      <c r="A51" s="141">
        <v>15</v>
      </c>
      <c r="B51" s="144" t="s">
        <v>183</v>
      </c>
      <c r="C51" s="144" t="s">
        <v>517</v>
      </c>
      <c r="D51" s="144" t="s">
        <v>514</v>
      </c>
      <c r="E51" s="146" t="s">
        <v>333</v>
      </c>
      <c r="F51" s="147" t="s">
        <v>331</v>
      </c>
      <c r="G51" s="148">
        <v>425</v>
      </c>
      <c r="H51" s="149">
        <v>1</v>
      </c>
      <c r="I51" s="186" t="str">
        <f t="shared" si="0"/>
        <v>AFP</v>
      </c>
      <c r="J51" s="193">
        <v>0</v>
      </c>
      <c r="K51" s="188">
        <f t="shared" si="1"/>
        <v>0</v>
      </c>
      <c r="L51" s="188">
        <f t="shared" si="2"/>
        <v>0</v>
      </c>
      <c r="M51" s="188">
        <f t="shared" si="3"/>
        <v>0</v>
      </c>
      <c r="N51" s="188">
        <f t="shared" si="4"/>
        <v>0</v>
      </c>
      <c r="O51" s="188">
        <f t="shared" si="5"/>
        <v>0</v>
      </c>
      <c r="P51" s="188">
        <f t="shared" si="6"/>
        <v>0</v>
      </c>
    </row>
    <row r="52" spans="1:16" ht="12.75" customHeight="1" x14ac:dyDescent="0.2">
      <c r="A52" s="141">
        <v>16</v>
      </c>
      <c r="B52" s="150" t="s">
        <v>590</v>
      </c>
      <c r="C52" s="144" t="s">
        <v>517</v>
      </c>
      <c r="D52" s="144" t="s">
        <v>514</v>
      </c>
      <c r="E52" s="146" t="s">
        <v>333</v>
      </c>
      <c r="F52" s="147" t="s">
        <v>331</v>
      </c>
      <c r="G52" s="151">
        <v>425</v>
      </c>
      <c r="H52" s="149">
        <v>1</v>
      </c>
      <c r="I52" s="186" t="str">
        <f t="shared" si="0"/>
        <v>AFP</v>
      </c>
      <c r="J52" s="193">
        <v>0</v>
      </c>
      <c r="K52" s="188">
        <f t="shared" si="1"/>
        <v>0</v>
      </c>
      <c r="L52" s="188">
        <f t="shared" si="2"/>
        <v>0</v>
      </c>
      <c r="M52" s="188">
        <f t="shared" si="3"/>
        <v>0</v>
      </c>
      <c r="N52" s="188">
        <f t="shared" si="4"/>
        <v>0</v>
      </c>
      <c r="O52" s="188">
        <f t="shared" si="5"/>
        <v>0</v>
      </c>
      <c r="P52" s="188">
        <f t="shared" si="6"/>
        <v>0</v>
      </c>
    </row>
    <row r="53" spans="1:16" ht="12.75" customHeight="1" x14ac:dyDescent="0.2">
      <c r="A53" s="141">
        <v>17</v>
      </c>
      <c r="B53" s="144" t="s">
        <v>846</v>
      </c>
      <c r="C53" s="144" t="s">
        <v>203</v>
      </c>
      <c r="D53" s="144" t="s">
        <v>514</v>
      </c>
      <c r="E53" s="146" t="s">
        <v>333</v>
      </c>
      <c r="F53" s="147" t="s">
        <v>331</v>
      </c>
      <c r="G53" s="148">
        <v>425</v>
      </c>
      <c r="H53" s="149">
        <v>1</v>
      </c>
      <c r="I53" s="186" t="str">
        <f t="shared" si="0"/>
        <v>AFP</v>
      </c>
      <c r="J53" s="193">
        <v>0</v>
      </c>
      <c r="K53" s="188">
        <f t="shared" si="1"/>
        <v>0</v>
      </c>
      <c r="L53" s="188">
        <f t="shared" si="2"/>
        <v>0</v>
      </c>
      <c r="M53" s="188">
        <f t="shared" si="3"/>
        <v>0</v>
      </c>
      <c r="N53" s="188">
        <f t="shared" si="4"/>
        <v>0</v>
      </c>
      <c r="O53" s="188">
        <f t="shared" si="5"/>
        <v>0</v>
      </c>
      <c r="P53" s="188">
        <f t="shared" si="6"/>
        <v>0</v>
      </c>
    </row>
    <row r="54" spans="1:16" ht="12.75" customHeight="1" x14ac:dyDescent="0.2">
      <c r="A54" s="141">
        <v>18</v>
      </c>
      <c r="B54" s="144" t="s">
        <v>68</v>
      </c>
      <c r="C54" s="144" t="s">
        <v>203</v>
      </c>
      <c r="D54" s="144" t="s">
        <v>514</v>
      </c>
      <c r="E54" s="146" t="s">
        <v>333</v>
      </c>
      <c r="F54" s="147" t="s">
        <v>331</v>
      </c>
      <c r="G54" s="148">
        <v>425</v>
      </c>
      <c r="H54" s="149">
        <v>1</v>
      </c>
      <c r="I54" s="186" t="str">
        <f t="shared" si="0"/>
        <v>AFP</v>
      </c>
      <c r="J54" s="193">
        <v>0</v>
      </c>
      <c r="K54" s="188">
        <f t="shared" si="1"/>
        <v>0</v>
      </c>
      <c r="L54" s="188">
        <f t="shared" si="2"/>
        <v>0</v>
      </c>
      <c r="M54" s="188">
        <f t="shared" si="3"/>
        <v>0</v>
      </c>
      <c r="N54" s="188">
        <f t="shared" si="4"/>
        <v>0</v>
      </c>
      <c r="O54" s="188">
        <f t="shared" si="5"/>
        <v>0</v>
      </c>
      <c r="P54" s="188">
        <f t="shared" si="6"/>
        <v>0</v>
      </c>
    </row>
    <row r="55" spans="1:16" ht="12.75" customHeight="1" thickBot="1" x14ac:dyDescent="0.25">
      <c r="A55" s="141"/>
      <c r="B55" s="144"/>
      <c r="C55" s="144"/>
      <c r="D55" s="144"/>
      <c r="E55" s="146"/>
      <c r="F55" s="147"/>
      <c r="G55" s="202">
        <f>SUM(G37:G54)</f>
        <v>10582.54</v>
      </c>
      <c r="H55" s="203"/>
      <c r="I55" s="196"/>
      <c r="J55" s="197"/>
      <c r="K55" s="202">
        <f t="shared" ref="K55:P55" si="9">SUM(K37:K54)</f>
        <v>0</v>
      </c>
      <c r="L55" s="202">
        <f t="shared" si="9"/>
        <v>0</v>
      </c>
      <c r="M55" s="202">
        <f t="shared" si="9"/>
        <v>0</v>
      </c>
      <c r="N55" s="202">
        <f t="shared" si="9"/>
        <v>0</v>
      </c>
      <c r="O55" s="202">
        <f t="shared" si="9"/>
        <v>0</v>
      </c>
      <c r="P55" s="202">
        <f t="shared" si="9"/>
        <v>0</v>
      </c>
    </row>
    <row r="56" spans="1:16" ht="12.75" customHeight="1" thickTop="1" x14ac:dyDescent="0.2">
      <c r="A56" s="186"/>
      <c r="B56" s="186"/>
      <c r="C56" s="186"/>
      <c r="D56" s="186"/>
      <c r="E56" s="186"/>
      <c r="F56" s="186"/>
      <c r="G56" s="186"/>
      <c r="H56" s="186"/>
      <c r="I56" s="186"/>
      <c r="J56" s="186"/>
      <c r="K56" s="186"/>
      <c r="L56" s="186"/>
      <c r="M56" s="186"/>
      <c r="N56" s="186"/>
      <c r="O56" s="186"/>
      <c r="P56" s="186"/>
    </row>
    <row r="57" spans="1:16" ht="12.75" customHeight="1" x14ac:dyDescent="0.2">
      <c r="A57" s="141">
        <v>1</v>
      </c>
      <c r="B57" s="144" t="s">
        <v>952</v>
      </c>
      <c r="C57" s="144" t="s">
        <v>203</v>
      </c>
      <c r="D57" s="144" t="s">
        <v>509</v>
      </c>
      <c r="E57" s="146" t="s">
        <v>333</v>
      </c>
      <c r="F57" s="147">
        <v>51201</v>
      </c>
      <c r="G57" s="148">
        <v>350</v>
      </c>
      <c r="H57" s="149">
        <v>1</v>
      </c>
      <c r="I57" s="186" t="str">
        <f t="shared" si="0"/>
        <v>AFP</v>
      </c>
      <c r="J57" s="193">
        <v>0</v>
      </c>
      <c r="K57" s="188">
        <f t="shared" si="1"/>
        <v>0</v>
      </c>
      <c r="L57" s="188">
        <f t="shared" si="2"/>
        <v>0</v>
      </c>
      <c r="M57" s="188">
        <f t="shared" si="3"/>
        <v>0</v>
      </c>
      <c r="N57" s="188">
        <f t="shared" si="4"/>
        <v>0</v>
      </c>
      <c r="O57" s="188">
        <f>IF(H57=3,K57*O54,0)</f>
        <v>0</v>
      </c>
      <c r="P57" s="188">
        <f t="shared" si="6"/>
        <v>0</v>
      </c>
    </row>
    <row r="58" spans="1:16" ht="12.75" customHeight="1" x14ac:dyDescent="0.2">
      <c r="A58" s="141">
        <v>2</v>
      </c>
      <c r="B58" s="144" t="s">
        <v>739</v>
      </c>
      <c r="C58" s="144" t="s">
        <v>203</v>
      </c>
      <c r="D58" s="144" t="s">
        <v>514</v>
      </c>
      <c r="E58" s="146" t="s">
        <v>333</v>
      </c>
      <c r="F58" s="147">
        <v>51201</v>
      </c>
      <c r="G58" s="148">
        <v>300</v>
      </c>
      <c r="H58" s="149">
        <v>1</v>
      </c>
      <c r="I58" s="186" t="str">
        <f>VLOOKUP(H58,$BE$1:$BF$4,2)</f>
        <v>AFP</v>
      </c>
      <c r="J58" s="193">
        <v>0</v>
      </c>
      <c r="K58" s="188">
        <f>IF(J58=1,(G58/2)*0.3,0)</f>
        <v>0</v>
      </c>
      <c r="L58" s="188">
        <f>IF(H58=1,K58*$L$7,0)</f>
        <v>0</v>
      </c>
      <c r="M58" s="188">
        <f>IF(H58=2,K58*$M$7,0)</f>
        <v>0</v>
      </c>
      <c r="N58" s="188">
        <f>K58*$N$7</f>
        <v>0</v>
      </c>
      <c r="O58" s="188">
        <f>IF(H58=3,K58*O53,0)</f>
        <v>0</v>
      </c>
      <c r="P58" s="188">
        <f>IF(J58=1,G58/2,0)</f>
        <v>0</v>
      </c>
    </row>
    <row r="59" spans="1:16" ht="12.75" customHeight="1" thickBot="1" x14ac:dyDescent="0.25">
      <c r="A59" s="141"/>
      <c r="B59" s="144"/>
      <c r="C59" s="144"/>
      <c r="D59" s="144"/>
      <c r="E59" s="146"/>
      <c r="F59" s="147"/>
      <c r="G59" s="202">
        <f>SUM(G57:G58)</f>
        <v>650</v>
      </c>
      <c r="H59" s="203"/>
      <c r="I59" s="196"/>
      <c r="J59" s="197"/>
      <c r="K59" s="202">
        <f t="shared" ref="K59:P59" si="10">SUM(K57:K58)</f>
        <v>0</v>
      </c>
      <c r="L59" s="202">
        <f t="shared" si="10"/>
        <v>0</v>
      </c>
      <c r="M59" s="202">
        <f t="shared" si="10"/>
        <v>0</v>
      </c>
      <c r="N59" s="202">
        <f t="shared" si="10"/>
        <v>0</v>
      </c>
      <c r="O59" s="202">
        <f t="shared" si="10"/>
        <v>0</v>
      </c>
      <c r="P59" s="202">
        <f t="shared" si="10"/>
        <v>0</v>
      </c>
    </row>
    <row r="60" spans="1:16" ht="12.75" customHeight="1" thickTop="1" x14ac:dyDescent="0.2">
      <c r="A60" s="141"/>
      <c r="B60" s="144"/>
      <c r="C60" s="144"/>
      <c r="D60" s="144"/>
      <c r="E60" s="146"/>
      <c r="F60" s="147"/>
      <c r="G60" s="148"/>
      <c r="H60" s="149"/>
      <c r="I60" s="186"/>
      <c r="J60" s="193"/>
      <c r="K60" s="188"/>
      <c r="L60" s="188"/>
      <c r="M60" s="188"/>
      <c r="N60" s="188"/>
      <c r="O60" s="188"/>
      <c r="P60" s="188"/>
    </row>
    <row r="61" spans="1:16" ht="12.75" customHeight="1" x14ac:dyDescent="0.2">
      <c r="A61" s="141">
        <v>1</v>
      </c>
      <c r="B61" s="144" t="s">
        <v>184</v>
      </c>
      <c r="C61" s="153" t="s">
        <v>719</v>
      </c>
      <c r="D61" s="144" t="s">
        <v>848</v>
      </c>
      <c r="E61" s="146" t="s">
        <v>287</v>
      </c>
      <c r="F61" s="147" t="s">
        <v>331</v>
      </c>
      <c r="G61" s="148">
        <v>1350</v>
      </c>
      <c r="H61" s="149">
        <v>1</v>
      </c>
      <c r="I61" s="186" t="str">
        <f t="shared" si="0"/>
        <v>AFP</v>
      </c>
      <c r="J61" s="193">
        <v>0</v>
      </c>
      <c r="K61" s="188">
        <f t="shared" si="1"/>
        <v>0</v>
      </c>
      <c r="L61" s="188">
        <f t="shared" si="2"/>
        <v>0</v>
      </c>
      <c r="M61" s="188">
        <f t="shared" si="3"/>
        <v>0</v>
      </c>
      <c r="N61" s="188">
        <f t="shared" si="4"/>
        <v>0</v>
      </c>
      <c r="O61" s="188">
        <f>IF(H61=3,K61*O58,0)</f>
        <v>0</v>
      </c>
      <c r="P61" s="188">
        <f t="shared" si="6"/>
        <v>0</v>
      </c>
    </row>
    <row r="62" spans="1:16" ht="12.75" customHeight="1" x14ac:dyDescent="0.2">
      <c r="A62" s="141">
        <v>2</v>
      </c>
      <c r="B62" s="144" t="s">
        <v>71</v>
      </c>
      <c r="C62" s="144" t="s">
        <v>203</v>
      </c>
      <c r="D62" s="144" t="s">
        <v>848</v>
      </c>
      <c r="E62" s="146" t="s">
        <v>287</v>
      </c>
      <c r="F62" s="147" t="s">
        <v>331</v>
      </c>
      <c r="G62" s="148">
        <v>700</v>
      </c>
      <c r="H62" s="149">
        <v>1</v>
      </c>
      <c r="I62" s="186" t="str">
        <f t="shared" si="0"/>
        <v>AFP</v>
      </c>
      <c r="J62" s="193">
        <v>0</v>
      </c>
      <c r="K62" s="188">
        <f t="shared" si="1"/>
        <v>0</v>
      </c>
      <c r="L62" s="188">
        <f t="shared" si="2"/>
        <v>0</v>
      </c>
      <c r="M62" s="188">
        <f t="shared" si="3"/>
        <v>0</v>
      </c>
      <c r="N62" s="188">
        <f t="shared" si="4"/>
        <v>0</v>
      </c>
      <c r="O62" s="188">
        <f>IF(H62=3,K62*O57,0)</f>
        <v>0</v>
      </c>
      <c r="P62" s="188">
        <f t="shared" si="6"/>
        <v>0</v>
      </c>
    </row>
    <row r="63" spans="1:16" ht="12.75" customHeight="1" x14ac:dyDescent="0.2">
      <c r="A63" s="141">
        <v>3</v>
      </c>
      <c r="B63" s="144" t="s">
        <v>519</v>
      </c>
      <c r="C63" s="144" t="s">
        <v>203</v>
      </c>
      <c r="D63" s="144" t="s">
        <v>848</v>
      </c>
      <c r="E63" s="146" t="s">
        <v>287</v>
      </c>
      <c r="F63" s="147" t="s">
        <v>331</v>
      </c>
      <c r="G63" s="148">
        <v>600</v>
      </c>
      <c r="H63" s="149">
        <v>1</v>
      </c>
      <c r="I63" s="186" t="str">
        <f t="shared" si="0"/>
        <v>AFP</v>
      </c>
      <c r="J63" s="193">
        <v>0</v>
      </c>
      <c r="K63" s="188">
        <f t="shared" si="1"/>
        <v>0</v>
      </c>
      <c r="L63" s="188">
        <f t="shared" si="2"/>
        <v>0</v>
      </c>
      <c r="M63" s="188">
        <f t="shared" si="3"/>
        <v>0</v>
      </c>
      <c r="N63" s="188">
        <f t="shared" si="4"/>
        <v>0</v>
      </c>
      <c r="O63" s="188">
        <f t="shared" si="5"/>
        <v>0</v>
      </c>
      <c r="P63" s="188">
        <f t="shared" si="6"/>
        <v>0</v>
      </c>
    </row>
    <row r="64" spans="1:16" ht="12.75" customHeight="1" x14ac:dyDescent="0.2">
      <c r="A64" s="141">
        <v>4</v>
      </c>
      <c r="B64" s="144" t="s">
        <v>185</v>
      </c>
      <c r="C64" s="144" t="s">
        <v>203</v>
      </c>
      <c r="D64" s="144" t="s">
        <v>848</v>
      </c>
      <c r="E64" s="146" t="s">
        <v>287</v>
      </c>
      <c r="F64" s="147" t="s">
        <v>331</v>
      </c>
      <c r="G64" s="148">
        <v>400</v>
      </c>
      <c r="H64" s="149">
        <v>1</v>
      </c>
      <c r="I64" s="186" t="str">
        <f t="shared" si="0"/>
        <v>AFP</v>
      </c>
      <c r="J64" s="193">
        <v>0</v>
      </c>
      <c r="K64" s="188">
        <f t="shared" si="1"/>
        <v>0</v>
      </c>
      <c r="L64" s="188">
        <f t="shared" si="2"/>
        <v>0</v>
      </c>
      <c r="M64" s="188">
        <f t="shared" si="3"/>
        <v>0</v>
      </c>
      <c r="N64" s="188">
        <f t="shared" si="4"/>
        <v>0</v>
      </c>
      <c r="O64" s="188">
        <f t="shared" si="5"/>
        <v>0</v>
      </c>
      <c r="P64" s="188">
        <f t="shared" si="6"/>
        <v>0</v>
      </c>
    </row>
    <row r="65" spans="1:16" ht="12.75" customHeight="1" x14ac:dyDescent="0.2">
      <c r="A65" s="141">
        <v>5</v>
      </c>
      <c r="B65" s="141" t="s">
        <v>778</v>
      </c>
      <c r="C65" s="144" t="s">
        <v>719</v>
      </c>
      <c r="D65" s="141" t="s">
        <v>738</v>
      </c>
      <c r="E65" s="146" t="s">
        <v>287</v>
      </c>
      <c r="F65" s="147" t="s">
        <v>331</v>
      </c>
      <c r="G65" s="148">
        <v>800</v>
      </c>
      <c r="H65" s="149">
        <v>1</v>
      </c>
      <c r="I65" s="186" t="str">
        <f t="shared" si="0"/>
        <v>AFP</v>
      </c>
      <c r="J65" s="193">
        <v>0</v>
      </c>
      <c r="K65" s="188">
        <f t="shared" si="1"/>
        <v>0</v>
      </c>
      <c r="L65" s="188">
        <f t="shared" si="2"/>
        <v>0</v>
      </c>
      <c r="M65" s="188">
        <f t="shared" si="3"/>
        <v>0</v>
      </c>
      <c r="N65" s="188">
        <f t="shared" si="4"/>
        <v>0</v>
      </c>
      <c r="O65" s="188">
        <f t="shared" si="5"/>
        <v>0</v>
      </c>
      <c r="P65" s="188">
        <f t="shared" si="6"/>
        <v>0</v>
      </c>
    </row>
    <row r="66" spans="1:16" ht="12.75" customHeight="1" x14ac:dyDescent="0.2">
      <c r="A66" s="141">
        <v>6</v>
      </c>
      <c r="B66" s="144" t="s">
        <v>520</v>
      </c>
      <c r="C66" s="144" t="s">
        <v>521</v>
      </c>
      <c r="D66" s="141" t="s">
        <v>738</v>
      </c>
      <c r="E66" s="146" t="s">
        <v>287</v>
      </c>
      <c r="F66" s="147" t="s">
        <v>331</v>
      </c>
      <c r="G66" s="148">
        <v>700</v>
      </c>
      <c r="H66" s="149">
        <v>1</v>
      </c>
      <c r="I66" s="186" t="str">
        <f t="shared" si="0"/>
        <v>AFP</v>
      </c>
      <c r="J66" s="193">
        <v>0</v>
      </c>
      <c r="K66" s="188">
        <f t="shared" si="1"/>
        <v>0</v>
      </c>
      <c r="L66" s="188">
        <f t="shared" si="2"/>
        <v>0</v>
      </c>
      <c r="M66" s="188">
        <f t="shared" si="3"/>
        <v>0</v>
      </c>
      <c r="N66" s="188">
        <f t="shared" si="4"/>
        <v>0</v>
      </c>
      <c r="O66" s="188">
        <f t="shared" si="5"/>
        <v>0</v>
      </c>
      <c r="P66" s="188">
        <f t="shared" si="6"/>
        <v>0</v>
      </c>
    </row>
    <row r="67" spans="1:16" ht="12.75" customHeight="1" x14ac:dyDescent="0.2">
      <c r="A67" s="141">
        <v>7</v>
      </c>
      <c r="B67" s="150" t="s">
        <v>591</v>
      </c>
      <c r="C67" s="144" t="s">
        <v>540</v>
      </c>
      <c r="D67" s="144" t="s">
        <v>522</v>
      </c>
      <c r="E67" s="146" t="s">
        <v>287</v>
      </c>
      <c r="F67" s="147" t="s">
        <v>331</v>
      </c>
      <c r="G67" s="148">
        <v>472</v>
      </c>
      <c r="H67" s="149">
        <v>1</v>
      </c>
      <c r="I67" s="186" t="str">
        <f t="shared" si="0"/>
        <v>AFP</v>
      </c>
      <c r="J67" s="193">
        <v>0</v>
      </c>
      <c r="K67" s="188">
        <f t="shared" si="1"/>
        <v>0</v>
      </c>
      <c r="L67" s="188">
        <f t="shared" si="2"/>
        <v>0</v>
      </c>
      <c r="M67" s="188">
        <f t="shared" si="3"/>
        <v>0</v>
      </c>
      <c r="N67" s="188">
        <f t="shared" si="4"/>
        <v>0</v>
      </c>
      <c r="O67" s="188">
        <f t="shared" si="5"/>
        <v>0</v>
      </c>
      <c r="P67" s="188">
        <f t="shared" si="6"/>
        <v>0</v>
      </c>
    </row>
    <row r="68" spans="1:16" ht="12.75" customHeight="1" x14ac:dyDescent="0.2">
      <c r="A68" s="141">
        <v>8</v>
      </c>
      <c r="B68" s="144" t="s">
        <v>73</v>
      </c>
      <c r="C68" s="144" t="s">
        <v>719</v>
      </c>
      <c r="D68" s="144" t="s">
        <v>849</v>
      </c>
      <c r="E68" s="146" t="s">
        <v>287</v>
      </c>
      <c r="F68" s="147" t="s">
        <v>331</v>
      </c>
      <c r="G68" s="148">
        <v>1100</v>
      </c>
      <c r="H68" s="149">
        <v>1</v>
      </c>
      <c r="I68" s="186" t="str">
        <f t="shared" si="0"/>
        <v>AFP</v>
      </c>
      <c r="J68" s="193">
        <v>0</v>
      </c>
      <c r="K68" s="188">
        <f t="shared" si="1"/>
        <v>0</v>
      </c>
      <c r="L68" s="188">
        <f t="shared" si="2"/>
        <v>0</v>
      </c>
      <c r="M68" s="188">
        <f t="shared" si="3"/>
        <v>0</v>
      </c>
      <c r="N68" s="188">
        <f t="shared" si="4"/>
        <v>0</v>
      </c>
      <c r="O68" s="188">
        <f t="shared" si="5"/>
        <v>0</v>
      </c>
      <c r="P68" s="188">
        <f t="shared" si="6"/>
        <v>0</v>
      </c>
    </row>
    <row r="69" spans="1:16" ht="12.75" customHeight="1" x14ac:dyDescent="0.2">
      <c r="A69" s="141">
        <v>9</v>
      </c>
      <c r="B69" s="144" t="s">
        <v>186</v>
      </c>
      <c r="C69" s="144" t="s">
        <v>720</v>
      </c>
      <c r="D69" s="144" t="s">
        <v>849</v>
      </c>
      <c r="E69" s="146" t="s">
        <v>287</v>
      </c>
      <c r="F69" s="147" t="s">
        <v>331</v>
      </c>
      <c r="G69" s="148">
        <v>425</v>
      </c>
      <c r="H69" s="149">
        <v>1</v>
      </c>
      <c r="I69" s="186" t="str">
        <f t="shared" si="0"/>
        <v>AFP</v>
      </c>
      <c r="J69" s="193">
        <v>0</v>
      </c>
      <c r="K69" s="188">
        <f t="shared" si="1"/>
        <v>0</v>
      </c>
      <c r="L69" s="188">
        <f t="shared" si="2"/>
        <v>0</v>
      </c>
      <c r="M69" s="188">
        <f t="shared" si="3"/>
        <v>0</v>
      </c>
      <c r="N69" s="188">
        <f t="shared" si="4"/>
        <v>0</v>
      </c>
      <c r="O69" s="188">
        <f t="shared" si="5"/>
        <v>0</v>
      </c>
      <c r="P69" s="188">
        <f t="shared" si="6"/>
        <v>0</v>
      </c>
    </row>
    <row r="70" spans="1:16" ht="12.75" customHeight="1" x14ac:dyDescent="0.2">
      <c r="A70" s="141">
        <v>10</v>
      </c>
      <c r="B70" s="144" t="s">
        <v>779</v>
      </c>
      <c r="C70" s="145" t="s">
        <v>660</v>
      </c>
      <c r="D70" s="144" t="s">
        <v>851</v>
      </c>
      <c r="E70" s="146" t="s">
        <v>287</v>
      </c>
      <c r="F70" s="147" t="s">
        <v>331</v>
      </c>
      <c r="G70" s="148">
        <v>550</v>
      </c>
      <c r="H70" s="149">
        <v>3</v>
      </c>
      <c r="I70" s="186" t="str">
        <f t="shared" si="0"/>
        <v>ISPFA</v>
      </c>
      <c r="J70" s="193">
        <v>1</v>
      </c>
      <c r="K70" s="188">
        <f t="shared" si="1"/>
        <v>82.5</v>
      </c>
      <c r="L70" s="188">
        <f t="shared" si="2"/>
        <v>0</v>
      </c>
      <c r="M70" s="188">
        <f t="shared" si="3"/>
        <v>0</v>
      </c>
      <c r="N70" s="188">
        <f t="shared" si="4"/>
        <v>6.1875</v>
      </c>
      <c r="O70" s="188">
        <f t="shared" si="5"/>
        <v>0</v>
      </c>
      <c r="P70" s="188">
        <f t="shared" si="6"/>
        <v>275</v>
      </c>
    </row>
    <row r="71" spans="1:16" ht="12.75" customHeight="1" x14ac:dyDescent="0.2">
      <c r="A71" s="141">
        <v>11</v>
      </c>
      <c r="B71" s="144" t="s">
        <v>75</v>
      </c>
      <c r="C71" s="145" t="s">
        <v>850</v>
      </c>
      <c r="D71" s="144" t="s">
        <v>851</v>
      </c>
      <c r="E71" s="146" t="s">
        <v>287</v>
      </c>
      <c r="F71" s="147" t="s">
        <v>331</v>
      </c>
      <c r="G71" s="148">
        <v>550</v>
      </c>
      <c r="H71" s="149">
        <v>3</v>
      </c>
      <c r="I71" s="186" t="str">
        <f t="shared" si="0"/>
        <v>ISPFA</v>
      </c>
      <c r="J71" s="193">
        <v>1</v>
      </c>
      <c r="K71" s="188">
        <f t="shared" si="1"/>
        <v>82.5</v>
      </c>
      <c r="L71" s="188">
        <f t="shared" si="2"/>
        <v>0</v>
      </c>
      <c r="M71" s="188">
        <f t="shared" si="3"/>
        <v>0</v>
      </c>
      <c r="N71" s="188">
        <f t="shared" si="4"/>
        <v>6.1875</v>
      </c>
      <c r="O71" s="188">
        <f t="shared" si="5"/>
        <v>0</v>
      </c>
      <c r="P71" s="188">
        <f t="shared" si="6"/>
        <v>275</v>
      </c>
    </row>
    <row r="72" spans="1:16" ht="12.75" customHeight="1" x14ac:dyDescent="0.2">
      <c r="A72" s="141">
        <v>12</v>
      </c>
      <c r="B72" s="144" t="s">
        <v>524</v>
      </c>
      <c r="C72" s="144" t="s">
        <v>523</v>
      </c>
      <c r="D72" s="144" t="s">
        <v>851</v>
      </c>
      <c r="E72" s="146" t="s">
        <v>287</v>
      </c>
      <c r="F72" s="147" t="s">
        <v>331</v>
      </c>
      <c r="G72" s="148">
        <v>425</v>
      </c>
      <c r="H72" s="149">
        <v>1</v>
      </c>
      <c r="I72" s="186" t="str">
        <f t="shared" si="0"/>
        <v>AFP</v>
      </c>
      <c r="J72" s="193">
        <v>1</v>
      </c>
      <c r="K72" s="188">
        <f t="shared" si="1"/>
        <v>63.75</v>
      </c>
      <c r="L72" s="188">
        <f t="shared" si="2"/>
        <v>4.3031250000000005</v>
      </c>
      <c r="M72" s="188">
        <f t="shared" si="3"/>
        <v>0</v>
      </c>
      <c r="N72" s="188">
        <f t="shared" si="4"/>
        <v>4.78125</v>
      </c>
      <c r="O72" s="188">
        <f t="shared" si="5"/>
        <v>0</v>
      </c>
      <c r="P72" s="188">
        <f t="shared" si="6"/>
        <v>212.5</v>
      </c>
    </row>
    <row r="73" spans="1:16" ht="12.75" customHeight="1" x14ac:dyDescent="0.2">
      <c r="A73" s="141">
        <v>13</v>
      </c>
      <c r="B73" s="144" t="s">
        <v>960</v>
      </c>
      <c r="C73" s="144" t="s">
        <v>523</v>
      </c>
      <c r="D73" s="144" t="s">
        <v>851</v>
      </c>
      <c r="E73" s="146" t="s">
        <v>287</v>
      </c>
      <c r="F73" s="147" t="s">
        <v>331</v>
      </c>
      <c r="G73" s="148">
        <v>425</v>
      </c>
      <c r="H73" s="149">
        <v>1</v>
      </c>
      <c r="I73" s="186" t="str">
        <f t="shared" si="0"/>
        <v>AFP</v>
      </c>
      <c r="J73" s="193">
        <v>1</v>
      </c>
      <c r="K73" s="188">
        <f t="shared" si="1"/>
        <v>63.75</v>
      </c>
      <c r="L73" s="188">
        <f t="shared" si="2"/>
        <v>4.3031250000000005</v>
      </c>
      <c r="M73" s="188">
        <f t="shared" si="3"/>
        <v>0</v>
      </c>
      <c r="N73" s="188">
        <f t="shared" si="4"/>
        <v>4.78125</v>
      </c>
      <c r="O73" s="188">
        <f t="shared" si="5"/>
        <v>0</v>
      </c>
      <c r="P73" s="188">
        <f t="shared" si="6"/>
        <v>212.5</v>
      </c>
    </row>
    <row r="74" spans="1:16" ht="12.75" customHeight="1" x14ac:dyDescent="0.2">
      <c r="A74" s="141">
        <v>14</v>
      </c>
      <c r="B74" s="144" t="s">
        <v>525</v>
      </c>
      <c r="C74" s="144" t="s">
        <v>523</v>
      </c>
      <c r="D74" s="144" t="s">
        <v>851</v>
      </c>
      <c r="E74" s="146" t="s">
        <v>287</v>
      </c>
      <c r="F74" s="147" t="s">
        <v>331</v>
      </c>
      <c r="G74" s="148">
        <v>425</v>
      </c>
      <c r="H74" s="149">
        <v>3</v>
      </c>
      <c r="I74" s="186" t="str">
        <f t="shared" si="0"/>
        <v>ISPFA</v>
      </c>
      <c r="J74" s="193">
        <v>1</v>
      </c>
      <c r="K74" s="188">
        <f t="shared" si="1"/>
        <v>63.75</v>
      </c>
      <c r="L74" s="188">
        <f t="shared" si="2"/>
        <v>0</v>
      </c>
      <c r="M74" s="188">
        <f t="shared" si="3"/>
        <v>0</v>
      </c>
      <c r="N74" s="188">
        <f t="shared" si="4"/>
        <v>4.78125</v>
      </c>
      <c r="O74" s="188">
        <f t="shared" si="5"/>
        <v>0</v>
      </c>
      <c r="P74" s="188">
        <f t="shared" si="6"/>
        <v>212.5</v>
      </c>
    </row>
    <row r="75" spans="1:16" ht="12.75" customHeight="1" x14ac:dyDescent="0.2">
      <c r="A75" s="141">
        <v>15</v>
      </c>
      <c r="B75" s="144" t="s">
        <v>526</v>
      </c>
      <c r="C75" s="144" t="s">
        <v>523</v>
      </c>
      <c r="D75" s="144" t="s">
        <v>851</v>
      </c>
      <c r="E75" s="146" t="s">
        <v>287</v>
      </c>
      <c r="F75" s="147" t="s">
        <v>331</v>
      </c>
      <c r="G75" s="148">
        <v>425</v>
      </c>
      <c r="H75" s="149">
        <v>3</v>
      </c>
      <c r="I75" s="186" t="str">
        <f t="shared" si="0"/>
        <v>ISPFA</v>
      </c>
      <c r="J75" s="193">
        <v>1</v>
      </c>
      <c r="K75" s="188">
        <f t="shared" si="1"/>
        <v>63.75</v>
      </c>
      <c r="L75" s="188">
        <f t="shared" si="2"/>
        <v>0</v>
      </c>
      <c r="M75" s="188">
        <f t="shared" si="3"/>
        <v>0</v>
      </c>
      <c r="N75" s="188">
        <f t="shared" si="4"/>
        <v>4.78125</v>
      </c>
      <c r="O75" s="188">
        <f t="shared" si="5"/>
        <v>0</v>
      </c>
      <c r="P75" s="188">
        <f t="shared" si="6"/>
        <v>212.5</v>
      </c>
    </row>
    <row r="76" spans="1:16" ht="12.75" customHeight="1" x14ac:dyDescent="0.2">
      <c r="A76" s="141">
        <v>16</v>
      </c>
      <c r="B76" s="144" t="s">
        <v>527</v>
      </c>
      <c r="C76" s="144" t="s">
        <v>523</v>
      </c>
      <c r="D76" s="144" t="s">
        <v>851</v>
      </c>
      <c r="E76" s="146" t="s">
        <v>287</v>
      </c>
      <c r="F76" s="147" t="s">
        <v>331</v>
      </c>
      <c r="G76" s="148">
        <v>425</v>
      </c>
      <c r="H76" s="149">
        <v>1</v>
      </c>
      <c r="I76" s="186" t="str">
        <f t="shared" si="0"/>
        <v>AFP</v>
      </c>
      <c r="J76" s="193">
        <v>1</v>
      </c>
      <c r="K76" s="188">
        <f t="shared" si="1"/>
        <v>63.75</v>
      </c>
      <c r="L76" s="188">
        <f t="shared" si="2"/>
        <v>4.3031250000000005</v>
      </c>
      <c r="M76" s="188">
        <f t="shared" si="3"/>
        <v>0</v>
      </c>
      <c r="N76" s="188">
        <f t="shared" si="4"/>
        <v>4.78125</v>
      </c>
      <c r="O76" s="188">
        <f t="shared" si="5"/>
        <v>0</v>
      </c>
      <c r="P76" s="188">
        <f t="shared" si="6"/>
        <v>212.5</v>
      </c>
    </row>
    <row r="77" spans="1:16" ht="12.75" customHeight="1" x14ac:dyDescent="0.2">
      <c r="A77" s="141">
        <v>17</v>
      </c>
      <c r="B77" s="144" t="s">
        <v>187</v>
      </c>
      <c r="C77" s="144" t="s">
        <v>523</v>
      </c>
      <c r="D77" s="144" t="s">
        <v>851</v>
      </c>
      <c r="E77" s="146" t="s">
        <v>287</v>
      </c>
      <c r="F77" s="147" t="s">
        <v>331</v>
      </c>
      <c r="G77" s="148">
        <v>425</v>
      </c>
      <c r="H77" s="149">
        <v>1</v>
      </c>
      <c r="I77" s="186" t="str">
        <f t="shared" si="0"/>
        <v>AFP</v>
      </c>
      <c r="J77" s="193">
        <v>1</v>
      </c>
      <c r="K77" s="188">
        <f t="shared" si="1"/>
        <v>63.75</v>
      </c>
      <c r="L77" s="188">
        <f t="shared" si="2"/>
        <v>4.3031250000000005</v>
      </c>
      <c r="M77" s="188">
        <f t="shared" si="3"/>
        <v>0</v>
      </c>
      <c r="N77" s="188">
        <f t="shared" si="4"/>
        <v>4.78125</v>
      </c>
      <c r="O77" s="188">
        <f t="shared" si="5"/>
        <v>0</v>
      </c>
      <c r="P77" s="188">
        <f t="shared" si="6"/>
        <v>212.5</v>
      </c>
    </row>
    <row r="78" spans="1:16" ht="12.75" customHeight="1" x14ac:dyDescent="0.2">
      <c r="A78" s="141">
        <v>18</v>
      </c>
      <c r="B78" s="144" t="s">
        <v>528</v>
      </c>
      <c r="C78" s="144" t="s">
        <v>523</v>
      </c>
      <c r="D78" s="144" t="s">
        <v>851</v>
      </c>
      <c r="E78" s="146" t="s">
        <v>287</v>
      </c>
      <c r="F78" s="147" t="s">
        <v>331</v>
      </c>
      <c r="G78" s="148">
        <v>425</v>
      </c>
      <c r="H78" s="149">
        <v>3</v>
      </c>
      <c r="I78" s="186" t="str">
        <f t="shared" si="0"/>
        <v>ISPFA</v>
      </c>
      <c r="J78" s="193">
        <v>1</v>
      </c>
      <c r="K78" s="188">
        <f t="shared" si="1"/>
        <v>63.75</v>
      </c>
      <c r="L78" s="188">
        <f t="shared" si="2"/>
        <v>0</v>
      </c>
      <c r="M78" s="188">
        <f t="shared" si="3"/>
        <v>0</v>
      </c>
      <c r="N78" s="188">
        <f t="shared" si="4"/>
        <v>4.78125</v>
      </c>
      <c r="O78" s="188">
        <f t="shared" si="5"/>
        <v>0</v>
      </c>
      <c r="P78" s="188">
        <f t="shared" si="6"/>
        <v>212.5</v>
      </c>
    </row>
    <row r="79" spans="1:16" ht="12.75" customHeight="1" x14ac:dyDescent="0.2">
      <c r="A79" s="141">
        <v>19</v>
      </c>
      <c r="B79" s="144" t="s">
        <v>529</v>
      </c>
      <c r="C79" s="144" t="s">
        <v>523</v>
      </c>
      <c r="D79" s="144" t="s">
        <v>851</v>
      </c>
      <c r="E79" s="146" t="s">
        <v>287</v>
      </c>
      <c r="F79" s="147" t="s">
        <v>331</v>
      </c>
      <c r="G79" s="148">
        <v>425</v>
      </c>
      <c r="H79" s="149">
        <v>1</v>
      </c>
      <c r="I79" s="186" t="str">
        <f t="shared" si="0"/>
        <v>AFP</v>
      </c>
      <c r="J79" s="193">
        <v>1</v>
      </c>
      <c r="K79" s="188">
        <f t="shared" si="1"/>
        <v>63.75</v>
      </c>
      <c r="L79" s="188">
        <f t="shared" si="2"/>
        <v>4.3031250000000005</v>
      </c>
      <c r="M79" s="188">
        <f t="shared" si="3"/>
        <v>0</v>
      </c>
      <c r="N79" s="188">
        <f t="shared" si="4"/>
        <v>4.78125</v>
      </c>
      <c r="O79" s="188">
        <f t="shared" si="5"/>
        <v>0</v>
      </c>
      <c r="P79" s="188">
        <f t="shared" si="6"/>
        <v>212.5</v>
      </c>
    </row>
    <row r="80" spans="1:16" ht="12.75" customHeight="1" x14ac:dyDescent="0.2">
      <c r="A80" s="141">
        <v>20</v>
      </c>
      <c r="B80" s="144" t="s">
        <v>664</v>
      </c>
      <c r="C80" s="144" t="s">
        <v>523</v>
      </c>
      <c r="D80" s="144" t="s">
        <v>851</v>
      </c>
      <c r="E80" s="146" t="s">
        <v>287</v>
      </c>
      <c r="F80" s="147" t="s">
        <v>331</v>
      </c>
      <c r="G80" s="148">
        <v>425</v>
      </c>
      <c r="H80" s="149">
        <v>3</v>
      </c>
      <c r="I80" s="186" t="str">
        <f t="shared" si="0"/>
        <v>ISPFA</v>
      </c>
      <c r="J80" s="193">
        <v>1</v>
      </c>
      <c r="K80" s="188">
        <f t="shared" si="1"/>
        <v>63.75</v>
      </c>
      <c r="L80" s="188">
        <f t="shared" si="2"/>
        <v>0</v>
      </c>
      <c r="M80" s="188">
        <f t="shared" si="3"/>
        <v>0</v>
      </c>
      <c r="N80" s="188">
        <f t="shared" si="4"/>
        <v>4.78125</v>
      </c>
      <c r="O80" s="188">
        <f t="shared" si="5"/>
        <v>0</v>
      </c>
      <c r="P80" s="188">
        <f t="shared" si="6"/>
        <v>212.5</v>
      </c>
    </row>
    <row r="81" spans="1:16" ht="12.75" customHeight="1" x14ac:dyDescent="0.2">
      <c r="A81" s="141">
        <v>21</v>
      </c>
      <c r="B81" s="144" t="s">
        <v>743</v>
      </c>
      <c r="C81" s="144" t="s">
        <v>523</v>
      </c>
      <c r="D81" s="144" t="s">
        <v>851</v>
      </c>
      <c r="E81" s="146" t="s">
        <v>287</v>
      </c>
      <c r="F81" s="147" t="s">
        <v>331</v>
      </c>
      <c r="G81" s="148">
        <v>425</v>
      </c>
      <c r="H81" s="149">
        <v>1</v>
      </c>
      <c r="I81" s="186" t="str">
        <f t="shared" ref="I81:I146" si="11">VLOOKUP(H81,$BE$1:$BF$4,2)</f>
        <v>AFP</v>
      </c>
      <c r="J81" s="193">
        <v>1</v>
      </c>
      <c r="K81" s="188">
        <f t="shared" si="1"/>
        <v>63.75</v>
      </c>
      <c r="L81" s="188">
        <f t="shared" si="2"/>
        <v>4.3031250000000005</v>
      </c>
      <c r="M81" s="188">
        <f t="shared" si="3"/>
        <v>0</v>
      </c>
      <c r="N81" s="188">
        <f t="shared" si="4"/>
        <v>4.78125</v>
      </c>
      <c r="O81" s="188">
        <f t="shared" si="5"/>
        <v>0</v>
      </c>
      <c r="P81" s="188">
        <f t="shared" si="6"/>
        <v>212.5</v>
      </c>
    </row>
    <row r="82" spans="1:16" ht="12.75" customHeight="1" x14ac:dyDescent="0.2">
      <c r="A82" s="141">
        <v>22</v>
      </c>
      <c r="B82" s="144" t="s">
        <v>744</v>
      </c>
      <c r="C82" s="144" t="s">
        <v>523</v>
      </c>
      <c r="D82" s="144" t="s">
        <v>851</v>
      </c>
      <c r="E82" s="146" t="s">
        <v>287</v>
      </c>
      <c r="F82" s="147" t="s">
        <v>331</v>
      </c>
      <c r="G82" s="148">
        <v>425</v>
      </c>
      <c r="H82" s="149">
        <v>1</v>
      </c>
      <c r="I82" s="186" t="str">
        <f t="shared" si="11"/>
        <v>AFP</v>
      </c>
      <c r="J82" s="193">
        <v>1</v>
      </c>
      <c r="K82" s="188">
        <f t="shared" ref="K82:K147" si="12">IF(J82=1,(G82/2)*0.3,0)</f>
        <v>63.75</v>
      </c>
      <c r="L82" s="188">
        <f t="shared" ref="L82:L147" si="13">IF(H82=1,K82*$L$7,0)</f>
        <v>4.3031250000000005</v>
      </c>
      <c r="M82" s="188">
        <f t="shared" ref="M82:M147" si="14">IF(H82=2,K82*$M$7,0)</f>
        <v>0</v>
      </c>
      <c r="N82" s="188">
        <f t="shared" ref="N82:N147" si="15">K82*$N$7</f>
        <v>4.78125</v>
      </c>
      <c r="O82" s="188">
        <f t="shared" ref="O82:O147" si="16">IF(H82=3,K82*O80,0)</f>
        <v>0</v>
      </c>
      <c r="P82" s="188">
        <f t="shared" ref="P82:P147" si="17">IF(J82=1,G82/2,0)</f>
        <v>212.5</v>
      </c>
    </row>
    <row r="83" spans="1:16" ht="12.75" customHeight="1" x14ac:dyDescent="0.2">
      <c r="A83" s="141">
        <v>23</v>
      </c>
      <c r="B83" s="144" t="s">
        <v>961</v>
      </c>
      <c r="C83" s="144" t="s">
        <v>523</v>
      </c>
      <c r="D83" s="144" t="s">
        <v>851</v>
      </c>
      <c r="E83" s="146" t="s">
        <v>287</v>
      </c>
      <c r="F83" s="147" t="s">
        <v>331</v>
      </c>
      <c r="G83" s="148">
        <v>425</v>
      </c>
      <c r="H83" s="149">
        <v>1</v>
      </c>
      <c r="I83" s="186" t="str">
        <f t="shared" si="11"/>
        <v>AFP</v>
      </c>
      <c r="J83" s="193">
        <v>1</v>
      </c>
      <c r="K83" s="188">
        <f t="shared" si="12"/>
        <v>63.75</v>
      </c>
      <c r="L83" s="188">
        <f t="shared" si="13"/>
        <v>4.3031250000000005</v>
      </c>
      <c r="M83" s="188">
        <f t="shared" si="14"/>
        <v>0</v>
      </c>
      <c r="N83" s="188">
        <f t="shared" si="15"/>
        <v>4.78125</v>
      </c>
      <c r="O83" s="188">
        <f t="shared" si="16"/>
        <v>0</v>
      </c>
      <c r="P83" s="188">
        <f t="shared" si="17"/>
        <v>212.5</v>
      </c>
    </row>
    <row r="84" spans="1:16" ht="12.75" customHeight="1" x14ac:dyDescent="0.2">
      <c r="A84" s="141">
        <v>24</v>
      </c>
      <c r="B84" s="154" t="s">
        <v>62</v>
      </c>
      <c r="C84" s="144" t="s">
        <v>523</v>
      </c>
      <c r="D84" s="144" t="s">
        <v>851</v>
      </c>
      <c r="E84" s="146" t="s">
        <v>287</v>
      </c>
      <c r="F84" s="147" t="s">
        <v>331</v>
      </c>
      <c r="G84" s="148">
        <v>425</v>
      </c>
      <c r="H84" s="149">
        <v>1</v>
      </c>
      <c r="I84" s="186" t="str">
        <f t="shared" si="11"/>
        <v>AFP</v>
      </c>
      <c r="J84" s="193">
        <v>1</v>
      </c>
      <c r="K84" s="188">
        <f t="shared" si="12"/>
        <v>63.75</v>
      </c>
      <c r="L84" s="188">
        <f t="shared" si="13"/>
        <v>4.3031250000000005</v>
      </c>
      <c r="M84" s="188">
        <f t="shared" si="14"/>
        <v>0</v>
      </c>
      <c r="N84" s="188">
        <f t="shared" si="15"/>
        <v>4.78125</v>
      </c>
      <c r="O84" s="188">
        <f t="shared" si="16"/>
        <v>0</v>
      </c>
      <c r="P84" s="188">
        <f t="shared" si="17"/>
        <v>212.5</v>
      </c>
    </row>
    <row r="85" spans="1:16" ht="12.75" customHeight="1" x14ac:dyDescent="0.2">
      <c r="A85" s="141">
        <v>25</v>
      </c>
      <c r="B85" s="154" t="s">
        <v>62</v>
      </c>
      <c r="C85" s="144" t="s">
        <v>523</v>
      </c>
      <c r="D85" s="144" t="s">
        <v>851</v>
      </c>
      <c r="E85" s="146" t="s">
        <v>287</v>
      </c>
      <c r="F85" s="147" t="s">
        <v>331</v>
      </c>
      <c r="G85" s="148">
        <v>425</v>
      </c>
      <c r="H85" s="149">
        <v>1</v>
      </c>
      <c r="I85" s="186" t="str">
        <f t="shared" si="11"/>
        <v>AFP</v>
      </c>
      <c r="J85" s="193">
        <v>1</v>
      </c>
      <c r="K85" s="188">
        <f t="shared" si="12"/>
        <v>63.75</v>
      </c>
      <c r="L85" s="188">
        <f t="shared" si="13"/>
        <v>4.3031250000000005</v>
      </c>
      <c r="M85" s="188">
        <f t="shared" si="14"/>
        <v>0</v>
      </c>
      <c r="N85" s="188">
        <f t="shared" si="15"/>
        <v>4.78125</v>
      </c>
      <c r="O85" s="188">
        <f t="shared" si="16"/>
        <v>0</v>
      </c>
      <c r="P85" s="188">
        <f t="shared" si="17"/>
        <v>212.5</v>
      </c>
    </row>
    <row r="86" spans="1:16" ht="12.75" customHeight="1" x14ac:dyDescent="0.2">
      <c r="A86" s="141">
        <v>26</v>
      </c>
      <c r="B86" s="154" t="s">
        <v>62</v>
      </c>
      <c r="C86" s="144" t="s">
        <v>523</v>
      </c>
      <c r="D86" s="144" t="s">
        <v>851</v>
      </c>
      <c r="E86" s="146" t="s">
        <v>287</v>
      </c>
      <c r="F86" s="147" t="s">
        <v>331</v>
      </c>
      <c r="G86" s="148">
        <v>425</v>
      </c>
      <c r="H86" s="149">
        <v>1</v>
      </c>
      <c r="I86" s="186" t="str">
        <f t="shared" si="11"/>
        <v>AFP</v>
      </c>
      <c r="J86" s="193">
        <v>1</v>
      </c>
      <c r="K86" s="188">
        <f t="shared" si="12"/>
        <v>63.75</v>
      </c>
      <c r="L86" s="188">
        <f t="shared" si="13"/>
        <v>4.3031250000000005</v>
      </c>
      <c r="M86" s="188">
        <f t="shared" si="14"/>
        <v>0</v>
      </c>
      <c r="N86" s="188">
        <f t="shared" si="15"/>
        <v>4.78125</v>
      </c>
      <c r="O86" s="188">
        <f t="shared" si="16"/>
        <v>0</v>
      </c>
      <c r="P86" s="188">
        <f t="shared" si="17"/>
        <v>212.5</v>
      </c>
    </row>
    <row r="87" spans="1:16" ht="12.75" customHeight="1" x14ac:dyDescent="0.2">
      <c r="A87" s="141">
        <v>27</v>
      </c>
      <c r="B87" s="154" t="s">
        <v>62</v>
      </c>
      <c r="C87" s="144" t="s">
        <v>523</v>
      </c>
      <c r="D87" s="144" t="s">
        <v>851</v>
      </c>
      <c r="E87" s="146" t="s">
        <v>287</v>
      </c>
      <c r="F87" s="147" t="s">
        <v>331</v>
      </c>
      <c r="G87" s="148">
        <v>425</v>
      </c>
      <c r="H87" s="149">
        <v>1</v>
      </c>
      <c r="I87" s="186" t="str">
        <f t="shared" si="11"/>
        <v>AFP</v>
      </c>
      <c r="J87" s="193">
        <v>1</v>
      </c>
      <c r="K87" s="188">
        <f t="shared" si="12"/>
        <v>63.75</v>
      </c>
      <c r="L87" s="188">
        <f t="shared" si="13"/>
        <v>4.3031250000000005</v>
      </c>
      <c r="M87" s="188">
        <f t="shared" si="14"/>
        <v>0</v>
      </c>
      <c r="N87" s="188">
        <f t="shared" si="15"/>
        <v>4.78125</v>
      </c>
      <c r="O87" s="188">
        <f t="shared" si="16"/>
        <v>0</v>
      </c>
      <c r="P87" s="188">
        <f t="shared" si="17"/>
        <v>212.5</v>
      </c>
    </row>
    <row r="88" spans="1:16" ht="12.75" customHeight="1" x14ac:dyDescent="0.2">
      <c r="A88" s="141">
        <v>28</v>
      </c>
      <c r="B88" s="154" t="s">
        <v>62</v>
      </c>
      <c r="C88" s="144" t="s">
        <v>523</v>
      </c>
      <c r="D88" s="144" t="s">
        <v>851</v>
      </c>
      <c r="E88" s="146" t="s">
        <v>287</v>
      </c>
      <c r="F88" s="147" t="s">
        <v>331</v>
      </c>
      <c r="G88" s="148">
        <v>425</v>
      </c>
      <c r="H88" s="149">
        <v>1</v>
      </c>
      <c r="I88" s="186" t="str">
        <f t="shared" si="11"/>
        <v>AFP</v>
      </c>
      <c r="J88" s="193">
        <v>1</v>
      </c>
      <c r="K88" s="188">
        <f t="shared" si="12"/>
        <v>63.75</v>
      </c>
      <c r="L88" s="188">
        <f t="shared" si="13"/>
        <v>4.3031250000000005</v>
      </c>
      <c r="M88" s="188">
        <f t="shared" si="14"/>
        <v>0</v>
      </c>
      <c r="N88" s="188">
        <f t="shared" si="15"/>
        <v>4.78125</v>
      </c>
      <c r="O88" s="188">
        <f t="shared" si="16"/>
        <v>0</v>
      </c>
      <c r="P88" s="188">
        <f t="shared" si="17"/>
        <v>212.5</v>
      </c>
    </row>
    <row r="89" spans="1:16" ht="12.75" customHeight="1" x14ac:dyDescent="0.2">
      <c r="A89" s="141">
        <v>29</v>
      </c>
      <c r="B89" s="154" t="s">
        <v>62</v>
      </c>
      <c r="C89" s="144" t="s">
        <v>523</v>
      </c>
      <c r="D89" s="144" t="s">
        <v>851</v>
      </c>
      <c r="E89" s="146" t="s">
        <v>287</v>
      </c>
      <c r="F89" s="147" t="s">
        <v>331</v>
      </c>
      <c r="G89" s="148">
        <v>425</v>
      </c>
      <c r="H89" s="149">
        <v>1</v>
      </c>
      <c r="I89" s="186" t="str">
        <f t="shared" si="11"/>
        <v>AFP</v>
      </c>
      <c r="J89" s="193">
        <v>1</v>
      </c>
      <c r="K89" s="188">
        <f t="shared" si="12"/>
        <v>63.75</v>
      </c>
      <c r="L89" s="188">
        <f t="shared" si="13"/>
        <v>4.3031250000000005</v>
      </c>
      <c r="M89" s="188">
        <f t="shared" si="14"/>
        <v>0</v>
      </c>
      <c r="N89" s="188">
        <f t="shared" si="15"/>
        <v>4.78125</v>
      </c>
      <c r="O89" s="188">
        <f t="shared" si="16"/>
        <v>0</v>
      </c>
      <c r="P89" s="188">
        <f t="shared" si="17"/>
        <v>212.5</v>
      </c>
    </row>
    <row r="90" spans="1:16" ht="12.75" customHeight="1" x14ac:dyDescent="0.2">
      <c r="A90" s="141">
        <v>30</v>
      </c>
      <c r="B90" s="144" t="s">
        <v>530</v>
      </c>
      <c r="C90" s="145" t="s">
        <v>203</v>
      </c>
      <c r="D90" s="144" t="s">
        <v>531</v>
      </c>
      <c r="E90" s="146" t="s">
        <v>287</v>
      </c>
      <c r="F90" s="147" t="s">
        <v>331</v>
      </c>
      <c r="G90" s="148">
        <v>400</v>
      </c>
      <c r="H90" s="149">
        <v>1</v>
      </c>
      <c r="I90" s="186" t="str">
        <f t="shared" si="11"/>
        <v>AFP</v>
      </c>
      <c r="J90" s="193">
        <v>0</v>
      </c>
      <c r="K90" s="188">
        <f t="shared" si="12"/>
        <v>0</v>
      </c>
      <c r="L90" s="188">
        <f t="shared" si="13"/>
        <v>0</v>
      </c>
      <c r="M90" s="188">
        <f t="shared" si="14"/>
        <v>0</v>
      </c>
      <c r="N90" s="188">
        <f t="shared" si="15"/>
        <v>0</v>
      </c>
      <c r="O90" s="188">
        <f t="shared" si="16"/>
        <v>0</v>
      </c>
      <c r="P90" s="188">
        <f t="shared" si="17"/>
        <v>0</v>
      </c>
    </row>
    <row r="91" spans="1:16" ht="12.75" customHeight="1" x14ac:dyDescent="0.2">
      <c r="A91" s="141">
        <v>31</v>
      </c>
      <c r="B91" s="144" t="s">
        <v>532</v>
      </c>
      <c r="C91" s="144" t="s">
        <v>203</v>
      </c>
      <c r="D91" s="144" t="s">
        <v>531</v>
      </c>
      <c r="E91" s="146" t="s">
        <v>287</v>
      </c>
      <c r="F91" s="147" t="s">
        <v>331</v>
      </c>
      <c r="G91" s="148">
        <v>350</v>
      </c>
      <c r="H91" s="149">
        <v>0</v>
      </c>
      <c r="I91" s="186" t="str">
        <f t="shared" si="11"/>
        <v>NOAFP</v>
      </c>
      <c r="J91" s="193">
        <v>0</v>
      </c>
      <c r="K91" s="188">
        <f t="shared" si="12"/>
        <v>0</v>
      </c>
      <c r="L91" s="188">
        <f t="shared" si="13"/>
        <v>0</v>
      </c>
      <c r="M91" s="188">
        <f t="shared" si="14"/>
        <v>0</v>
      </c>
      <c r="N91" s="188">
        <f t="shared" si="15"/>
        <v>0</v>
      </c>
      <c r="O91" s="188">
        <f t="shared" si="16"/>
        <v>0</v>
      </c>
      <c r="P91" s="188">
        <f t="shared" si="17"/>
        <v>0</v>
      </c>
    </row>
    <row r="92" spans="1:16" ht="12.75" customHeight="1" x14ac:dyDescent="0.2">
      <c r="A92" s="141">
        <v>32</v>
      </c>
      <c r="B92" s="144" t="s">
        <v>536</v>
      </c>
      <c r="C92" s="145" t="s">
        <v>719</v>
      </c>
      <c r="D92" s="144" t="s">
        <v>533</v>
      </c>
      <c r="E92" s="146" t="s">
        <v>287</v>
      </c>
      <c r="F92" s="147" t="s">
        <v>331</v>
      </c>
      <c r="G92" s="148">
        <v>1150</v>
      </c>
      <c r="H92" s="149">
        <v>1</v>
      </c>
      <c r="I92" s="186" t="str">
        <f t="shared" si="11"/>
        <v>AFP</v>
      </c>
      <c r="J92" s="193">
        <v>0</v>
      </c>
      <c r="K92" s="188">
        <f t="shared" si="12"/>
        <v>0</v>
      </c>
      <c r="L92" s="188">
        <f t="shared" si="13"/>
        <v>0</v>
      </c>
      <c r="M92" s="188">
        <f t="shared" si="14"/>
        <v>0</v>
      </c>
      <c r="N92" s="188">
        <f t="shared" si="15"/>
        <v>0</v>
      </c>
      <c r="O92" s="188">
        <f t="shared" si="16"/>
        <v>0</v>
      </c>
      <c r="P92" s="188">
        <f t="shared" si="17"/>
        <v>0</v>
      </c>
    </row>
    <row r="93" spans="1:16" ht="12.75" customHeight="1" x14ac:dyDescent="0.2">
      <c r="A93" s="141">
        <v>33</v>
      </c>
      <c r="B93" s="144" t="s">
        <v>77</v>
      </c>
      <c r="C93" s="145" t="s">
        <v>852</v>
      </c>
      <c r="D93" s="144" t="s">
        <v>533</v>
      </c>
      <c r="E93" s="146" t="s">
        <v>287</v>
      </c>
      <c r="F93" s="147" t="s">
        <v>331</v>
      </c>
      <c r="G93" s="148">
        <v>950</v>
      </c>
      <c r="H93" s="149">
        <v>1</v>
      </c>
      <c r="I93" s="186" t="str">
        <f t="shared" si="11"/>
        <v>AFP</v>
      </c>
      <c r="J93" s="193">
        <v>0</v>
      </c>
      <c r="K93" s="188">
        <f t="shared" si="12"/>
        <v>0</v>
      </c>
      <c r="L93" s="188">
        <f t="shared" si="13"/>
        <v>0</v>
      </c>
      <c r="M93" s="188">
        <f t="shared" si="14"/>
        <v>0</v>
      </c>
      <c r="N93" s="188">
        <f t="shared" si="15"/>
        <v>0</v>
      </c>
      <c r="O93" s="188">
        <f t="shared" si="16"/>
        <v>0</v>
      </c>
      <c r="P93" s="188">
        <f t="shared" si="17"/>
        <v>0</v>
      </c>
    </row>
    <row r="94" spans="1:16" ht="12.75" customHeight="1" x14ac:dyDescent="0.2">
      <c r="A94" s="141">
        <v>34</v>
      </c>
      <c r="B94" s="144" t="s">
        <v>72</v>
      </c>
      <c r="C94" s="145" t="s">
        <v>977</v>
      </c>
      <c r="D94" s="144" t="s">
        <v>533</v>
      </c>
      <c r="E94" s="146" t="s">
        <v>287</v>
      </c>
      <c r="F94" s="147" t="s">
        <v>331</v>
      </c>
      <c r="G94" s="155">
        <v>950</v>
      </c>
      <c r="H94" s="149">
        <v>1</v>
      </c>
      <c r="I94" s="186" t="str">
        <f t="shared" si="11"/>
        <v>AFP</v>
      </c>
      <c r="J94" s="193">
        <v>0</v>
      </c>
      <c r="K94" s="188">
        <f t="shared" si="12"/>
        <v>0</v>
      </c>
      <c r="L94" s="188">
        <f t="shared" si="13"/>
        <v>0</v>
      </c>
      <c r="M94" s="188">
        <f t="shared" si="14"/>
        <v>0</v>
      </c>
      <c r="N94" s="188">
        <f t="shared" si="15"/>
        <v>0</v>
      </c>
      <c r="O94" s="188">
        <f t="shared" si="16"/>
        <v>0</v>
      </c>
      <c r="P94" s="188">
        <f t="shared" si="17"/>
        <v>0</v>
      </c>
    </row>
    <row r="95" spans="1:16" ht="12.75" customHeight="1" x14ac:dyDescent="0.2">
      <c r="A95" s="141">
        <v>35</v>
      </c>
      <c r="B95" s="144" t="s">
        <v>188</v>
      </c>
      <c r="C95" s="145" t="s">
        <v>977</v>
      </c>
      <c r="D95" s="144" t="s">
        <v>533</v>
      </c>
      <c r="E95" s="146" t="s">
        <v>287</v>
      </c>
      <c r="F95" s="147" t="s">
        <v>331</v>
      </c>
      <c r="G95" s="148">
        <v>1100</v>
      </c>
      <c r="H95" s="149">
        <v>1</v>
      </c>
      <c r="I95" s="186" t="str">
        <f t="shared" si="11"/>
        <v>AFP</v>
      </c>
      <c r="J95" s="193">
        <v>0</v>
      </c>
      <c r="K95" s="188">
        <f t="shared" si="12"/>
        <v>0</v>
      </c>
      <c r="L95" s="188">
        <f t="shared" si="13"/>
        <v>0</v>
      </c>
      <c r="M95" s="188">
        <f t="shared" si="14"/>
        <v>0</v>
      </c>
      <c r="N95" s="188">
        <f t="shared" si="15"/>
        <v>0</v>
      </c>
      <c r="O95" s="188">
        <f t="shared" si="16"/>
        <v>0</v>
      </c>
      <c r="P95" s="188">
        <f t="shared" si="17"/>
        <v>0</v>
      </c>
    </row>
    <row r="96" spans="1:16" ht="12.75" customHeight="1" x14ac:dyDescent="0.2">
      <c r="A96" s="141">
        <v>36</v>
      </c>
      <c r="B96" s="144" t="s">
        <v>535</v>
      </c>
      <c r="C96" s="145" t="s">
        <v>854</v>
      </c>
      <c r="D96" s="144" t="s">
        <v>715</v>
      </c>
      <c r="E96" s="146" t="s">
        <v>287</v>
      </c>
      <c r="F96" s="147" t="s">
        <v>331</v>
      </c>
      <c r="G96" s="148">
        <v>1250</v>
      </c>
      <c r="H96" s="149">
        <v>1</v>
      </c>
      <c r="I96" s="186" t="str">
        <f t="shared" si="11"/>
        <v>AFP</v>
      </c>
      <c r="J96" s="193">
        <v>1</v>
      </c>
      <c r="K96" s="188">
        <f t="shared" si="12"/>
        <v>187.5</v>
      </c>
      <c r="L96" s="188">
        <f t="shared" si="13"/>
        <v>12.65625</v>
      </c>
      <c r="M96" s="188">
        <f t="shared" si="14"/>
        <v>0</v>
      </c>
      <c r="N96" s="188">
        <f t="shared" si="15"/>
        <v>14.0625</v>
      </c>
      <c r="O96" s="188">
        <f t="shared" si="16"/>
        <v>0</v>
      </c>
      <c r="P96" s="188">
        <f t="shared" si="17"/>
        <v>625</v>
      </c>
    </row>
    <row r="97" spans="1:16" ht="12.75" customHeight="1" x14ac:dyDescent="0.2">
      <c r="A97" s="141">
        <v>37</v>
      </c>
      <c r="B97" s="144" t="s">
        <v>629</v>
      </c>
      <c r="C97" s="145" t="s">
        <v>717</v>
      </c>
      <c r="D97" s="144" t="s">
        <v>715</v>
      </c>
      <c r="E97" s="146" t="s">
        <v>287</v>
      </c>
      <c r="F97" s="147" t="s">
        <v>331</v>
      </c>
      <c r="G97" s="148">
        <v>460</v>
      </c>
      <c r="H97" s="149">
        <v>1</v>
      </c>
      <c r="I97" s="186" t="str">
        <f t="shared" si="11"/>
        <v>AFP</v>
      </c>
      <c r="J97" s="193">
        <v>1</v>
      </c>
      <c r="K97" s="188">
        <f t="shared" si="12"/>
        <v>69</v>
      </c>
      <c r="L97" s="188">
        <f t="shared" si="13"/>
        <v>4.6575000000000006</v>
      </c>
      <c r="M97" s="188">
        <f t="shared" si="14"/>
        <v>0</v>
      </c>
      <c r="N97" s="188">
        <f t="shared" si="15"/>
        <v>5.1749999999999998</v>
      </c>
      <c r="O97" s="188">
        <f t="shared" si="16"/>
        <v>0</v>
      </c>
      <c r="P97" s="188">
        <f t="shared" si="17"/>
        <v>230</v>
      </c>
    </row>
    <row r="98" spans="1:16" ht="12.75" customHeight="1" x14ac:dyDescent="0.2">
      <c r="A98" s="141">
        <v>38</v>
      </c>
      <c r="B98" s="144" t="s">
        <v>661</v>
      </c>
      <c r="C98" s="145" t="s">
        <v>717</v>
      </c>
      <c r="D98" s="144" t="s">
        <v>715</v>
      </c>
      <c r="E98" s="146" t="s">
        <v>287</v>
      </c>
      <c r="F98" s="147" t="s">
        <v>331</v>
      </c>
      <c r="G98" s="148">
        <v>460</v>
      </c>
      <c r="H98" s="149">
        <v>1</v>
      </c>
      <c r="I98" s="186" t="str">
        <f t="shared" si="11"/>
        <v>AFP</v>
      </c>
      <c r="J98" s="193">
        <v>1</v>
      </c>
      <c r="K98" s="188">
        <f t="shared" si="12"/>
        <v>69</v>
      </c>
      <c r="L98" s="188">
        <f t="shared" si="13"/>
        <v>4.6575000000000006</v>
      </c>
      <c r="M98" s="188">
        <f t="shared" si="14"/>
        <v>0</v>
      </c>
      <c r="N98" s="188">
        <f t="shared" si="15"/>
        <v>5.1749999999999998</v>
      </c>
      <c r="O98" s="188">
        <f t="shared" si="16"/>
        <v>0</v>
      </c>
      <c r="P98" s="188">
        <f t="shared" si="17"/>
        <v>230</v>
      </c>
    </row>
    <row r="99" spans="1:16" ht="12.75" customHeight="1" x14ac:dyDescent="0.2">
      <c r="A99" s="141">
        <v>39</v>
      </c>
      <c r="B99" s="144" t="s">
        <v>537</v>
      </c>
      <c r="C99" s="141" t="s">
        <v>721</v>
      </c>
      <c r="D99" s="144" t="s">
        <v>662</v>
      </c>
      <c r="E99" s="146" t="s">
        <v>287</v>
      </c>
      <c r="F99" s="147" t="s">
        <v>331</v>
      </c>
      <c r="G99" s="148">
        <v>1000</v>
      </c>
      <c r="H99" s="149">
        <v>1</v>
      </c>
      <c r="I99" s="186" t="str">
        <f t="shared" si="11"/>
        <v>AFP</v>
      </c>
      <c r="J99" s="193">
        <v>0</v>
      </c>
      <c r="K99" s="188">
        <f t="shared" si="12"/>
        <v>0</v>
      </c>
      <c r="L99" s="188">
        <f t="shared" si="13"/>
        <v>0</v>
      </c>
      <c r="M99" s="188">
        <f t="shared" si="14"/>
        <v>0</v>
      </c>
      <c r="N99" s="188">
        <f t="shared" si="15"/>
        <v>0</v>
      </c>
      <c r="O99" s="188">
        <f t="shared" si="16"/>
        <v>0</v>
      </c>
      <c r="P99" s="188">
        <f t="shared" si="17"/>
        <v>0</v>
      </c>
    </row>
    <row r="100" spans="1:16" ht="12.75" customHeight="1" x14ac:dyDescent="0.2">
      <c r="A100" s="141">
        <v>40</v>
      </c>
      <c r="B100" s="150" t="s">
        <v>901</v>
      </c>
      <c r="C100" s="150" t="s">
        <v>203</v>
      </c>
      <c r="D100" s="144" t="s">
        <v>662</v>
      </c>
      <c r="E100" s="146" t="s">
        <v>287</v>
      </c>
      <c r="F100" s="147" t="s">
        <v>331</v>
      </c>
      <c r="G100" s="151">
        <v>450</v>
      </c>
      <c r="H100" s="149">
        <v>1</v>
      </c>
      <c r="I100" s="186" t="str">
        <f t="shared" si="11"/>
        <v>AFP</v>
      </c>
      <c r="J100" s="193">
        <v>0</v>
      </c>
      <c r="K100" s="188">
        <f t="shared" si="12"/>
        <v>0</v>
      </c>
      <c r="L100" s="188">
        <f t="shared" si="13"/>
        <v>0</v>
      </c>
      <c r="M100" s="188">
        <f t="shared" si="14"/>
        <v>0</v>
      </c>
      <c r="N100" s="188">
        <f t="shared" si="15"/>
        <v>0</v>
      </c>
      <c r="O100" s="188">
        <f t="shared" si="16"/>
        <v>0</v>
      </c>
      <c r="P100" s="188">
        <f t="shared" si="17"/>
        <v>0</v>
      </c>
    </row>
    <row r="101" spans="1:16" ht="12.75" customHeight="1" x14ac:dyDescent="0.2">
      <c r="A101" s="141">
        <v>41</v>
      </c>
      <c r="B101" s="144" t="s">
        <v>856</v>
      </c>
      <c r="C101" s="144" t="s">
        <v>719</v>
      </c>
      <c r="D101" s="144" t="s">
        <v>538</v>
      </c>
      <c r="E101" s="146" t="s">
        <v>287</v>
      </c>
      <c r="F101" s="147" t="s">
        <v>331</v>
      </c>
      <c r="G101" s="148">
        <v>650</v>
      </c>
      <c r="H101" s="149">
        <v>1</v>
      </c>
      <c r="I101" s="186" t="str">
        <f t="shared" si="11"/>
        <v>AFP</v>
      </c>
      <c r="J101" s="193">
        <v>0</v>
      </c>
      <c r="K101" s="188">
        <f t="shared" si="12"/>
        <v>0</v>
      </c>
      <c r="L101" s="188">
        <f t="shared" si="13"/>
        <v>0</v>
      </c>
      <c r="M101" s="188">
        <f t="shared" si="14"/>
        <v>0</v>
      </c>
      <c r="N101" s="188">
        <f t="shared" si="15"/>
        <v>0</v>
      </c>
      <c r="O101" s="188">
        <f t="shared" si="16"/>
        <v>0</v>
      </c>
      <c r="P101" s="188">
        <f t="shared" si="17"/>
        <v>0</v>
      </c>
    </row>
    <row r="102" spans="1:16" ht="12.75" customHeight="1" x14ac:dyDescent="0.2">
      <c r="A102" s="141">
        <v>42</v>
      </c>
      <c r="B102" s="150" t="s">
        <v>1034</v>
      </c>
      <c r="C102" s="150" t="s">
        <v>718</v>
      </c>
      <c r="D102" s="150" t="s">
        <v>538</v>
      </c>
      <c r="E102" s="146" t="s">
        <v>287</v>
      </c>
      <c r="F102" s="147" t="s">
        <v>331</v>
      </c>
      <c r="G102" s="151">
        <v>350</v>
      </c>
      <c r="H102" s="149">
        <v>1</v>
      </c>
      <c r="I102" s="186" t="str">
        <f t="shared" si="11"/>
        <v>AFP</v>
      </c>
      <c r="J102" s="193">
        <v>0</v>
      </c>
      <c r="K102" s="188">
        <f t="shared" si="12"/>
        <v>0</v>
      </c>
      <c r="L102" s="188">
        <f t="shared" si="13"/>
        <v>0</v>
      </c>
      <c r="M102" s="188">
        <f t="shared" si="14"/>
        <v>0</v>
      </c>
      <c r="N102" s="188">
        <f t="shared" si="15"/>
        <v>0</v>
      </c>
      <c r="O102" s="188">
        <f t="shared" si="16"/>
        <v>0</v>
      </c>
      <c r="P102" s="188">
        <f t="shared" si="17"/>
        <v>0</v>
      </c>
    </row>
    <row r="103" spans="1:16" ht="12.75" customHeight="1" x14ac:dyDescent="0.2">
      <c r="A103" s="141">
        <v>43</v>
      </c>
      <c r="B103" s="144" t="s">
        <v>612</v>
      </c>
      <c r="C103" s="145" t="s">
        <v>540</v>
      </c>
      <c r="D103" s="144" t="s">
        <v>857</v>
      </c>
      <c r="E103" s="146" t="s">
        <v>287</v>
      </c>
      <c r="F103" s="147" t="s">
        <v>331</v>
      </c>
      <c r="G103" s="148">
        <v>500</v>
      </c>
      <c r="H103" s="149">
        <v>1</v>
      </c>
      <c r="I103" s="186" t="str">
        <f t="shared" si="11"/>
        <v>AFP</v>
      </c>
      <c r="J103" s="193">
        <v>0</v>
      </c>
      <c r="K103" s="188">
        <f t="shared" si="12"/>
        <v>0</v>
      </c>
      <c r="L103" s="188">
        <f t="shared" si="13"/>
        <v>0</v>
      </c>
      <c r="M103" s="188">
        <f t="shared" si="14"/>
        <v>0</v>
      </c>
      <c r="N103" s="188">
        <f t="shared" si="15"/>
        <v>0</v>
      </c>
      <c r="O103" s="188">
        <f t="shared" si="16"/>
        <v>0</v>
      </c>
      <c r="P103" s="188">
        <f t="shared" si="17"/>
        <v>0</v>
      </c>
    </row>
    <row r="104" spans="1:16" ht="12.75" customHeight="1" x14ac:dyDescent="0.2">
      <c r="A104" s="141">
        <v>44</v>
      </c>
      <c r="B104" s="144" t="s">
        <v>4</v>
      </c>
      <c r="C104" s="145" t="s">
        <v>540</v>
      </c>
      <c r="D104" s="144" t="s">
        <v>541</v>
      </c>
      <c r="E104" s="146" t="s">
        <v>287</v>
      </c>
      <c r="F104" s="147" t="s">
        <v>331</v>
      </c>
      <c r="G104" s="148">
        <v>450</v>
      </c>
      <c r="H104" s="149">
        <v>1</v>
      </c>
      <c r="I104" s="186" t="str">
        <f t="shared" si="11"/>
        <v>AFP</v>
      </c>
      <c r="J104" s="193">
        <v>0</v>
      </c>
      <c r="K104" s="188">
        <f t="shared" si="12"/>
        <v>0</v>
      </c>
      <c r="L104" s="188">
        <f t="shared" si="13"/>
        <v>0</v>
      </c>
      <c r="M104" s="188">
        <f t="shared" si="14"/>
        <v>0</v>
      </c>
      <c r="N104" s="188">
        <f t="shared" si="15"/>
        <v>0</v>
      </c>
      <c r="O104" s="188">
        <f t="shared" si="16"/>
        <v>0</v>
      </c>
      <c r="P104" s="188">
        <f t="shared" si="17"/>
        <v>0</v>
      </c>
    </row>
    <row r="105" spans="1:16" ht="12.75" customHeight="1" x14ac:dyDescent="0.2">
      <c r="A105" s="141">
        <v>45</v>
      </c>
      <c r="B105" s="144" t="s">
        <v>210</v>
      </c>
      <c r="C105" s="144" t="s">
        <v>858</v>
      </c>
      <c r="D105" s="144" t="s">
        <v>543</v>
      </c>
      <c r="E105" s="146" t="s">
        <v>287</v>
      </c>
      <c r="F105" s="147" t="s">
        <v>331</v>
      </c>
      <c r="G105" s="148">
        <v>350</v>
      </c>
      <c r="H105" s="149">
        <v>1</v>
      </c>
      <c r="I105" s="186" t="str">
        <f t="shared" si="11"/>
        <v>AFP</v>
      </c>
      <c r="J105" s="193">
        <v>1</v>
      </c>
      <c r="K105" s="188">
        <f t="shared" si="12"/>
        <v>52.5</v>
      </c>
      <c r="L105" s="188">
        <f t="shared" si="13"/>
        <v>3.5437500000000002</v>
      </c>
      <c r="M105" s="188">
        <f t="shared" si="14"/>
        <v>0</v>
      </c>
      <c r="N105" s="188">
        <f t="shared" si="15"/>
        <v>3.9375</v>
      </c>
      <c r="O105" s="188">
        <f t="shared" si="16"/>
        <v>0</v>
      </c>
      <c r="P105" s="188">
        <f t="shared" si="17"/>
        <v>175</v>
      </c>
    </row>
    <row r="106" spans="1:16" ht="12.75" customHeight="1" x14ac:dyDescent="0.2">
      <c r="A106" s="141">
        <v>46</v>
      </c>
      <c r="B106" s="144" t="s">
        <v>74</v>
      </c>
      <c r="C106" s="144" t="s">
        <v>859</v>
      </c>
      <c r="D106" s="144" t="s">
        <v>543</v>
      </c>
      <c r="E106" s="146" t="s">
        <v>287</v>
      </c>
      <c r="F106" s="147" t="s">
        <v>331</v>
      </c>
      <c r="G106" s="148">
        <v>375</v>
      </c>
      <c r="H106" s="149">
        <v>1</v>
      </c>
      <c r="I106" s="186" t="str">
        <f t="shared" si="11"/>
        <v>AFP</v>
      </c>
      <c r="J106" s="193">
        <v>1</v>
      </c>
      <c r="K106" s="188">
        <f t="shared" si="12"/>
        <v>56.25</v>
      </c>
      <c r="L106" s="188">
        <f t="shared" si="13"/>
        <v>3.7968750000000004</v>
      </c>
      <c r="M106" s="188">
        <f t="shared" si="14"/>
        <v>0</v>
      </c>
      <c r="N106" s="188">
        <f t="shared" si="15"/>
        <v>4.21875</v>
      </c>
      <c r="O106" s="188">
        <f t="shared" si="16"/>
        <v>0</v>
      </c>
      <c r="P106" s="188">
        <f t="shared" si="17"/>
        <v>187.5</v>
      </c>
    </row>
    <row r="107" spans="1:16" ht="12.75" customHeight="1" x14ac:dyDescent="0.2">
      <c r="A107" s="141">
        <v>47</v>
      </c>
      <c r="B107" s="144" t="s">
        <v>544</v>
      </c>
      <c r="C107" s="144" t="s">
        <v>860</v>
      </c>
      <c r="D107" s="144" t="s">
        <v>543</v>
      </c>
      <c r="E107" s="146" t="s">
        <v>287</v>
      </c>
      <c r="F107" s="147" t="s">
        <v>331</v>
      </c>
      <c r="G107" s="148">
        <v>400</v>
      </c>
      <c r="H107" s="149">
        <v>1</v>
      </c>
      <c r="I107" s="186" t="str">
        <f t="shared" si="11"/>
        <v>AFP</v>
      </c>
      <c r="J107" s="193">
        <v>1</v>
      </c>
      <c r="K107" s="188">
        <f t="shared" si="12"/>
        <v>60</v>
      </c>
      <c r="L107" s="188">
        <f t="shared" si="13"/>
        <v>4.0500000000000007</v>
      </c>
      <c r="M107" s="188">
        <f t="shared" si="14"/>
        <v>0</v>
      </c>
      <c r="N107" s="188">
        <f t="shared" si="15"/>
        <v>4.5</v>
      </c>
      <c r="O107" s="188">
        <f t="shared" si="16"/>
        <v>0</v>
      </c>
      <c r="P107" s="188">
        <f t="shared" si="17"/>
        <v>200</v>
      </c>
    </row>
    <row r="108" spans="1:16" ht="12.75" customHeight="1" x14ac:dyDescent="0.2">
      <c r="A108" s="141">
        <v>48</v>
      </c>
      <c r="B108" s="144" t="s">
        <v>545</v>
      </c>
      <c r="C108" s="144" t="s">
        <v>546</v>
      </c>
      <c r="D108" s="144" t="s">
        <v>547</v>
      </c>
      <c r="E108" s="146" t="s">
        <v>287</v>
      </c>
      <c r="F108" s="147" t="s">
        <v>331</v>
      </c>
      <c r="G108" s="148">
        <v>375</v>
      </c>
      <c r="H108" s="149">
        <v>1</v>
      </c>
      <c r="I108" s="186" t="str">
        <f t="shared" si="11"/>
        <v>AFP</v>
      </c>
      <c r="J108" s="193">
        <v>0</v>
      </c>
      <c r="K108" s="188">
        <f t="shared" si="12"/>
        <v>0</v>
      </c>
      <c r="L108" s="188">
        <f t="shared" si="13"/>
        <v>0</v>
      </c>
      <c r="M108" s="188">
        <f t="shared" si="14"/>
        <v>0</v>
      </c>
      <c r="N108" s="188">
        <f t="shared" si="15"/>
        <v>0</v>
      </c>
      <c r="O108" s="188">
        <f t="shared" si="16"/>
        <v>0</v>
      </c>
      <c r="P108" s="188">
        <f t="shared" si="17"/>
        <v>0</v>
      </c>
    </row>
    <row r="109" spans="1:16" ht="12.75" customHeight="1" x14ac:dyDescent="0.2">
      <c r="A109" s="141">
        <v>49</v>
      </c>
      <c r="B109" s="144" t="s">
        <v>861</v>
      </c>
      <c r="C109" s="144" t="s">
        <v>546</v>
      </c>
      <c r="D109" s="144" t="s">
        <v>547</v>
      </c>
      <c r="E109" s="146" t="s">
        <v>287</v>
      </c>
      <c r="F109" s="147" t="s">
        <v>331</v>
      </c>
      <c r="G109" s="148">
        <v>375</v>
      </c>
      <c r="H109" s="149">
        <v>1</v>
      </c>
      <c r="I109" s="186" t="str">
        <f t="shared" si="11"/>
        <v>AFP</v>
      </c>
      <c r="J109" s="193">
        <v>0</v>
      </c>
      <c r="K109" s="188">
        <f t="shared" si="12"/>
        <v>0</v>
      </c>
      <c r="L109" s="188">
        <f t="shared" si="13"/>
        <v>0</v>
      </c>
      <c r="M109" s="188">
        <f t="shared" si="14"/>
        <v>0</v>
      </c>
      <c r="N109" s="188">
        <f t="shared" si="15"/>
        <v>0</v>
      </c>
      <c r="O109" s="188">
        <f t="shared" si="16"/>
        <v>0</v>
      </c>
      <c r="P109" s="188">
        <f t="shared" si="17"/>
        <v>0</v>
      </c>
    </row>
    <row r="110" spans="1:16" ht="12.75" customHeight="1" x14ac:dyDescent="0.2">
      <c r="A110" s="141">
        <v>50</v>
      </c>
      <c r="B110" s="144" t="s">
        <v>548</v>
      </c>
      <c r="C110" s="144" t="s">
        <v>546</v>
      </c>
      <c r="D110" s="144" t="s">
        <v>547</v>
      </c>
      <c r="E110" s="146" t="s">
        <v>287</v>
      </c>
      <c r="F110" s="147" t="s">
        <v>331</v>
      </c>
      <c r="G110" s="148">
        <v>425</v>
      </c>
      <c r="H110" s="149">
        <v>2</v>
      </c>
      <c r="I110" s="186" t="str">
        <f t="shared" si="11"/>
        <v>INPEP</v>
      </c>
      <c r="J110" s="193">
        <v>1</v>
      </c>
      <c r="K110" s="188">
        <f t="shared" si="12"/>
        <v>63.75</v>
      </c>
      <c r="L110" s="188">
        <f t="shared" si="13"/>
        <v>0</v>
      </c>
      <c r="M110" s="188">
        <f t="shared" si="14"/>
        <v>4.4625000000000004</v>
      </c>
      <c r="N110" s="188">
        <f t="shared" si="15"/>
        <v>4.78125</v>
      </c>
      <c r="O110" s="188">
        <f t="shared" si="16"/>
        <v>0</v>
      </c>
      <c r="P110" s="188">
        <f t="shared" si="17"/>
        <v>212.5</v>
      </c>
    </row>
    <row r="111" spans="1:16" ht="12.75" customHeight="1" thickBot="1" x14ac:dyDescent="0.25">
      <c r="A111" s="141"/>
      <c r="B111" s="144"/>
      <c r="C111" s="144"/>
      <c r="D111" s="144"/>
      <c r="E111" s="146"/>
      <c r="F111" s="147"/>
      <c r="G111" s="202">
        <f>SUM(G61:G110)</f>
        <v>28067</v>
      </c>
      <c r="H111" s="203"/>
      <c r="I111" s="196"/>
      <c r="J111" s="197"/>
      <c r="K111" s="202">
        <f t="shared" ref="K111:P111" si="18">SUM(K61:K110)</f>
        <v>1870.5</v>
      </c>
      <c r="L111" s="202">
        <f t="shared" si="18"/>
        <v>93.605625000000003</v>
      </c>
      <c r="M111" s="202">
        <f t="shared" si="18"/>
        <v>4.4625000000000004</v>
      </c>
      <c r="N111" s="202">
        <f t="shared" si="18"/>
        <v>140.28749999999999</v>
      </c>
      <c r="O111" s="202">
        <f t="shared" si="18"/>
        <v>0</v>
      </c>
      <c r="P111" s="202">
        <f t="shared" si="18"/>
        <v>6235</v>
      </c>
    </row>
    <row r="112" spans="1:16" ht="12.75" customHeight="1" thickTop="1" x14ac:dyDescent="0.2">
      <c r="A112" s="141"/>
      <c r="B112" s="144"/>
      <c r="C112" s="144"/>
      <c r="D112" s="144"/>
      <c r="E112" s="146"/>
      <c r="F112" s="147"/>
      <c r="G112" s="148"/>
      <c r="H112" s="149"/>
      <c r="I112" s="186"/>
      <c r="J112" s="193"/>
      <c r="K112" s="188"/>
      <c r="L112" s="188"/>
      <c r="M112" s="188"/>
      <c r="N112" s="188"/>
      <c r="O112" s="188"/>
      <c r="P112" s="188"/>
    </row>
    <row r="113" spans="1:16" ht="12.75" customHeight="1" x14ac:dyDescent="0.2">
      <c r="A113" s="141">
        <v>1</v>
      </c>
      <c r="B113" s="152" t="s">
        <v>62</v>
      </c>
      <c r="C113" s="150" t="s">
        <v>203</v>
      </c>
      <c r="D113" s="144" t="s">
        <v>849</v>
      </c>
      <c r="E113" s="146" t="s">
        <v>287</v>
      </c>
      <c r="F113" s="147">
        <v>51201</v>
      </c>
      <c r="G113" s="148">
        <v>450</v>
      </c>
      <c r="H113" s="149">
        <v>1</v>
      </c>
      <c r="I113" s="186" t="str">
        <f t="shared" si="11"/>
        <v>AFP</v>
      </c>
      <c r="J113" s="193">
        <v>0</v>
      </c>
      <c r="K113" s="188">
        <f t="shared" si="12"/>
        <v>0</v>
      </c>
      <c r="L113" s="188">
        <f t="shared" si="13"/>
        <v>0</v>
      </c>
      <c r="M113" s="188">
        <f t="shared" si="14"/>
        <v>0</v>
      </c>
      <c r="N113" s="188">
        <f t="shared" si="15"/>
        <v>0</v>
      </c>
      <c r="O113" s="188">
        <f>IF(H113=3,K113*O109,0)</f>
        <v>0</v>
      </c>
      <c r="P113" s="188">
        <f t="shared" si="17"/>
        <v>0</v>
      </c>
    </row>
    <row r="114" spans="1:16" ht="12.75" customHeight="1" x14ac:dyDescent="0.2">
      <c r="A114" s="141">
        <v>2</v>
      </c>
      <c r="B114" s="144" t="s">
        <v>950</v>
      </c>
      <c r="C114" s="144" t="s">
        <v>203</v>
      </c>
      <c r="D114" s="144" t="s">
        <v>862</v>
      </c>
      <c r="E114" s="146" t="s">
        <v>287</v>
      </c>
      <c r="F114" s="147">
        <v>51201</v>
      </c>
      <c r="G114" s="148">
        <v>400</v>
      </c>
      <c r="H114" s="149">
        <v>1</v>
      </c>
      <c r="I114" s="186" t="str">
        <f t="shared" si="11"/>
        <v>AFP</v>
      </c>
      <c r="J114" s="193">
        <v>0</v>
      </c>
      <c r="K114" s="188">
        <f t="shared" si="12"/>
        <v>0</v>
      </c>
      <c r="L114" s="188">
        <f t="shared" si="13"/>
        <v>0</v>
      </c>
      <c r="M114" s="188">
        <f t="shared" si="14"/>
        <v>0</v>
      </c>
      <c r="N114" s="188">
        <f t="shared" si="15"/>
        <v>0</v>
      </c>
      <c r="O114" s="188">
        <f>IF(H114=3,K114*O110,0)</f>
        <v>0</v>
      </c>
      <c r="P114" s="188">
        <f t="shared" si="17"/>
        <v>0</v>
      </c>
    </row>
    <row r="115" spans="1:16" ht="12.75" customHeight="1" x14ac:dyDescent="0.2">
      <c r="A115" s="141">
        <v>3</v>
      </c>
      <c r="B115" s="144" t="s">
        <v>740</v>
      </c>
      <c r="C115" s="150" t="s">
        <v>203</v>
      </c>
      <c r="D115" s="144" t="s">
        <v>862</v>
      </c>
      <c r="E115" s="146" t="s">
        <v>287</v>
      </c>
      <c r="F115" s="147">
        <v>51201</v>
      </c>
      <c r="G115" s="148">
        <v>350</v>
      </c>
      <c r="H115" s="149">
        <v>1</v>
      </c>
      <c r="I115" s="186" t="str">
        <f t="shared" si="11"/>
        <v>AFP</v>
      </c>
      <c r="J115" s="193">
        <v>0</v>
      </c>
      <c r="K115" s="188">
        <f t="shared" si="12"/>
        <v>0</v>
      </c>
      <c r="L115" s="188">
        <f t="shared" si="13"/>
        <v>0</v>
      </c>
      <c r="M115" s="188">
        <f t="shared" si="14"/>
        <v>0</v>
      </c>
      <c r="N115" s="188">
        <f t="shared" si="15"/>
        <v>0</v>
      </c>
      <c r="O115" s="188">
        <f t="shared" si="16"/>
        <v>0</v>
      </c>
      <c r="P115" s="188">
        <f t="shared" si="17"/>
        <v>0</v>
      </c>
    </row>
    <row r="116" spans="1:16" ht="12.75" customHeight="1" x14ac:dyDescent="0.2">
      <c r="A116" s="141">
        <v>4</v>
      </c>
      <c r="B116" s="144" t="s">
        <v>780</v>
      </c>
      <c r="C116" s="150" t="s">
        <v>203</v>
      </c>
      <c r="D116" s="144" t="s">
        <v>862</v>
      </c>
      <c r="E116" s="146" t="s">
        <v>287</v>
      </c>
      <c r="F116" s="147">
        <v>51201</v>
      </c>
      <c r="G116" s="148">
        <v>300</v>
      </c>
      <c r="H116" s="149">
        <v>1</v>
      </c>
      <c r="I116" s="186" t="str">
        <f t="shared" si="11"/>
        <v>AFP</v>
      </c>
      <c r="J116" s="193">
        <v>0</v>
      </c>
      <c r="K116" s="188">
        <f t="shared" si="12"/>
        <v>0</v>
      </c>
      <c r="L116" s="188">
        <f t="shared" si="13"/>
        <v>0</v>
      </c>
      <c r="M116" s="188">
        <f t="shared" si="14"/>
        <v>0</v>
      </c>
      <c r="N116" s="188">
        <f t="shared" si="15"/>
        <v>0</v>
      </c>
      <c r="O116" s="188">
        <f t="shared" si="16"/>
        <v>0</v>
      </c>
      <c r="P116" s="188">
        <f t="shared" si="17"/>
        <v>0</v>
      </c>
    </row>
    <row r="117" spans="1:16" ht="12.75" customHeight="1" x14ac:dyDescent="0.2">
      <c r="A117" s="141">
        <v>5</v>
      </c>
      <c r="B117" s="144" t="s">
        <v>957</v>
      </c>
      <c r="C117" s="150" t="s">
        <v>203</v>
      </c>
      <c r="D117" s="144" t="s">
        <v>862</v>
      </c>
      <c r="E117" s="146" t="s">
        <v>287</v>
      </c>
      <c r="F117" s="147">
        <v>51201</v>
      </c>
      <c r="G117" s="148">
        <v>300</v>
      </c>
      <c r="H117" s="149">
        <v>1</v>
      </c>
      <c r="I117" s="186" t="str">
        <f t="shared" si="11"/>
        <v>AFP</v>
      </c>
      <c r="J117" s="193">
        <v>0</v>
      </c>
      <c r="K117" s="188">
        <f t="shared" si="12"/>
        <v>0</v>
      </c>
      <c r="L117" s="188">
        <f t="shared" si="13"/>
        <v>0</v>
      </c>
      <c r="M117" s="188">
        <f t="shared" si="14"/>
        <v>0</v>
      </c>
      <c r="N117" s="188">
        <f t="shared" si="15"/>
        <v>0</v>
      </c>
      <c r="O117" s="188">
        <f t="shared" si="16"/>
        <v>0</v>
      </c>
      <c r="P117" s="188">
        <f t="shared" si="17"/>
        <v>0</v>
      </c>
    </row>
    <row r="118" spans="1:16" ht="12.75" customHeight="1" x14ac:dyDescent="0.2">
      <c r="A118" s="141">
        <v>6</v>
      </c>
      <c r="B118" s="144" t="s">
        <v>781</v>
      </c>
      <c r="C118" s="150" t="s">
        <v>770</v>
      </c>
      <c r="D118" s="144" t="s">
        <v>862</v>
      </c>
      <c r="E118" s="146" t="s">
        <v>287</v>
      </c>
      <c r="F118" s="147">
        <v>51201</v>
      </c>
      <c r="G118" s="148">
        <v>300</v>
      </c>
      <c r="H118" s="149">
        <v>1</v>
      </c>
      <c r="I118" s="186" t="str">
        <f t="shared" si="11"/>
        <v>AFP</v>
      </c>
      <c r="J118" s="193">
        <v>0</v>
      </c>
      <c r="K118" s="188">
        <f t="shared" si="12"/>
        <v>0</v>
      </c>
      <c r="L118" s="188">
        <f t="shared" si="13"/>
        <v>0</v>
      </c>
      <c r="M118" s="188">
        <f t="shared" si="14"/>
        <v>0</v>
      </c>
      <c r="N118" s="188">
        <f t="shared" si="15"/>
        <v>0</v>
      </c>
      <c r="O118" s="188">
        <f t="shared" si="16"/>
        <v>0</v>
      </c>
      <c r="P118" s="188">
        <f t="shared" si="17"/>
        <v>0</v>
      </c>
    </row>
    <row r="119" spans="1:16" ht="12.75" customHeight="1" x14ac:dyDescent="0.2">
      <c r="A119" s="141">
        <v>7</v>
      </c>
      <c r="B119" s="144" t="s">
        <v>741</v>
      </c>
      <c r="C119" s="150" t="s">
        <v>716</v>
      </c>
      <c r="D119" s="144" t="s">
        <v>715</v>
      </c>
      <c r="E119" s="146" t="s">
        <v>287</v>
      </c>
      <c r="F119" s="147">
        <v>51201</v>
      </c>
      <c r="G119" s="148">
        <v>600</v>
      </c>
      <c r="H119" s="149">
        <v>1</v>
      </c>
      <c r="I119" s="186" t="str">
        <f t="shared" si="11"/>
        <v>AFP</v>
      </c>
      <c r="J119" s="193">
        <v>1</v>
      </c>
      <c r="K119" s="188">
        <f t="shared" si="12"/>
        <v>90</v>
      </c>
      <c r="L119" s="188">
        <f t="shared" si="13"/>
        <v>6.0750000000000002</v>
      </c>
      <c r="M119" s="188">
        <f t="shared" si="14"/>
        <v>0</v>
      </c>
      <c r="N119" s="188">
        <f t="shared" si="15"/>
        <v>6.75</v>
      </c>
      <c r="O119" s="188">
        <f t="shared" si="16"/>
        <v>0</v>
      </c>
      <c r="P119" s="188">
        <f t="shared" si="17"/>
        <v>300</v>
      </c>
    </row>
    <row r="120" spans="1:16" ht="12.75" customHeight="1" x14ac:dyDescent="0.2">
      <c r="A120" s="141">
        <v>8</v>
      </c>
      <c r="B120" s="144" t="s">
        <v>863</v>
      </c>
      <c r="C120" s="150" t="s">
        <v>717</v>
      </c>
      <c r="D120" s="144" t="s">
        <v>715</v>
      </c>
      <c r="E120" s="146" t="s">
        <v>287</v>
      </c>
      <c r="F120" s="147">
        <v>51201</v>
      </c>
      <c r="G120" s="148">
        <v>460</v>
      </c>
      <c r="H120" s="149">
        <v>1</v>
      </c>
      <c r="I120" s="186" t="str">
        <f t="shared" si="11"/>
        <v>AFP</v>
      </c>
      <c r="J120" s="193">
        <v>1</v>
      </c>
      <c r="K120" s="188">
        <f t="shared" si="12"/>
        <v>69</v>
      </c>
      <c r="L120" s="188">
        <f t="shared" si="13"/>
        <v>4.6575000000000006</v>
      </c>
      <c r="M120" s="188">
        <f t="shared" si="14"/>
        <v>0</v>
      </c>
      <c r="N120" s="188">
        <f t="shared" si="15"/>
        <v>5.1749999999999998</v>
      </c>
      <c r="O120" s="188">
        <f t="shared" si="16"/>
        <v>0</v>
      </c>
      <c r="P120" s="188">
        <f t="shared" si="17"/>
        <v>230</v>
      </c>
    </row>
    <row r="121" spans="1:16" ht="12.75" customHeight="1" x14ac:dyDescent="0.2">
      <c r="A121" s="141">
        <v>9</v>
      </c>
      <c r="B121" s="141" t="s">
        <v>682</v>
      </c>
      <c r="C121" s="150" t="s">
        <v>717</v>
      </c>
      <c r="D121" s="144" t="s">
        <v>715</v>
      </c>
      <c r="E121" s="146" t="s">
        <v>287</v>
      </c>
      <c r="F121" s="147">
        <v>51201</v>
      </c>
      <c r="G121" s="148">
        <v>500</v>
      </c>
      <c r="H121" s="149">
        <v>1</v>
      </c>
      <c r="I121" s="186" t="str">
        <f t="shared" si="11"/>
        <v>AFP</v>
      </c>
      <c r="J121" s="193">
        <v>1</v>
      </c>
      <c r="K121" s="188">
        <f t="shared" si="12"/>
        <v>75</v>
      </c>
      <c r="L121" s="188">
        <f t="shared" si="13"/>
        <v>5.0625</v>
      </c>
      <c r="M121" s="188">
        <f t="shared" si="14"/>
        <v>0</v>
      </c>
      <c r="N121" s="188">
        <f t="shared" si="15"/>
        <v>5.625</v>
      </c>
      <c r="O121" s="188">
        <f t="shared" si="16"/>
        <v>0</v>
      </c>
      <c r="P121" s="188">
        <f t="shared" si="17"/>
        <v>250</v>
      </c>
    </row>
    <row r="122" spans="1:16" ht="12.75" customHeight="1" x14ac:dyDescent="0.2">
      <c r="A122" s="141">
        <v>10</v>
      </c>
      <c r="B122" s="141" t="s">
        <v>794</v>
      </c>
      <c r="C122" s="150" t="s">
        <v>717</v>
      </c>
      <c r="D122" s="144" t="s">
        <v>715</v>
      </c>
      <c r="E122" s="146" t="s">
        <v>287</v>
      </c>
      <c r="F122" s="147">
        <v>51201</v>
      </c>
      <c r="G122" s="148">
        <v>460</v>
      </c>
      <c r="H122" s="149">
        <v>1</v>
      </c>
      <c r="I122" s="186" t="str">
        <f t="shared" si="11"/>
        <v>AFP</v>
      </c>
      <c r="J122" s="193">
        <v>1</v>
      </c>
      <c r="K122" s="188">
        <f t="shared" si="12"/>
        <v>69</v>
      </c>
      <c r="L122" s="188">
        <f t="shared" si="13"/>
        <v>4.6575000000000006</v>
      </c>
      <c r="M122" s="188">
        <f t="shared" si="14"/>
        <v>0</v>
      </c>
      <c r="N122" s="188">
        <f t="shared" si="15"/>
        <v>5.1749999999999998</v>
      </c>
      <c r="O122" s="188">
        <f t="shared" si="16"/>
        <v>0</v>
      </c>
      <c r="P122" s="188">
        <f t="shared" si="17"/>
        <v>230</v>
      </c>
    </row>
    <row r="123" spans="1:16" ht="12.75" customHeight="1" x14ac:dyDescent="0.2">
      <c r="A123" s="141">
        <v>11</v>
      </c>
      <c r="B123" s="141" t="s">
        <v>795</v>
      </c>
      <c r="C123" s="150" t="s">
        <v>717</v>
      </c>
      <c r="D123" s="144" t="s">
        <v>715</v>
      </c>
      <c r="E123" s="146" t="s">
        <v>287</v>
      </c>
      <c r="F123" s="147">
        <v>51201</v>
      </c>
      <c r="G123" s="148">
        <v>460</v>
      </c>
      <c r="H123" s="149">
        <v>1</v>
      </c>
      <c r="I123" s="186" t="str">
        <f t="shared" si="11"/>
        <v>AFP</v>
      </c>
      <c r="J123" s="193">
        <v>1</v>
      </c>
      <c r="K123" s="188">
        <f t="shared" si="12"/>
        <v>69</v>
      </c>
      <c r="L123" s="188">
        <f t="shared" si="13"/>
        <v>4.6575000000000006</v>
      </c>
      <c r="M123" s="188">
        <f t="shared" si="14"/>
        <v>0</v>
      </c>
      <c r="N123" s="188">
        <f t="shared" si="15"/>
        <v>5.1749999999999998</v>
      </c>
      <c r="O123" s="188">
        <f t="shared" si="16"/>
        <v>0</v>
      </c>
      <c r="P123" s="188">
        <f t="shared" si="17"/>
        <v>230</v>
      </c>
    </row>
    <row r="124" spans="1:16" ht="12.75" customHeight="1" x14ac:dyDescent="0.2">
      <c r="A124" s="141">
        <v>12</v>
      </c>
      <c r="B124" s="141" t="s">
        <v>796</v>
      </c>
      <c r="C124" s="150" t="s">
        <v>717</v>
      </c>
      <c r="D124" s="144" t="s">
        <v>715</v>
      </c>
      <c r="E124" s="146" t="s">
        <v>287</v>
      </c>
      <c r="F124" s="147">
        <v>51201</v>
      </c>
      <c r="G124" s="148">
        <v>460</v>
      </c>
      <c r="H124" s="149">
        <v>1</v>
      </c>
      <c r="I124" s="186" t="str">
        <f t="shared" si="11"/>
        <v>AFP</v>
      </c>
      <c r="J124" s="193">
        <v>1</v>
      </c>
      <c r="K124" s="188">
        <f t="shared" si="12"/>
        <v>69</v>
      </c>
      <c r="L124" s="188">
        <f t="shared" si="13"/>
        <v>4.6575000000000006</v>
      </c>
      <c r="M124" s="188">
        <f t="shared" si="14"/>
        <v>0</v>
      </c>
      <c r="N124" s="188">
        <f t="shared" si="15"/>
        <v>5.1749999999999998</v>
      </c>
      <c r="O124" s="188">
        <f t="shared" si="16"/>
        <v>0</v>
      </c>
      <c r="P124" s="188">
        <f t="shared" si="17"/>
        <v>230</v>
      </c>
    </row>
    <row r="125" spans="1:16" ht="12.75" customHeight="1" x14ac:dyDescent="0.2">
      <c r="A125" s="141">
        <v>13</v>
      </c>
      <c r="B125" s="141" t="s">
        <v>797</v>
      </c>
      <c r="C125" s="150" t="s">
        <v>717</v>
      </c>
      <c r="D125" s="144" t="s">
        <v>715</v>
      </c>
      <c r="E125" s="146" t="s">
        <v>287</v>
      </c>
      <c r="F125" s="147">
        <v>51201</v>
      </c>
      <c r="G125" s="148">
        <v>460</v>
      </c>
      <c r="H125" s="149">
        <v>1</v>
      </c>
      <c r="I125" s="186" t="str">
        <f t="shared" si="11"/>
        <v>AFP</v>
      </c>
      <c r="J125" s="193">
        <v>1</v>
      </c>
      <c r="K125" s="188">
        <f t="shared" si="12"/>
        <v>69</v>
      </c>
      <c r="L125" s="188">
        <f t="shared" si="13"/>
        <v>4.6575000000000006</v>
      </c>
      <c r="M125" s="188">
        <f t="shared" si="14"/>
        <v>0</v>
      </c>
      <c r="N125" s="188">
        <f t="shared" si="15"/>
        <v>5.1749999999999998</v>
      </c>
      <c r="O125" s="188">
        <f t="shared" si="16"/>
        <v>0</v>
      </c>
      <c r="P125" s="188">
        <f t="shared" si="17"/>
        <v>230</v>
      </c>
    </row>
    <row r="126" spans="1:16" ht="12.75" customHeight="1" x14ac:dyDescent="0.2">
      <c r="A126" s="141">
        <v>14</v>
      </c>
      <c r="B126" s="156" t="s">
        <v>1016</v>
      </c>
      <c r="C126" s="157" t="s">
        <v>1015</v>
      </c>
      <c r="D126" s="158" t="s">
        <v>1041</v>
      </c>
      <c r="E126" s="146" t="s">
        <v>287</v>
      </c>
      <c r="F126" s="147">
        <v>51201</v>
      </c>
      <c r="G126" s="148">
        <v>500</v>
      </c>
      <c r="H126" s="149">
        <v>1</v>
      </c>
      <c r="I126" s="186" t="str">
        <f t="shared" si="11"/>
        <v>AFP</v>
      </c>
      <c r="J126" s="193">
        <v>1</v>
      </c>
      <c r="K126" s="188">
        <f t="shared" si="12"/>
        <v>75</v>
      </c>
      <c r="L126" s="188">
        <f t="shared" si="13"/>
        <v>5.0625</v>
      </c>
      <c r="M126" s="188">
        <f t="shared" si="14"/>
        <v>0</v>
      </c>
      <c r="N126" s="188">
        <f t="shared" si="15"/>
        <v>5.625</v>
      </c>
      <c r="O126" s="188">
        <f t="shared" si="16"/>
        <v>0</v>
      </c>
      <c r="P126" s="188">
        <f t="shared" si="17"/>
        <v>250</v>
      </c>
    </row>
    <row r="127" spans="1:16" ht="12.75" customHeight="1" x14ac:dyDescent="0.2">
      <c r="A127" s="141">
        <v>15</v>
      </c>
      <c r="B127" s="144" t="s">
        <v>783</v>
      </c>
      <c r="C127" s="150" t="s">
        <v>523</v>
      </c>
      <c r="D127" s="144" t="s">
        <v>851</v>
      </c>
      <c r="E127" s="146" t="s">
        <v>287</v>
      </c>
      <c r="F127" s="147">
        <v>51201</v>
      </c>
      <c r="G127" s="148">
        <v>375</v>
      </c>
      <c r="H127" s="149">
        <v>3</v>
      </c>
      <c r="I127" s="186" t="str">
        <f t="shared" si="11"/>
        <v>ISPFA</v>
      </c>
      <c r="J127" s="193">
        <v>1</v>
      </c>
      <c r="K127" s="188">
        <f t="shared" si="12"/>
        <v>56.25</v>
      </c>
      <c r="L127" s="188">
        <f t="shared" si="13"/>
        <v>0</v>
      </c>
      <c r="M127" s="188">
        <f t="shared" si="14"/>
        <v>0</v>
      </c>
      <c r="N127" s="188">
        <f t="shared" si="15"/>
        <v>4.21875</v>
      </c>
      <c r="O127" s="188">
        <f t="shared" si="16"/>
        <v>0</v>
      </c>
      <c r="P127" s="188">
        <f t="shared" si="17"/>
        <v>187.5</v>
      </c>
    </row>
    <row r="128" spans="1:16" ht="12.75" customHeight="1" x14ac:dyDescent="0.2">
      <c r="A128" s="141">
        <v>16</v>
      </c>
      <c r="B128" s="144" t="s">
        <v>784</v>
      </c>
      <c r="C128" s="150" t="s">
        <v>523</v>
      </c>
      <c r="D128" s="144" t="s">
        <v>851</v>
      </c>
      <c r="E128" s="146" t="s">
        <v>287</v>
      </c>
      <c r="F128" s="147">
        <v>51201</v>
      </c>
      <c r="G128" s="148">
        <v>375</v>
      </c>
      <c r="H128" s="149">
        <v>1</v>
      </c>
      <c r="I128" s="186" t="str">
        <f t="shared" si="11"/>
        <v>AFP</v>
      </c>
      <c r="J128" s="193">
        <v>1</v>
      </c>
      <c r="K128" s="188">
        <f t="shared" si="12"/>
        <v>56.25</v>
      </c>
      <c r="L128" s="188">
        <f t="shared" si="13"/>
        <v>3.7968750000000004</v>
      </c>
      <c r="M128" s="188">
        <f t="shared" si="14"/>
        <v>0</v>
      </c>
      <c r="N128" s="188">
        <f t="shared" si="15"/>
        <v>4.21875</v>
      </c>
      <c r="O128" s="188">
        <f t="shared" si="16"/>
        <v>0</v>
      </c>
      <c r="P128" s="188">
        <f t="shared" si="17"/>
        <v>187.5</v>
      </c>
    </row>
    <row r="129" spans="1:16" ht="12.75" customHeight="1" x14ac:dyDescent="0.2">
      <c r="A129" s="141">
        <v>17</v>
      </c>
      <c r="B129" s="144" t="s">
        <v>785</v>
      </c>
      <c r="C129" s="150" t="s">
        <v>523</v>
      </c>
      <c r="D129" s="144" t="s">
        <v>851</v>
      </c>
      <c r="E129" s="146" t="s">
        <v>287</v>
      </c>
      <c r="F129" s="147">
        <v>51201</v>
      </c>
      <c r="G129" s="148">
        <v>375</v>
      </c>
      <c r="H129" s="149">
        <v>3</v>
      </c>
      <c r="I129" s="186" t="str">
        <f t="shared" si="11"/>
        <v>ISPFA</v>
      </c>
      <c r="J129" s="193">
        <v>1</v>
      </c>
      <c r="K129" s="188">
        <f t="shared" si="12"/>
        <v>56.25</v>
      </c>
      <c r="L129" s="188">
        <f t="shared" si="13"/>
        <v>0</v>
      </c>
      <c r="M129" s="188">
        <f t="shared" si="14"/>
        <v>0</v>
      </c>
      <c r="N129" s="188">
        <f t="shared" si="15"/>
        <v>4.21875</v>
      </c>
      <c r="O129" s="188">
        <f t="shared" si="16"/>
        <v>0</v>
      </c>
      <c r="P129" s="188">
        <f t="shared" si="17"/>
        <v>187.5</v>
      </c>
    </row>
    <row r="130" spans="1:16" ht="12.75" customHeight="1" x14ac:dyDescent="0.2">
      <c r="A130" s="141">
        <v>18</v>
      </c>
      <c r="B130" s="144" t="s">
        <v>865</v>
      </c>
      <c r="C130" s="150" t="s">
        <v>523</v>
      </c>
      <c r="D130" s="144" t="s">
        <v>851</v>
      </c>
      <c r="E130" s="146" t="s">
        <v>287</v>
      </c>
      <c r="F130" s="147">
        <v>51201</v>
      </c>
      <c r="G130" s="148">
        <v>375</v>
      </c>
      <c r="H130" s="149">
        <v>1</v>
      </c>
      <c r="I130" s="186" t="str">
        <f t="shared" si="11"/>
        <v>AFP</v>
      </c>
      <c r="J130" s="193">
        <v>1</v>
      </c>
      <c r="K130" s="188">
        <f t="shared" si="12"/>
        <v>56.25</v>
      </c>
      <c r="L130" s="188">
        <f t="shared" si="13"/>
        <v>3.7968750000000004</v>
      </c>
      <c r="M130" s="188">
        <f t="shared" si="14"/>
        <v>0</v>
      </c>
      <c r="N130" s="188">
        <f t="shared" si="15"/>
        <v>4.21875</v>
      </c>
      <c r="O130" s="188">
        <f t="shared" si="16"/>
        <v>0</v>
      </c>
      <c r="P130" s="188">
        <f t="shared" si="17"/>
        <v>187.5</v>
      </c>
    </row>
    <row r="131" spans="1:16" ht="12.75" customHeight="1" x14ac:dyDescent="0.2">
      <c r="A131" s="141">
        <v>19</v>
      </c>
      <c r="B131" s="144" t="s">
        <v>786</v>
      </c>
      <c r="C131" s="150" t="s">
        <v>523</v>
      </c>
      <c r="D131" s="144" t="s">
        <v>851</v>
      </c>
      <c r="E131" s="146" t="s">
        <v>287</v>
      </c>
      <c r="F131" s="147">
        <v>51201</v>
      </c>
      <c r="G131" s="148">
        <v>375</v>
      </c>
      <c r="H131" s="149">
        <v>1</v>
      </c>
      <c r="I131" s="186" t="str">
        <f t="shared" si="11"/>
        <v>AFP</v>
      </c>
      <c r="J131" s="193">
        <v>1</v>
      </c>
      <c r="K131" s="188">
        <f t="shared" si="12"/>
        <v>56.25</v>
      </c>
      <c r="L131" s="188">
        <f t="shared" si="13"/>
        <v>3.7968750000000004</v>
      </c>
      <c r="M131" s="188">
        <f t="shared" si="14"/>
        <v>0</v>
      </c>
      <c r="N131" s="188">
        <f t="shared" si="15"/>
        <v>4.21875</v>
      </c>
      <c r="O131" s="188">
        <f t="shared" si="16"/>
        <v>0</v>
      </c>
      <c r="P131" s="188">
        <f t="shared" si="17"/>
        <v>187.5</v>
      </c>
    </row>
    <row r="132" spans="1:16" ht="12.75" customHeight="1" x14ac:dyDescent="0.2">
      <c r="A132" s="141">
        <v>20</v>
      </c>
      <c r="B132" s="144" t="s">
        <v>787</v>
      </c>
      <c r="C132" s="150" t="s">
        <v>523</v>
      </c>
      <c r="D132" s="144" t="s">
        <v>851</v>
      </c>
      <c r="E132" s="146" t="s">
        <v>287</v>
      </c>
      <c r="F132" s="147">
        <v>51201</v>
      </c>
      <c r="G132" s="148">
        <v>375</v>
      </c>
      <c r="H132" s="149">
        <v>1</v>
      </c>
      <c r="I132" s="186" t="str">
        <f t="shared" si="11"/>
        <v>AFP</v>
      </c>
      <c r="J132" s="193">
        <v>1</v>
      </c>
      <c r="K132" s="188">
        <f t="shared" si="12"/>
        <v>56.25</v>
      </c>
      <c r="L132" s="188">
        <f t="shared" si="13"/>
        <v>3.7968750000000004</v>
      </c>
      <c r="M132" s="188">
        <f t="shared" si="14"/>
        <v>0</v>
      </c>
      <c r="N132" s="188">
        <f t="shared" si="15"/>
        <v>4.21875</v>
      </c>
      <c r="O132" s="188">
        <f t="shared" si="16"/>
        <v>0</v>
      </c>
      <c r="P132" s="188">
        <f t="shared" si="17"/>
        <v>187.5</v>
      </c>
    </row>
    <row r="133" spans="1:16" ht="12.75" customHeight="1" x14ac:dyDescent="0.2">
      <c r="A133" s="141">
        <v>21</v>
      </c>
      <c r="B133" s="144" t="s">
        <v>788</v>
      </c>
      <c r="C133" s="150" t="s">
        <v>523</v>
      </c>
      <c r="D133" s="144" t="s">
        <v>851</v>
      </c>
      <c r="E133" s="146" t="s">
        <v>287</v>
      </c>
      <c r="F133" s="147">
        <v>51201</v>
      </c>
      <c r="G133" s="148">
        <v>375</v>
      </c>
      <c r="H133" s="149">
        <v>3</v>
      </c>
      <c r="I133" s="186" t="str">
        <f t="shared" si="11"/>
        <v>ISPFA</v>
      </c>
      <c r="J133" s="193">
        <v>1</v>
      </c>
      <c r="K133" s="188">
        <f t="shared" si="12"/>
        <v>56.25</v>
      </c>
      <c r="L133" s="188">
        <f t="shared" si="13"/>
        <v>0</v>
      </c>
      <c r="M133" s="188">
        <f t="shared" si="14"/>
        <v>0</v>
      </c>
      <c r="N133" s="188">
        <f t="shared" si="15"/>
        <v>4.21875</v>
      </c>
      <c r="O133" s="188">
        <f t="shared" si="16"/>
        <v>0</v>
      </c>
      <c r="P133" s="188">
        <f t="shared" si="17"/>
        <v>187.5</v>
      </c>
    </row>
    <row r="134" spans="1:16" ht="12.75" customHeight="1" x14ac:dyDescent="0.2">
      <c r="A134" s="141">
        <v>22</v>
      </c>
      <c r="B134" s="144" t="s">
        <v>789</v>
      </c>
      <c r="C134" s="150" t="s">
        <v>523</v>
      </c>
      <c r="D134" s="144" t="s">
        <v>851</v>
      </c>
      <c r="E134" s="146" t="s">
        <v>287</v>
      </c>
      <c r="F134" s="147">
        <v>51201</v>
      </c>
      <c r="G134" s="148">
        <v>375</v>
      </c>
      <c r="H134" s="149">
        <v>3</v>
      </c>
      <c r="I134" s="186" t="str">
        <f t="shared" si="11"/>
        <v>ISPFA</v>
      </c>
      <c r="J134" s="193">
        <v>1</v>
      </c>
      <c r="K134" s="188">
        <f t="shared" si="12"/>
        <v>56.25</v>
      </c>
      <c r="L134" s="188">
        <f t="shared" si="13"/>
        <v>0</v>
      </c>
      <c r="M134" s="188">
        <f t="shared" si="14"/>
        <v>0</v>
      </c>
      <c r="N134" s="188">
        <f t="shared" si="15"/>
        <v>4.21875</v>
      </c>
      <c r="O134" s="188">
        <f t="shared" si="16"/>
        <v>0</v>
      </c>
      <c r="P134" s="188">
        <f t="shared" si="17"/>
        <v>187.5</v>
      </c>
    </row>
    <row r="135" spans="1:16" ht="12.75" customHeight="1" x14ac:dyDescent="0.2">
      <c r="A135" s="141">
        <v>23</v>
      </c>
      <c r="B135" s="144" t="s">
        <v>790</v>
      </c>
      <c r="C135" s="150" t="s">
        <v>523</v>
      </c>
      <c r="D135" s="144" t="s">
        <v>851</v>
      </c>
      <c r="E135" s="146" t="s">
        <v>287</v>
      </c>
      <c r="F135" s="147">
        <v>51201</v>
      </c>
      <c r="G135" s="148">
        <v>375</v>
      </c>
      <c r="H135" s="149">
        <v>3</v>
      </c>
      <c r="I135" s="186" t="str">
        <f t="shared" si="11"/>
        <v>ISPFA</v>
      </c>
      <c r="J135" s="193">
        <v>1</v>
      </c>
      <c r="K135" s="188">
        <f t="shared" si="12"/>
        <v>56.25</v>
      </c>
      <c r="L135" s="188">
        <f t="shared" si="13"/>
        <v>0</v>
      </c>
      <c r="M135" s="188">
        <f t="shared" si="14"/>
        <v>0</v>
      </c>
      <c r="N135" s="188">
        <f t="shared" si="15"/>
        <v>4.21875</v>
      </c>
      <c r="O135" s="188">
        <f t="shared" si="16"/>
        <v>0</v>
      </c>
      <c r="P135" s="188">
        <f t="shared" si="17"/>
        <v>187.5</v>
      </c>
    </row>
    <row r="136" spans="1:16" ht="12.75" customHeight="1" x14ac:dyDescent="0.2">
      <c r="A136" s="141">
        <v>24</v>
      </c>
      <c r="B136" s="144" t="s">
        <v>791</v>
      </c>
      <c r="C136" s="150" t="s">
        <v>523</v>
      </c>
      <c r="D136" s="144" t="s">
        <v>851</v>
      </c>
      <c r="E136" s="146" t="s">
        <v>287</v>
      </c>
      <c r="F136" s="147">
        <v>51201</v>
      </c>
      <c r="G136" s="148">
        <v>375</v>
      </c>
      <c r="H136" s="149">
        <v>3</v>
      </c>
      <c r="I136" s="186" t="str">
        <f t="shared" si="11"/>
        <v>ISPFA</v>
      </c>
      <c r="J136" s="193">
        <v>1</v>
      </c>
      <c r="K136" s="188">
        <f t="shared" si="12"/>
        <v>56.25</v>
      </c>
      <c r="L136" s="188">
        <f t="shared" si="13"/>
        <v>0</v>
      </c>
      <c r="M136" s="188">
        <f t="shared" si="14"/>
        <v>0</v>
      </c>
      <c r="N136" s="188">
        <f t="shared" si="15"/>
        <v>4.21875</v>
      </c>
      <c r="O136" s="188">
        <f t="shared" si="16"/>
        <v>0</v>
      </c>
      <c r="P136" s="188">
        <f t="shared" si="17"/>
        <v>187.5</v>
      </c>
    </row>
    <row r="137" spans="1:16" ht="12.75" customHeight="1" x14ac:dyDescent="0.2">
      <c r="A137" s="141">
        <v>25</v>
      </c>
      <c r="B137" s="144" t="s">
        <v>962</v>
      </c>
      <c r="C137" s="150" t="s">
        <v>523</v>
      </c>
      <c r="D137" s="144" t="s">
        <v>851</v>
      </c>
      <c r="E137" s="146" t="s">
        <v>287</v>
      </c>
      <c r="F137" s="147">
        <v>51201</v>
      </c>
      <c r="G137" s="148">
        <v>375</v>
      </c>
      <c r="H137" s="149">
        <v>1</v>
      </c>
      <c r="I137" s="186" t="str">
        <f t="shared" si="11"/>
        <v>AFP</v>
      </c>
      <c r="J137" s="193">
        <v>1</v>
      </c>
      <c r="K137" s="188">
        <f t="shared" si="12"/>
        <v>56.25</v>
      </c>
      <c r="L137" s="188">
        <f t="shared" si="13"/>
        <v>3.7968750000000004</v>
      </c>
      <c r="M137" s="188">
        <f t="shared" si="14"/>
        <v>0</v>
      </c>
      <c r="N137" s="188">
        <f t="shared" si="15"/>
        <v>4.21875</v>
      </c>
      <c r="O137" s="188">
        <f t="shared" si="16"/>
        <v>0</v>
      </c>
      <c r="P137" s="188">
        <f t="shared" si="17"/>
        <v>187.5</v>
      </c>
    </row>
    <row r="138" spans="1:16" ht="12.75" customHeight="1" x14ac:dyDescent="0.2">
      <c r="A138" s="141">
        <v>26</v>
      </c>
      <c r="B138" s="144" t="s">
        <v>963</v>
      </c>
      <c r="C138" s="150" t="s">
        <v>523</v>
      </c>
      <c r="D138" s="144" t="s">
        <v>851</v>
      </c>
      <c r="E138" s="146" t="s">
        <v>287</v>
      </c>
      <c r="F138" s="147">
        <v>51201</v>
      </c>
      <c r="G138" s="148">
        <v>375</v>
      </c>
      <c r="H138" s="149">
        <v>3</v>
      </c>
      <c r="I138" s="186" t="str">
        <f t="shared" si="11"/>
        <v>ISPFA</v>
      </c>
      <c r="J138" s="193">
        <v>1</v>
      </c>
      <c r="K138" s="188">
        <f t="shared" si="12"/>
        <v>56.25</v>
      </c>
      <c r="L138" s="188">
        <f t="shared" si="13"/>
        <v>0</v>
      </c>
      <c r="M138" s="188">
        <f t="shared" si="14"/>
        <v>0</v>
      </c>
      <c r="N138" s="188">
        <f t="shared" si="15"/>
        <v>4.21875</v>
      </c>
      <c r="O138" s="188">
        <f t="shared" si="16"/>
        <v>0</v>
      </c>
      <c r="P138" s="188">
        <f t="shared" si="17"/>
        <v>187.5</v>
      </c>
    </row>
    <row r="139" spans="1:16" ht="12.75" customHeight="1" x14ac:dyDescent="0.2">
      <c r="A139" s="141">
        <v>27</v>
      </c>
      <c r="B139" s="144" t="s">
        <v>964</v>
      </c>
      <c r="C139" s="150" t="s">
        <v>523</v>
      </c>
      <c r="D139" s="144" t="s">
        <v>851</v>
      </c>
      <c r="E139" s="146" t="s">
        <v>287</v>
      </c>
      <c r="F139" s="147">
        <v>51201</v>
      </c>
      <c r="G139" s="148">
        <v>375</v>
      </c>
      <c r="H139" s="149">
        <v>3</v>
      </c>
      <c r="I139" s="186" t="str">
        <f t="shared" si="11"/>
        <v>ISPFA</v>
      </c>
      <c r="J139" s="193">
        <v>1</v>
      </c>
      <c r="K139" s="188">
        <f t="shared" si="12"/>
        <v>56.25</v>
      </c>
      <c r="L139" s="188">
        <f t="shared" si="13"/>
        <v>0</v>
      </c>
      <c r="M139" s="188">
        <f t="shared" si="14"/>
        <v>0</v>
      </c>
      <c r="N139" s="188">
        <f t="shared" si="15"/>
        <v>4.21875</v>
      </c>
      <c r="O139" s="188">
        <f t="shared" si="16"/>
        <v>0</v>
      </c>
      <c r="P139" s="188">
        <f t="shared" si="17"/>
        <v>187.5</v>
      </c>
    </row>
    <row r="140" spans="1:16" ht="12.75" customHeight="1" x14ac:dyDescent="0.2">
      <c r="A140" s="141">
        <v>28</v>
      </c>
      <c r="B140" s="144" t="s">
        <v>965</v>
      </c>
      <c r="C140" s="150" t="s">
        <v>523</v>
      </c>
      <c r="D140" s="144" t="s">
        <v>851</v>
      </c>
      <c r="E140" s="146" t="s">
        <v>287</v>
      </c>
      <c r="F140" s="147">
        <v>51201</v>
      </c>
      <c r="G140" s="148">
        <v>375</v>
      </c>
      <c r="H140" s="149">
        <v>1</v>
      </c>
      <c r="I140" s="186" t="str">
        <f t="shared" si="11"/>
        <v>AFP</v>
      </c>
      <c r="J140" s="193">
        <v>1</v>
      </c>
      <c r="K140" s="188">
        <f t="shared" si="12"/>
        <v>56.25</v>
      </c>
      <c r="L140" s="188">
        <f t="shared" si="13"/>
        <v>3.7968750000000004</v>
      </c>
      <c r="M140" s="188">
        <f t="shared" si="14"/>
        <v>0</v>
      </c>
      <c r="N140" s="188">
        <f t="shared" si="15"/>
        <v>4.21875</v>
      </c>
      <c r="O140" s="188">
        <f t="shared" si="16"/>
        <v>0</v>
      </c>
      <c r="P140" s="188">
        <f t="shared" si="17"/>
        <v>187.5</v>
      </c>
    </row>
    <row r="141" spans="1:16" ht="12.75" customHeight="1" x14ac:dyDescent="0.2">
      <c r="A141" s="141">
        <v>29</v>
      </c>
      <c r="B141" s="144" t="s">
        <v>966</v>
      </c>
      <c r="C141" s="150" t="s">
        <v>523</v>
      </c>
      <c r="D141" s="144" t="s">
        <v>851</v>
      </c>
      <c r="E141" s="146" t="s">
        <v>287</v>
      </c>
      <c r="F141" s="147">
        <v>51201</v>
      </c>
      <c r="G141" s="148">
        <v>375</v>
      </c>
      <c r="H141" s="149">
        <v>3</v>
      </c>
      <c r="I141" s="186" t="str">
        <f t="shared" si="11"/>
        <v>ISPFA</v>
      </c>
      <c r="J141" s="193">
        <v>1</v>
      </c>
      <c r="K141" s="188">
        <f t="shared" si="12"/>
        <v>56.25</v>
      </c>
      <c r="L141" s="188">
        <f t="shared" si="13"/>
        <v>0</v>
      </c>
      <c r="M141" s="188">
        <f t="shared" si="14"/>
        <v>0</v>
      </c>
      <c r="N141" s="188">
        <f t="shared" si="15"/>
        <v>4.21875</v>
      </c>
      <c r="O141" s="188">
        <f t="shared" si="16"/>
        <v>0</v>
      </c>
      <c r="P141" s="188">
        <f t="shared" si="17"/>
        <v>187.5</v>
      </c>
    </row>
    <row r="142" spans="1:16" ht="12.75" customHeight="1" x14ac:dyDescent="0.2">
      <c r="A142" s="141">
        <v>30</v>
      </c>
      <c r="B142" s="144" t="s">
        <v>967</v>
      </c>
      <c r="C142" s="150" t="s">
        <v>523</v>
      </c>
      <c r="D142" s="144" t="s">
        <v>851</v>
      </c>
      <c r="E142" s="146" t="s">
        <v>287</v>
      </c>
      <c r="F142" s="147">
        <v>51201</v>
      </c>
      <c r="G142" s="148">
        <v>375</v>
      </c>
      <c r="H142" s="149">
        <v>3</v>
      </c>
      <c r="I142" s="186" t="str">
        <f t="shared" si="11"/>
        <v>ISPFA</v>
      </c>
      <c r="J142" s="193">
        <v>1</v>
      </c>
      <c r="K142" s="188">
        <f t="shared" si="12"/>
        <v>56.25</v>
      </c>
      <c r="L142" s="188">
        <f t="shared" si="13"/>
        <v>0</v>
      </c>
      <c r="M142" s="188">
        <f t="shared" si="14"/>
        <v>0</v>
      </c>
      <c r="N142" s="188">
        <f t="shared" si="15"/>
        <v>4.21875</v>
      </c>
      <c r="O142" s="188">
        <f t="shared" si="16"/>
        <v>0</v>
      </c>
      <c r="P142" s="188">
        <f t="shared" si="17"/>
        <v>187.5</v>
      </c>
    </row>
    <row r="143" spans="1:16" ht="12.75" customHeight="1" x14ac:dyDescent="0.2">
      <c r="A143" s="141">
        <v>31</v>
      </c>
      <c r="B143" s="144" t="s">
        <v>968</v>
      </c>
      <c r="C143" s="144" t="s">
        <v>523</v>
      </c>
      <c r="D143" s="144" t="s">
        <v>851</v>
      </c>
      <c r="E143" s="146" t="s">
        <v>287</v>
      </c>
      <c r="F143" s="147">
        <v>51201</v>
      </c>
      <c r="G143" s="148">
        <v>375</v>
      </c>
      <c r="H143" s="149">
        <v>3</v>
      </c>
      <c r="I143" s="186" t="str">
        <f t="shared" si="11"/>
        <v>ISPFA</v>
      </c>
      <c r="J143" s="193">
        <v>1</v>
      </c>
      <c r="K143" s="188">
        <f t="shared" si="12"/>
        <v>56.25</v>
      </c>
      <c r="L143" s="188">
        <f t="shared" si="13"/>
        <v>0</v>
      </c>
      <c r="M143" s="188">
        <f t="shared" si="14"/>
        <v>0</v>
      </c>
      <c r="N143" s="188">
        <f t="shared" si="15"/>
        <v>4.21875</v>
      </c>
      <c r="O143" s="188">
        <f t="shared" si="16"/>
        <v>0</v>
      </c>
      <c r="P143" s="188">
        <f t="shared" si="17"/>
        <v>187.5</v>
      </c>
    </row>
    <row r="144" spans="1:16" ht="12.75" customHeight="1" x14ac:dyDescent="0.2">
      <c r="A144" s="141">
        <v>32</v>
      </c>
      <c r="B144" s="144" t="s">
        <v>969</v>
      </c>
      <c r="C144" s="144" t="s">
        <v>523</v>
      </c>
      <c r="D144" s="144" t="s">
        <v>851</v>
      </c>
      <c r="E144" s="146" t="s">
        <v>287</v>
      </c>
      <c r="F144" s="147">
        <v>51201</v>
      </c>
      <c r="G144" s="148">
        <v>375</v>
      </c>
      <c r="H144" s="149">
        <v>3</v>
      </c>
      <c r="I144" s="186" t="str">
        <f t="shared" si="11"/>
        <v>ISPFA</v>
      </c>
      <c r="J144" s="193">
        <v>1</v>
      </c>
      <c r="K144" s="188">
        <f t="shared" si="12"/>
        <v>56.25</v>
      </c>
      <c r="L144" s="188">
        <f t="shared" si="13"/>
        <v>0</v>
      </c>
      <c r="M144" s="188">
        <f t="shared" si="14"/>
        <v>0</v>
      </c>
      <c r="N144" s="188">
        <f t="shared" si="15"/>
        <v>4.21875</v>
      </c>
      <c r="O144" s="188">
        <f t="shared" si="16"/>
        <v>0</v>
      </c>
      <c r="P144" s="188">
        <f t="shared" si="17"/>
        <v>187.5</v>
      </c>
    </row>
    <row r="145" spans="1:16" ht="12.75" customHeight="1" x14ac:dyDescent="0.2">
      <c r="A145" s="141">
        <v>33</v>
      </c>
      <c r="B145" s="144" t="s">
        <v>970</v>
      </c>
      <c r="C145" s="144" t="s">
        <v>523</v>
      </c>
      <c r="D145" s="144" t="s">
        <v>851</v>
      </c>
      <c r="E145" s="146" t="s">
        <v>287</v>
      </c>
      <c r="F145" s="147">
        <v>51201</v>
      </c>
      <c r="G145" s="148">
        <v>375</v>
      </c>
      <c r="H145" s="149">
        <v>3</v>
      </c>
      <c r="I145" s="186" t="str">
        <f t="shared" si="11"/>
        <v>ISPFA</v>
      </c>
      <c r="J145" s="193">
        <v>1</v>
      </c>
      <c r="K145" s="188">
        <f t="shared" si="12"/>
        <v>56.25</v>
      </c>
      <c r="L145" s="188">
        <f t="shared" si="13"/>
        <v>0</v>
      </c>
      <c r="M145" s="188">
        <f t="shared" si="14"/>
        <v>0</v>
      </c>
      <c r="N145" s="188">
        <f t="shared" si="15"/>
        <v>4.21875</v>
      </c>
      <c r="O145" s="188">
        <f t="shared" si="16"/>
        <v>0</v>
      </c>
      <c r="P145" s="188">
        <f t="shared" si="17"/>
        <v>187.5</v>
      </c>
    </row>
    <row r="146" spans="1:16" ht="12.75" customHeight="1" x14ac:dyDescent="0.2">
      <c r="A146" s="141">
        <v>34</v>
      </c>
      <c r="B146" s="144" t="s">
        <v>971</v>
      </c>
      <c r="C146" s="144" t="s">
        <v>523</v>
      </c>
      <c r="D146" s="144" t="s">
        <v>851</v>
      </c>
      <c r="E146" s="146" t="s">
        <v>287</v>
      </c>
      <c r="F146" s="147">
        <v>51201</v>
      </c>
      <c r="G146" s="148">
        <v>375</v>
      </c>
      <c r="H146" s="149">
        <v>3</v>
      </c>
      <c r="I146" s="186" t="str">
        <f t="shared" si="11"/>
        <v>ISPFA</v>
      </c>
      <c r="J146" s="193">
        <v>1</v>
      </c>
      <c r="K146" s="188">
        <f t="shared" si="12"/>
        <v>56.25</v>
      </c>
      <c r="L146" s="188">
        <f t="shared" si="13"/>
        <v>0</v>
      </c>
      <c r="M146" s="188">
        <f t="shared" si="14"/>
        <v>0</v>
      </c>
      <c r="N146" s="188">
        <f t="shared" si="15"/>
        <v>4.21875</v>
      </c>
      <c r="O146" s="188">
        <f t="shared" si="16"/>
        <v>0</v>
      </c>
      <c r="P146" s="188">
        <f t="shared" si="17"/>
        <v>187.5</v>
      </c>
    </row>
    <row r="147" spans="1:16" ht="12.75" customHeight="1" x14ac:dyDescent="0.2">
      <c r="A147" s="141">
        <v>35</v>
      </c>
      <c r="B147" s="144" t="s">
        <v>972</v>
      </c>
      <c r="C147" s="144" t="s">
        <v>523</v>
      </c>
      <c r="D147" s="144" t="s">
        <v>851</v>
      </c>
      <c r="E147" s="146" t="s">
        <v>287</v>
      </c>
      <c r="F147" s="147">
        <v>51201</v>
      </c>
      <c r="G147" s="148">
        <v>375</v>
      </c>
      <c r="H147" s="149">
        <v>3</v>
      </c>
      <c r="I147" s="186" t="str">
        <f t="shared" ref="I147:I214" si="19">VLOOKUP(H147,$BE$1:$BF$4,2)</f>
        <v>ISPFA</v>
      </c>
      <c r="J147" s="193">
        <v>1</v>
      </c>
      <c r="K147" s="188">
        <f t="shared" si="12"/>
        <v>56.25</v>
      </c>
      <c r="L147" s="188">
        <f t="shared" si="13"/>
        <v>0</v>
      </c>
      <c r="M147" s="188">
        <f t="shared" si="14"/>
        <v>0</v>
      </c>
      <c r="N147" s="188">
        <f t="shared" si="15"/>
        <v>4.21875</v>
      </c>
      <c r="O147" s="188">
        <f t="shared" si="16"/>
        <v>0</v>
      </c>
      <c r="P147" s="188">
        <f t="shared" si="17"/>
        <v>187.5</v>
      </c>
    </row>
    <row r="148" spans="1:16" ht="12.75" customHeight="1" x14ac:dyDescent="0.2">
      <c r="A148" s="141">
        <v>36</v>
      </c>
      <c r="B148" s="144" t="s">
        <v>973</v>
      </c>
      <c r="C148" s="144" t="s">
        <v>523</v>
      </c>
      <c r="D148" s="144" t="s">
        <v>851</v>
      </c>
      <c r="E148" s="146" t="s">
        <v>287</v>
      </c>
      <c r="F148" s="147">
        <v>51201</v>
      </c>
      <c r="G148" s="148">
        <v>375</v>
      </c>
      <c r="H148" s="149">
        <v>3</v>
      </c>
      <c r="I148" s="186" t="str">
        <f t="shared" si="19"/>
        <v>ISPFA</v>
      </c>
      <c r="J148" s="193">
        <v>1</v>
      </c>
      <c r="K148" s="188">
        <f t="shared" ref="K148:K217" si="20">IF(J148=1,(G148/2)*0.3,0)</f>
        <v>56.25</v>
      </c>
      <c r="L148" s="188">
        <f t="shared" ref="L148:L217" si="21">IF(H148=1,K148*$L$7,0)</f>
        <v>0</v>
      </c>
      <c r="M148" s="188">
        <f t="shared" ref="M148:M217" si="22">IF(H148=2,K148*$M$7,0)</f>
        <v>0</v>
      </c>
      <c r="N148" s="188">
        <f t="shared" ref="N148:N217" si="23">K148*$N$7</f>
        <v>4.21875</v>
      </c>
      <c r="O148" s="188">
        <f t="shared" ref="O148:O214" si="24">IF(H148=3,K148*O146,0)</f>
        <v>0</v>
      </c>
      <c r="P148" s="188">
        <f t="shared" ref="P148:P217" si="25">IF(J148=1,G148/2,0)</f>
        <v>187.5</v>
      </c>
    </row>
    <row r="149" spans="1:16" ht="12.75" customHeight="1" x14ac:dyDescent="0.2">
      <c r="A149" s="141">
        <v>37</v>
      </c>
      <c r="B149" s="144" t="s">
        <v>974</v>
      </c>
      <c r="C149" s="144" t="s">
        <v>523</v>
      </c>
      <c r="D149" s="144" t="s">
        <v>851</v>
      </c>
      <c r="E149" s="146" t="s">
        <v>287</v>
      </c>
      <c r="F149" s="147">
        <v>51201</v>
      </c>
      <c r="G149" s="148">
        <v>375</v>
      </c>
      <c r="H149" s="149">
        <v>3</v>
      </c>
      <c r="I149" s="186" t="str">
        <f t="shared" si="19"/>
        <v>ISPFA</v>
      </c>
      <c r="J149" s="193">
        <v>1</v>
      </c>
      <c r="K149" s="188">
        <f t="shared" si="20"/>
        <v>56.25</v>
      </c>
      <c r="L149" s="188">
        <f t="shared" si="21"/>
        <v>0</v>
      </c>
      <c r="M149" s="188">
        <f t="shared" si="22"/>
        <v>0</v>
      </c>
      <c r="N149" s="188">
        <f t="shared" si="23"/>
        <v>4.21875</v>
      </c>
      <c r="O149" s="188">
        <f t="shared" si="24"/>
        <v>0</v>
      </c>
      <c r="P149" s="188">
        <f t="shared" si="25"/>
        <v>187.5</v>
      </c>
    </row>
    <row r="150" spans="1:16" ht="12.75" customHeight="1" x14ac:dyDescent="0.2">
      <c r="A150" s="141">
        <v>38</v>
      </c>
      <c r="B150" s="144" t="s">
        <v>1020</v>
      </c>
      <c r="C150" s="144" t="s">
        <v>523</v>
      </c>
      <c r="D150" s="144" t="s">
        <v>851</v>
      </c>
      <c r="E150" s="146" t="s">
        <v>287</v>
      </c>
      <c r="F150" s="147">
        <v>51201</v>
      </c>
      <c r="G150" s="148">
        <v>375</v>
      </c>
      <c r="H150" s="149">
        <v>3</v>
      </c>
      <c r="I150" s="186" t="str">
        <f t="shared" si="19"/>
        <v>ISPFA</v>
      </c>
      <c r="J150" s="193">
        <v>1</v>
      </c>
      <c r="K150" s="188">
        <f t="shared" si="20"/>
        <v>56.25</v>
      </c>
      <c r="L150" s="188">
        <f t="shared" si="21"/>
        <v>0</v>
      </c>
      <c r="M150" s="188">
        <f t="shared" si="22"/>
        <v>0</v>
      </c>
      <c r="N150" s="188">
        <f t="shared" si="23"/>
        <v>4.21875</v>
      </c>
      <c r="O150" s="188">
        <f t="shared" si="24"/>
        <v>0</v>
      </c>
      <c r="P150" s="188">
        <f t="shared" si="25"/>
        <v>187.5</v>
      </c>
    </row>
    <row r="151" spans="1:16" ht="12.75" customHeight="1" x14ac:dyDescent="0.2">
      <c r="A151" s="141">
        <v>39</v>
      </c>
      <c r="B151" s="144" t="s">
        <v>975</v>
      </c>
      <c r="C151" s="144" t="s">
        <v>523</v>
      </c>
      <c r="D151" s="144" t="s">
        <v>851</v>
      </c>
      <c r="E151" s="146" t="s">
        <v>287</v>
      </c>
      <c r="F151" s="147">
        <v>51201</v>
      </c>
      <c r="G151" s="148">
        <v>375</v>
      </c>
      <c r="H151" s="149">
        <v>3</v>
      </c>
      <c r="I151" s="186" t="str">
        <f t="shared" si="19"/>
        <v>ISPFA</v>
      </c>
      <c r="J151" s="193">
        <v>1</v>
      </c>
      <c r="K151" s="188">
        <f t="shared" si="20"/>
        <v>56.25</v>
      </c>
      <c r="L151" s="188">
        <f t="shared" si="21"/>
        <v>0</v>
      </c>
      <c r="M151" s="188">
        <f t="shared" si="22"/>
        <v>0</v>
      </c>
      <c r="N151" s="188">
        <f t="shared" si="23"/>
        <v>4.21875</v>
      </c>
      <c r="O151" s="188">
        <f t="shared" si="24"/>
        <v>0</v>
      </c>
      <c r="P151" s="188">
        <f t="shared" si="25"/>
        <v>187.5</v>
      </c>
    </row>
    <row r="152" spans="1:16" ht="12.75" customHeight="1" x14ac:dyDescent="0.2">
      <c r="A152" s="141">
        <v>40</v>
      </c>
      <c r="B152" s="144" t="s">
        <v>976</v>
      </c>
      <c r="C152" s="144" t="s">
        <v>523</v>
      </c>
      <c r="D152" s="144" t="s">
        <v>851</v>
      </c>
      <c r="E152" s="146" t="s">
        <v>287</v>
      </c>
      <c r="F152" s="147">
        <v>51201</v>
      </c>
      <c r="G152" s="148">
        <v>375</v>
      </c>
      <c r="H152" s="149">
        <v>1</v>
      </c>
      <c r="I152" s="186" t="str">
        <f t="shared" si="19"/>
        <v>AFP</v>
      </c>
      <c r="J152" s="193">
        <v>1</v>
      </c>
      <c r="K152" s="188">
        <f t="shared" si="20"/>
        <v>56.25</v>
      </c>
      <c r="L152" s="188">
        <f t="shared" si="21"/>
        <v>3.7968750000000004</v>
      </c>
      <c r="M152" s="188">
        <f t="shared" si="22"/>
        <v>0</v>
      </c>
      <c r="N152" s="188">
        <f t="shared" si="23"/>
        <v>4.21875</v>
      </c>
      <c r="O152" s="188">
        <f t="shared" si="24"/>
        <v>0</v>
      </c>
      <c r="P152" s="188">
        <f t="shared" si="25"/>
        <v>187.5</v>
      </c>
    </row>
    <row r="153" spans="1:16" ht="12.75" customHeight="1" x14ac:dyDescent="0.2">
      <c r="A153" s="141">
        <v>41</v>
      </c>
      <c r="B153" s="144" t="s">
        <v>659</v>
      </c>
      <c r="C153" s="144" t="s">
        <v>507</v>
      </c>
      <c r="D153" s="144" t="s">
        <v>866</v>
      </c>
      <c r="E153" s="146" t="s">
        <v>287</v>
      </c>
      <c r="F153" s="147">
        <v>51201</v>
      </c>
      <c r="G153" s="148">
        <v>500</v>
      </c>
      <c r="H153" s="149">
        <v>1</v>
      </c>
      <c r="I153" s="186" t="str">
        <f t="shared" si="19"/>
        <v>AFP</v>
      </c>
      <c r="J153" s="193">
        <v>0</v>
      </c>
      <c r="K153" s="188">
        <f t="shared" si="20"/>
        <v>0</v>
      </c>
      <c r="L153" s="188">
        <f t="shared" si="21"/>
        <v>0</v>
      </c>
      <c r="M153" s="188">
        <f t="shared" si="22"/>
        <v>0</v>
      </c>
      <c r="N153" s="188">
        <f t="shared" si="23"/>
        <v>0</v>
      </c>
      <c r="O153" s="188">
        <f t="shared" si="24"/>
        <v>0</v>
      </c>
      <c r="P153" s="188">
        <f t="shared" si="25"/>
        <v>0</v>
      </c>
    </row>
    <row r="154" spans="1:16" ht="12.75" customHeight="1" x14ac:dyDescent="0.2">
      <c r="A154" s="141">
        <v>42</v>
      </c>
      <c r="B154" s="144" t="s">
        <v>746</v>
      </c>
      <c r="C154" s="150" t="s">
        <v>958</v>
      </c>
      <c r="D154" s="144" t="s">
        <v>533</v>
      </c>
      <c r="E154" s="146" t="s">
        <v>287</v>
      </c>
      <c r="F154" s="147">
        <v>51201</v>
      </c>
      <c r="G154" s="148">
        <v>1000</v>
      </c>
      <c r="H154" s="149">
        <v>1</v>
      </c>
      <c r="I154" s="186" t="str">
        <f t="shared" si="19"/>
        <v>AFP</v>
      </c>
      <c r="J154" s="193">
        <v>0</v>
      </c>
      <c r="K154" s="188">
        <f t="shared" si="20"/>
        <v>0</v>
      </c>
      <c r="L154" s="188">
        <f t="shared" si="21"/>
        <v>0</v>
      </c>
      <c r="M154" s="188">
        <f t="shared" si="22"/>
        <v>0</v>
      </c>
      <c r="N154" s="188">
        <f t="shared" si="23"/>
        <v>0</v>
      </c>
      <c r="O154" s="188">
        <f t="shared" si="24"/>
        <v>0</v>
      </c>
      <c r="P154" s="188">
        <f t="shared" si="25"/>
        <v>0</v>
      </c>
    </row>
    <row r="155" spans="1:16" ht="12.75" customHeight="1" x14ac:dyDescent="0.2">
      <c r="A155" s="141">
        <v>43</v>
      </c>
      <c r="B155" s="144" t="s">
        <v>980</v>
      </c>
      <c r="C155" s="150" t="s">
        <v>958</v>
      </c>
      <c r="D155" s="144" t="s">
        <v>533</v>
      </c>
      <c r="E155" s="146" t="s">
        <v>287</v>
      </c>
      <c r="F155" s="147">
        <v>51201</v>
      </c>
      <c r="G155" s="148">
        <v>1000</v>
      </c>
      <c r="H155" s="149">
        <v>1</v>
      </c>
      <c r="I155" s="186" t="str">
        <f t="shared" si="19"/>
        <v>AFP</v>
      </c>
      <c r="J155" s="193">
        <v>0</v>
      </c>
      <c r="K155" s="188">
        <f t="shared" si="20"/>
        <v>0</v>
      </c>
      <c r="L155" s="188">
        <f t="shared" si="21"/>
        <v>0</v>
      </c>
      <c r="M155" s="188">
        <f t="shared" si="22"/>
        <v>0</v>
      </c>
      <c r="N155" s="188">
        <f t="shared" si="23"/>
        <v>0</v>
      </c>
      <c r="O155" s="188">
        <f t="shared" si="24"/>
        <v>0</v>
      </c>
      <c r="P155" s="188">
        <f t="shared" si="25"/>
        <v>0</v>
      </c>
    </row>
    <row r="156" spans="1:16" ht="12.75" customHeight="1" x14ac:dyDescent="0.2">
      <c r="A156" s="141">
        <v>44</v>
      </c>
      <c r="B156" s="144" t="s">
        <v>868</v>
      </c>
      <c r="C156" s="150" t="s">
        <v>869</v>
      </c>
      <c r="D156" s="144" t="s">
        <v>533</v>
      </c>
      <c r="E156" s="146" t="s">
        <v>287</v>
      </c>
      <c r="F156" s="147">
        <v>51201</v>
      </c>
      <c r="G156" s="148">
        <v>700</v>
      </c>
      <c r="H156" s="149">
        <v>1</v>
      </c>
      <c r="I156" s="186" t="str">
        <f t="shared" si="19"/>
        <v>AFP</v>
      </c>
      <c r="J156" s="193">
        <v>0</v>
      </c>
      <c r="K156" s="188">
        <f t="shared" si="20"/>
        <v>0</v>
      </c>
      <c r="L156" s="188">
        <f t="shared" si="21"/>
        <v>0</v>
      </c>
      <c r="M156" s="188">
        <f t="shared" si="22"/>
        <v>0</v>
      </c>
      <c r="N156" s="188">
        <f t="shared" si="23"/>
        <v>0</v>
      </c>
      <c r="O156" s="188">
        <f t="shared" si="24"/>
        <v>0</v>
      </c>
      <c r="P156" s="188">
        <f t="shared" si="25"/>
        <v>0</v>
      </c>
    </row>
    <row r="157" spans="1:16" ht="12.75" customHeight="1" x14ac:dyDescent="0.2">
      <c r="A157" s="141">
        <v>45</v>
      </c>
      <c r="B157" s="144" t="s">
        <v>792</v>
      </c>
      <c r="C157" s="150" t="s">
        <v>958</v>
      </c>
      <c r="D157" s="144" t="s">
        <v>533</v>
      </c>
      <c r="E157" s="146" t="s">
        <v>287</v>
      </c>
      <c r="F157" s="147">
        <v>51201</v>
      </c>
      <c r="G157" s="148">
        <v>600</v>
      </c>
      <c r="H157" s="149">
        <v>1</v>
      </c>
      <c r="I157" s="186" t="str">
        <f t="shared" si="19"/>
        <v>AFP</v>
      </c>
      <c r="J157" s="193">
        <v>0</v>
      </c>
      <c r="K157" s="188">
        <f t="shared" si="20"/>
        <v>0</v>
      </c>
      <c r="L157" s="188">
        <f t="shared" si="21"/>
        <v>0</v>
      </c>
      <c r="M157" s="188">
        <f t="shared" si="22"/>
        <v>0</v>
      </c>
      <c r="N157" s="188">
        <f t="shared" si="23"/>
        <v>0</v>
      </c>
      <c r="O157" s="188">
        <f t="shared" si="24"/>
        <v>0</v>
      </c>
      <c r="P157" s="188">
        <f t="shared" si="25"/>
        <v>0</v>
      </c>
    </row>
    <row r="158" spans="1:16" ht="12.75" customHeight="1" x14ac:dyDescent="0.2">
      <c r="A158" s="141">
        <v>46</v>
      </c>
      <c r="B158" s="144" t="s">
        <v>981</v>
      </c>
      <c r="C158" s="150" t="s">
        <v>958</v>
      </c>
      <c r="D158" s="144" t="s">
        <v>533</v>
      </c>
      <c r="E158" s="146" t="s">
        <v>287</v>
      </c>
      <c r="F158" s="147">
        <v>51201</v>
      </c>
      <c r="G158" s="155">
        <v>600</v>
      </c>
      <c r="H158" s="149">
        <v>1</v>
      </c>
      <c r="I158" s="186" t="str">
        <f t="shared" si="19"/>
        <v>AFP</v>
      </c>
      <c r="J158" s="193">
        <v>0</v>
      </c>
      <c r="K158" s="188">
        <f t="shared" si="20"/>
        <v>0</v>
      </c>
      <c r="L158" s="188">
        <f t="shared" si="21"/>
        <v>0</v>
      </c>
      <c r="M158" s="188">
        <f t="shared" si="22"/>
        <v>0</v>
      </c>
      <c r="N158" s="188">
        <f t="shared" si="23"/>
        <v>0</v>
      </c>
      <c r="O158" s="188">
        <f t="shared" si="24"/>
        <v>0</v>
      </c>
      <c r="P158" s="188">
        <f t="shared" si="25"/>
        <v>0</v>
      </c>
    </row>
    <row r="159" spans="1:16" ht="12.75" customHeight="1" x14ac:dyDescent="0.2">
      <c r="A159" s="141">
        <v>47</v>
      </c>
      <c r="B159" s="154" t="s">
        <v>663</v>
      </c>
      <c r="C159" s="150" t="s">
        <v>958</v>
      </c>
      <c r="D159" s="144" t="s">
        <v>533</v>
      </c>
      <c r="E159" s="146" t="s">
        <v>287</v>
      </c>
      <c r="F159" s="147">
        <v>51201</v>
      </c>
      <c r="G159" s="155">
        <v>600</v>
      </c>
      <c r="H159" s="149">
        <v>1</v>
      </c>
      <c r="I159" s="186" t="str">
        <f t="shared" si="19"/>
        <v>AFP</v>
      </c>
      <c r="J159" s="193">
        <v>0</v>
      </c>
      <c r="K159" s="188">
        <f t="shared" si="20"/>
        <v>0</v>
      </c>
      <c r="L159" s="188">
        <f t="shared" si="21"/>
        <v>0</v>
      </c>
      <c r="M159" s="188">
        <f t="shared" si="22"/>
        <v>0</v>
      </c>
      <c r="N159" s="188">
        <f t="shared" si="23"/>
        <v>0</v>
      </c>
      <c r="O159" s="188">
        <f t="shared" si="24"/>
        <v>0</v>
      </c>
      <c r="P159" s="188">
        <f t="shared" si="25"/>
        <v>0</v>
      </c>
    </row>
    <row r="160" spans="1:16" ht="12.75" customHeight="1" x14ac:dyDescent="0.2">
      <c r="A160" s="141">
        <v>48</v>
      </c>
      <c r="B160" s="154" t="s">
        <v>959</v>
      </c>
      <c r="C160" s="150" t="s">
        <v>958</v>
      </c>
      <c r="D160" s="144" t="s">
        <v>533</v>
      </c>
      <c r="E160" s="146" t="s">
        <v>287</v>
      </c>
      <c r="F160" s="147">
        <v>51201</v>
      </c>
      <c r="G160" s="155">
        <v>600</v>
      </c>
      <c r="H160" s="149">
        <v>1</v>
      </c>
      <c r="I160" s="186" t="str">
        <f t="shared" si="19"/>
        <v>AFP</v>
      </c>
      <c r="J160" s="193">
        <v>0</v>
      </c>
      <c r="K160" s="188">
        <f t="shared" si="20"/>
        <v>0</v>
      </c>
      <c r="L160" s="188">
        <f t="shared" si="21"/>
        <v>0</v>
      </c>
      <c r="M160" s="188">
        <f t="shared" si="22"/>
        <v>0</v>
      </c>
      <c r="N160" s="188">
        <f t="shared" si="23"/>
        <v>0</v>
      </c>
      <c r="O160" s="188">
        <f t="shared" si="24"/>
        <v>0</v>
      </c>
      <c r="P160" s="188">
        <f t="shared" si="25"/>
        <v>0</v>
      </c>
    </row>
    <row r="161" spans="1:16" ht="12.75" customHeight="1" x14ac:dyDescent="0.2">
      <c r="A161" s="141">
        <v>49</v>
      </c>
      <c r="B161" s="144" t="s">
        <v>549</v>
      </c>
      <c r="C161" s="150" t="s">
        <v>550</v>
      </c>
      <c r="D161" s="144" t="s">
        <v>538</v>
      </c>
      <c r="E161" s="146" t="s">
        <v>287</v>
      </c>
      <c r="F161" s="147">
        <v>51201</v>
      </c>
      <c r="G161" s="148">
        <v>400</v>
      </c>
      <c r="H161" s="149">
        <v>1</v>
      </c>
      <c r="I161" s="186" t="str">
        <f t="shared" si="19"/>
        <v>AFP</v>
      </c>
      <c r="J161" s="193">
        <v>0</v>
      </c>
      <c r="K161" s="188">
        <f t="shared" si="20"/>
        <v>0</v>
      </c>
      <c r="L161" s="188">
        <f t="shared" si="21"/>
        <v>0</v>
      </c>
      <c r="M161" s="188">
        <f t="shared" si="22"/>
        <v>0</v>
      </c>
      <c r="N161" s="188">
        <f t="shared" si="23"/>
        <v>0</v>
      </c>
      <c r="O161" s="188">
        <f t="shared" si="24"/>
        <v>0</v>
      </c>
      <c r="P161" s="188">
        <f t="shared" si="25"/>
        <v>0</v>
      </c>
    </row>
    <row r="162" spans="1:16" ht="12.75" customHeight="1" x14ac:dyDescent="0.2">
      <c r="A162" s="141">
        <v>50</v>
      </c>
      <c r="B162" s="144" t="s">
        <v>551</v>
      </c>
      <c r="C162" s="150" t="s">
        <v>552</v>
      </c>
      <c r="D162" s="144" t="s">
        <v>538</v>
      </c>
      <c r="E162" s="146" t="s">
        <v>287</v>
      </c>
      <c r="F162" s="147">
        <v>51201</v>
      </c>
      <c r="G162" s="148">
        <v>350</v>
      </c>
      <c r="H162" s="149">
        <v>1</v>
      </c>
      <c r="I162" s="186" t="str">
        <f t="shared" si="19"/>
        <v>AFP</v>
      </c>
      <c r="J162" s="193">
        <v>0</v>
      </c>
      <c r="K162" s="188">
        <f t="shared" si="20"/>
        <v>0</v>
      </c>
      <c r="L162" s="188">
        <f t="shared" si="21"/>
        <v>0</v>
      </c>
      <c r="M162" s="188">
        <f t="shared" si="22"/>
        <v>0</v>
      </c>
      <c r="N162" s="188">
        <f t="shared" si="23"/>
        <v>0</v>
      </c>
      <c r="O162" s="188">
        <f t="shared" si="24"/>
        <v>0</v>
      </c>
      <c r="P162" s="188">
        <f t="shared" si="25"/>
        <v>0</v>
      </c>
    </row>
    <row r="163" spans="1:16" ht="12.75" customHeight="1" x14ac:dyDescent="0.2">
      <c r="A163" s="141">
        <v>51</v>
      </c>
      <c r="B163" s="144" t="s">
        <v>1035</v>
      </c>
      <c r="C163" s="150" t="s">
        <v>871</v>
      </c>
      <c r="D163" s="144" t="s">
        <v>538</v>
      </c>
      <c r="E163" s="146" t="s">
        <v>287</v>
      </c>
      <c r="F163" s="147">
        <v>51201</v>
      </c>
      <c r="G163" s="148">
        <v>200</v>
      </c>
      <c r="H163" s="149">
        <v>1</v>
      </c>
      <c r="I163" s="186" t="str">
        <f t="shared" si="19"/>
        <v>AFP</v>
      </c>
      <c r="J163" s="193">
        <v>0</v>
      </c>
      <c r="K163" s="188">
        <f t="shared" si="20"/>
        <v>0</v>
      </c>
      <c r="L163" s="188">
        <f t="shared" si="21"/>
        <v>0</v>
      </c>
      <c r="M163" s="188">
        <f t="shared" si="22"/>
        <v>0</v>
      </c>
      <c r="N163" s="188">
        <f t="shared" si="23"/>
        <v>0</v>
      </c>
      <c r="O163" s="188">
        <f>IF(H163=3,K163*O161,0)</f>
        <v>0</v>
      </c>
      <c r="P163" s="188">
        <f t="shared" si="25"/>
        <v>0</v>
      </c>
    </row>
    <row r="164" spans="1:16" ht="12.75" customHeight="1" x14ac:dyDescent="0.2">
      <c r="A164" s="141">
        <v>52</v>
      </c>
      <c r="B164" s="144" t="s">
        <v>553</v>
      </c>
      <c r="C164" s="150" t="s">
        <v>554</v>
      </c>
      <c r="D164" s="144" t="s">
        <v>538</v>
      </c>
      <c r="E164" s="146" t="s">
        <v>287</v>
      </c>
      <c r="F164" s="147">
        <v>51201</v>
      </c>
      <c r="G164" s="148">
        <v>200</v>
      </c>
      <c r="H164" s="149">
        <v>1</v>
      </c>
      <c r="I164" s="186" t="str">
        <f t="shared" si="19"/>
        <v>AFP</v>
      </c>
      <c r="J164" s="193">
        <v>0</v>
      </c>
      <c r="K164" s="188">
        <f t="shared" si="20"/>
        <v>0</v>
      </c>
      <c r="L164" s="188">
        <f t="shared" si="21"/>
        <v>0</v>
      </c>
      <c r="M164" s="188">
        <f t="shared" si="22"/>
        <v>0</v>
      </c>
      <c r="N164" s="188">
        <f t="shared" si="23"/>
        <v>0</v>
      </c>
      <c r="O164" s="188">
        <f>IF(H164=3,K164*O162,0)</f>
        <v>0</v>
      </c>
      <c r="P164" s="188">
        <f t="shared" si="25"/>
        <v>0</v>
      </c>
    </row>
    <row r="165" spans="1:16" ht="12.75" customHeight="1" x14ac:dyDescent="0.2">
      <c r="A165" s="141">
        <v>53</v>
      </c>
      <c r="B165" s="144" t="s">
        <v>722</v>
      </c>
      <c r="C165" s="150" t="s">
        <v>555</v>
      </c>
      <c r="D165" s="144" t="s">
        <v>538</v>
      </c>
      <c r="E165" s="146" t="s">
        <v>287</v>
      </c>
      <c r="F165" s="147">
        <v>51201</v>
      </c>
      <c r="G165" s="148">
        <v>200</v>
      </c>
      <c r="H165" s="149">
        <v>1</v>
      </c>
      <c r="I165" s="186" t="str">
        <f t="shared" si="19"/>
        <v>AFP</v>
      </c>
      <c r="J165" s="193">
        <v>0</v>
      </c>
      <c r="K165" s="188">
        <f t="shared" si="20"/>
        <v>0</v>
      </c>
      <c r="L165" s="188">
        <f t="shared" si="21"/>
        <v>0</v>
      </c>
      <c r="M165" s="188">
        <f t="shared" si="22"/>
        <v>0</v>
      </c>
      <c r="N165" s="188">
        <f t="shared" si="23"/>
        <v>0</v>
      </c>
      <c r="O165" s="188">
        <f t="shared" si="24"/>
        <v>0</v>
      </c>
      <c r="P165" s="188">
        <f t="shared" si="25"/>
        <v>0</v>
      </c>
    </row>
    <row r="166" spans="1:16" ht="12.75" customHeight="1" x14ac:dyDescent="0.2">
      <c r="A166" s="141">
        <v>54</v>
      </c>
      <c r="B166" s="144" t="s">
        <v>666</v>
      </c>
      <c r="C166" s="150" t="s">
        <v>872</v>
      </c>
      <c r="D166" s="144" t="s">
        <v>538</v>
      </c>
      <c r="E166" s="146" t="s">
        <v>287</v>
      </c>
      <c r="F166" s="147">
        <v>51201</v>
      </c>
      <c r="G166" s="148">
        <v>200</v>
      </c>
      <c r="H166" s="149">
        <v>1</v>
      </c>
      <c r="I166" s="186" t="str">
        <f t="shared" si="19"/>
        <v>AFP</v>
      </c>
      <c r="J166" s="193">
        <v>0</v>
      </c>
      <c r="K166" s="188">
        <f t="shared" si="20"/>
        <v>0</v>
      </c>
      <c r="L166" s="188">
        <f t="shared" si="21"/>
        <v>0</v>
      </c>
      <c r="M166" s="188">
        <f t="shared" si="22"/>
        <v>0</v>
      </c>
      <c r="N166" s="188">
        <f t="shared" si="23"/>
        <v>0</v>
      </c>
      <c r="O166" s="188">
        <f t="shared" si="24"/>
        <v>0</v>
      </c>
      <c r="P166" s="188">
        <f t="shared" si="25"/>
        <v>0</v>
      </c>
    </row>
    <row r="167" spans="1:16" ht="12.75" customHeight="1" x14ac:dyDescent="0.2">
      <c r="A167" s="141">
        <v>55</v>
      </c>
      <c r="B167" s="144" t="s">
        <v>556</v>
      </c>
      <c r="C167" s="150" t="s">
        <v>557</v>
      </c>
      <c r="D167" s="144" t="s">
        <v>538</v>
      </c>
      <c r="E167" s="146" t="s">
        <v>287</v>
      </c>
      <c r="F167" s="147">
        <v>51201</v>
      </c>
      <c r="G167" s="148">
        <v>200</v>
      </c>
      <c r="H167" s="149">
        <v>1</v>
      </c>
      <c r="I167" s="186" t="str">
        <f t="shared" si="19"/>
        <v>AFP</v>
      </c>
      <c r="J167" s="193">
        <v>0</v>
      </c>
      <c r="K167" s="188">
        <f t="shared" si="20"/>
        <v>0</v>
      </c>
      <c r="L167" s="188">
        <f t="shared" si="21"/>
        <v>0</v>
      </c>
      <c r="M167" s="188">
        <f t="shared" si="22"/>
        <v>0</v>
      </c>
      <c r="N167" s="188">
        <f t="shared" si="23"/>
        <v>0</v>
      </c>
      <c r="O167" s="188">
        <f t="shared" si="24"/>
        <v>0</v>
      </c>
      <c r="P167" s="188">
        <f t="shared" si="25"/>
        <v>0</v>
      </c>
    </row>
    <row r="168" spans="1:16" ht="12.75" customHeight="1" x14ac:dyDescent="0.2">
      <c r="A168" s="141">
        <v>56</v>
      </c>
      <c r="B168" s="144" t="s">
        <v>558</v>
      </c>
      <c r="C168" s="150" t="s">
        <v>559</v>
      </c>
      <c r="D168" s="144" t="s">
        <v>538</v>
      </c>
      <c r="E168" s="146" t="s">
        <v>287</v>
      </c>
      <c r="F168" s="147">
        <v>51201</v>
      </c>
      <c r="G168" s="148">
        <v>200</v>
      </c>
      <c r="H168" s="149">
        <v>1</v>
      </c>
      <c r="I168" s="186" t="str">
        <f t="shared" si="19"/>
        <v>AFP</v>
      </c>
      <c r="J168" s="193">
        <v>0</v>
      </c>
      <c r="K168" s="188">
        <f t="shared" si="20"/>
        <v>0</v>
      </c>
      <c r="L168" s="188">
        <f t="shared" si="21"/>
        <v>0</v>
      </c>
      <c r="M168" s="188">
        <f t="shared" si="22"/>
        <v>0</v>
      </c>
      <c r="N168" s="188">
        <f t="shared" si="23"/>
        <v>0</v>
      </c>
      <c r="O168" s="188">
        <f t="shared" si="24"/>
        <v>0</v>
      </c>
      <c r="P168" s="188">
        <f t="shared" si="25"/>
        <v>0</v>
      </c>
    </row>
    <row r="169" spans="1:16" ht="12.75" customHeight="1" x14ac:dyDescent="0.2">
      <c r="A169" s="141">
        <v>57</v>
      </c>
      <c r="B169" s="144" t="s">
        <v>78</v>
      </c>
      <c r="C169" s="150" t="s">
        <v>560</v>
      </c>
      <c r="D169" s="144" t="s">
        <v>538</v>
      </c>
      <c r="E169" s="146" t="s">
        <v>287</v>
      </c>
      <c r="F169" s="147">
        <v>51201</v>
      </c>
      <c r="G169" s="148">
        <v>200</v>
      </c>
      <c r="H169" s="149">
        <v>1</v>
      </c>
      <c r="I169" s="186" t="str">
        <f t="shared" si="19"/>
        <v>AFP</v>
      </c>
      <c r="J169" s="193">
        <v>0</v>
      </c>
      <c r="K169" s="188">
        <f t="shared" si="20"/>
        <v>0</v>
      </c>
      <c r="L169" s="188">
        <f t="shared" si="21"/>
        <v>0</v>
      </c>
      <c r="M169" s="188">
        <f t="shared" si="22"/>
        <v>0</v>
      </c>
      <c r="N169" s="188">
        <f t="shared" si="23"/>
        <v>0</v>
      </c>
      <c r="O169" s="188">
        <f t="shared" si="24"/>
        <v>0</v>
      </c>
      <c r="P169" s="188">
        <f t="shared" si="25"/>
        <v>0</v>
      </c>
    </row>
    <row r="170" spans="1:16" ht="12.75" customHeight="1" x14ac:dyDescent="0.2">
      <c r="A170" s="141">
        <v>58</v>
      </c>
      <c r="B170" s="150" t="s">
        <v>873</v>
      </c>
      <c r="C170" s="150" t="s">
        <v>925</v>
      </c>
      <c r="D170" s="144" t="s">
        <v>543</v>
      </c>
      <c r="E170" s="146" t="s">
        <v>287</v>
      </c>
      <c r="F170" s="147">
        <v>51201</v>
      </c>
      <c r="G170" s="151">
        <v>400</v>
      </c>
      <c r="H170" s="149">
        <v>1</v>
      </c>
      <c r="I170" s="186" t="str">
        <f t="shared" si="19"/>
        <v>AFP</v>
      </c>
      <c r="J170" s="193">
        <v>0</v>
      </c>
      <c r="K170" s="188">
        <f t="shared" si="20"/>
        <v>0</v>
      </c>
      <c r="L170" s="188">
        <f t="shared" si="21"/>
        <v>0</v>
      </c>
      <c r="M170" s="188">
        <f t="shared" si="22"/>
        <v>0</v>
      </c>
      <c r="N170" s="188">
        <f t="shared" si="23"/>
        <v>0</v>
      </c>
      <c r="O170" s="188">
        <f t="shared" si="24"/>
        <v>0</v>
      </c>
      <c r="P170" s="188">
        <f t="shared" si="25"/>
        <v>0</v>
      </c>
    </row>
    <row r="171" spans="1:16" ht="12.75" customHeight="1" x14ac:dyDescent="0.2">
      <c r="A171" s="141">
        <v>59</v>
      </c>
      <c r="B171" s="150" t="s">
        <v>793</v>
      </c>
      <c r="C171" s="150" t="s">
        <v>953</v>
      </c>
      <c r="D171" s="144" t="s">
        <v>543</v>
      </c>
      <c r="E171" s="146" t="s">
        <v>287</v>
      </c>
      <c r="F171" s="147">
        <v>51201</v>
      </c>
      <c r="G171" s="151">
        <v>300</v>
      </c>
      <c r="H171" s="149">
        <v>1</v>
      </c>
      <c r="I171" s="186" t="str">
        <f t="shared" si="19"/>
        <v>AFP</v>
      </c>
      <c r="J171" s="193">
        <v>1</v>
      </c>
      <c r="K171" s="188">
        <f t="shared" si="20"/>
        <v>45</v>
      </c>
      <c r="L171" s="188">
        <f t="shared" si="21"/>
        <v>3.0375000000000001</v>
      </c>
      <c r="M171" s="188">
        <f t="shared" si="22"/>
        <v>0</v>
      </c>
      <c r="N171" s="188">
        <f t="shared" si="23"/>
        <v>3.375</v>
      </c>
      <c r="O171" s="188">
        <f t="shared" si="24"/>
        <v>0</v>
      </c>
      <c r="P171" s="188">
        <f t="shared" si="25"/>
        <v>150</v>
      </c>
    </row>
    <row r="172" spans="1:16" ht="12.75" customHeight="1" x14ac:dyDescent="0.2">
      <c r="A172" s="141">
        <v>60</v>
      </c>
      <c r="B172" s="157" t="s">
        <v>62</v>
      </c>
      <c r="C172" s="150" t="s">
        <v>953</v>
      </c>
      <c r="D172" s="144" t="s">
        <v>543</v>
      </c>
      <c r="E172" s="146" t="s">
        <v>287</v>
      </c>
      <c r="F172" s="147">
        <v>51201</v>
      </c>
      <c r="G172" s="151">
        <v>300</v>
      </c>
      <c r="H172" s="149">
        <v>1</v>
      </c>
      <c r="I172" s="186" t="str">
        <f t="shared" si="19"/>
        <v>AFP</v>
      </c>
      <c r="J172" s="193">
        <v>1</v>
      </c>
      <c r="K172" s="188">
        <f t="shared" si="20"/>
        <v>45</v>
      </c>
      <c r="L172" s="188">
        <f t="shared" si="21"/>
        <v>3.0375000000000001</v>
      </c>
      <c r="M172" s="188">
        <f t="shared" si="22"/>
        <v>0</v>
      </c>
      <c r="N172" s="188">
        <f t="shared" si="23"/>
        <v>3.375</v>
      </c>
      <c r="O172" s="188">
        <f t="shared" si="24"/>
        <v>0</v>
      </c>
      <c r="P172" s="188">
        <f t="shared" si="25"/>
        <v>150</v>
      </c>
    </row>
    <row r="173" spans="1:16" ht="12.75" customHeight="1" x14ac:dyDescent="0.2">
      <c r="A173" s="141">
        <v>61</v>
      </c>
      <c r="B173" s="158" t="s">
        <v>62</v>
      </c>
      <c r="C173" s="150" t="s">
        <v>944</v>
      </c>
      <c r="D173" s="144" t="s">
        <v>543</v>
      </c>
      <c r="E173" s="146" t="s">
        <v>287</v>
      </c>
      <c r="F173" s="147">
        <v>51201</v>
      </c>
      <c r="G173" s="148">
        <v>350</v>
      </c>
      <c r="H173" s="149">
        <v>1</v>
      </c>
      <c r="I173" s="186" t="str">
        <f t="shared" si="19"/>
        <v>AFP</v>
      </c>
      <c r="J173" s="193">
        <v>1</v>
      </c>
      <c r="K173" s="188">
        <f t="shared" si="20"/>
        <v>52.5</v>
      </c>
      <c r="L173" s="188">
        <f t="shared" si="21"/>
        <v>3.5437500000000002</v>
      </c>
      <c r="M173" s="188">
        <f t="shared" si="22"/>
        <v>0</v>
      </c>
      <c r="N173" s="188">
        <f t="shared" si="23"/>
        <v>3.9375</v>
      </c>
      <c r="O173" s="188">
        <f t="shared" si="24"/>
        <v>0</v>
      </c>
      <c r="P173" s="188">
        <f t="shared" si="25"/>
        <v>175</v>
      </c>
    </row>
    <row r="174" spans="1:16" ht="12.75" customHeight="1" x14ac:dyDescent="0.2">
      <c r="A174" s="141">
        <v>62</v>
      </c>
      <c r="B174" s="144" t="s">
        <v>782</v>
      </c>
      <c r="C174" s="150" t="s">
        <v>944</v>
      </c>
      <c r="D174" s="144" t="s">
        <v>543</v>
      </c>
      <c r="E174" s="146" t="s">
        <v>287</v>
      </c>
      <c r="F174" s="147">
        <v>51201</v>
      </c>
      <c r="G174" s="148">
        <v>350</v>
      </c>
      <c r="H174" s="149">
        <v>1</v>
      </c>
      <c r="I174" s="186" t="str">
        <f t="shared" si="19"/>
        <v>AFP</v>
      </c>
      <c r="J174" s="193">
        <v>1</v>
      </c>
      <c r="K174" s="188">
        <f t="shared" si="20"/>
        <v>52.5</v>
      </c>
      <c r="L174" s="188">
        <f t="shared" si="21"/>
        <v>3.5437500000000002</v>
      </c>
      <c r="M174" s="188">
        <f t="shared" si="22"/>
        <v>0</v>
      </c>
      <c r="N174" s="188">
        <f t="shared" si="23"/>
        <v>3.9375</v>
      </c>
      <c r="O174" s="188">
        <f t="shared" si="24"/>
        <v>0</v>
      </c>
      <c r="P174" s="188">
        <f t="shared" si="25"/>
        <v>175</v>
      </c>
    </row>
    <row r="175" spans="1:16" ht="12.75" customHeight="1" x14ac:dyDescent="0.2">
      <c r="A175" s="141">
        <v>63</v>
      </c>
      <c r="B175" s="158" t="s">
        <v>62</v>
      </c>
      <c r="C175" s="150" t="s">
        <v>944</v>
      </c>
      <c r="D175" s="144" t="s">
        <v>543</v>
      </c>
      <c r="E175" s="146" t="s">
        <v>287</v>
      </c>
      <c r="F175" s="147">
        <v>51201</v>
      </c>
      <c r="G175" s="148">
        <v>350</v>
      </c>
      <c r="H175" s="149">
        <v>1</v>
      </c>
      <c r="I175" s="186" t="str">
        <f t="shared" si="19"/>
        <v>AFP</v>
      </c>
      <c r="J175" s="193">
        <v>1</v>
      </c>
      <c r="K175" s="188">
        <f t="shared" si="20"/>
        <v>52.5</v>
      </c>
      <c r="L175" s="188">
        <f t="shared" si="21"/>
        <v>3.5437500000000002</v>
      </c>
      <c r="M175" s="188">
        <f t="shared" si="22"/>
        <v>0</v>
      </c>
      <c r="N175" s="188">
        <f t="shared" si="23"/>
        <v>3.9375</v>
      </c>
      <c r="O175" s="188">
        <f t="shared" si="24"/>
        <v>0</v>
      </c>
      <c r="P175" s="188">
        <f t="shared" si="25"/>
        <v>175</v>
      </c>
    </row>
    <row r="176" spans="1:16" ht="12.75" customHeight="1" x14ac:dyDescent="0.2">
      <c r="A176" s="141">
        <v>64</v>
      </c>
      <c r="B176" s="141" t="s">
        <v>823</v>
      </c>
      <c r="C176" s="150" t="s">
        <v>944</v>
      </c>
      <c r="D176" s="144" t="s">
        <v>543</v>
      </c>
      <c r="E176" s="146" t="s">
        <v>287</v>
      </c>
      <c r="F176" s="147">
        <v>51201</v>
      </c>
      <c r="G176" s="148">
        <v>350</v>
      </c>
      <c r="H176" s="149">
        <v>1</v>
      </c>
      <c r="I176" s="186" t="str">
        <f t="shared" si="19"/>
        <v>AFP</v>
      </c>
      <c r="J176" s="193">
        <v>1</v>
      </c>
      <c r="K176" s="188">
        <f t="shared" si="20"/>
        <v>52.5</v>
      </c>
      <c r="L176" s="188">
        <f t="shared" si="21"/>
        <v>3.5437500000000002</v>
      </c>
      <c r="M176" s="188">
        <f t="shared" si="22"/>
        <v>0</v>
      </c>
      <c r="N176" s="188">
        <f t="shared" si="23"/>
        <v>3.9375</v>
      </c>
      <c r="O176" s="188">
        <f t="shared" si="24"/>
        <v>0</v>
      </c>
      <c r="P176" s="188">
        <f t="shared" si="25"/>
        <v>175</v>
      </c>
    </row>
    <row r="177" spans="1:16" ht="12.75" customHeight="1" x14ac:dyDescent="0.2">
      <c r="A177" s="141">
        <v>65</v>
      </c>
      <c r="B177" s="141" t="s">
        <v>201</v>
      </c>
      <c r="C177" s="141" t="s">
        <v>563</v>
      </c>
      <c r="D177" s="144" t="s">
        <v>543</v>
      </c>
      <c r="E177" s="146" t="s">
        <v>287</v>
      </c>
      <c r="F177" s="147">
        <v>51201</v>
      </c>
      <c r="G177" s="148">
        <v>350</v>
      </c>
      <c r="H177" s="149">
        <v>1</v>
      </c>
      <c r="I177" s="186" t="str">
        <f t="shared" si="19"/>
        <v>AFP</v>
      </c>
      <c r="J177" s="193">
        <v>1</v>
      </c>
      <c r="K177" s="188">
        <f t="shared" si="20"/>
        <v>52.5</v>
      </c>
      <c r="L177" s="188">
        <f t="shared" si="21"/>
        <v>3.5437500000000002</v>
      </c>
      <c r="M177" s="188">
        <f t="shared" si="22"/>
        <v>0</v>
      </c>
      <c r="N177" s="188">
        <f t="shared" si="23"/>
        <v>3.9375</v>
      </c>
      <c r="O177" s="188">
        <f t="shared" si="24"/>
        <v>0</v>
      </c>
      <c r="P177" s="188">
        <f t="shared" si="25"/>
        <v>175</v>
      </c>
    </row>
    <row r="178" spans="1:16" ht="12.75" customHeight="1" x14ac:dyDescent="0.2">
      <c r="A178" s="141">
        <v>66</v>
      </c>
      <c r="B178" s="157" t="s">
        <v>982</v>
      </c>
      <c r="C178" s="150" t="s">
        <v>926</v>
      </c>
      <c r="D178" s="144" t="s">
        <v>543</v>
      </c>
      <c r="E178" s="146" t="s">
        <v>287</v>
      </c>
      <c r="F178" s="147">
        <v>51201</v>
      </c>
      <c r="G178" s="151">
        <v>400</v>
      </c>
      <c r="H178" s="149">
        <v>1</v>
      </c>
      <c r="I178" s="186" t="str">
        <f t="shared" si="19"/>
        <v>AFP</v>
      </c>
      <c r="J178" s="193">
        <v>0</v>
      </c>
      <c r="K178" s="188">
        <f t="shared" si="20"/>
        <v>0</v>
      </c>
      <c r="L178" s="188">
        <f t="shared" si="21"/>
        <v>0</v>
      </c>
      <c r="M178" s="188">
        <f t="shared" si="22"/>
        <v>0</v>
      </c>
      <c r="N178" s="188">
        <f t="shared" si="23"/>
        <v>0</v>
      </c>
      <c r="O178" s="188">
        <f t="shared" si="24"/>
        <v>0</v>
      </c>
      <c r="P178" s="188">
        <f t="shared" si="25"/>
        <v>0</v>
      </c>
    </row>
    <row r="179" spans="1:16" ht="12.75" customHeight="1" x14ac:dyDescent="0.2">
      <c r="A179" s="141">
        <v>67</v>
      </c>
      <c r="B179" s="157" t="s">
        <v>62</v>
      </c>
      <c r="C179" s="150" t="s">
        <v>926</v>
      </c>
      <c r="D179" s="144" t="s">
        <v>543</v>
      </c>
      <c r="E179" s="146" t="s">
        <v>287</v>
      </c>
      <c r="F179" s="147">
        <v>51201</v>
      </c>
      <c r="G179" s="151">
        <v>400</v>
      </c>
      <c r="H179" s="149">
        <v>1</v>
      </c>
      <c r="I179" s="186" t="str">
        <f t="shared" si="19"/>
        <v>AFP</v>
      </c>
      <c r="J179" s="193">
        <v>0</v>
      </c>
      <c r="K179" s="188">
        <f t="shared" si="20"/>
        <v>0</v>
      </c>
      <c r="L179" s="188">
        <f t="shared" si="21"/>
        <v>0</v>
      </c>
      <c r="M179" s="188">
        <f t="shared" si="22"/>
        <v>0</v>
      </c>
      <c r="N179" s="188">
        <f t="shared" si="23"/>
        <v>0</v>
      </c>
      <c r="O179" s="188">
        <f t="shared" si="24"/>
        <v>0</v>
      </c>
      <c r="P179" s="188">
        <f t="shared" si="25"/>
        <v>0</v>
      </c>
    </row>
    <row r="180" spans="1:16" ht="12.75" customHeight="1" x14ac:dyDescent="0.2">
      <c r="A180" s="141">
        <v>68</v>
      </c>
      <c r="B180" s="157" t="s">
        <v>62</v>
      </c>
      <c r="C180" s="150" t="s">
        <v>926</v>
      </c>
      <c r="D180" s="144" t="s">
        <v>543</v>
      </c>
      <c r="E180" s="146" t="s">
        <v>287</v>
      </c>
      <c r="F180" s="147">
        <v>51201</v>
      </c>
      <c r="G180" s="151">
        <v>400</v>
      </c>
      <c r="H180" s="149">
        <v>1</v>
      </c>
      <c r="I180" s="186" t="str">
        <f t="shared" si="19"/>
        <v>AFP</v>
      </c>
      <c r="J180" s="193">
        <v>0</v>
      </c>
      <c r="K180" s="188">
        <f t="shared" si="20"/>
        <v>0</v>
      </c>
      <c r="L180" s="188">
        <f t="shared" si="21"/>
        <v>0</v>
      </c>
      <c r="M180" s="188">
        <f t="shared" si="22"/>
        <v>0</v>
      </c>
      <c r="N180" s="188">
        <f t="shared" si="23"/>
        <v>0</v>
      </c>
      <c r="O180" s="188">
        <f t="shared" si="24"/>
        <v>0</v>
      </c>
      <c r="P180" s="188">
        <f t="shared" si="25"/>
        <v>0</v>
      </c>
    </row>
    <row r="181" spans="1:16" ht="12.75" customHeight="1" x14ac:dyDescent="0.2">
      <c r="A181" s="141">
        <v>69</v>
      </c>
      <c r="B181" s="150" t="s">
        <v>983</v>
      </c>
      <c r="C181" s="150" t="s">
        <v>927</v>
      </c>
      <c r="D181" s="144" t="s">
        <v>543</v>
      </c>
      <c r="E181" s="146" t="s">
        <v>287</v>
      </c>
      <c r="F181" s="147">
        <v>51201</v>
      </c>
      <c r="G181" s="151">
        <v>300</v>
      </c>
      <c r="H181" s="149">
        <v>1</v>
      </c>
      <c r="I181" s="186" t="str">
        <f t="shared" si="19"/>
        <v>AFP</v>
      </c>
      <c r="J181" s="193">
        <v>0</v>
      </c>
      <c r="K181" s="188">
        <f t="shared" si="20"/>
        <v>0</v>
      </c>
      <c r="L181" s="188">
        <f t="shared" si="21"/>
        <v>0</v>
      </c>
      <c r="M181" s="188">
        <f t="shared" si="22"/>
        <v>0</v>
      </c>
      <c r="N181" s="188">
        <f t="shared" si="23"/>
        <v>0</v>
      </c>
      <c r="O181" s="188">
        <f t="shared" si="24"/>
        <v>0</v>
      </c>
      <c r="P181" s="188">
        <f t="shared" si="25"/>
        <v>0</v>
      </c>
    </row>
    <row r="182" spans="1:16" ht="12.75" customHeight="1" x14ac:dyDescent="0.2">
      <c r="A182" s="141">
        <v>70</v>
      </c>
      <c r="B182" s="150" t="s">
        <v>62</v>
      </c>
      <c r="C182" s="150" t="s">
        <v>927</v>
      </c>
      <c r="D182" s="144" t="s">
        <v>543</v>
      </c>
      <c r="E182" s="146" t="s">
        <v>287</v>
      </c>
      <c r="F182" s="147">
        <v>51201</v>
      </c>
      <c r="G182" s="151">
        <v>300</v>
      </c>
      <c r="H182" s="149">
        <v>1</v>
      </c>
      <c r="I182" s="186" t="str">
        <f t="shared" si="19"/>
        <v>AFP</v>
      </c>
      <c r="J182" s="193">
        <v>0</v>
      </c>
      <c r="K182" s="188">
        <f t="shared" si="20"/>
        <v>0</v>
      </c>
      <c r="L182" s="188">
        <f t="shared" si="21"/>
        <v>0</v>
      </c>
      <c r="M182" s="188">
        <f t="shared" si="22"/>
        <v>0</v>
      </c>
      <c r="N182" s="188">
        <f t="shared" si="23"/>
        <v>0</v>
      </c>
      <c r="O182" s="188">
        <f t="shared" si="24"/>
        <v>0</v>
      </c>
      <c r="P182" s="188">
        <f t="shared" si="25"/>
        <v>0</v>
      </c>
    </row>
    <row r="183" spans="1:16" ht="12.75" customHeight="1" x14ac:dyDescent="0.2">
      <c r="A183" s="141">
        <v>71</v>
      </c>
      <c r="B183" s="150" t="s">
        <v>62</v>
      </c>
      <c r="C183" s="150" t="s">
        <v>927</v>
      </c>
      <c r="D183" s="144" t="s">
        <v>543</v>
      </c>
      <c r="E183" s="146" t="s">
        <v>287</v>
      </c>
      <c r="F183" s="147">
        <v>51201</v>
      </c>
      <c r="G183" s="151">
        <v>300</v>
      </c>
      <c r="H183" s="149">
        <v>1</v>
      </c>
      <c r="I183" s="186" t="str">
        <f t="shared" si="19"/>
        <v>AFP</v>
      </c>
      <c r="J183" s="193">
        <v>0</v>
      </c>
      <c r="K183" s="188">
        <f t="shared" si="20"/>
        <v>0</v>
      </c>
      <c r="L183" s="188">
        <f t="shared" si="21"/>
        <v>0</v>
      </c>
      <c r="M183" s="188">
        <f t="shared" si="22"/>
        <v>0</v>
      </c>
      <c r="N183" s="188">
        <f t="shared" si="23"/>
        <v>0</v>
      </c>
      <c r="O183" s="188">
        <f t="shared" si="24"/>
        <v>0</v>
      </c>
      <c r="P183" s="188">
        <f t="shared" si="25"/>
        <v>0</v>
      </c>
    </row>
    <row r="184" spans="1:16" ht="12.75" customHeight="1" x14ac:dyDescent="0.2">
      <c r="A184" s="141">
        <v>72</v>
      </c>
      <c r="B184" s="157" t="s">
        <v>1036</v>
      </c>
      <c r="C184" s="150" t="s">
        <v>546</v>
      </c>
      <c r="D184" s="144" t="s">
        <v>547</v>
      </c>
      <c r="E184" s="146" t="s">
        <v>287</v>
      </c>
      <c r="F184" s="147">
        <v>51201</v>
      </c>
      <c r="G184" s="151">
        <v>270</v>
      </c>
      <c r="H184" s="149">
        <v>1</v>
      </c>
      <c r="I184" s="186" t="str">
        <f t="shared" si="19"/>
        <v>AFP</v>
      </c>
      <c r="J184" s="193">
        <v>0</v>
      </c>
      <c r="K184" s="188">
        <f t="shared" si="20"/>
        <v>0</v>
      </c>
      <c r="L184" s="188">
        <f t="shared" si="21"/>
        <v>0</v>
      </c>
      <c r="M184" s="188">
        <f t="shared" si="22"/>
        <v>0</v>
      </c>
      <c r="N184" s="188">
        <f t="shared" si="23"/>
        <v>0</v>
      </c>
      <c r="O184" s="188">
        <f t="shared" si="24"/>
        <v>0</v>
      </c>
      <c r="P184" s="188">
        <f t="shared" si="25"/>
        <v>0</v>
      </c>
    </row>
    <row r="185" spans="1:16" ht="12.75" customHeight="1" x14ac:dyDescent="0.2">
      <c r="A185" s="141">
        <v>73</v>
      </c>
      <c r="B185" s="157" t="s">
        <v>984</v>
      </c>
      <c r="C185" s="150" t="s">
        <v>546</v>
      </c>
      <c r="D185" s="144" t="s">
        <v>547</v>
      </c>
      <c r="E185" s="146" t="s">
        <v>287</v>
      </c>
      <c r="F185" s="147">
        <v>51201</v>
      </c>
      <c r="G185" s="151">
        <v>270</v>
      </c>
      <c r="H185" s="149">
        <v>1</v>
      </c>
      <c r="I185" s="186" t="str">
        <f t="shared" si="19"/>
        <v>AFP</v>
      </c>
      <c r="J185" s="193">
        <v>0</v>
      </c>
      <c r="K185" s="188">
        <f t="shared" si="20"/>
        <v>0</v>
      </c>
      <c r="L185" s="188">
        <f t="shared" si="21"/>
        <v>0</v>
      </c>
      <c r="M185" s="188">
        <f t="shared" si="22"/>
        <v>0</v>
      </c>
      <c r="N185" s="188">
        <f t="shared" si="23"/>
        <v>0</v>
      </c>
      <c r="O185" s="188">
        <f t="shared" si="24"/>
        <v>0</v>
      </c>
      <c r="P185" s="188">
        <f t="shared" si="25"/>
        <v>0</v>
      </c>
    </row>
    <row r="186" spans="1:16" ht="12.75" customHeight="1" x14ac:dyDescent="0.2">
      <c r="A186" s="141">
        <v>74</v>
      </c>
      <c r="B186" s="144" t="s">
        <v>668</v>
      </c>
      <c r="C186" s="150" t="s">
        <v>954</v>
      </c>
      <c r="D186" s="144" t="s">
        <v>667</v>
      </c>
      <c r="E186" s="146" t="s">
        <v>287</v>
      </c>
      <c r="F186" s="147">
        <v>51201</v>
      </c>
      <c r="G186" s="148">
        <v>676</v>
      </c>
      <c r="H186" s="149">
        <v>1</v>
      </c>
      <c r="I186" s="186" t="str">
        <f t="shared" si="19"/>
        <v>AFP</v>
      </c>
      <c r="J186" s="193">
        <v>1</v>
      </c>
      <c r="K186" s="188">
        <f t="shared" si="20"/>
        <v>101.39999999999999</v>
      </c>
      <c r="L186" s="188">
        <f t="shared" si="21"/>
        <v>6.8445</v>
      </c>
      <c r="M186" s="188">
        <f t="shared" si="22"/>
        <v>0</v>
      </c>
      <c r="N186" s="188">
        <f t="shared" si="23"/>
        <v>7.6049999999999986</v>
      </c>
      <c r="O186" s="188">
        <f t="shared" si="24"/>
        <v>0</v>
      </c>
      <c r="P186" s="188">
        <f t="shared" si="25"/>
        <v>338</v>
      </c>
    </row>
    <row r="187" spans="1:16" ht="12.75" customHeight="1" thickBot="1" x14ac:dyDescent="0.25">
      <c r="A187" s="141"/>
      <c r="B187" s="144"/>
      <c r="C187" s="150"/>
      <c r="D187" s="144"/>
      <c r="E187" s="146"/>
      <c r="F187" s="147"/>
      <c r="G187" s="202">
        <f>SUM(G113:G186)</f>
        <v>29566</v>
      </c>
      <c r="H187" s="203"/>
      <c r="I187" s="196"/>
      <c r="J187" s="197"/>
      <c r="K187" s="202">
        <f t="shared" ref="K187:P187" si="26">SUM(K113:K186)</f>
        <v>2501.4</v>
      </c>
      <c r="L187" s="202">
        <f t="shared" si="26"/>
        <v>96.703874999999996</v>
      </c>
      <c r="M187" s="202">
        <f t="shared" si="26"/>
        <v>0</v>
      </c>
      <c r="N187" s="202">
        <f t="shared" si="26"/>
        <v>187.60499999999999</v>
      </c>
      <c r="O187" s="202">
        <f t="shared" si="26"/>
        <v>0</v>
      </c>
      <c r="P187" s="202">
        <f t="shared" si="26"/>
        <v>8338</v>
      </c>
    </row>
    <row r="188" spans="1:16" ht="12.75" customHeight="1" thickTop="1" x14ac:dyDescent="0.2">
      <c r="A188" s="141"/>
      <c r="B188" s="144"/>
      <c r="C188" s="150"/>
      <c r="D188" s="144"/>
      <c r="E188" s="146"/>
      <c r="F188" s="147"/>
      <c r="G188" s="148"/>
      <c r="H188" s="149"/>
      <c r="I188" s="186"/>
      <c r="J188" s="193"/>
      <c r="K188" s="188"/>
      <c r="L188" s="188"/>
      <c r="M188" s="188"/>
      <c r="N188" s="188"/>
      <c r="O188" s="188"/>
      <c r="P188" s="188"/>
    </row>
    <row r="189" spans="1:16" ht="12.75" customHeight="1" x14ac:dyDescent="0.2">
      <c r="A189" s="141">
        <v>1</v>
      </c>
      <c r="B189" s="144" t="s">
        <v>33</v>
      </c>
      <c r="C189" s="144" t="s">
        <v>561</v>
      </c>
      <c r="D189" s="144" t="s">
        <v>562</v>
      </c>
      <c r="E189" s="146" t="s">
        <v>288</v>
      </c>
      <c r="F189" s="147" t="s">
        <v>331</v>
      </c>
      <c r="G189" s="148">
        <v>465</v>
      </c>
      <c r="H189" s="149">
        <v>1</v>
      </c>
      <c r="I189" s="186" t="str">
        <f t="shared" si="19"/>
        <v>AFP</v>
      </c>
      <c r="J189" s="193">
        <v>1</v>
      </c>
      <c r="K189" s="188">
        <f t="shared" si="20"/>
        <v>69.75</v>
      </c>
      <c r="L189" s="188">
        <f t="shared" si="21"/>
        <v>4.7081249999999999</v>
      </c>
      <c r="M189" s="188">
        <f t="shared" si="22"/>
        <v>0</v>
      </c>
      <c r="N189" s="188">
        <f t="shared" si="23"/>
        <v>5.2312500000000002</v>
      </c>
      <c r="O189" s="188">
        <f>IF(H189=3,K189*O185,0)</f>
        <v>0</v>
      </c>
      <c r="P189" s="188">
        <f t="shared" si="25"/>
        <v>232.5</v>
      </c>
    </row>
    <row r="190" spans="1:16" ht="12.75" customHeight="1" x14ac:dyDescent="0.2">
      <c r="A190" s="141">
        <v>2</v>
      </c>
      <c r="B190" s="144" t="s">
        <v>34</v>
      </c>
      <c r="C190" s="144" t="s">
        <v>561</v>
      </c>
      <c r="D190" s="144" t="s">
        <v>562</v>
      </c>
      <c r="E190" s="146" t="s">
        <v>288</v>
      </c>
      <c r="F190" s="147" t="s">
        <v>331</v>
      </c>
      <c r="G190" s="148">
        <v>465</v>
      </c>
      <c r="H190" s="149">
        <v>1</v>
      </c>
      <c r="I190" s="186" t="str">
        <f t="shared" si="19"/>
        <v>AFP</v>
      </c>
      <c r="J190" s="193">
        <v>1</v>
      </c>
      <c r="K190" s="188">
        <f t="shared" si="20"/>
        <v>69.75</v>
      </c>
      <c r="L190" s="188">
        <f t="shared" si="21"/>
        <v>4.7081249999999999</v>
      </c>
      <c r="M190" s="188">
        <f t="shared" si="22"/>
        <v>0</v>
      </c>
      <c r="N190" s="188">
        <f t="shared" si="23"/>
        <v>5.2312500000000002</v>
      </c>
      <c r="O190" s="188">
        <f>IF(H190=3,K190*O186,0)</f>
        <v>0</v>
      </c>
      <c r="P190" s="188">
        <f t="shared" si="25"/>
        <v>232.5</v>
      </c>
    </row>
    <row r="191" spans="1:16" ht="12.75" customHeight="1" x14ac:dyDescent="0.2">
      <c r="A191" s="141">
        <v>3</v>
      </c>
      <c r="B191" s="144" t="s">
        <v>630</v>
      </c>
      <c r="C191" s="144" t="s">
        <v>561</v>
      </c>
      <c r="D191" s="144" t="s">
        <v>562</v>
      </c>
      <c r="E191" s="146" t="s">
        <v>288</v>
      </c>
      <c r="F191" s="147" t="s">
        <v>331</v>
      </c>
      <c r="G191" s="148">
        <v>465</v>
      </c>
      <c r="H191" s="149">
        <v>1</v>
      </c>
      <c r="I191" s="186" t="str">
        <f t="shared" si="19"/>
        <v>AFP</v>
      </c>
      <c r="J191" s="193">
        <v>1</v>
      </c>
      <c r="K191" s="188">
        <f t="shared" si="20"/>
        <v>69.75</v>
      </c>
      <c r="L191" s="188">
        <f t="shared" si="21"/>
        <v>4.7081249999999999</v>
      </c>
      <c r="M191" s="188">
        <f t="shared" si="22"/>
        <v>0</v>
      </c>
      <c r="N191" s="188">
        <f t="shared" si="23"/>
        <v>5.2312500000000002</v>
      </c>
      <c r="O191" s="188">
        <f t="shared" si="24"/>
        <v>0</v>
      </c>
      <c r="P191" s="188">
        <f t="shared" si="25"/>
        <v>232.5</v>
      </c>
    </row>
    <row r="192" spans="1:16" ht="12.75" customHeight="1" x14ac:dyDescent="0.2">
      <c r="A192" s="141">
        <v>4</v>
      </c>
      <c r="B192" s="144" t="s">
        <v>189</v>
      </c>
      <c r="C192" s="144" t="s">
        <v>561</v>
      </c>
      <c r="D192" s="144" t="s">
        <v>562</v>
      </c>
      <c r="E192" s="146" t="s">
        <v>288</v>
      </c>
      <c r="F192" s="147" t="s">
        <v>331</v>
      </c>
      <c r="G192" s="148">
        <v>465</v>
      </c>
      <c r="H192" s="149">
        <v>1</v>
      </c>
      <c r="I192" s="186" t="str">
        <f t="shared" si="19"/>
        <v>AFP</v>
      </c>
      <c r="J192" s="193">
        <v>1</v>
      </c>
      <c r="K192" s="188">
        <f t="shared" si="20"/>
        <v>69.75</v>
      </c>
      <c r="L192" s="188">
        <f t="shared" si="21"/>
        <v>4.7081249999999999</v>
      </c>
      <c r="M192" s="188">
        <f t="shared" si="22"/>
        <v>0</v>
      </c>
      <c r="N192" s="188">
        <f t="shared" si="23"/>
        <v>5.2312500000000002</v>
      </c>
      <c r="O192" s="188">
        <f t="shared" si="24"/>
        <v>0</v>
      </c>
      <c r="P192" s="188">
        <f t="shared" si="25"/>
        <v>232.5</v>
      </c>
    </row>
    <row r="193" spans="1:16" ht="12.75" customHeight="1" x14ac:dyDescent="0.2">
      <c r="A193" s="141">
        <v>5</v>
      </c>
      <c r="B193" s="144" t="s">
        <v>79</v>
      </c>
      <c r="C193" s="150" t="s">
        <v>877</v>
      </c>
      <c r="D193" s="144" t="s">
        <v>562</v>
      </c>
      <c r="E193" s="146" t="s">
        <v>288</v>
      </c>
      <c r="F193" s="147" t="s">
        <v>331</v>
      </c>
      <c r="G193" s="148">
        <v>475</v>
      </c>
      <c r="H193" s="149">
        <v>1</v>
      </c>
      <c r="I193" s="186" t="str">
        <f t="shared" si="19"/>
        <v>AFP</v>
      </c>
      <c r="J193" s="193">
        <v>1</v>
      </c>
      <c r="K193" s="188">
        <f t="shared" si="20"/>
        <v>71.25</v>
      </c>
      <c r="L193" s="188">
        <f t="shared" si="21"/>
        <v>4.8093750000000002</v>
      </c>
      <c r="M193" s="188">
        <f t="shared" si="22"/>
        <v>0</v>
      </c>
      <c r="N193" s="188">
        <f t="shared" si="23"/>
        <v>5.34375</v>
      </c>
      <c r="O193" s="188">
        <f t="shared" si="24"/>
        <v>0</v>
      </c>
      <c r="P193" s="188">
        <f t="shared" si="25"/>
        <v>237.5</v>
      </c>
    </row>
    <row r="194" spans="1:16" ht="12.75" customHeight="1" x14ac:dyDescent="0.2">
      <c r="A194" s="141">
        <v>6</v>
      </c>
      <c r="B194" s="144" t="s">
        <v>142</v>
      </c>
      <c r="C194" s="145" t="s">
        <v>563</v>
      </c>
      <c r="D194" s="144" t="s">
        <v>878</v>
      </c>
      <c r="E194" s="146" t="s">
        <v>288</v>
      </c>
      <c r="F194" s="147" t="s">
        <v>331</v>
      </c>
      <c r="G194" s="148">
        <v>350</v>
      </c>
      <c r="H194" s="149">
        <v>1</v>
      </c>
      <c r="I194" s="186" t="str">
        <f>VLOOKUP(H194,$BE$1:$BF$4,2)</f>
        <v>AFP</v>
      </c>
      <c r="J194" s="193">
        <v>1</v>
      </c>
      <c r="K194" s="188">
        <f>IF(J194=1,(G194/2)*0.3,0)</f>
        <v>52.5</v>
      </c>
      <c r="L194" s="188">
        <f>IF(H194=1,K194*$L$7,0)</f>
        <v>3.5437500000000002</v>
      </c>
      <c r="M194" s="188">
        <f>IF(H194=2,K194*$M$7,0)</f>
        <v>0</v>
      </c>
      <c r="N194" s="188">
        <f>K194*$N$7</f>
        <v>3.9375</v>
      </c>
      <c r="O194" s="188">
        <f>IF(H194=3,K194*O192,0)</f>
        <v>0</v>
      </c>
      <c r="P194" s="188">
        <f>IF(J194=1,G194/2,0)</f>
        <v>175</v>
      </c>
    </row>
    <row r="195" spans="1:16" ht="12.75" customHeight="1" thickBot="1" x14ac:dyDescent="0.25">
      <c r="A195" s="141"/>
      <c r="B195" s="144"/>
      <c r="C195" s="145"/>
      <c r="D195" s="144"/>
      <c r="E195" s="146"/>
      <c r="F195" s="147"/>
      <c r="G195" s="202">
        <f>SUM(G189:G194)</f>
        <v>2685</v>
      </c>
      <c r="H195" s="203"/>
      <c r="I195" s="196"/>
      <c r="J195" s="197"/>
      <c r="K195" s="202">
        <f t="shared" ref="K195:P195" si="27">SUM(K189:K194)</f>
        <v>402.75</v>
      </c>
      <c r="L195" s="202">
        <f t="shared" si="27"/>
        <v>27.185624999999998</v>
      </c>
      <c r="M195" s="202">
        <f t="shared" si="27"/>
        <v>0</v>
      </c>
      <c r="N195" s="202">
        <f t="shared" si="27"/>
        <v>30.206250000000001</v>
      </c>
      <c r="O195" s="202">
        <f t="shared" si="27"/>
        <v>0</v>
      </c>
      <c r="P195" s="202">
        <f t="shared" si="27"/>
        <v>1342.5</v>
      </c>
    </row>
    <row r="196" spans="1:16" ht="12.75" customHeight="1" thickTop="1" x14ac:dyDescent="0.2">
      <c r="A196" s="141"/>
      <c r="B196" s="144"/>
      <c r="C196" s="150"/>
      <c r="D196" s="144"/>
      <c r="E196" s="146"/>
      <c r="F196" s="147"/>
      <c r="G196" s="148"/>
      <c r="H196" s="149"/>
      <c r="I196" s="186"/>
      <c r="J196" s="193"/>
      <c r="K196" s="188"/>
      <c r="L196" s="188"/>
      <c r="M196" s="188"/>
      <c r="N196" s="188"/>
      <c r="O196" s="188"/>
      <c r="P196" s="188"/>
    </row>
    <row r="197" spans="1:16" ht="12.75" customHeight="1" x14ac:dyDescent="0.2">
      <c r="A197" s="141">
        <v>1</v>
      </c>
      <c r="B197" s="144" t="s">
        <v>671</v>
      </c>
      <c r="C197" s="144" t="s">
        <v>561</v>
      </c>
      <c r="D197" s="144" t="s">
        <v>562</v>
      </c>
      <c r="E197" s="146" t="s">
        <v>288</v>
      </c>
      <c r="F197" s="147">
        <v>51201</v>
      </c>
      <c r="G197" s="148">
        <v>465</v>
      </c>
      <c r="H197" s="149">
        <v>1</v>
      </c>
      <c r="I197" s="186" t="str">
        <f t="shared" si="19"/>
        <v>AFP</v>
      </c>
      <c r="J197" s="193">
        <v>1</v>
      </c>
      <c r="K197" s="188">
        <f t="shared" si="20"/>
        <v>69.75</v>
      </c>
      <c r="L197" s="188">
        <f t="shared" si="21"/>
        <v>4.7081249999999999</v>
      </c>
      <c r="M197" s="188">
        <f t="shared" si="22"/>
        <v>0</v>
      </c>
      <c r="N197" s="188">
        <f t="shared" si="23"/>
        <v>5.2312500000000002</v>
      </c>
      <c r="O197" s="188">
        <f>IF(H197=3,K197*O193,0)</f>
        <v>0</v>
      </c>
      <c r="P197" s="188">
        <f t="shared" si="25"/>
        <v>232.5</v>
      </c>
    </row>
    <row r="198" spans="1:16" ht="12.75" customHeight="1" x14ac:dyDescent="0.2">
      <c r="A198" s="141">
        <v>2</v>
      </c>
      <c r="B198" s="158" t="s">
        <v>62</v>
      </c>
      <c r="C198" s="145" t="s">
        <v>563</v>
      </c>
      <c r="D198" s="144" t="s">
        <v>562</v>
      </c>
      <c r="E198" s="146" t="s">
        <v>288</v>
      </c>
      <c r="F198" s="147">
        <v>51201</v>
      </c>
      <c r="G198" s="148">
        <v>350</v>
      </c>
      <c r="H198" s="149">
        <v>1</v>
      </c>
      <c r="I198" s="186" t="str">
        <f t="shared" si="19"/>
        <v>AFP</v>
      </c>
      <c r="J198" s="193">
        <v>1</v>
      </c>
      <c r="K198" s="188">
        <f t="shared" si="20"/>
        <v>52.5</v>
      </c>
      <c r="L198" s="188">
        <f t="shared" si="21"/>
        <v>3.5437500000000002</v>
      </c>
      <c r="M198" s="188">
        <f t="shared" si="22"/>
        <v>0</v>
      </c>
      <c r="N198" s="188">
        <f t="shared" si="23"/>
        <v>3.9375</v>
      </c>
      <c r="O198" s="188">
        <f>IF(H198=3,K198*O194,0)</f>
        <v>0</v>
      </c>
      <c r="P198" s="188">
        <f t="shared" si="25"/>
        <v>175</v>
      </c>
    </row>
    <row r="199" spans="1:16" ht="12.75" customHeight="1" x14ac:dyDescent="0.2">
      <c r="A199" s="141">
        <v>3</v>
      </c>
      <c r="B199" s="144" t="s">
        <v>35</v>
      </c>
      <c r="C199" s="145" t="s">
        <v>563</v>
      </c>
      <c r="D199" s="144" t="s">
        <v>562</v>
      </c>
      <c r="E199" s="146" t="s">
        <v>288</v>
      </c>
      <c r="F199" s="147">
        <v>51201</v>
      </c>
      <c r="G199" s="148">
        <v>350</v>
      </c>
      <c r="H199" s="149">
        <v>1</v>
      </c>
      <c r="I199" s="186" t="str">
        <f t="shared" si="19"/>
        <v>AFP</v>
      </c>
      <c r="J199" s="193">
        <v>1</v>
      </c>
      <c r="K199" s="188">
        <f t="shared" si="20"/>
        <v>52.5</v>
      </c>
      <c r="L199" s="188">
        <f t="shared" si="21"/>
        <v>3.5437500000000002</v>
      </c>
      <c r="M199" s="188">
        <f t="shared" si="22"/>
        <v>0</v>
      </c>
      <c r="N199" s="188">
        <f t="shared" si="23"/>
        <v>3.9375</v>
      </c>
      <c r="O199" s="188">
        <f t="shared" si="24"/>
        <v>0</v>
      </c>
      <c r="P199" s="188">
        <f t="shared" si="25"/>
        <v>175</v>
      </c>
    </row>
    <row r="200" spans="1:16" ht="12.75" customHeight="1" x14ac:dyDescent="0.2">
      <c r="A200" s="141">
        <v>4</v>
      </c>
      <c r="B200" s="144" t="s">
        <v>81</v>
      </c>
      <c r="C200" s="145" t="s">
        <v>563</v>
      </c>
      <c r="D200" s="144" t="s">
        <v>562</v>
      </c>
      <c r="E200" s="146" t="s">
        <v>288</v>
      </c>
      <c r="F200" s="147">
        <v>51201</v>
      </c>
      <c r="G200" s="148">
        <v>350</v>
      </c>
      <c r="H200" s="149">
        <v>1</v>
      </c>
      <c r="I200" s="186" t="str">
        <f t="shared" si="19"/>
        <v>AFP</v>
      </c>
      <c r="J200" s="193">
        <v>1</v>
      </c>
      <c r="K200" s="188">
        <f t="shared" si="20"/>
        <v>52.5</v>
      </c>
      <c r="L200" s="188">
        <f t="shared" si="21"/>
        <v>3.5437500000000002</v>
      </c>
      <c r="M200" s="188">
        <f t="shared" si="22"/>
        <v>0</v>
      </c>
      <c r="N200" s="188">
        <f t="shared" si="23"/>
        <v>3.9375</v>
      </c>
      <c r="O200" s="188">
        <f t="shared" si="24"/>
        <v>0</v>
      </c>
      <c r="P200" s="188">
        <f t="shared" si="25"/>
        <v>175</v>
      </c>
    </row>
    <row r="201" spans="1:16" ht="12.75" customHeight="1" x14ac:dyDescent="0.2">
      <c r="A201" s="141">
        <v>5</v>
      </c>
      <c r="B201" s="144" t="s">
        <v>190</v>
      </c>
      <c r="C201" s="145" t="s">
        <v>563</v>
      </c>
      <c r="D201" s="144" t="s">
        <v>562</v>
      </c>
      <c r="E201" s="146" t="s">
        <v>288</v>
      </c>
      <c r="F201" s="147">
        <v>51201</v>
      </c>
      <c r="G201" s="148">
        <v>350</v>
      </c>
      <c r="H201" s="149">
        <v>1</v>
      </c>
      <c r="I201" s="186" t="str">
        <f t="shared" si="19"/>
        <v>AFP</v>
      </c>
      <c r="J201" s="193">
        <v>1</v>
      </c>
      <c r="K201" s="188">
        <f t="shared" si="20"/>
        <v>52.5</v>
      </c>
      <c r="L201" s="188">
        <f t="shared" si="21"/>
        <v>3.5437500000000002</v>
      </c>
      <c r="M201" s="188">
        <f t="shared" si="22"/>
        <v>0</v>
      </c>
      <c r="N201" s="188">
        <f t="shared" si="23"/>
        <v>3.9375</v>
      </c>
      <c r="O201" s="188">
        <f t="shared" si="24"/>
        <v>0</v>
      </c>
      <c r="P201" s="188">
        <f t="shared" si="25"/>
        <v>175</v>
      </c>
    </row>
    <row r="202" spans="1:16" ht="12.75" customHeight="1" x14ac:dyDescent="0.2">
      <c r="A202" s="141">
        <v>6</v>
      </c>
      <c r="B202" s="144" t="s">
        <v>36</v>
      </c>
      <c r="C202" s="145" t="s">
        <v>563</v>
      </c>
      <c r="D202" s="144" t="s">
        <v>562</v>
      </c>
      <c r="E202" s="146" t="s">
        <v>288</v>
      </c>
      <c r="F202" s="147">
        <v>51201</v>
      </c>
      <c r="G202" s="148">
        <v>350</v>
      </c>
      <c r="H202" s="149">
        <v>1</v>
      </c>
      <c r="I202" s="186" t="str">
        <f t="shared" si="19"/>
        <v>AFP</v>
      </c>
      <c r="J202" s="193">
        <v>1</v>
      </c>
      <c r="K202" s="188">
        <f t="shared" si="20"/>
        <v>52.5</v>
      </c>
      <c r="L202" s="188">
        <f t="shared" si="21"/>
        <v>3.5437500000000002</v>
      </c>
      <c r="M202" s="188">
        <f t="shared" si="22"/>
        <v>0</v>
      </c>
      <c r="N202" s="188">
        <f t="shared" si="23"/>
        <v>3.9375</v>
      </c>
      <c r="O202" s="188">
        <f t="shared" si="24"/>
        <v>0</v>
      </c>
      <c r="P202" s="188">
        <f t="shared" si="25"/>
        <v>175</v>
      </c>
    </row>
    <row r="203" spans="1:16" ht="12.75" customHeight="1" x14ac:dyDescent="0.2">
      <c r="A203" s="141">
        <v>7</v>
      </c>
      <c r="B203" s="144" t="s">
        <v>191</v>
      </c>
      <c r="C203" s="145" t="s">
        <v>563</v>
      </c>
      <c r="D203" s="144" t="s">
        <v>562</v>
      </c>
      <c r="E203" s="146" t="s">
        <v>288</v>
      </c>
      <c r="F203" s="147">
        <v>51201</v>
      </c>
      <c r="G203" s="148">
        <v>350</v>
      </c>
      <c r="H203" s="149">
        <v>1</v>
      </c>
      <c r="I203" s="186" t="str">
        <f t="shared" si="19"/>
        <v>AFP</v>
      </c>
      <c r="J203" s="193">
        <v>1</v>
      </c>
      <c r="K203" s="188">
        <f t="shared" si="20"/>
        <v>52.5</v>
      </c>
      <c r="L203" s="188">
        <f t="shared" si="21"/>
        <v>3.5437500000000002</v>
      </c>
      <c r="M203" s="188">
        <f t="shared" si="22"/>
        <v>0</v>
      </c>
      <c r="N203" s="188">
        <f t="shared" si="23"/>
        <v>3.9375</v>
      </c>
      <c r="O203" s="188">
        <f t="shared" si="24"/>
        <v>0</v>
      </c>
      <c r="P203" s="188">
        <f t="shared" si="25"/>
        <v>175</v>
      </c>
    </row>
    <row r="204" spans="1:16" ht="12.75" customHeight="1" x14ac:dyDescent="0.2">
      <c r="A204" s="141">
        <v>8</v>
      </c>
      <c r="B204" s="144" t="s">
        <v>192</v>
      </c>
      <c r="C204" s="145" t="s">
        <v>563</v>
      </c>
      <c r="D204" s="144" t="s">
        <v>562</v>
      </c>
      <c r="E204" s="146" t="s">
        <v>288</v>
      </c>
      <c r="F204" s="147">
        <v>51201</v>
      </c>
      <c r="G204" s="148">
        <v>350</v>
      </c>
      <c r="H204" s="149">
        <v>1</v>
      </c>
      <c r="I204" s="186" t="str">
        <f t="shared" si="19"/>
        <v>AFP</v>
      </c>
      <c r="J204" s="193">
        <v>1</v>
      </c>
      <c r="K204" s="188">
        <f t="shared" si="20"/>
        <v>52.5</v>
      </c>
      <c r="L204" s="188">
        <f t="shared" si="21"/>
        <v>3.5437500000000002</v>
      </c>
      <c r="M204" s="188">
        <f t="shared" si="22"/>
        <v>0</v>
      </c>
      <c r="N204" s="188">
        <f t="shared" si="23"/>
        <v>3.9375</v>
      </c>
      <c r="O204" s="188">
        <f t="shared" si="24"/>
        <v>0</v>
      </c>
      <c r="P204" s="188">
        <f t="shared" si="25"/>
        <v>175</v>
      </c>
    </row>
    <row r="205" spans="1:16" ht="12.75" customHeight="1" x14ac:dyDescent="0.2">
      <c r="A205" s="141">
        <v>9</v>
      </c>
      <c r="B205" s="144" t="s">
        <v>82</v>
      </c>
      <c r="C205" s="145" t="s">
        <v>563</v>
      </c>
      <c r="D205" s="144" t="s">
        <v>562</v>
      </c>
      <c r="E205" s="146" t="s">
        <v>288</v>
      </c>
      <c r="F205" s="147">
        <v>51201</v>
      </c>
      <c r="G205" s="148">
        <v>350</v>
      </c>
      <c r="H205" s="149">
        <v>1</v>
      </c>
      <c r="I205" s="186" t="str">
        <f t="shared" si="19"/>
        <v>AFP</v>
      </c>
      <c r="J205" s="193">
        <v>1</v>
      </c>
      <c r="K205" s="188">
        <f t="shared" si="20"/>
        <v>52.5</v>
      </c>
      <c r="L205" s="188">
        <f t="shared" si="21"/>
        <v>3.5437500000000002</v>
      </c>
      <c r="M205" s="188">
        <f t="shared" si="22"/>
        <v>0</v>
      </c>
      <c r="N205" s="188">
        <f t="shared" si="23"/>
        <v>3.9375</v>
      </c>
      <c r="O205" s="188">
        <f t="shared" si="24"/>
        <v>0</v>
      </c>
      <c r="P205" s="188">
        <f t="shared" si="25"/>
        <v>175</v>
      </c>
    </row>
    <row r="206" spans="1:16" ht="12.75" customHeight="1" x14ac:dyDescent="0.2">
      <c r="A206" s="141">
        <v>10</v>
      </c>
      <c r="B206" s="144" t="s">
        <v>670</v>
      </c>
      <c r="C206" s="145" t="s">
        <v>563</v>
      </c>
      <c r="D206" s="144" t="s">
        <v>562</v>
      </c>
      <c r="E206" s="146" t="s">
        <v>288</v>
      </c>
      <c r="F206" s="147">
        <v>51201</v>
      </c>
      <c r="G206" s="148">
        <v>350</v>
      </c>
      <c r="H206" s="149">
        <v>1</v>
      </c>
      <c r="I206" s="186" t="str">
        <f t="shared" si="19"/>
        <v>AFP</v>
      </c>
      <c r="J206" s="193">
        <v>1</v>
      </c>
      <c r="K206" s="188">
        <f t="shared" si="20"/>
        <v>52.5</v>
      </c>
      <c r="L206" s="188">
        <f t="shared" si="21"/>
        <v>3.5437500000000002</v>
      </c>
      <c r="M206" s="188">
        <f t="shared" si="22"/>
        <v>0</v>
      </c>
      <c r="N206" s="188">
        <f t="shared" si="23"/>
        <v>3.9375</v>
      </c>
      <c r="O206" s="188">
        <f t="shared" si="24"/>
        <v>0</v>
      </c>
      <c r="P206" s="188">
        <f t="shared" si="25"/>
        <v>175</v>
      </c>
    </row>
    <row r="207" spans="1:16" ht="12.75" customHeight="1" x14ac:dyDescent="0.2">
      <c r="A207" s="141">
        <v>11</v>
      </c>
      <c r="B207" s="144" t="s">
        <v>206</v>
      </c>
      <c r="C207" s="145" t="s">
        <v>563</v>
      </c>
      <c r="D207" s="144" t="s">
        <v>562</v>
      </c>
      <c r="E207" s="146" t="s">
        <v>288</v>
      </c>
      <c r="F207" s="147">
        <v>51201</v>
      </c>
      <c r="G207" s="148">
        <v>350</v>
      </c>
      <c r="H207" s="149">
        <v>1</v>
      </c>
      <c r="I207" s="186" t="str">
        <f t="shared" si="19"/>
        <v>AFP</v>
      </c>
      <c r="J207" s="193">
        <v>1</v>
      </c>
      <c r="K207" s="188">
        <f t="shared" si="20"/>
        <v>52.5</v>
      </c>
      <c r="L207" s="188">
        <f t="shared" si="21"/>
        <v>3.5437500000000002</v>
      </c>
      <c r="M207" s="188">
        <f t="shared" si="22"/>
        <v>0</v>
      </c>
      <c r="N207" s="188">
        <f t="shared" si="23"/>
        <v>3.9375</v>
      </c>
      <c r="O207" s="188">
        <f t="shared" si="24"/>
        <v>0</v>
      </c>
      <c r="P207" s="188">
        <f t="shared" si="25"/>
        <v>175</v>
      </c>
    </row>
    <row r="208" spans="1:16" ht="12.75" customHeight="1" x14ac:dyDescent="0.2">
      <c r="A208" s="141">
        <v>12</v>
      </c>
      <c r="B208" s="144" t="s">
        <v>193</v>
      </c>
      <c r="C208" s="145" t="s">
        <v>563</v>
      </c>
      <c r="D208" s="144" t="s">
        <v>878</v>
      </c>
      <c r="E208" s="146" t="s">
        <v>288</v>
      </c>
      <c r="F208" s="147">
        <v>51201</v>
      </c>
      <c r="G208" s="148">
        <v>350</v>
      </c>
      <c r="H208" s="149">
        <v>1</v>
      </c>
      <c r="I208" s="186" t="str">
        <f t="shared" si="19"/>
        <v>AFP</v>
      </c>
      <c r="J208" s="193">
        <v>1</v>
      </c>
      <c r="K208" s="188">
        <f t="shared" si="20"/>
        <v>52.5</v>
      </c>
      <c r="L208" s="188">
        <f t="shared" si="21"/>
        <v>3.5437500000000002</v>
      </c>
      <c r="M208" s="188">
        <f t="shared" si="22"/>
        <v>0</v>
      </c>
      <c r="N208" s="188">
        <f t="shared" si="23"/>
        <v>3.9375</v>
      </c>
      <c r="O208" s="188">
        <f>IF(H208=3,K208*O206,0)</f>
        <v>0</v>
      </c>
      <c r="P208" s="188">
        <f t="shared" si="25"/>
        <v>175</v>
      </c>
    </row>
    <row r="209" spans="1:16" ht="12.75" customHeight="1" x14ac:dyDescent="0.2">
      <c r="A209" s="141">
        <v>13</v>
      </c>
      <c r="B209" s="144" t="s">
        <v>207</v>
      </c>
      <c r="C209" s="145" t="s">
        <v>563</v>
      </c>
      <c r="D209" s="144" t="s">
        <v>878</v>
      </c>
      <c r="E209" s="146" t="s">
        <v>288</v>
      </c>
      <c r="F209" s="147">
        <v>51201</v>
      </c>
      <c r="G209" s="148">
        <v>350</v>
      </c>
      <c r="H209" s="149">
        <v>1</v>
      </c>
      <c r="I209" s="186" t="str">
        <f t="shared" si="19"/>
        <v>AFP</v>
      </c>
      <c r="J209" s="193">
        <v>1</v>
      </c>
      <c r="K209" s="188">
        <f t="shared" si="20"/>
        <v>52.5</v>
      </c>
      <c r="L209" s="188">
        <f t="shared" si="21"/>
        <v>3.5437500000000002</v>
      </c>
      <c r="M209" s="188">
        <f t="shared" si="22"/>
        <v>0</v>
      </c>
      <c r="N209" s="188">
        <f t="shared" si="23"/>
        <v>3.9375</v>
      </c>
      <c r="O209" s="188">
        <f>IF(H209=3,K209*O207,0)</f>
        <v>0</v>
      </c>
      <c r="P209" s="188">
        <f t="shared" si="25"/>
        <v>175</v>
      </c>
    </row>
    <row r="210" spans="1:16" ht="12.75" customHeight="1" x14ac:dyDescent="0.2">
      <c r="A210" s="141">
        <v>14</v>
      </c>
      <c r="B210" s="144" t="s">
        <v>83</v>
      </c>
      <c r="C210" s="145" t="s">
        <v>563</v>
      </c>
      <c r="D210" s="144" t="s">
        <v>878</v>
      </c>
      <c r="E210" s="146" t="s">
        <v>288</v>
      </c>
      <c r="F210" s="147">
        <v>51201</v>
      </c>
      <c r="G210" s="148">
        <v>350</v>
      </c>
      <c r="H210" s="149">
        <v>1</v>
      </c>
      <c r="I210" s="186" t="str">
        <f t="shared" si="19"/>
        <v>AFP</v>
      </c>
      <c r="J210" s="193">
        <v>1</v>
      </c>
      <c r="K210" s="188">
        <f t="shared" si="20"/>
        <v>52.5</v>
      </c>
      <c r="L210" s="188">
        <f t="shared" si="21"/>
        <v>3.5437500000000002</v>
      </c>
      <c r="M210" s="188">
        <f t="shared" si="22"/>
        <v>0</v>
      </c>
      <c r="N210" s="188">
        <f t="shared" si="23"/>
        <v>3.9375</v>
      </c>
      <c r="O210" s="188">
        <f t="shared" si="24"/>
        <v>0</v>
      </c>
      <c r="P210" s="188">
        <f t="shared" si="25"/>
        <v>175</v>
      </c>
    </row>
    <row r="211" spans="1:16" ht="12.75" customHeight="1" x14ac:dyDescent="0.2">
      <c r="A211" s="141">
        <v>15</v>
      </c>
      <c r="B211" s="144" t="s">
        <v>194</v>
      </c>
      <c r="C211" s="145" t="s">
        <v>563</v>
      </c>
      <c r="D211" s="144" t="s">
        <v>878</v>
      </c>
      <c r="E211" s="146" t="s">
        <v>288</v>
      </c>
      <c r="F211" s="147">
        <v>51201</v>
      </c>
      <c r="G211" s="148">
        <v>350</v>
      </c>
      <c r="H211" s="149">
        <v>1</v>
      </c>
      <c r="I211" s="186" t="str">
        <f t="shared" si="19"/>
        <v>AFP</v>
      </c>
      <c r="J211" s="193">
        <v>1</v>
      </c>
      <c r="K211" s="188">
        <f t="shared" si="20"/>
        <v>52.5</v>
      </c>
      <c r="L211" s="188">
        <f t="shared" si="21"/>
        <v>3.5437500000000002</v>
      </c>
      <c r="M211" s="188">
        <f t="shared" si="22"/>
        <v>0</v>
      </c>
      <c r="N211" s="188">
        <f t="shared" si="23"/>
        <v>3.9375</v>
      </c>
      <c r="O211" s="188">
        <f t="shared" si="24"/>
        <v>0</v>
      </c>
      <c r="P211" s="188">
        <f t="shared" si="25"/>
        <v>175</v>
      </c>
    </row>
    <row r="212" spans="1:16" ht="12.75" customHeight="1" x14ac:dyDescent="0.2">
      <c r="A212" s="141">
        <v>16</v>
      </c>
      <c r="B212" s="141" t="s">
        <v>45</v>
      </c>
      <c r="C212" s="145" t="s">
        <v>563</v>
      </c>
      <c r="D212" s="144" t="s">
        <v>878</v>
      </c>
      <c r="E212" s="146" t="s">
        <v>288</v>
      </c>
      <c r="F212" s="147">
        <v>51201</v>
      </c>
      <c r="G212" s="148">
        <v>350</v>
      </c>
      <c r="H212" s="149">
        <v>1</v>
      </c>
      <c r="I212" s="186" t="str">
        <f t="shared" si="19"/>
        <v>AFP</v>
      </c>
      <c r="J212" s="193">
        <v>1</v>
      </c>
      <c r="K212" s="188">
        <f t="shared" si="20"/>
        <v>52.5</v>
      </c>
      <c r="L212" s="188">
        <f t="shared" si="21"/>
        <v>3.5437500000000002</v>
      </c>
      <c r="M212" s="188">
        <f t="shared" si="22"/>
        <v>0</v>
      </c>
      <c r="N212" s="188">
        <f t="shared" si="23"/>
        <v>3.9375</v>
      </c>
      <c r="O212" s="188">
        <f t="shared" si="24"/>
        <v>0</v>
      </c>
      <c r="P212" s="188">
        <f t="shared" si="25"/>
        <v>175</v>
      </c>
    </row>
    <row r="213" spans="1:16" ht="12.75" customHeight="1" x14ac:dyDescent="0.2">
      <c r="A213" s="141">
        <v>17</v>
      </c>
      <c r="B213" s="141" t="s">
        <v>37</v>
      </c>
      <c r="C213" s="141" t="s">
        <v>563</v>
      </c>
      <c r="D213" s="144" t="s">
        <v>878</v>
      </c>
      <c r="E213" s="146" t="s">
        <v>288</v>
      </c>
      <c r="F213" s="147">
        <v>51201</v>
      </c>
      <c r="G213" s="148">
        <v>350</v>
      </c>
      <c r="H213" s="149">
        <v>1</v>
      </c>
      <c r="I213" s="186" t="str">
        <f t="shared" si="19"/>
        <v>AFP</v>
      </c>
      <c r="J213" s="193">
        <v>1</v>
      </c>
      <c r="K213" s="188">
        <f t="shared" si="20"/>
        <v>52.5</v>
      </c>
      <c r="L213" s="188">
        <f t="shared" si="21"/>
        <v>3.5437500000000002</v>
      </c>
      <c r="M213" s="188">
        <f t="shared" si="22"/>
        <v>0</v>
      </c>
      <c r="N213" s="188">
        <f t="shared" si="23"/>
        <v>3.9375</v>
      </c>
      <c r="O213" s="188">
        <f t="shared" si="24"/>
        <v>0</v>
      </c>
      <c r="P213" s="188">
        <f t="shared" si="25"/>
        <v>175</v>
      </c>
    </row>
    <row r="214" spans="1:16" ht="12.75" customHeight="1" x14ac:dyDescent="0.2">
      <c r="A214" s="141">
        <v>18</v>
      </c>
      <c r="B214" s="141" t="s">
        <v>646</v>
      </c>
      <c r="C214" s="141" t="s">
        <v>563</v>
      </c>
      <c r="D214" s="144" t="s">
        <v>878</v>
      </c>
      <c r="E214" s="146" t="s">
        <v>288</v>
      </c>
      <c r="F214" s="147">
        <v>51201</v>
      </c>
      <c r="G214" s="148">
        <v>350</v>
      </c>
      <c r="H214" s="149">
        <v>1</v>
      </c>
      <c r="I214" s="186" t="str">
        <f t="shared" si="19"/>
        <v>AFP</v>
      </c>
      <c r="J214" s="193">
        <v>1</v>
      </c>
      <c r="K214" s="188">
        <f t="shared" si="20"/>
        <v>52.5</v>
      </c>
      <c r="L214" s="188">
        <f t="shared" si="21"/>
        <v>3.5437500000000002</v>
      </c>
      <c r="M214" s="188">
        <f t="shared" si="22"/>
        <v>0</v>
      </c>
      <c r="N214" s="188">
        <f t="shared" si="23"/>
        <v>3.9375</v>
      </c>
      <c r="O214" s="188">
        <f t="shared" si="24"/>
        <v>0</v>
      </c>
      <c r="P214" s="188">
        <f t="shared" si="25"/>
        <v>175</v>
      </c>
    </row>
    <row r="215" spans="1:16" ht="12.75" customHeight="1" thickBot="1" x14ac:dyDescent="0.25">
      <c r="A215" s="141"/>
      <c r="B215" s="141"/>
      <c r="C215" s="141"/>
      <c r="D215" s="144"/>
      <c r="E215" s="146"/>
      <c r="F215" s="147"/>
      <c r="G215" s="202">
        <f>SUM(G197:G214)</f>
        <v>6415</v>
      </c>
      <c r="H215" s="203"/>
      <c r="I215" s="196"/>
      <c r="J215" s="197"/>
      <c r="K215" s="202">
        <f t="shared" ref="K215:P215" si="28">SUM(K197:K214)</f>
        <v>962.25</v>
      </c>
      <c r="L215" s="202">
        <f t="shared" si="28"/>
        <v>64.951875000000015</v>
      </c>
      <c r="M215" s="202">
        <f t="shared" si="28"/>
        <v>0</v>
      </c>
      <c r="N215" s="202">
        <f t="shared" si="28"/>
        <v>72.168750000000003</v>
      </c>
      <c r="O215" s="202">
        <f t="shared" si="28"/>
        <v>0</v>
      </c>
      <c r="P215" s="202">
        <f t="shared" si="28"/>
        <v>3207.5</v>
      </c>
    </row>
    <row r="216" spans="1:16" ht="12.75" customHeight="1" thickTop="1" x14ac:dyDescent="0.2">
      <c r="A216" s="141"/>
      <c r="B216" s="141"/>
      <c r="C216" s="141"/>
      <c r="D216" s="144"/>
      <c r="E216" s="146"/>
      <c r="F216" s="147"/>
      <c r="G216" s="148"/>
      <c r="H216" s="149"/>
      <c r="I216" s="186"/>
      <c r="J216" s="193"/>
      <c r="K216" s="188"/>
      <c r="L216" s="188"/>
      <c r="M216" s="188"/>
      <c r="N216" s="188"/>
      <c r="O216" s="188"/>
      <c r="P216" s="188"/>
    </row>
    <row r="217" spans="1:16" ht="12.75" customHeight="1" x14ac:dyDescent="0.2">
      <c r="A217" s="141">
        <v>1</v>
      </c>
      <c r="B217" s="144" t="s">
        <v>84</v>
      </c>
      <c r="C217" s="145" t="s">
        <v>719</v>
      </c>
      <c r="D217" s="144" t="s">
        <v>736</v>
      </c>
      <c r="E217" s="146" t="s">
        <v>289</v>
      </c>
      <c r="F217" s="147" t="s">
        <v>331</v>
      </c>
      <c r="G217" s="148">
        <v>900</v>
      </c>
      <c r="H217" s="149">
        <v>1</v>
      </c>
      <c r="I217" s="186" t="str">
        <f t="shared" ref="I217:I282" si="29">VLOOKUP(H217,$BE$1:$BF$4,2)</f>
        <v>AFP</v>
      </c>
      <c r="J217" s="193">
        <v>0</v>
      </c>
      <c r="K217" s="188">
        <f t="shared" si="20"/>
        <v>0</v>
      </c>
      <c r="L217" s="188">
        <f t="shared" si="21"/>
        <v>0</v>
      </c>
      <c r="M217" s="188">
        <f t="shared" si="22"/>
        <v>0</v>
      </c>
      <c r="N217" s="188">
        <f t="shared" si="23"/>
        <v>0</v>
      </c>
      <c r="O217" s="188">
        <f>IF(H217=3,K217*O213,0)</f>
        <v>0</v>
      </c>
      <c r="P217" s="188">
        <f t="shared" si="25"/>
        <v>0</v>
      </c>
    </row>
    <row r="218" spans="1:16" ht="12.75" customHeight="1" x14ac:dyDescent="0.2">
      <c r="A218" s="141">
        <v>2</v>
      </c>
      <c r="B218" s="144" t="s">
        <v>85</v>
      </c>
      <c r="C218" s="144" t="s">
        <v>203</v>
      </c>
      <c r="D218" s="144" t="s">
        <v>736</v>
      </c>
      <c r="E218" s="146" t="s">
        <v>289</v>
      </c>
      <c r="F218" s="147" t="s">
        <v>331</v>
      </c>
      <c r="G218" s="148">
        <v>500</v>
      </c>
      <c r="H218" s="149">
        <v>1</v>
      </c>
      <c r="I218" s="186" t="str">
        <f>VLOOKUP(H218,$BE$1:$BF$4,2)</f>
        <v>AFP</v>
      </c>
      <c r="J218" s="193">
        <v>0</v>
      </c>
      <c r="K218" s="188">
        <f>IF(J218=1,(G218/2)*0.3,0)</f>
        <v>0</v>
      </c>
      <c r="L218" s="188">
        <f>IF(H218=1,K218*$L$7,0)</f>
        <v>0</v>
      </c>
      <c r="M218" s="188">
        <f>IF(H218=2,K218*$M$7,0)</f>
        <v>0</v>
      </c>
      <c r="N218" s="188">
        <f>K218*$N$7</f>
        <v>0</v>
      </c>
      <c r="O218" s="188">
        <f>IF(H218=3,K218*O221,0)</f>
        <v>0</v>
      </c>
      <c r="P218" s="188">
        <f>IF(J218=1,G218/2,0)</f>
        <v>0</v>
      </c>
    </row>
    <row r="219" spans="1:16" ht="12.75" customHeight="1" x14ac:dyDescent="0.2">
      <c r="A219" s="141">
        <v>3</v>
      </c>
      <c r="B219" s="144" t="s">
        <v>182</v>
      </c>
      <c r="C219" s="144" t="s">
        <v>203</v>
      </c>
      <c r="D219" s="144" t="s">
        <v>736</v>
      </c>
      <c r="E219" s="146" t="s">
        <v>289</v>
      </c>
      <c r="F219" s="147" t="s">
        <v>331</v>
      </c>
      <c r="G219" s="148">
        <v>450</v>
      </c>
      <c r="H219" s="149">
        <v>1</v>
      </c>
      <c r="I219" s="186" t="str">
        <f t="shared" si="29"/>
        <v>AFP</v>
      </c>
      <c r="J219" s="193">
        <v>0</v>
      </c>
      <c r="K219" s="188">
        <f t="shared" ref="K219:K283" si="30">IF(J219=1,(G219/2)*0.3,0)</f>
        <v>0</v>
      </c>
      <c r="L219" s="188">
        <f t="shared" ref="L219:L283" si="31">IF(H219=1,K219*$L$7,0)</f>
        <v>0</v>
      </c>
      <c r="M219" s="188">
        <f t="shared" ref="M219:M283" si="32">IF(H219=2,K219*$M$7,0)</f>
        <v>0</v>
      </c>
      <c r="N219" s="188">
        <f t="shared" ref="N219:N283" si="33">K219*$N$7</f>
        <v>0</v>
      </c>
      <c r="O219" s="188">
        <f>IF(H219=3,K219*O214,0)</f>
        <v>0</v>
      </c>
      <c r="P219" s="188">
        <f t="shared" ref="P219:P283" si="34">IF(J219=1,G219/2,0)</f>
        <v>0</v>
      </c>
    </row>
    <row r="220" spans="1:16" ht="12.75" customHeight="1" x14ac:dyDescent="0.2">
      <c r="A220" s="141">
        <v>4</v>
      </c>
      <c r="B220" s="144" t="s">
        <v>880</v>
      </c>
      <c r="C220" s="145" t="s">
        <v>203</v>
      </c>
      <c r="D220" s="144" t="s">
        <v>736</v>
      </c>
      <c r="E220" s="146" t="s">
        <v>289</v>
      </c>
      <c r="F220" s="147" t="s">
        <v>331</v>
      </c>
      <c r="G220" s="148">
        <v>450</v>
      </c>
      <c r="H220" s="149">
        <v>1</v>
      </c>
      <c r="I220" s="186" t="str">
        <f t="shared" si="29"/>
        <v>AFP</v>
      </c>
      <c r="J220" s="193">
        <v>0</v>
      </c>
      <c r="K220" s="188">
        <f t="shared" si="30"/>
        <v>0</v>
      </c>
      <c r="L220" s="188">
        <f t="shared" si="31"/>
        <v>0</v>
      </c>
      <c r="M220" s="188">
        <f t="shared" si="32"/>
        <v>0</v>
      </c>
      <c r="N220" s="188">
        <f t="shared" si="33"/>
        <v>0</v>
      </c>
      <c r="O220" s="188">
        <f>IF(H220=3,K220*O217,0)</f>
        <v>0</v>
      </c>
      <c r="P220" s="188">
        <f t="shared" si="34"/>
        <v>0</v>
      </c>
    </row>
    <row r="221" spans="1:16" ht="12.75" customHeight="1" x14ac:dyDescent="0.2">
      <c r="A221" s="141">
        <v>5</v>
      </c>
      <c r="B221" s="144" t="s">
        <v>566</v>
      </c>
      <c r="C221" s="145" t="s">
        <v>203</v>
      </c>
      <c r="D221" s="144" t="s">
        <v>736</v>
      </c>
      <c r="E221" s="146" t="s">
        <v>289</v>
      </c>
      <c r="F221" s="147" t="s">
        <v>331</v>
      </c>
      <c r="G221" s="148">
        <v>350</v>
      </c>
      <c r="H221" s="149">
        <v>1</v>
      </c>
      <c r="I221" s="186" t="str">
        <f t="shared" si="29"/>
        <v>AFP</v>
      </c>
      <c r="J221" s="193">
        <v>0</v>
      </c>
      <c r="K221" s="188">
        <f t="shared" si="30"/>
        <v>0</v>
      </c>
      <c r="L221" s="188">
        <f t="shared" si="31"/>
        <v>0</v>
      </c>
      <c r="M221" s="188">
        <f t="shared" si="32"/>
        <v>0</v>
      </c>
      <c r="N221" s="188">
        <f t="shared" si="33"/>
        <v>0</v>
      </c>
      <c r="O221" s="188">
        <f t="shared" ref="O221:O283" si="35">IF(H221=3,K221*O219,0)</f>
        <v>0</v>
      </c>
      <c r="P221" s="188">
        <f t="shared" si="34"/>
        <v>0</v>
      </c>
    </row>
    <row r="222" spans="1:16" ht="12.75" customHeight="1" x14ac:dyDescent="0.2">
      <c r="A222" s="141">
        <v>6</v>
      </c>
      <c r="B222" s="144" t="s">
        <v>539</v>
      </c>
      <c r="C222" s="145" t="s">
        <v>747</v>
      </c>
      <c r="D222" s="144" t="s">
        <v>736</v>
      </c>
      <c r="E222" s="147" t="s">
        <v>289</v>
      </c>
      <c r="F222" s="147" t="s">
        <v>331</v>
      </c>
      <c r="G222" s="148">
        <v>500</v>
      </c>
      <c r="H222" s="149">
        <v>1</v>
      </c>
      <c r="I222" s="186" t="str">
        <f t="shared" si="29"/>
        <v>AFP</v>
      </c>
      <c r="J222" s="193">
        <v>0</v>
      </c>
      <c r="K222" s="188">
        <f t="shared" si="30"/>
        <v>0</v>
      </c>
      <c r="L222" s="188">
        <f t="shared" si="31"/>
        <v>0</v>
      </c>
      <c r="M222" s="188">
        <f t="shared" si="32"/>
        <v>0</v>
      </c>
      <c r="N222" s="188">
        <f t="shared" si="33"/>
        <v>0</v>
      </c>
      <c r="O222" s="188">
        <f t="shared" si="35"/>
        <v>0</v>
      </c>
      <c r="P222" s="188">
        <f t="shared" si="34"/>
        <v>0</v>
      </c>
    </row>
    <row r="223" spans="1:16" ht="12.75" customHeight="1" thickBot="1" x14ac:dyDescent="0.25">
      <c r="A223" s="186"/>
      <c r="B223" s="186"/>
      <c r="C223" s="186"/>
      <c r="D223" s="186"/>
      <c r="E223" s="186"/>
      <c r="F223" s="186"/>
      <c r="G223" s="204">
        <f>SUM(G217:G222)</f>
        <v>3150</v>
      </c>
      <c r="H223" s="196"/>
      <c r="I223" s="196"/>
      <c r="J223" s="196"/>
      <c r="K223" s="204">
        <f t="shared" ref="K223:P223" si="36">SUM(K217:K222)</f>
        <v>0</v>
      </c>
      <c r="L223" s="204">
        <f t="shared" si="36"/>
        <v>0</v>
      </c>
      <c r="M223" s="204">
        <f t="shared" si="36"/>
        <v>0</v>
      </c>
      <c r="N223" s="204">
        <f t="shared" si="36"/>
        <v>0</v>
      </c>
      <c r="O223" s="204">
        <f t="shared" si="36"/>
        <v>0</v>
      </c>
      <c r="P223" s="204">
        <f t="shared" si="36"/>
        <v>0</v>
      </c>
    </row>
    <row r="224" spans="1:16" ht="12.75" customHeight="1" thickTop="1" x14ac:dyDescent="0.2">
      <c r="A224" s="141"/>
      <c r="B224" s="144"/>
      <c r="C224" s="144"/>
      <c r="D224" s="144"/>
      <c r="E224" s="146"/>
      <c r="F224" s="147"/>
      <c r="G224" s="148"/>
      <c r="H224" s="149"/>
      <c r="I224" s="186"/>
      <c r="J224" s="193"/>
      <c r="K224" s="188"/>
      <c r="L224" s="188"/>
      <c r="M224" s="188"/>
      <c r="N224" s="188"/>
      <c r="O224" s="188"/>
      <c r="P224" s="188"/>
    </row>
    <row r="225" spans="1:16" ht="12.75" customHeight="1" x14ac:dyDescent="0.2">
      <c r="A225" s="141">
        <v>1</v>
      </c>
      <c r="B225" s="150" t="s">
        <v>567</v>
      </c>
      <c r="C225" s="150" t="s">
        <v>881</v>
      </c>
      <c r="D225" s="150" t="s">
        <v>217</v>
      </c>
      <c r="E225" s="159" t="s">
        <v>290</v>
      </c>
      <c r="F225" s="160" t="s">
        <v>331</v>
      </c>
      <c r="G225" s="151">
        <v>650</v>
      </c>
      <c r="H225" s="149">
        <v>1</v>
      </c>
      <c r="I225" s="186" t="str">
        <f t="shared" si="29"/>
        <v>AFP</v>
      </c>
      <c r="J225" s="193">
        <v>1</v>
      </c>
      <c r="K225" s="188">
        <f t="shared" si="30"/>
        <v>97.5</v>
      </c>
      <c r="L225" s="188">
        <f t="shared" si="31"/>
        <v>6.5812500000000007</v>
      </c>
      <c r="M225" s="188">
        <f t="shared" si="32"/>
        <v>0</v>
      </c>
      <c r="N225" s="188">
        <f t="shared" si="33"/>
        <v>7.3125</v>
      </c>
      <c r="O225" s="188">
        <f>IF(H225=3,K225*O222,0)</f>
        <v>0</v>
      </c>
      <c r="P225" s="188">
        <f t="shared" si="34"/>
        <v>325</v>
      </c>
    </row>
    <row r="226" spans="1:16" ht="12.75" customHeight="1" x14ac:dyDescent="0.2">
      <c r="A226" s="141">
        <v>2</v>
      </c>
      <c r="B226" s="150" t="s">
        <v>86</v>
      </c>
      <c r="C226" s="150" t="s">
        <v>717</v>
      </c>
      <c r="D226" s="150" t="s">
        <v>217</v>
      </c>
      <c r="E226" s="159" t="s">
        <v>290</v>
      </c>
      <c r="F226" s="160" t="s">
        <v>331</v>
      </c>
      <c r="G226" s="151">
        <v>425</v>
      </c>
      <c r="H226" s="149">
        <v>1</v>
      </c>
      <c r="I226" s="186" t="str">
        <f t="shared" si="29"/>
        <v>AFP</v>
      </c>
      <c r="J226" s="193">
        <v>1</v>
      </c>
      <c r="K226" s="188">
        <f t="shared" si="30"/>
        <v>63.75</v>
      </c>
      <c r="L226" s="188">
        <f t="shared" si="31"/>
        <v>4.3031250000000005</v>
      </c>
      <c r="M226" s="188">
        <f t="shared" si="32"/>
        <v>0</v>
      </c>
      <c r="N226" s="188">
        <f t="shared" si="33"/>
        <v>4.78125</v>
      </c>
      <c r="O226" s="188">
        <f>IF(H226=3,K226*O218,0)</f>
        <v>0</v>
      </c>
      <c r="P226" s="188">
        <f t="shared" si="34"/>
        <v>212.5</v>
      </c>
    </row>
    <row r="227" spans="1:16" ht="12.75" customHeight="1" x14ac:dyDescent="0.2">
      <c r="A227" s="141">
        <v>3</v>
      </c>
      <c r="B227" s="150" t="s">
        <v>734</v>
      </c>
      <c r="C227" s="150" t="s">
        <v>804</v>
      </c>
      <c r="D227" s="150" t="s">
        <v>883</v>
      </c>
      <c r="E227" s="161" t="s">
        <v>290</v>
      </c>
      <c r="F227" s="162">
        <v>51201</v>
      </c>
      <c r="G227" s="151">
        <v>1300</v>
      </c>
      <c r="H227" s="149">
        <v>1</v>
      </c>
      <c r="I227" s="186" t="str">
        <f t="shared" si="29"/>
        <v>AFP</v>
      </c>
      <c r="J227" s="193">
        <v>1</v>
      </c>
      <c r="K227" s="188">
        <f t="shared" si="30"/>
        <v>195</v>
      </c>
      <c r="L227" s="188">
        <f t="shared" si="31"/>
        <v>13.162500000000001</v>
      </c>
      <c r="M227" s="188">
        <f t="shared" si="32"/>
        <v>0</v>
      </c>
      <c r="N227" s="188">
        <f t="shared" si="33"/>
        <v>14.625</v>
      </c>
      <c r="O227" s="188">
        <f t="shared" si="35"/>
        <v>0</v>
      </c>
      <c r="P227" s="188">
        <f t="shared" si="34"/>
        <v>650</v>
      </c>
    </row>
    <row r="228" spans="1:16" ht="12.75" customHeight="1" x14ac:dyDescent="0.2">
      <c r="A228" s="141">
        <v>4</v>
      </c>
      <c r="B228" s="150" t="s">
        <v>576</v>
      </c>
      <c r="C228" s="150" t="s">
        <v>882</v>
      </c>
      <c r="D228" s="150" t="s">
        <v>883</v>
      </c>
      <c r="E228" s="161" t="s">
        <v>290</v>
      </c>
      <c r="F228" s="162" t="s">
        <v>331</v>
      </c>
      <c r="G228" s="151">
        <v>1000</v>
      </c>
      <c r="H228" s="149">
        <v>1</v>
      </c>
      <c r="I228" s="186" t="str">
        <f t="shared" si="29"/>
        <v>AFP</v>
      </c>
      <c r="J228" s="193">
        <v>1</v>
      </c>
      <c r="K228" s="188">
        <f t="shared" si="30"/>
        <v>150</v>
      </c>
      <c r="L228" s="188">
        <f t="shared" si="31"/>
        <v>10.125</v>
      </c>
      <c r="M228" s="188">
        <f t="shared" si="32"/>
        <v>0</v>
      </c>
      <c r="N228" s="188">
        <f t="shared" si="33"/>
        <v>11.25</v>
      </c>
      <c r="O228" s="188">
        <f t="shared" si="35"/>
        <v>0</v>
      </c>
      <c r="P228" s="188">
        <f t="shared" si="34"/>
        <v>500</v>
      </c>
    </row>
    <row r="229" spans="1:16" ht="12.75" customHeight="1" x14ac:dyDescent="0.2">
      <c r="A229" s="141">
        <v>5</v>
      </c>
      <c r="B229" s="150" t="s">
        <v>87</v>
      </c>
      <c r="C229" s="150" t="s">
        <v>884</v>
      </c>
      <c r="D229" s="150" t="s">
        <v>883</v>
      </c>
      <c r="E229" s="161" t="s">
        <v>290</v>
      </c>
      <c r="F229" s="162" t="s">
        <v>331</v>
      </c>
      <c r="G229" s="151">
        <v>750</v>
      </c>
      <c r="H229" s="149">
        <v>1</v>
      </c>
      <c r="I229" s="186" t="str">
        <f t="shared" si="29"/>
        <v>AFP</v>
      </c>
      <c r="J229" s="193">
        <v>1</v>
      </c>
      <c r="K229" s="188">
        <f t="shared" si="30"/>
        <v>112.5</v>
      </c>
      <c r="L229" s="188">
        <f t="shared" si="31"/>
        <v>7.5937500000000009</v>
      </c>
      <c r="M229" s="188">
        <f t="shared" si="32"/>
        <v>0</v>
      </c>
      <c r="N229" s="188">
        <f t="shared" si="33"/>
        <v>8.4375</v>
      </c>
      <c r="O229" s="188">
        <f t="shared" si="35"/>
        <v>0</v>
      </c>
      <c r="P229" s="188">
        <f t="shared" si="34"/>
        <v>375</v>
      </c>
    </row>
    <row r="230" spans="1:16" ht="12.75" customHeight="1" x14ac:dyDescent="0.2">
      <c r="A230" s="141">
        <v>6</v>
      </c>
      <c r="B230" s="150" t="s">
        <v>16</v>
      </c>
      <c r="C230" s="150" t="s">
        <v>886</v>
      </c>
      <c r="D230" s="150" t="s">
        <v>883</v>
      </c>
      <c r="E230" s="161" t="s">
        <v>290</v>
      </c>
      <c r="F230" s="162" t="s">
        <v>331</v>
      </c>
      <c r="G230" s="151">
        <v>765</v>
      </c>
      <c r="H230" s="149">
        <v>1</v>
      </c>
      <c r="I230" s="186" t="str">
        <f t="shared" si="29"/>
        <v>AFP</v>
      </c>
      <c r="J230" s="193">
        <v>1</v>
      </c>
      <c r="K230" s="188">
        <f t="shared" si="30"/>
        <v>114.75</v>
      </c>
      <c r="L230" s="188">
        <f t="shared" si="31"/>
        <v>7.7456250000000004</v>
      </c>
      <c r="M230" s="188">
        <f t="shared" si="32"/>
        <v>0</v>
      </c>
      <c r="N230" s="188">
        <f t="shared" si="33"/>
        <v>8.6062499999999993</v>
      </c>
      <c r="O230" s="188">
        <f t="shared" si="35"/>
        <v>0</v>
      </c>
      <c r="P230" s="188">
        <f t="shared" si="34"/>
        <v>382.5</v>
      </c>
    </row>
    <row r="231" spans="1:16" ht="12.75" customHeight="1" x14ac:dyDescent="0.2">
      <c r="A231" s="141">
        <v>7</v>
      </c>
      <c r="B231" s="150" t="s">
        <v>805</v>
      </c>
      <c r="C231" s="150" t="s">
        <v>902</v>
      </c>
      <c r="D231" s="150" t="s">
        <v>883</v>
      </c>
      <c r="E231" s="161" t="s">
        <v>290</v>
      </c>
      <c r="F231" s="162" t="s">
        <v>331</v>
      </c>
      <c r="G231" s="151">
        <v>600</v>
      </c>
      <c r="H231" s="149">
        <v>1</v>
      </c>
      <c r="I231" s="186" t="str">
        <f t="shared" si="29"/>
        <v>AFP</v>
      </c>
      <c r="J231" s="193">
        <v>1</v>
      </c>
      <c r="K231" s="188">
        <f t="shared" si="30"/>
        <v>90</v>
      </c>
      <c r="L231" s="188">
        <f t="shared" si="31"/>
        <v>6.0750000000000002</v>
      </c>
      <c r="M231" s="188">
        <f t="shared" si="32"/>
        <v>0</v>
      </c>
      <c r="N231" s="188">
        <f t="shared" si="33"/>
        <v>6.75</v>
      </c>
      <c r="O231" s="188">
        <f t="shared" si="35"/>
        <v>0</v>
      </c>
      <c r="P231" s="188">
        <f t="shared" si="34"/>
        <v>300</v>
      </c>
    </row>
    <row r="232" spans="1:16" ht="12.75" customHeight="1" x14ac:dyDescent="0.2">
      <c r="A232" s="141">
        <v>8</v>
      </c>
      <c r="B232" s="150" t="s">
        <v>806</v>
      </c>
      <c r="C232" s="150" t="s">
        <v>903</v>
      </c>
      <c r="D232" s="150" t="s">
        <v>883</v>
      </c>
      <c r="E232" s="161" t="s">
        <v>290</v>
      </c>
      <c r="F232" s="162" t="s">
        <v>331</v>
      </c>
      <c r="G232" s="151">
        <v>600</v>
      </c>
      <c r="H232" s="149">
        <v>1</v>
      </c>
      <c r="I232" s="186" t="str">
        <f t="shared" si="29"/>
        <v>AFP</v>
      </c>
      <c r="J232" s="193">
        <v>1</v>
      </c>
      <c r="K232" s="188">
        <f t="shared" si="30"/>
        <v>90</v>
      </c>
      <c r="L232" s="188">
        <f t="shared" si="31"/>
        <v>6.0750000000000002</v>
      </c>
      <c r="M232" s="188">
        <f t="shared" si="32"/>
        <v>0</v>
      </c>
      <c r="N232" s="188">
        <f t="shared" si="33"/>
        <v>6.75</v>
      </c>
      <c r="O232" s="188">
        <f t="shared" si="35"/>
        <v>0</v>
      </c>
      <c r="P232" s="188">
        <f t="shared" si="34"/>
        <v>300</v>
      </c>
    </row>
    <row r="233" spans="1:16" ht="12.75" customHeight="1" x14ac:dyDescent="0.2">
      <c r="A233" s="141">
        <v>9</v>
      </c>
      <c r="B233" s="150" t="s">
        <v>677</v>
      </c>
      <c r="C233" s="150" t="s">
        <v>625</v>
      </c>
      <c r="D233" s="150" t="s">
        <v>883</v>
      </c>
      <c r="E233" s="161" t="s">
        <v>290</v>
      </c>
      <c r="F233" s="162" t="s">
        <v>331</v>
      </c>
      <c r="G233" s="151">
        <v>500</v>
      </c>
      <c r="H233" s="149">
        <v>1</v>
      </c>
      <c r="I233" s="186" t="str">
        <f t="shared" si="29"/>
        <v>AFP</v>
      </c>
      <c r="J233" s="193">
        <v>1</v>
      </c>
      <c r="K233" s="188">
        <f t="shared" si="30"/>
        <v>75</v>
      </c>
      <c r="L233" s="188">
        <f t="shared" si="31"/>
        <v>5.0625</v>
      </c>
      <c r="M233" s="188">
        <f t="shared" si="32"/>
        <v>0</v>
      </c>
      <c r="N233" s="188">
        <f t="shared" si="33"/>
        <v>5.625</v>
      </c>
      <c r="O233" s="188">
        <f t="shared" si="35"/>
        <v>0</v>
      </c>
      <c r="P233" s="188">
        <f t="shared" si="34"/>
        <v>250</v>
      </c>
    </row>
    <row r="234" spans="1:16" ht="12.75" customHeight="1" x14ac:dyDescent="0.2">
      <c r="A234" s="141">
        <v>10</v>
      </c>
      <c r="B234" s="150" t="s">
        <v>582</v>
      </c>
      <c r="C234" s="150" t="s">
        <v>887</v>
      </c>
      <c r="D234" s="150" t="s">
        <v>883</v>
      </c>
      <c r="E234" s="161" t="s">
        <v>290</v>
      </c>
      <c r="F234" s="162" t="s">
        <v>331</v>
      </c>
      <c r="G234" s="151">
        <v>600</v>
      </c>
      <c r="H234" s="149">
        <v>1</v>
      </c>
      <c r="I234" s="186" t="str">
        <f t="shared" si="29"/>
        <v>AFP</v>
      </c>
      <c r="J234" s="193">
        <v>1</v>
      </c>
      <c r="K234" s="188">
        <f t="shared" si="30"/>
        <v>90</v>
      </c>
      <c r="L234" s="188">
        <f t="shared" si="31"/>
        <v>6.0750000000000002</v>
      </c>
      <c r="M234" s="188">
        <f t="shared" si="32"/>
        <v>0</v>
      </c>
      <c r="N234" s="188">
        <f t="shared" si="33"/>
        <v>6.75</v>
      </c>
      <c r="O234" s="188">
        <f t="shared" si="35"/>
        <v>0</v>
      </c>
      <c r="P234" s="188">
        <f t="shared" si="34"/>
        <v>300</v>
      </c>
    </row>
    <row r="235" spans="1:16" ht="12.75" customHeight="1" x14ac:dyDescent="0.2">
      <c r="A235" s="141">
        <v>11</v>
      </c>
      <c r="B235" s="150" t="s">
        <v>6</v>
      </c>
      <c r="C235" s="150" t="s">
        <v>573</v>
      </c>
      <c r="D235" s="150" t="s">
        <v>883</v>
      </c>
      <c r="E235" s="161" t="s">
        <v>290</v>
      </c>
      <c r="F235" s="162" t="s">
        <v>331</v>
      </c>
      <c r="G235" s="151">
        <v>350</v>
      </c>
      <c r="H235" s="149">
        <v>1</v>
      </c>
      <c r="I235" s="186" t="str">
        <f t="shared" si="29"/>
        <v>AFP</v>
      </c>
      <c r="J235" s="193">
        <v>1</v>
      </c>
      <c r="K235" s="188">
        <f t="shared" si="30"/>
        <v>52.5</v>
      </c>
      <c r="L235" s="188">
        <f t="shared" si="31"/>
        <v>3.5437500000000002</v>
      </c>
      <c r="M235" s="188">
        <f t="shared" si="32"/>
        <v>0</v>
      </c>
      <c r="N235" s="188">
        <f t="shared" si="33"/>
        <v>3.9375</v>
      </c>
      <c r="O235" s="188">
        <f t="shared" si="35"/>
        <v>0</v>
      </c>
      <c r="P235" s="188">
        <f t="shared" si="34"/>
        <v>175</v>
      </c>
    </row>
    <row r="236" spans="1:16" ht="12.75" customHeight="1" x14ac:dyDescent="0.2">
      <c r="A236" s="141">
        <v>12</v>
      </c>
      <c r="B236" s="150" t="s">
        <v>99</v>
      </c>
      <c r="C236" s="150" t="s">
        <v>573</v>
      </c>
      <c r="D236" s="150" t="s">
        <v>883</v>
      </c>
      <c r="E236" s="161" t="s">
        <v>290</v>
      </c>
      <c r="F236" s="162" t="s">
        <v>331</v>
      </c>
      <c r="G236" s="151">
        <v>350</v>
      </c>
      <c r="H236" s="149">
        <v>1</v>
      </c>
      <c r="I236" s="186" t="str">
        <f t="shared" si="29"/>
        <v>AFP</v>
      </c>
      <c r="J236" s="193">
        <v>1</v>
      </c>
      <c r="K236" s="188">
        <f t="shared" si="30"/>
        <v>52.5</v>
      </c>
      <c r="L236" s="188">
        <f t="shared" si="31"/>
        <v>3.5437500000000002</v>
      </c>
      <c r="M236" s="188">
        <f t="shared" si="32"/>
        <v>0</v>
      </c>
      <c r="N236" s="188">
        <f t="shared" si="33"/>
        <v>3.9375</v>
      </c>
      <c r="O236" s="188">
        <f t="shared" si="35"/>
        <v>0</v>
      </c>
      <c r="P236" s="188">
        <f t="shared" si="34"/>
        <v>175</v>
      </c>
    </row>
    <row r="237" spans="1:16" ht="12.75" customHeight="1" x14ac:dyDescent="0.2">
      <c r="A237" s="141">
        <v>13</v>
      </c>
      <c r="B237" s="150" t="s">
        <v>799</v>
      </c>
      <c r="C237" s="150" t="s">
        <v>573</v>
      </c>
      <c r="D237" s="150" t="s">
        <v>883</v>
      </c>
      <c r="E237" s="161" t="s">
        <v>290</v>
      </c>
      <c r="F237" s="162" t="s">
        <v>331</v>
      </c>
      <c r="G237" s="151">
        <v>350</v>
      </c>
      <c r="H237" s="149">
        <v>1</v>
      </c>
      <c r="I237" s="186" t="str">
        <f t="shared" si="29"/>
        <v>AFP</v>
      </c>
      <c r="J237" s="193">
        <v>1</v>
      </c>
      <c r="K237" s="188">
        <f t="shared" si="30"/>
        <v>52.5</v>
      </c>
      <c r="L237" s="188">
        <f t="shared" si="31"/>
        <v>3.5437500000000002</v>
      </c>
      <c r="M237" s="188">
        <f t="shared" si="32"/>
        <v>0</v>
      </c>
      <c r="N237" s="188">
        <f t="shared" si="33"/>
        <v>3.9375</v>
      </c>
      <c r="O237" s="188">
        <f t="shared" si="35"/>
        <v>0</v>
      </c>
      <c r="P237" s="188">
        <f t="shared" si="34"/>
        <v>175</v>
      </c>
    </row>
    <row r="238" spans="1:16" ht="12.75" customHeight="1" x14ac:dyDescent="0.2">
      <c r="A238" s="141">
        <v>14</v>
      </c>
      <c r="B238" s="150" t="s">
        <v>105</v>
      </c>
      <c r="C238" s="150" t="s">
        <v>573</v>
      </c>
      <c r="D238" s="150" t="s">
        <v>883</v>
      </c>
      <c r="E238" s="161" t="s">
        <v>290</v>
      </c>
      <c r="F238" s="162" t="s">
        <v>331</v>
      </c>
      <c r="G238" s="151">
        <v>350</v>
      </c>
      <c r="H238" s="149">
        <v>1</v>
      </c>
      <c r="I238" s="186" t="str">
        <f t="shared" si="29"/>
        <v>AFP</v>
      </c>
      <c r="J238" s="193">
        <v>1</v>
      </c>
      <c r="K238" s="188">
        <f t="shared" si="30"/>
        <v>52.5</v>
      </c>
      <c r="L238" s="188">
        <f t="shared" si="31"/>
        <v>3.5437500000000002</v>
      </c>
      <c r="M238" s="188">
        <f t="shared" si="32"/>
        <v>0</v>
      </c>
      <c r="N238" s="188">
        <f t="shared" si="33"/>
        <v>3.9375</v>
      </c>
      <c r="O238" s="188">
        <f t="shared" si="35"/>
        <v>0</v>
      </c>
      <c r="P238" s="188">
        <f t="shared" si="34"/>
        <v>175</v>
      </c>
    </row>
    <row r="239" spans="1:16" ht="12.75" customHeight="1" x14ac:dyDescent="0.2">
      <c r="A239" s="141">
        <v>15</v>
      </c>
      <c r="B239" s="150" t="s">
        <v>569</v>
      </c>
      <c r="C239" s="150" t="s">
        <v>561</v>
      </c>
      <c r="D239" s="150" t="s">
        <v>883</v>
      </c>
      <c r="E239" s="161" t="s">
        <v>290</v>
      </c>
      <c r="F239" s="162" t="s">
        <v>331</v>
      </c>
      <c r="G239" s="151">
        <v>465</v>
      </c>
      <c r="H239" s="149">
        <v>1</v>
      </c>
      <c r="I239" s="186" t="str">
        <f t="shared" si="29"/>
        <v>AFP</v>
      </c>
      <c r="J239" s="193">
        <v>1</v>
      </c>
      <c r="K239" s="188">
        <f t="shared" si="30"/>
        <v>69.75</v>
      </c>
      <c r="L239" s="188">
        <f t="shared" si="31"/>
        <v>4.7081249999999999</v>
      </c>
      <c r="M239" s="188">
        <f t="shared" si="32"/>
        <v>0</v>
      </c>
      <c r="N239" s="188">
        <f t="shared" si="33"/>
        <v>5.2312500000000002</v>
      </c>
      <c r="O239" s="188">
        <f>IF(H239=3,K239*O238,0)</f>
        <v>0</v>
      </c>
      <c r="P239" s="188">
        <f t="shared" si="34"/>
        <v>232.5</v>
      </c>
    </row>
    <row r="240" spans="1:16" ht="12.75" customHeight="1" x14ac:dyDescent="0.2">
      <c r="A240" s="141">
        <v>16</v>
      </c>
      <c r="B240" s="150" t="s">
        <v>570</v>
      </c>
      <c r="C240" s="150" t="s">
        <v>561</v>
      </c>
      <c r="D240" s="150" t="s">
        <v>883</v>
      </c>
      <c r="E240" s="161" t="s">
        <v>290</v>
      </c>
      <c r="F240" s="162" t="s">
        <v>331</v>
      </c>
      <c r="G240" s="151">
        <v>465</v>
      </c>
      <c r="H240" s="149">
        <v>1</v>
      </c>
      <c r="I240" s="186" t="str">
        <f t="shared" si="29"/>
        <v>AFP</v>
      </c>
      <c r="J240" s="193">
        <v>1</v>
      </c>
      <c r="K240" s="188">
        <f t="shared" si="30"/>
        <v>69.75</v>
      </c>
      <c r="L240" s="188">
        <f t="shared" si="31"/>
        <v>4.7081249999999999</v>
      </c>
      <c r="M240" s="188">
        <f t="shared" si="32"/>
        <v>0</v>
      </c>
      <c r="N240" s="188">
        <f t="shared" si="33"/>
        <v>5.2312500000000002</v>
      </c>
      <c r="O240" s="188">
        <f>IF(H240=3,K240*O273,0)</f>
        <v>0</v>
      </c>
      <c r="P240" s="188">
        <f t="shared" si="34"/>
        <v>232.5</v>
      </c>
    </row>
    <row r="241" spans="1:16" ht="12.75" customHeight="1" x14ac:dyDescent="0.2">
      <c r="A241" s="141">
        <v>17</v>
      </c>
      <c r="B241" s="150" t="s">
        <v>208</v>
      </c>
      <c r="C241" s="150" t="s">
        <v>561</v>
      </c>
      <c r="D241" s="150" t="s">
        <v>883</v>
      </c>
      <c r="E241" s="161" t="s">
        <v>290</v>
      </c>
      <c r="F241" s="162" t="s">
        <v>331</v>
      </c>
      <c r="G241" s="151">
        <v>465</v>
      </c>
      <c r="H241" s="149">
        <v>1</v>
      </c>
      <c r="I241" s="186" t="str">
        <f t="shared" si="29"/>
        <v>AFP</v>
      </c>
      <c r="J241" s="193">
        <v>1</v>
      </c>
      <c r="K241" s="188">
        <f t="shared" si="30"/>
        <v>69.75</v>
      </c>
      <c r="L241" s="188">
        <f t="shared" si="31"/>
        <v>4.7081249999999999</v>
      </c>
      <c r="M241" s="188">
        <f t="shared" si="32"/>
        <v>0</v>
      </c>
      <c r="N241" s="188">
        <f t="shared" si="33"/>
        <v>5.2312500000000002</v>
      </c>
      <c r="O241" s="188">
        <f t="shared" si="35"/>
        <v>0</v>
      </c>
      <c r="P241" s="188">
        <f t="shared" si="34"/>
        <v>232.5</v>
      </c>
    </row>
    <row r="242" spans="1:16" ht="12.75" customHeight="1" x14ac:dyDescent="0.2">
      <c r="A242" s="141">
        <v>18</v>
      </c>
      <c r="B242" s="150" t="s">
        <v>13</v>
      </c>
      <c r="C242" s="150" t="s">
        <v>561</v>
      </c>
      <c r="D242" s="150" t="s">
        <v>883</v>
      </c>
      <c r="E242" s="161" t="s">
        <v>290</v>
      </c>
      <c r="F242" s="162" t="s">
        <v>331</v>
      </c>
      <c r="G242" s="151">
        <v>465</v>
      </c>
      <c r="H242" s="149">
        <v>1</v>
      </c>
      <c r="I242" s="186" t="str">
        <f t="shared" si="29"/>
        <v>AFP</v>
      </c>
      <c r="J242" s="193">
        <v>1</v>
      </c>
      <c r="K242" s="188">
        <f t="shared" si="30"/>
        <v>69.75</v>
      </c>
      <c r="L242" s="188">
        <f t="shared" si="31"/>
        <v>4.7081249999999999</v>
      </c>
      <c r="M242" s="188">
        <f t="shared" si="32"/>
        <v>0</v>
      </c>
      <c r="N242" s="188">
        <f t="shared" si="33"/>
        <v>5.2312500000000002</v>
      </c>
      <c r="O242" s="188">
        <f t="shared" si="35"/>
        <v>0</v>
      </c>
      <c r="P242" s="188">
        <f t="shared" si="34"/>
        <v>232.5</v>
      </c>
    </row>
    <row r="243" spans="1:16" ht="12.75" customHeight="1" x14ac:dyDescent="0.2">
      <c r="A243" s="141">
        <v>19</v>
      </c>
      <c r="B243" s="150" t="s">
        <v>7</v>
      </c>
      <c r="C243" s="150" t="s">
        <v>561</v>
      </c>
      <c r="D243" s="150" t="s">
        <v>883</v>
      </c>
      <c r="E243" s="161" t="s">
        <v>290</v>
      </c>
      <c r="F243" s="162" t="s">
        <v>331</v>
      </c>
      <c r="G243" s="151">
        <v>465</v>
      </c>
      <c r="H243" s="149">
        <v>1</v>
      </c>
      <c r="I243" s="186" t="str">
        <f t="shared" si="29"/>
        <v>AFP</v>
      </c>
      <c r="J243" s="193">
        <v>1</v>
      </c>
      <c r="K243" s="188">
        <f t="shared" si="30"/>
        <v>69.75</v>
      </c>
      <c r="L243" s="188">
        <f t="shared" si="31"/>
        <v>4.7081249999999999</v>
      </c>
      <c r="M243" s="188">
        <f t="shared" si="32"/>
        <v>0</v>
      </c>
      <c r="N243" s="188">
        <f t="shared" si="33"/>
        <v>5.2312500000000002</v>
      </c>
      <c r="O243" s="188">
        <f t="shared" si="35"/>
        <v>0</v>
      </c>
      <c r="P243" s="188">
        <f t="shared" si="34"/>
        <v>232.5</v>
      </c>
    </row>
    <row r="244" spans="1:16" ht="12.75" customHeight="1" x14ac:dyDescent="0.2">
      <c r="A244" s="141">
        <v>20</v>
      </c>
      <c r="B244" s="150" t="s">
        <v>575</v>
      </c>
      <c r="C244" s="150" t="s">
        <v>561</v>
      </c>
      <c r="D244" s="150" t="s">
        <v>883</v>
      </c>
      <c r="E244" s="161" t="s">
        <v>290</v>
      </c>
      <c r="F244" s="162" t="s">
        <v>331</v>
      </c>
      <c r="G244" s="151">
        <v>465</v>
      </c>
      <c r="H244" s="149">
        <v>1</v>
      </c>
      <c r="I244" s="186" t="str">
        <f t="shared" si="29"/>
        <v>AFP</v>
      </c>
      <c r="J244" s="193">
        <v>1</v>
      </c>
      <c r="K244" s="188">
        <f t="shared" si="30"/>
        <v>69.75</v>
      </c>
      <c r="L244" s="188">
        <f t="shared" si="31"/>
        <v>4.7081249999999999</v>
      </c>
      <c r="M244" s="188">
        <f t="shared" si="32"/>
        <v>0</v>
      </c>
      <c r="N244" s="188">
        <f t="shared" si="33"/>
        <v>5.2312500000000002</v>
      </c>
      <c r="O244" s="188">
        <f t="shared" si="35"/>
        <v>0</v>
      </c>
      <c r="P244" s="188">
        <f t="shared" si="34"/>
        <v>232.5</v>
      </c>
    </row>
    <row r="245" spans="1:16" ht="12.75" customHeight="1" x14ac:dyDescent="0.2">
      <c r="A245" s="141">
        <v>21</v>
      </c>
      <c r="B245" s="150" t="s">
        <v>577</v>
      </c>
      <c r="C245" s="150" t="s">
        <v>561</v>
      </c>
      <c r="D245" s="150" t="s">
        <v>883</v>
      </c>
      <c r="E245" s="161" t="s">
        <v>290</v>
      </c>
      <c r="F245" s="162" t="s">
        <v>331</v>
      </c>
      <c r="G245" s="151">
        <v>465</v>
      </c>
      <c r="H245" s="149">
        <v>1</v>
      </c>
      <c r="I245" s="186" t="str">
        <f t="shared" si="29"/>
        <v>AFP</v>
      </c>
      <c r="J245" s="193">
        <v>1</v>
      </c>
      <c r="K245" s="188">
        <f t="shared" si="30"/>
        <v>69.75</v>
      </c>
      <c r="L245" s="188">
        <f t="shared" si="31"/>
        <v>4.7081249999999999</v>
      </c>
      <c r="M245" s="188">
        <f t="shared" si="32"/>
        <v>0</v>
      </c>
      <c r="N245" s="188">
        <f t="shared" si="33"/>
        <v>5.2312500000000002</v>
      </c>
      <c r="O245" s="188">
        <f t="shared" si="35"/>
        <v>0</v>
      </c>
      <c r="P245" s="188">
        <f t="shared" si="34"/>
        <v>232.5</v>
      </c>
    </row>
    <row r="246" spans="1:16" ht="12.75" customHeight="1" x14ac:dyDescent="0.2">
      <c r="A246" s="141">
        <v>22</v>
      </c>
      <c r="B246" s="150" t="s">
        <v>196</v>
      </c>
      <c r="C246" s="150" t="s">
        <v>561</v>
      </c>
      <c r="D246" s="150" t="s">
        <v>883</v>
      </c>
      <c r="E246" s="161" t="s">
        <v>290</v>
      </c>
      <c r="F246" s="162" t="s">
        <v>331</v>
      </c>
      <c r="G246" s="151">
        <v>465</v>
      </c>
      <c r="H246" s="149">
        <v>1</v>
      </c>
      <c r="I246" s="186" t="str">
        <f t="shared" si="29"/>
        <v>AFP</v>
      </c>
      <c r="J246" s="193">
        <v>1</v>
      </c>
      <c r="K246" s="188">
        <f t="shared" si="30"/>
        <v>69.75</v>
      </c>
      <c r="L246" s="188">
        <f t="shared" si="31"/>
        <v>4.7081249999999999</v>
      </c>
      <c r="M246" s="188">
        <f t="shared" si="32"/>
        <v>0</v>
      </c>
      <c r="N246" s="188">
        <f t="shared" si="33"/>
        <v>5.2312500000000002</v>
      </c>
      <c r="O246" s="188">
        <f t="shared" si="35"/>
        <v>0</v>
      </c>
      <c r="P246" s="188">
        <f t="shared" si="34"/>
        <v>232.5</v>
      </c>
    </row>
    <row r="247" spans="1:16" ht="12.75" customHeight="1" x14ac:dyDescent="0.2">
      <c r="A247" s="141">
        <v>23</v>
      </c>
      <c r="B247" s="150" t="s">
        <v>888</v>
      </c>
      <c r="C247" s="150" t="s">
        <v>561</v>
      </c>
      <c r="D247" s="150" t="s">
        <v>883</v>
      </c>
      <c r="E247" s="161" t="s">
        <v>290</v>
      </c>
      <c r="F247" s="162" t="s">
        <v>331</v>
      </c>
      <c r="G247" s="151">
        <v>465</v>
      </c>
      <c r="H247" s="149">
        <v>1</v>
      </c>
      <c r="I247" s="186" t="str">
        <f t="shared" si="29"/>
        <v>AFP</v>
      </c>
      <c r="J247" s="193">
        <v>1</v>
      </c>
      <c r="K247" s="188">
        <f t="shared" si="30"/>
        <v>69.75</v>
      </c>
      <c r="L247" s="188">
        <f t="shared" si="31"/>
        <v>4.7081249999999999</v>
      </c>
      <c r="M247" s="188">
        <f t="shared" si="32"/>
        <v>0</v>
      </c>
      <c r="N247" s="188">
        <f t="shared" si="33"/>
        <v>5.2312500000000002</v>
      </c>
      <c r="O247" s="188">
        <f t="shared" si="35"/>
        <v>0</v>
      </c>
      <c r="P247" s="188">
        <f t="shared" si="34"/>
        <v>232.5</v>
      </c>
    </row>
    <row r="248" spans="1:16" ht="12.75" customHeight="1" x14ac:dyDescent="0.2">
      <c r="A248" s="141">
        <v>24</v>
      </c>
      <c r="B248" s="150" t="s">
        <v>986</v>
      </c>
      <c r="C248" s="150" t="s">
        <v>561</v>
      </c>
      <c r="D248" s="150" t="s">
        <v>883</v>
      </c>
      <c r="E248" s="161" t="s">
        <v>290</v>
      </c>
      <c r="F248" s="162" t="s">
        <v>331</v>
      </c>
      <c r="G248" s="151">
        <v>465</v>
      </c>
      <c r="H248" s="149">
        <v>1</v>
      </c>
      <c r="I248" s="186" t="str">
        <f t="shared" si="29"/>
        <v>AFP</v>
      </c>
      <c r="J248" s="193">
        <v>1</v>
      </c>
      <c r="K248" s="188">
        <f t="shared" si="30"/>
        <v>69.75</v>
      </c>
      <c r="L248" s="188">
        <f t="shared" si="31"/>
        <v>4.7081249999999999</v>
      </c>
      <c r="M248" s="188">
        <f t="shared" si="32"/>
        <v>0</v>
      </c>
      <c r="N248" s="188">
        <f t="shared" si="33"/>
        <v>5.2312500000000002</v>
      </c>
      <c r="O248" s="188">
        <f t="shared" si="35"/>
        <v>0</v>
      </c>
      <c r="P248" s="188">
        <f t="shared" si="34"/>
        <v>232.5</v>
      </c>
    </row>
    <row r="249" spans="1:16" ht="12.75" customHeight="1" x14ac:dyDescent="0.2">
      <c r="A249" s="141">
        <v>25</v>
      </c>
      <c r="B249" s="150" t="s">
        <v>748</v>
      </c>
      <c r="C249" s="150" t="s">
        <v>561</v>
      </c>
      <c r="D249" s="150" t="s">
        <v>883</v>
      </c>
      <c r="E249" s="161" t="s">
        <v>290</v>
      </c>
      <c r="F249" s="162" t="s">
        <v>331</v>
      </c>
      <c r="G249" s="151">
        <v>465</v>
      </c>
      <c r="H249" s="149">
        <v>1</v>
      </c>
      <c r="I249" s="186" t="str">
        <f t="shared" si="29"/>
        <v>AFP</v>
      </c>
      <c r="J249" s="193">
        <v>1</v>
      </c>
      <c r="K249" s="188">
        <f t="shared" si="30"/>
        <v>69.75</v>
      </c>
      <c r="L249" s="188">
        <f t="shared" si="31"/>
        <v>4.7081249999999999</v>
      </c>
      <c r="M249" s="188">
        <f t="shared" si="32"/>
        <v>0</v>
      </c>
      <c r="N249" s="188">
        <f t="shared" si="33"/>
        <v>5.2312500000000002</v>
      </c>
      <c r="O249" s="188">
        <f t="shared" si="35"/>
        <v>0</v>
      </c>
      <c r="P249" s="188">
        <f t="shared" si="34"/>
        <v>232.5</v>
      </c>
    </row>
    <row r="250" spans="1:16" ht="12.75" customHeight="1" x14ac:dyDescent="0.2">
      <c r="A250" s="141">
        <v>26</v>
      </c>
      <c r="B250" s="150" t="s">
        <v>581</v>
      </c>
      <c r="C250" s="150" t="s">
        <v>561</v>
      </c>
      <c r="D250" s="150" t="s">
        <v>883</v>
      </c>
      <c r="E250" s="161" t="s">
        <v>290</v>
      </c>
      <c r="F250" s="162" t="s">
        <v>331</v>
      </c>
      <c r="G250" s="151">
        <v>465</v>
      </c>
      <c r="H250" s="149">
        <v>1</v>
      </c>
      <c r="I250" s="186" t="str">
        <f t="shared" si="29"/>
        <v>AFP</v>
      </c>
      <c r="J250" s="193">
        <v>1</v>
      </c>
      <c r="K250" s="188">
        <f t="shared" si="30"/>
        <v>69.75</v>
      </c>
      <c r="L250" s="188">
        <f t="shared" si="31"/>
        <v>4.7081249999999999</v>
      </c>
      <c r="M250" s="188">
        <f t="shared" si="32"/>
        <v>0</v>
      </c>
      <c r="N250" s="188">
        <f t="shared" si="33"/>
        <v>5.2312500000000002</v>
      </c>
      <c r="O250" s="188">
        <f t="shared" si="35"/>
        <v>0</v>
      </c>
      <c r="P250" s="188">
        <f t="shared" si="34"/>
        <v>232.5</v>
      </c>
    </row>
    <row r="251" spans="1:16" ht="12.75" customHeight="1" x14ac:dyDescent="0.2">
      <c r="A251" s="141">
        <v>27</v>
      </c>
      <c r="B251" s="150" t="s">
        <v>890</v>
      </c>
      <c r="C251" s="150" t="s">
        <v>561</v>
      </c>
      <c r="D251" s="150" t="s">
        <v>883</v>
      </c>
      <c r="E251" s="161" t="s">
        <v>290</v>
      </c>
      <c r="F251" s="162" t="s">
        <v>331</v>
      </c>
      <c r="G251" s="151">
        <v>465</v>
      </c>
      <c r="H251" s="149">
        <v>1</v>
      </c>
      <c r="I251" s="186" t="str">
        <f t="shared" si="29"/>
        <v>AFP</v>
      </c>
      <c r="J251" s="193">
        <v>1</v>
      </c>
      <c r="K251" s="188">
        <f t="shared" si="30"/>
        <v>69.75</v>
      </c>
      <c r="L251" s="188">
        <f t="shared" si="31"/>
        <v>4.7081249999999999</v>
      </c>
      <c r="M251" s="188">
        <f t="shared" si="32"/>
        <v>0</v>
      </c>
      <c r="N251" s="188">
        <f t="shared" si="33"/>
        <v>5.2312500000000002</v>
      </c>
      <c r="O251" s="188">
        <f t="shared" si="35"/>
        <v>0</v>
      </c>
      <c r="P251" s="188">
        <f t="shared" si="34"/>
        <v>232.5</v>
      </c>
    </row>
    <row r="252" spans="1:16" ht="12.75" customHeight="1" x14ac:dyDescent="0.2">
      <c r="A252" s="141">
        <v>28</v>
      </c>
      <c r="B252" s="150" t="s">
        <v>726</v>
      </c>
      <c r="C252" s="150" t="s">
        <v>561</v>
      </c>
      <c r="D252" s="150" t="s">
        <v>883</v>
      </c>
      <c r="E252" s="161" t="s">
        <v>290</v>
      </c>
      <c r="F252" s="162" t="s">
        <v>331</v>
      </c>
      <c r="G252" s="151">
        <v>465</v>
      </c>
      <c r="H252" s="149">
        <v>1</v>
      </c>
      <c r="I252" s="186" t="str">
        <f t="shared" si="29"/>
        <v>AFP</v>
      </c>
      <c r="J252" s="193">
        <v>1</v>
      </c>
      <c r="K252" s="188">
        <f t="shared" si="30"/>
        <v>69.75</v>
      </c>
      <c r="L252" s="188">
        <f t="shared" si="31"/>
        <v>4.7081249999999999</v>
      </c>
      <c r="M252" s="188">
        <f t="shared" si="32"/>
        <v>0</v>
      </c>
      <c r="N252" s="188">
        <f t="shared" si="33"/>
        <v>5.2312500000000002</v>
      </c>
      <c r="O252" s="188">
        <f t="shared" si="35"/>
        <v>0</v>
      </c>
      <c r="P252" s="188">
        <f t="shared" si="34"/>
        <v>232.5</v>
      </c>
    </row>
    <row r="253" spans="1:16" ht="12.75" customHeight="1" x14ac:dyDescent="0.2">
      <c r="A253" s="141">
        <v>29</v>
      </c>
      <c r="B253" s="150" t="s">
        <v>197</v>
      </c>
      <c r="C253" s="150" t="s">
        <v>561</v>
      </c>
      <c r="D253" s="150" t="s">
        <v>883</v>
      </c>
      <c r="E253" s="161" t="s">
        <v>290</v>
      </c>
      <c r="F253" s="162" t="s">
        <v>331</v>
      </c>
      <c r="G253" s="151">
        <v>465</v>
      </c>
      <c r="H253" s="149">
        <v>1</v>
      </c>
      <c r="I253" s="186" t="str">
        <f t="shared" si="29"/>
        <v>AFP</v>
      </c>
      <c r="J253" s="193">
        <v>1</v>
      </c>
      <c r="K253" s="188">
        <f t="shared" si="30"/>
        <v>69.75</v>
      </c>
      <c r="L253" s="188">
        <f t="shared" si="31"/>
        <v>4.7081249999999999</v>
      </c>
      <c r="M253" s="188">
        <f t="shared" si="32"/>
        <v>0</v>
      </c>
      <c r="N253" s="188">
        <f t="shared" si="33"/>
        <v>5.2312500000000002</v>
      </c>
      <c r="O253" s="188">
        <f t="shared" si="35"/>
        <v>0</v>
      </c>
      <c r="P253" s="188">
        <f t="shared" si="34"/>
        <v>232.5</v>
      </c>
    </row>
    <row r="254" spans="1:16" ht="12.75" customHeight="1" x14ac:dyDescent="0.2">
      <c r="A254" s="141">
        <v>30</v>
      </c>
      <c r="B254" s="150" t="s">
        <v>97</v>
      </c>
      <c r="C254" s="150" t="s">
        <v>561</v>
      </c>
      <c r="D254" s="150" t="s">
        <v>883</v>
      </c>
      <c r="E254" s="161" t="s">
        <v>290</v>
      </c>
      <c r="F254" s="162" t="s">
        <v>331</v>
      </c>
      <c r="G254" s="151">
        <v>465</v>
      </c>
      <c r="H254" s="149">
        <v>1</v>
      </c>
      <c r="I254" s="186" t="str">
        <f t="shared" si="29"/>
        <v>AFP</v>
      </c>
      <c r="J254" s="193">
        <v>1</v>
      </c>
      <c r="K254" s="188">
        <f t="shared" si="30"/>
        <v>69.75</v>
      </c>
      <c r="L254" s="188">
        <f t="shared" si="31"/>
        <v>4.7081249999999999</v>
      </c>
      <c r="M254" s="188">
        <f t="shared" si="32"/>
        <v>0</v>
      </c>
      <c r="N254" s="188">
        <f t="shared" si="33"/>
        <v>5.2312500000000002</v>
      </c>
      <c r="O254" s="188">
        <f t="shared" si="35"/>
        <v>0</v>
      </c>
      <c r="P254" s="188">
        <f t="shared" si="34"/>
        <v>232.5</v>
      </c>
    </row>
    <row r="255" spans="1:16" ht="12.75" customHeight="1" x14ac:dyDescent="0.2">
      <c r="A255" s="141">
        <v>31</v>
      </c>
      <c r="B255" s="150" t="s">
        <v>88</v>
      </c>
      <c r="C255" s="150" t="s">
        <v>561</v>
      </c>
      <c r="D255" s="150" t="s">
        <v>883</v>
      </c>
      <c r="E255" s="161" t="s">
        <v>290</v>
      </c>
      <c r="F255" s="162" t="s">
        <v>331</v>
      </c>
      <c r="G255" s="151">
        <v>465</v>
      </c>
      <c r="H255" s="149">
        <v>1</v>
      </c>
      <c r="I255" s="186" t="str">
        <f t="shared" si="29"/>
        <v>AFP</v>
      </c>
      <c r="J255" s="193">
        <v>1</v>
      </c>
      <c r="K255" s="188">
        <f t="shared" si="30"/>
        <v>69.75</v>
      </c>
      <c r="L255" s="188">
        <f t="shared" si="31"/>
        <v>4.7081249999999999</v>
      </c>
      <c r="M255" s="188">
        <f t="shared" si="32"/>
        <v>0</v>
      </c>
      <c r="N255" s="188">
        <f t="shared" si="33"/>
        <v>5.2312500000000002</v>
      </c>
      <c r="O255" s="188">
        <f t="shared" si="35"/>
        <v>0</v>
      </c>
      <c r="P255" s="188">
        <f t="shared" si="34"/>
        <v>232.5</v>
      </c>
    </row>
    <row r="256" spans="1:16" ht="12.75" customHeight="1" x14ac:dyDescent="0.2">
      <c r="A256" s="141">
        <v>32</v>
      </c>
      <c r="B256" s="150" t="s">
        <v>12</v>
      </c>
      <c r="C256" s="150" t="s">
        <v>561</v>
      </c>
      <c r="D256" s="150" t="s">
        <v>883</v>
      </c>
      <c r="E256" s="161" t="s">
        <v>290</v>
      </c>
      <c r="F256" s="162" t="s">
        <v>331</v>
      </c>
      <c r="G256" s="151">
        <v>465</v>
      </c>
      <c r="H256" s="149">
        <v>1</v>
      </c>
      <c r="I256" s="186" t="str">
        <f t="shared" si="29"/>
        <v>AFP</v>
      </c>
      <c r="J256" s="193">
        <v>1</v>
      </c>
      <c r="K256" s="188">
        <f t="shared" si="30"/>
        <v>69.75</v>
      </c>
      <c r="L256" s="188">
        <f t="shared" si="31"/>
        <v>4.7081249999999999</v>
      </c>
      <c r="M256" s="188">
        <f t="shared" si="32"/>
        <v>0</v>
      </c>
      <c r="N256" s="188">
        <f t="shared" si="33"/>
        <v>5.2312500000000002</v>
      </c>
      <c r="O256" s="188">
        <f t="shared" si="35"/>
        <v>0</v>
      </c>
      <c r="P256" s="188">
        <f t="shared" si="34"/>
        <v>232.5</v>
      </c>
    </row>
    <row r="257" spans="1:16" ht="12.75" customHeight="1" x14ac:dyDescent="0.2">
      <c r="A257" s="141">
        <v>33</v>
      </c>
      <c r="B257" s="150" t="s">
        <v>103</v>
      </c>
      <c r="C257" s="163" t="s">
        <v>561</v>
      </c>
      <c r="D257" s="150" t="s">
        <v>883</v>
      </c>
      <c r="E257" s="161" t="s">
        <v>290</v>
      </c>
      <c r="F257" s="162" t="s">
        <v>331</v>
      </c>
      <c r="G257" s="151">
        <v>465</v>
      </c>
      <c r="H257" s="149">
        <v>1</v>
      </c>
      <c r="I257" s="186" t="str">
        <f t="shared" si="29"/>
        <v>AFP</v>
      </c>
      <c r="J257" s="193">
        <v>1</v>
      </c>
      <c r="K257" s="188">
        <f t="shared" si="30"/>
        <v>69.75</v>
      </c>
      <c r="L257" s="188">
        <f t="shared" si="31"/>
        <v>4.7081249999999999</v>
      </c>
      <c r="M257" s="188">
        <f t="shared" si="32"/>
        <v>0</v>
      </c>
      <c r="N257" s="188">
        <f t="shared" si="33"/>
        <v>5.2312500000000002</v>
      </c>
      <c r="O257" s="188">
        <f t="shared" si="35"/>
        <v>0</v>
      </c>
      <c r="P257" s="188">
        <f t="shared" si="34"/>
        <v>232.5</v>
      </c>
    </row>
    <row r="258" spans="1:16" ht="12.75" customHeight="1" x14ac:dyDescent="0.2">
      <c r="A258" s="141">
        <v>34</v>
      </c>
      <c r="B258" s="150" t="s">
        <v>98</v>
      </c>
      <c r="C258" s="150" t="s">
        <v>568</v>
      </c>
      <c r="D258" s="150" t="s">
        <v>883</v>
      </c>
      <c r="E258" s="161" t="s">
        <v>290</v>
      </c>
      <c r="F258" s="162" t="s">
        <v>331</v>
      </c>
      <c r="G258" s="151">
        <v>600</v>
      </c>
      <c r="H258" s="149">
        <v>1</v>
      </c>
      <c r="I258" s="186" t="str">
        <f t="shared" si="29"/>
        <v>AFP</v>
      </c>
      <c r="J258" s="193">
        <v>1</v>
      </c>
      <c r="K258" s="188">
        <f t="shared" si="30"/>
        <v>90</v>
      </c>
      <c r="L258" s="188">
        <f t="shared" si="31"/>
        <v>6.0750000000000002</v>
      </c>
      <c r="M258" s="188">
        <f t="shared" si="32"/>
        <v>0</v>
      </c>
      <c r="N258" s="188">
        <f t="shared" si="33"/>
        <v>6.75</v>
      </c>
      <c r="O258" s="188">
        <f t="shared" si="35"/>
        <v>0</v>
      </c>
      <c r="P258" s="188">
        <f t="shared" si="34"/>
        <v>300</v>
      </c>
    </row>
    <row r="259" spans="1:16" ht="12.75" customHeight="1" x14ac:dyDescent="0.2">
      <c r="A259" s="141">
        <v>35</v>
      </c>
      <c r="B259" s="150" t="s">
        <v>104</v>
      </c>
      <c r="C259" s="150" t="s">
        <v>568</v>
      </c>
      <c r="D259" s="150" t="s">
        <v>883</v>
      </c>
      <c r="E259" s="161" t="s">
        <v>290</v>
      </c>
      <c r="F259" s="162" t="s">
        <v>331</v>
      </c>
      <c r="G259" s="151">
        <v>600</v>
      </c>
      <c r="H259" s="149">
        <v>1</v>
      </c>
      <c r="I259" s="186" t="str">
        <f t="shared" si="29"/>
        <v>AFP</v>
      </c>
      <c r="J259" s="193">
        <v>1</v>
      </c>
      <c r="K259" s="188">
        <f t="shared" si="30"/>
        <v>90</v>
      </c>
      <c r="L259" s="188">
        <f t="shared" si="31"/>
        <v>6.0750000000000002</v>
      </c>
      <c r="M259" s="188">
        <f t="shared" si="32"/>
        <v>0</v>
      </c>
      <c r="N259" s="188">
        <f t="shared" si="33"/>
        <v>6.75</v>
      </c>
      <c r="O259" s="188">
        <f t="shared" si="35"/>
        <v>0</v>
      </c>
      <c r="P259" s="188">
        <f t="shared" si="34"/>
        <v>300</v>
      </c>
    </row>
    <row r="260" spans="1:16" ht="12.75" customHeight="1" x14ac:dyDescent="0.2">
      <c r="A260" s="141">
        <v>36</v>
      </c>
      <c r="B260" s="150" t="s">
        <v>580</v>
      </c>
      <c r="C260" s="150" t="s">
        <v>568</v>
      </c>
      <c r="D260" s="150" t="s">
        <v>883</v>
      </c>
      <c r="E260" s="161" t="s">
        <v>290</v>
      </c>
      <c r="F260" s="162" t="s">
        <v>331</v>
      </c>
      <c r="G260" s="151">
        <v>600</v>
      </c>
      <c r="H260" s="149">
        <v>1</v>
      </c>
      <c r="I260" s="186" t="str">
        <f t="shared" si="29"/>
        <v>AFP</v>
      </c>
      <c r="J260" s="193">
        <v>1</v>
      </c>
      <c r="K260" s="188">
        <f t="shared" si="30"/>
        <v>90</v>
      </c>
      <c r="L260" s="188">
        <f t="shared" si="31"/>
        <v>6.0750000000000002</v>
      </c>
      <c r="M260" s="188">
        <f t="shared" si="32"/>
        <v>0</v>
      </c>
      <c r="N260" s="188">
        <f t="shared" si="33"/>
        <v>6.75</v>
      </c>
      <c r="O260" s="188">
        <f t="shared" si="35"/>
        <v>0</v>
      </c>
      <c r="P260" s="188">
        <f t="shared" si="34"/>
        <v>300</v>
      </c>
    </row>
    <row r="261" spans="1:16" ht="12.75" customHeight="1" x14ac:dyDescent="0.2">
      <c r="A261" s="141">
        <v>37</v>
      </c>
      <c r="B261" s="150" t="s">
        <v>102</v>
      </c>
      <c r="C261" s="150" t="s">
        <v>568</v>
      </c>
      <c r="D261" s="150" t="s">
        <v>883</v>
      </c>
      <c r="E261" s="161" t="s">
        <v>290</v>
      </c>
      <c r="F261" s="162" t="s">
        <v>331</v>
      </c>
      <c r="G261" s="151">
        <v>600</v>
      </c>
      <c r="H261" s="149">
        <v>1</v>
      </c>
      <c r="I261" s="186" t="str">
        <f t="shared" si="29"/>
        <v>AFP</v>
      </c>
      <c r="J261" s="193">
        <v>1</v>
      </c>
      <c r="K261" s="188">
        <f t="shared" si="30"/>
        <v>90</v>
      </c>
      <c r="L261" s="188">
        <f t="shared" si="31"/>
        <v>6.0750000000000002</v>
      </c>
      <c r="M261" s="188">
        <f t="shared" si="32"/>
        <v>0</v>
      </c>
      <c r="N261" s="188">
        <f t="shared" si="33"/>
        <v>6.75</v>
      </c>
      <c r="O261" s="188">
        <f t="shared" si="35"/>
        <v>0</v>
      </c>
      <c r="P261" s="188">
        <f t="shared" si="34"/>
        <v>300</v>
      </c>
    </row>
    <row r="262" spans="1:16" ht="12.75" customHeight="1" x14ac:dyDescent="0.2">
      <c r="A262" s="141">
        <v>38</v>
      </c>
      <c r="B262" s="150" t="s">
        <v>39</v>
      </c>
      <c r="C262" s="150" t="s">
        <v>568</v>
      </c>
      <c r="D262" s="150" t="s">
        <v>883</v>
      </c>
      <c r="E262" s="161" t="s">
        <v>290</v>
      </c>
      <c r="F262" s="162" t="s">
        <v>331</v>
      </c>
      <c r="G262" s="151">
        <v>650</v>
      </c>
      <c r="H262" s="149">
        <v>1</v>
      </c>
      <c r="I262" s="186" t="str">
        <f t="shared" si="29"/>
        <v>AFP</v>
      </c>
      <c r="J262" s="193">
        <v>1</v>
      </c>
      <c r="K262" s="188">
        <f t="shared" si="30"/>
        <v>97.5</v>
      </c>
      <c r="L262" s="188">
        <f t="shared" si="31"/>
        <v>6.5812500000000007</v>
      </c>
      <c r="M262" s="188">
        <f t="shared" si="32"/>
        <v>0</v>
      </c>
      <c r="N262" s="188">
        <f t="shared" si="33"/>
        <v>7.3125</v>
      </c>
      <c r="O262" s="188">
        <f t="shared" si="35"/>
        <v>0</v>
      </c>
      <c r="P262" s="188">
        <f t="shared" si="34"/>
        <v>325</v>
      </c>
    </row>
    <row r="263" spans="1:16" ht="12.75" customHeight="1" x14ac:dyDescent="0.2">
      <c r="A263" s="141">
        <v>39</v>
      </c>
      <c r="B263" s="150" t="s">
        <v>571</v>
      </c>
      <c r="C263" s="150" t="s">
        <v>568</v>
      </c>
      <c r="D263" s="150" t="s">
        <v>883</v>
      </c>
      <c r="E263" s="161" t="s">
        <v>290</v>
      </c>
      <c r="F263" s="162" t="s">
        <v>331</v>
      </c>
      <c r="G263" s="151">
        <v>650</v>
      </c>
      <c r="H263" s="149">
        <v>1</v>
      </c>
      <c r="I263" s="186" t="str">
        <f t="shared" si="29"/>
        <v>AFP</v>
      </c>
      <c r="J263" s="193">
        <v>1</v>
      </c>
      <c r="K263" s="188">
        <f t="shared" si="30"/>
        <v>97.5</v>
      </c>
      <c r="L263" s="188">
        <f t="shared" si="31"/>
        <v>6.5812500000000007</v>
      </c>
      <c r="M263" s="188">
        <f t="shared" si="32"/>
        <v>0</v>
      </c>
      <c r="N263" s="188">
        <f t="shared" si="33"/>
        <v>7.3125</v>
      </c>
      <c r="O263" s="188">
        <f t="shared" si="35"/>
        <v>0</v>
      </c>
      <c r="P263" s="188">
        <f t="shared" si="34"/>
        <v>325</v>
      </c>
    </row>
    <row r="264" spans="1:16" ht="12.75" customHeight="1" x14ac:dyDescent="0.2">
      <c r="A264" s="141">
        <v>40</v>
      </c>
      <c r="B264" s="150" t="s">
        <v>100</v>
      </c>
      <c r="C264" s="150" t="s">
        <v>568</v>
      </c>
      <c r="D264" s="150" t="s">
        <v>883</v>
      </c>
      <c r="E264" s="161" t="s">
        <v>290</v>
      </c>
      <c r="F264" s="162" t="s">
        <v>331</v>
      </c>
      <c r="G264" s="151">
        <v>650</v>
      </c>
      <c r="H264" s="149">
        <v>1</v>
      </c>
      <c r="I264" s="186" t="str">
        <f t="shared" si="29"/>
        <v>AFP</v>
      </c>
      <c r="J264" s="193">
        <v>1</v>
      </c>
      <c r="K264" s="188">
        <f t="shared" si="30"/>
        <v>97.5</v>
      </c>
      <c r="L264" s="188">
        <f t="shared" si="31"/>
        <v>6.5812500000000007</v>
      </c>
      <c r="M264" s="188">
        <f t="shared" si="32"/>
        <v>0</v>
      </c>
      <c r="N264" s="188">
        <f t="shared" si="33"/>
        <v>7.3125</v>
      </c>
      <c r="O264" s="188">
        <f t="shared" si="35"/>
        <v>0</v>
      </c>
      <c r="P264" s="188">
        <f t="shared" si="34"/>
        <v>325</v>
      </c>
    </row>
    <row r="265" spans="1:16" ht="12.75" customHeight="1" x14ac:dyDescent="0.2">
      <c r="A265" s="141">
        <v>41</v>
      </c>
      <c r="B265" s="150" t="s">
        <v>574</v>
      </c>
      <c r="C265" s="150" t="s">
        <v>568</v>
      </c>
      <c r="D265" s="150" t="s">
        <v>883</v>
      </c>
      <c r="E265" s="161" t="s">
        <v>290</v>
      </c>
      <c r="F265" s="162" t="s">
        <v>331</v>
      </c>
      <c r="G265" s="151">
        <v>650</v>
      </c>
      <c r="H265" s="149">
        <v>1</v>
      </c>
      <c r="I265" s="186" t="str">
        <f t="shared" si="29"/>
        <v>AFP</v>
      </c>
      <c r="J265" s="193">
        <v>1</v>
      </c>
      <c r="K265" s="188">
        <f t="shared" si="30"/>
        <v>97.5</v>
      </c>
      <c r="L265" s="188">
        <f t="shared" si="31"/>
        <v>6.5812500000000007</v>
      </c>
      <c r="M265" s="188">
        <f t="shared" si="32"/>
        <v>0</v>
      </c>
      <c r="N265" s="188">
        <f t="shared" si="33"/>
        <v>7.3125</v>
      </c>
      <c r="O265" s="188">
        <f t="shared" si="35"/>
        <v>0</v>
      </c>
      <c r="P265" s="188">
        <f t="shared" si="34"/>
        <v>325</v>
      </c>
    </row>
    <row r="266" spans="1:16" ht="12.75" customHeight="1" x14ac:dyDescent="0.2">
      <c r="A266" s="141">
        <v>42</v>
      </c>
      <c r="B266" s="150" t="s">
        <v>14</v>
      </c>
      <c r="C266" s="150" t="s">
        <v>568</v>
      </c>
      <c r="D266" s="150" t="s">
        <v>883</v>
      </c>
      <c r="E266" s="161" t="s">
        <v>290</v>
      </c>
      <c r="F266" s="162" t="s">
        <v>331</v>
      </c>
      <c r="G266" s="151">
        <v>650</v>
      </c>
      <c r="H266" s="149">
        <v>1</v>
      </c>
      <c r="I266" s="186" t="str">
        <f t="shared" si="29"/>
        <v>AFP</v>
      </c>
      <c r="J266" s="193">
        <v>1</v>
      </c>
      <c r="K266" s="188">
        <f t="shared" si="30"/>
        <v>97.5</v>
      </c>
      <c r="L266" s="188">
        <f t="shared" si="31"/>
        <v>6.5812500000000007</v>
      </c>
      <c r="M266" s="188">
        <f t="shared" si="32"/>
        <v>0</v>
      </c>
      <c r="N266" s="188">
        <f t="shared" si="33"/>
        <v>7.3125</v>
      </c>
      <c r="O266" s="188">
        <f t="shared" si="35"/>
        <v>0</v>
      </c>
      <c r="P266" s="188">
        <f t="shared" si="34"/>
        <v>325</v>
      </c>
    </row>
    <row r="267" spans="1:16" ht="12.75" customHeight="1" x14ac:dyDescent="0.2">
      <c r="A267" s="141">
        <v>43</v>
      </c>
      <c r="B267" s="150" t="s">
        <v>198</v>
      </c>
      <c r="C267" s="150" t="s">
        <v>568</v>
      </c>
      <c r="D267" s="150" t="s">
        <v>883</v>
      </c>
      <c r="E267" s="161" t="s">
        <v>290</v>
      </c>
      <c r="F267" s="162" t="s">
        <v>331</v>
      </c>
      <c r="G267" s="151">
        <v>650</v>
      </c>
      <c r="H267" s="149">
        <v>1</v>
      </c>
      <c r="I267" s="186" t="str">
        <f t="shared" si="29"/>
        <v>AFP</v>
      </c>
      <c r="J267" s="193">
        <v>1</v>
      </c>
      <c r="K267" s="188">
        <f t="shared" si="30"/>
        <v>97.5</v>
      </c>
      <c r="L267" s="188">
        <f t="shared" si="31"/>
        <v>6.5812500000000007</v>
      </c>
      <c r="M267" s="188">
        <f t="shared" si="32"/>
        <v>0</v>
      </c>
      <c r="N267" s="188">
        <f t="shared" si="33"/>
        <v>7.3125</v>
      </c>
      <c r="O267" s="188">
        <f t="shared" si="35"/>
        <v>0</v>
      </c>
      <c r="P267" s="188">
        <f t="shared" si="34"/>
        <v>325</v>
      </c>
    </row>
    <row r="268" spans="1:16" ht="12.75" customHeight="1" x14ac:dyDescent="0.2">
      <c r="A268" s="141">
        <v>44</v>
      </c>
      <c r="B268" s="150" t="s">
        <v>101</v>
      </c>
      <c r="C268" s="150" t="s">
        <v>568</v>
      </c>
      <c r="D268" s="150" t="s">
        <v>883</v>
      </c>
      <c r="E268" s="161" t="s">
        <v>290</v>
      </c>
      <c r="F268" s="162" t="s">
        <v>331</v>
      </c>
      <c r="G268" s="151">
        <v>650</v>
      </c>
      <c r="H268" s="149">
        <v>2</v>
      </c>
      <c r="I268" s="186" t="str">
        <f t="shared" si="29"/>
        <v>INPEP</v>
      </c>
      <c r="J268" s="193">
        <v>1</v>
      </c>
      <c r="K268" s="188">
        <f t="shared" si="30"/>
        <v>97.5</v>
      </c>
      <c r="L268" s="188">
        <f t="shared" si="31"/>
        <v>0</v>
      </c>
      <c r="M268" s="188">
        <f t="shared" si="32"/>
        <v>6.8250000000000011</v>
      </c>
      <c r="N268" s="188">
        <f t="shared" si="33"/>
        <v>7.3125</v>
      </c>
      <c r="O268" s="188">
        <f t="shared" si="35"/>
        <v>0</v>
      </c>
      <c r="P268" s="188">
        <f t="shared" si="34"/>
        <v>325</v>
      </c>
    </row>
    <row r="269" spans="1:16" ht="12.75" customHeight="1" x14ac:dyDescent="0.2">
      <c r="A269" s="141">
        <v>45</v>
      </c>
      <c r="B269" s="150" t="s">
        <v>579</v>
      </c>
      <c r="C269" s="150" t="s">
        <v>568</v>
      </c>
      <c r="D269" s="150" t="s">
        <v>883</v>
      </c>
      <c r="E269" s="161" t="s">
        <v>290</v>
      </c>
      <c r="F269" s="162" t="s">
        <v>331</v>
      </c>
      <c r="G269" s="151">
        <v>650</v>
      </c>
      <c r="H269" s="149">
        <v>1</v>
      </c>
      <c r="I269" s="186" t="str">
        <f t="shared" si="29"/>
        <v>AFP</v>
      </c>
      <c r="J269" s="193">
        <v>1</v>
      </c>
      <c r="K269" s="188">
        <f t="shared" si="30"/>
        <v>97.5</v>
      </c>
      <c r="L269" s="188">
        <f t="shared" si="31"/>
        <v>6.5812500000000007</v>
      </c>
      <c r="M269" s="188">
        <f t="shared" si="32"/>
        <v>0</v>
      </c>
      <c r="N269" s="188">
        <f t="shared" si="33"/>
        <v>7.3125</v>
      </c>
      <c r="O269" s="188">
        <f t="shared" si="35"/>
        <v>0</v>
      </c>
      <c r="P269" s="188">
        <f t="shared" si="34"/>
        <v>325</v>
      </c>
    </row>
    <row r="270" spans="1:16" ht="12.75" customHeight="1" x14ac:dyDescent="0.2">
      <c r="A270" s="141">
        <v>46</v>
      </c>
      <c r="B270" s="150" t="s">
        <v>15</v>
      </c>
      <c r="C270" s="150" t="s">
        <v>568</v>
      </c>
      <c r="D270" s="150" t="s">
        <v>883</v>
      </c>
      <c r="E270" s="161" t="s">
        <v>290</v>
      </c>
      <c r="F270" s="162" t="s">
        <v>331</v>
      </c>
      <c r="G270" s="151">
        <v>650</v>
      </c>
      <c r="H270" s="149">
        <v>1</v>
      </c>
      <c r="I270" s="186" t="str">
        <f t="shared" si="29"/>
        <v>AFP</v>
      </c>
      <c r="J270" s="193">
        <v>1</v>
      </c>
      <c r="K270" s="188">
        <f t="shared" si="30"/>
        <v>97.5</v>
      </c>
      <c r="L270" s="188">
        <f t="shared" si="31"/>
        <v>6.5812500000000007</v>
      </c>
      <c r="M270" s="188">
        <f t="shared" si="32"/>
        <v>0</v>
      </c>
      <c r="N270" s="188">
        <f t="shared" si="33"/>
        <v>7.3125</v>
      </c>
      <c r="O270" s="188">
        <f t="shared" si="35"/>
        <v>0</v>
      </c>
      <c r="P270" s="188">
        <f t="shared" si="34"/>
        <v>325</v>
      </c>
    </row>
    <row r="271" spans="1:16" ht="12.75" customHeight="1" x14ac:dyDescent="0.2">
      <c r="A271" s="141">
        <v>47</v>
      </c>
      <c r="B271" s="150" t="s">
        <v>885</v>
      </c>
      <c r="C271" s="150" t="s">
        <v>723</v>
      </c>
      <c r="D271" s="150" t="s">
        <v>883</v>
      </c>
      <c r="E271" s="161" t="s">
        <v>290</v>
      </c>
      <c r="F271" s="162" t="s">
        <v>331</v>
      </c>
      <c r="G271" s="151">
        <v>350</v>
      </c>
      <c r="H271" s="149">
        <v>1</v>
      </c>
      <c r="I271" s="186" t="str">
        <f t="shared" si="29"/>
        <v>AFP</v>
      </c>
      <c r="J271" s="193">
        <v>1</v>
      </c>
      <c r="K271" s="188">
        <f t="shared" si="30"/>
        <v>52.5</v>
      </c>
      <c r="L271" s="188">
        <f t="shared" si="31"/>
        <v>3.5437500000000002</v>
      </c>
      <c r="M271" s="188">
        <f t="shared" si="32"/>
        <v>0</v>
      </c>
      <c r="N271" s="188">
        <f t="shared" si="33"/>
        <v>3.9375</v>
      </c>
      <c r="O271" s="188">
        <f t="shared" si="35"/>
        <v>0</v>
      </c>
      <c r="P271" s="188">
        <f t="shared" si="34"/>
        <v>175</v>
      </c>
    </row>
    <row r="272" spans="1:16" ht="12.75" customHeight="1" x14ac:dyDescent="0.2">
      <c r="A272" s="141">
        <v>48</v>
      </c>
      <c r="B272" s="150" t="s">
        <v>10</v>
      </c>
      <c r="C272" s="150" t="s">
        <v>723</v>
      </c>
      <c r="D272" s="150" t="s">
        <v>883</v>
      </c>
      <c r="E272" s="161" t="s">
        <v>290</v>
      </c>
      <c r="F272" s="162" t="s">
        <v>331</v>
      </c>
      <c r="G272" s="151">
        <v>350</v>
      </c>
      <c r="H272" s="149">
        <v>1</v>
      </c>
      <c r="I272" s="186" t="str">
        <f t="shared" si="29"/>
        <v>AFP</v>
      </c>
      <c r="J272" s="193">
        <v>1</v>
      </c>
      <c r="K272" s="188">
        <f t="shared" si="30"/>
        <v>52.5</v>
      </c>
      <c r="L272" s="188">
        <f t="shared" si="31"/>
        <v>3.5437500000000002</v>
      </c>
      <c r="M272" s="188">
        <f t="shared" si="32"/>
        <v>0</v>
      </c>
      <c r="N272" s="188">
        <f t="shared" si="33"/>
        <v>3.9375</v>
      </c>
      <c r="O272" s="188">
        <f t="shared" si="35"/>
        <v>0</v>
      </c>
      <c r="P272" s="188">
        <f t="shared" si="34"/>
        <v>175</v>
      </c>
    </row>
    <row r="273" spans="1:16" ht="12.75" customHeight="1" x14ac:dyDescent="0.2">
      <c r="A273" s="141">
        <v>49</v>
      </c>
      <c r="B273" s="165" t="s">
        <v>209</v>
      </c>
      <c r="C273" s="164" t="s">
        <v>723</v>
      </c>
      <c r="D273" s="165" t="s">
        <v>883</v>
      </c>
      <c r="E273" s="161" t="s">
        <v>290</v>
      </c>
      <c r="F273" s="162" t="s">
        <v>331</v>
      </c>
      <c r="G273" s="151">
        <v>350</v>
      </c>
      <c r="H273" s="149">
        <v>1</v>
      </c>
      <c r="I273" s="186" t="str">
        <f>VLOOKUP(H273,$BE$1:$BF$4,2)</f>
        <v>AFP</v>
      </c>
      <c r="J273" s="193">
        <v>1</v>
      </c>
      <c r="K273" s="188">
        <f>IF(J273=1,(G273/2)*0.3,0)</f>
        <v>52.5</v>
      </c>
      <c r="L273" s="188">
        <f>IF(H273=1,K273*$L$7,0)</f>
        <v>3.5437500000000002</v>
      </c>
      <c r="M273" s="188">
        <f>IF(H273=2,K273*$M$7,0)</f>
        <v>0</v>
      </c>
      <c r="N273" s="188">
        <f>K273*$N$7</f>
        <v>3.9375</v>
      </c>
      <c r="O273" s="188">
        <f>IF(H273=3,K273*O237,0)</f>
        <v>0</v>
      </c>
      <c r="P273" s="188">
        <f>IF(J273=1,G273/2,0)</f>
        <v>175</v>
      </c>
    </row>
    <row r="274" spans="1:16" ht="12.75" customHeight="1" x14ac:dyDescent="0.2">
      <c r="A274" s="141">
        <v>50</v>
      </c>
      <c r="B274" s="150" t="s">
        <v>11</v>
      </c>
      <c r="C274" s="150" t="s">
        <v>1037</v>
      </c>
      <c r="D274" s="150" t="s">
        <v>883</v>
      </c>
      <c r="E274" s="161" t="s">
        <v>290</v>
      </c>
      <c r="F274" s="162" t="s">
        <v>331</v>
      </c>
      <c r="G274" s="151">
        <v>450</v>
      </c>
      <c r="H274" s="149">
        <v>1</v>
      </c>
      <c r="I274" s="186" t="str">
        <f t="shared" si="29"/>
        <v>AFP</v>
      </c>
      <c r="J274" s="193">
        <v>1</v>
      </c>
      <c r="K274" s="188">
        <f t="shared" si="30"/>
        <v>67.5</v>
      </c>
      <c r="L274" s="188">
        <f t="shared" si="31"/>
        <v>4.5562500000000004</v>
      </c>
      <c r="M274" s="188">
        <f t="shared" si="32"/>
        <v>0</v>
      </c>
      <c r="N274" s="188">
        <f t="shared" si="33"/>
        <v>5.0625</v>
      </c>
      <c r="O274" s="188">
        <f>IF(H274=3,K274*O271,0)</f>
        <v>0</v>
      </c>
      <c r="P274" s="188">
        <f t="shared" si="34"/>
        <v>225</v>
      </c>
    </row>
    <row r="275" spans="1:16" ht="12.75" customHeight="1" x14ac:dyDescent="0.2">
      <c r="A275" s="141">
        <v>51</v>
      </c>
      <c r="B275" s="150" t="s">
        <v>891</v>
      </c>
      <c r="C275" s="163" t="s">
        <v>1037</v>
      </c>
      <c r="D275" s="150" t="s">
        <v>883</v>
      </c>
      <c r="E275" s="161" t="s">
        <v>290</v>
      </c>
      <c r="F275" s="162" t="s">
        <v>331</v>
      </c>
      <c r="G275" s="151">
        <v>450</v>
      </c>
      <c r="H275" s="149">
        <v>1</v>
      </c>
      <c r="I275" s="186" t="str">
        <f t="shared" si="29"/>
        <v>AFP</v>
      </c>
      <c r="J275" s="193">
        <v>1</v>
      </c>
      <c r="K275" s="188">
        <f t="shared" si="30"/>
        <v>67.5</v>
      </c>
      <c r="L275" s="188">
        <f t="shared" si="31"/>
        <v>4.5562500000000004</v>
      </c>
      <c r="M275" s="188">
        <f t="shared" si="32"/>
        <v>0</v>
      </c>
      <c r="N275" s="188">
        <f t="shared" si="33"/>
        <v>5.0625</v>
      </c>
      <c r="O275" s="188">
        <f>IF(H275=3,K275*O272,0)</f>
        <v>0</v>
      </c>
      <c r="P275" s="188">
        <f t="shared" si="34"/>
        <v>225</v>
      </c>
    </row>
    <row r="276" spans="1:16" ht="12.75" customHeight="1" x14ac:dyDescent="0.2">
      <c r="A276" s="141">
        <v>52</v>
      </c>
      <c r="B276" s="150" t="s">
        <v>632</v>
      </c>
      <c r="C276" s="150" t="s">
        <v>633</v>
      </c>
      <c r="D276" s="150" t="s">
        <v>883</v>
      </c>
      <c r="E276" s="161" t="s">
        <v>290</v>
      </c>
      <c r="F276" s="162" t="s">
        <v>331</v>
      </c>
      <c r="G276" s="151">
        <v>400</v>
      </c>
      <c r="H276" s="149">
        <v>2</v>
      </c>
      <c r="I276" s="186" t="str">
        <f t="shared" si="29"/>
        <v>INPEP</v>
      </c>
      <c r="J276" s="193">
        <v>1</v>
      </c>
      <c r="K276" s="188">
        <f t="shared" si="30"/>
        <v>60</v>
      </c>
      <c r="L276" s="188">
        <f t="shared" si="31"/>
        <v>0</v>
      </c>
      <c r="M276" s="188">
        <f t="shared" si="32"/>
        <v>4.2</v>
      </c>
      <c r="N276" s="188">
        <f t="shared" si="33"/>
        <v>4.5</v>
      </c>
      <c r="O276" s="188">
        <f t="shared" si="35"/>
        <v>0</v>
      </c>
      <c r="P276" s="188">
        <f t="shared" si="34"/>
        <v>200</v>
      </c>
    </row>
    <row r="277" spans="1:16" ht="12.75" customHeight="1" x14ac:dyDescent="0.2">
      <c r="A277" s="141">
        <v>53</v>
      </c>
      <c r="B277" s="150" t="s">
        <v>626</v>
      </c>
      <c r="C277" s="150" t="s">
        <v>627</v>
      </c>
      <c r="D277" s="150" t="s">
        <v>883</v>
      </c>
      <c r="E277" s="161" t="s">
        <v>290</v>
      </c>
      <c r="F277" s="162" t="s">
        <v>331</v>
      </c>
      <c r="G277" s="151">
        <v>600</v>
      </c>
      <c r="H277" s="149">
        <v>1</v>
      </c>
      <c r="I277" s="186" t="str">
        <f t="shared" si="29"/>
        <v>AFP</v>
      </c>
      <c r="J277" s="193">
        <v>1</v>
      </c>
      <c r="K277" s="188">
        <f t="shared" si="30"/>
        <v>90</v>
      </c>
      <c r="L277" s="188">
        <f t="shared" si="31"/>
        <v>6.0750000000000002</v>
      </c>
      <c r="M277" s="188">
        <f t="shared" si="32"/>
        <v>0</v>
      </c>
      <c r="N277" s="188">
        <f t="shared" si="33"/>
        <v>6.75</v>
      </c>
      <c r="O277" s="188">
        <f t="shared" si="35"/>
        <v>0</v>
      </c>
      <c r="P277" s="188">
        <f t="shared" si="34"/>
        <v>300</v>
      </c>
    </row>
    <row r="278" spans="1:16" ht="12.75" customHeight="1" x14ac:dyDescent="0.2">
      <c r="A278" s="141">
        <v>54</v>
      </c>
      <c r="B278" s="144" t="s">
        <v>46</v>
      </c>
      <c r="C278" s="144" t="s">
        <v>639</v>
      </c>
      <c r="D278" s="150" t="s">
        <v>883</v>
      </c>
      <c r="E278" s="161" t="s">
        <v>290</v>
      </c>
      <c r="F278" s="162" t="s">
        <v>331</v>
      </c>
      <c r="G278" s="148">
        <v>375</v>
      </c>
      <c r="H278" s="149">
        <v>1</v>
      </c>
      <c r="I278" s="186" t="str">
        <f t="shared" si="29"/>
        <v>AFP</v>
      </c>
      <c r="J278" s="193">
        <v>1</v>
      </c>
      <c r="K278" s="188">
        <f t="shared" si="30"/>
        <v>56.25</v>
      </c>
      <c r="L278" s="188">
        <f t="shared" si="31"/>
        <v>3.7968750000000004</v>
      </c>
      <c r="M278" s="188">
        <f t="shared" si="32"/>
        <v>0</v>
      </c>
      <c r="N278" s="188">
        <f t="shared" si="33"/>
        <v>4.21875</v>
      </c>
      <c r="O278" s="188">
        <f t="shared" si="35"/>
        <v>0</v>
      </c>
      <c r="P278" s="188">
        <f t="shared" si="34"/>
        <v>187.5</v>
      </c>
    </row>
    <row r="279" spans="1:16" ht="12.75" customHeight="1" x14ac:dyDescent="0.2">
      <c r="A279" s="141">
        <v>55</v>
      </c>
      <c r="B279" s="144" t="s">
        <v>76</v>
      </c>
      <c r="C279" s="144" t="s">
        <v>639</v>
      </c>
      <c r="D279" s="150" t="s">
        <v>883</v>
      </c>
      <c r="E279" s="161" t="s">
        <v>290</v>
      </c>
      <c r="F279" s="162" t="s">
        <v>331</v>
      </c>
      <c r="G279" s="148">
        <v>425</v>
      </c>
      <c r="H279" s="149">
        <v>1</v>
      </c>
      <c r="I279" s="186" t="str">
        <f t="shared" si="29"/>
        <v>AFP</v>
      </c>
      <c r="J279" s="193">
        <v>1</v>
      </c>
      <c r="K279" s="188">
        <f t="shared" si="30"/>
        <v>63.75</v>
      </c>
      <c r="L279" s="188">
        <f t="shared" si="31"/>
        <v>4.3031250000000005</v>
      </c>
      <c r="M279" s="188">
        <f t="shared" si="32"/>
        <v>0</v>
      </c>
      <c r="N279" s="188">
        <f t="shared" si="33"/>
        <v>4.78125</v>
      </c>
      <c r="O279" s="188">
        <f t="shared" si="35"/>
        <v>0</v>
      </c>
      <c r="P279" s="188">
        <f t="shared" si="34"/>
        <v>212.5</v>
      </c>
    </row>
    <row r="280" spans="1:16" ht="12.75" customHeight="1" x14ac:dyDescent="0.2">
      <c r="A280" s="141">
        <v>56</v>
      </c>
      <c r="B280" s="166" t="s">
        <v>749</v>
      </c>
      <c r="C280" s="150" t="s">
        <v>644</v>
      </c>
      <c r="D280" s="150" t="s">
        <v>883</v>
      </c>
      <c r="E280" s="161" t="s">
        <v>290</v>
      </c>
      <c r="F280" s="162" t="s">
        <v>331</v>
      </c>
      <c r="G280" s="151">
        <v>465</v>
      </c>
      <c r="H280" s="149">
        <v>1</v>
      </c>
      <c r="I280" s="186" t="str">
        <f t="shared" si="29"/>
        <v>AFP</v>
      </c>
      <c r="J280" s="193">
        <v>1</v>
      </c>
      <c r="K280" s="188">
        <f t="shared" si="30"/>
        <v>69.75</v>
      </c>
      <c r="L280" s="188">
        <f t="shared" si="31"/>
        <v>4.7081249999999999</v>
      </c>
      <c r="M280" s="188">
        <f t="shared" si="32"/>
        <v>0</v>
      </c>
      <c r="N280" s="188">
        <f t="shared" si="33"/>
        <v>5.2312500000000002</v>
      </c>
      <c r="O280" s="188">
        <f t="shared" si="35"/>
        <v>0</v>
      </c>
      <c r="P280" s="188">
        <f t="shared" si="34"/>
        <v>232.5</v>
      </c>
    </row>
    <row r="281" spans="1:16" ht="12.75" customHeight="1" x14ac:dyDescent="0.2">
      <c r="A281" s="141">
        <v>57</v>
      </c>
      <c r="B281" s="150" t="s">
        <v>899</v>
      </c>
      <c r="C281" s="150" t="s">
        <v>628</v>
      </c>
      <c r="D281" s="150" t="s">
        <v>883</v>
      </c>
      <c r="E281" s="161" t="s">
        <v>290</v>
      </c>
      <c r="F281" s="162" t="s">
        <v>331</v>
      </c>
      <c r="G281" s="151">
        <v>510</v>
      </c>
      <c r="H281" s="149">
        <v>1</v>
      </c>
      <c r="I281" s="186" t="str">
        <f t="shared" si="29"/>
        <v>AFP</v>
      </c>
      <c r="J281" s="193">
        <v>1</v>
      </c>
      <c r="K281" s="188">
        <f t="shared" si="30"/>
        <v>76.5</v>
      </c>
      <c r="L281" s="188">
        <f t="shared" si="31"/>
        <v>5.1637500000000003</v>
      </c>
      <c r="M281" s="188">
        <f t="shared" si="32"/>
        <v>0</v>
      </c>
      <c r="N281" s="188">
        <f t="shared" si="33"/>
        <v>5.7374999999999998</v>
      </c>
      <c r="O281" s="188">
        <f t="shared" si="35"/>
        <v>0</v>
      </c>
      <c r="P281" s="188">
        <f t="shared" si="34"/>
        <v>255</v>
      </c>
    </row>
    <row r="282" spans="1:16" ht="12.75" customHeight="1" x14ac:dyDescent="0.2">
      <c r="A282" s="141">
        <v>58</v>
      </c>
      <c r="B282" s="150" t="s">
        <v>65</v>
      </c>
      <c r="C282" s="150" t="s">
        <v>719</v>
      </c>
      <c r="D282" s="150" t="s">
        <v>584</v>
      </c>
      <c r="E282" s="159" t="s">
        <v>290</v>
      </c>
      <c r="F282" s="160" t="s">
        <v>331</v>
      </c>
      <c r="G282" s="151">
        <v>570</v>
      </c>
      <c r="H282" s="149">
        <v>1</v>
      </c>
      <c r="I282" s="186" t="str">
        <f t="shared" si="29"/>
        <v>AFP</v>
      </c>
      <c r="J282" s="193">
        <v>0</v>
      </c>
      <c r="K282" s="188">
        <f t="shared" si="30"/>
        <v>0</v>
      </c>
      <c r="L282" s="188">
        <f t="shared" si="31"/>
        <v>0</v>
      </c>
      <c r="M282" s="188">
        <f t="shared" si="32"/>
        <v>0</v>
      </c>
      <c r="N282" s="188">
        <f t="shared" si="33"/>
        <v>0</v>
      </c>
      <c r="O282" s="188">
        <f t="shared" si="35"/>
        <v>0</v>
      </c>
      <c r="P282" s="188">
        <f t="shared" si="34"/>
        <v>0</v>
      </c>
    </row>
    <row r="283" spans="1:16" ht="12.75" customHeight="1" x14ac:dyDescent="0.2">
      <c r="A283" s="141">
        <v>59</v>
      </c>
      <c r="B283" s="150" t="s">
        <v>800</v>
      </c>
      <c r="C283" s="150" t="s">
        <v>583</v>
      </c>
      <c r="D283" s="150" t="s">
        <v>584</v>
      </c>
      <c r="E283" s="159" t="s">
        <v>290</v>
      </c>
      <c r="F283" s="160" t="s">
        <v>331</v>
      </c>
      <c r="G283" s="151">
        <v>400</v>
      </c>
      <c r="H283" s="149">
        <v>1</v>
      </c>
      <c r="I283" s="186" t="str">
        <f t="shared" ref="I283:I348" si="37">VLOOKUP(H283,$BE$1:$BF$4,2)</f>
        <v>AFP</v>
      </c>
      <c r="J283" s="193">
        <v>0</v>
      </c>
      <c r="K283" s="188">
        <f t="shared" si="30"/>
        <v>0</v>
      </c>
      <c r="L283" s="188">
        <f t="shared" si="31"/>
        <v>0</v>
      </c>
      <c r="M283" s="188">
        <f t="shared" si="32"/>
        <v>0</v>
      </c>
      <c r="N283" s="188">
        <f t="shared" si="33"/>
        <v>0</v>
      </c>
      <c r="O283" s="188">
        <f t="shared" si="35"/>
        <v>0</v>
      </c>
      <c r="P283" s="188">
        <f t="shared" si="34"/>
        <v>0</v>
      </c>
    </row>
    <row r="284" spans="1:16" ht="12.75" customHeight="1" x14ac:dyDescent="0.2">
      <c r="A284" s="141">
        <v>60</v>
      </c>
      <c r="B284" s="150" t="s">
        <v>585</v>
      </c>
      <c r="C284" s="150" t="s">
        <v>586</v>
      </c>
      <c r="D284" s="150" t="s">
        <v>584</v>
      </c>
      <c r="E284" s="159" t="s">
        <v>290</v>
      </c>
      <c r="F284" s="160" t="s">
        <v>331</v>
      </c>
      <c r="G284" s="151">
        <v>425</v>
      </c>
      <c r="H284" s="149">
        <v>1</v>
      </c>
      <c r="I284" s="186" t="str">
        <f t="shared" si="37"/>
        <v>AFP</v>
      </c>
      <c r="J284" s="193">
        <v>1</v>
      </c>
      <c r="K284" s="188">
        <f t="shared" ref="K284:K349" si="38">IF(J284=1,(G284/2)*0.3,0)</f>
        <v>63.75</v>
      </c>
      <c r="L284" s="188">
        <f t="shared" ref="L284:L349" si="39">IF(H284=1,K284*$L$7,0)</f>
        <v>4.3031250000000005</v>
      </c>
      <c r="M284" s="188">
        <f t="shared" ref="M284:M349" si="40">IF(H284=2,K284*$M$7,0)</f>
        <v>0</v>
      </c>
      <c r="N284" s="188">
        <f t="shared" ref="N284:N349" si="41">K284*$N$7</f>
        <v>4.78125</v>
      </c>
      <c r="O284" s="188">
        <f t="shared" ref="O284:O349" si="42">IF(H284=3,K284*O282,0)</f>
        <v>0</v>
      </c>
      <c r="P284" s="188">
        <f t="shared" ref="P284:P349" si="43">IF(J284=1,G284/2,0)</f>
        <v>212.5</v>
      </c>
    </row>
    <row r="285" spans="1:16" ht="12.75" customHeight="1" x14ac:dyDescent="0.2">
      <c r="A285" s="141">
        <v>61</v>
      </c>
      <c r="B285" s="150" t="s">
        <v>892</v>
      </c>
      <c r="C285" s="150" t="s">
        <v>588</v>
      </c>
      <c r="D285" s="150" t="s">
        <v>584</v>
      </c>
      <c r="E285" s="159" t="s">
        <v>290</v>
      </c>
      <c r="F285" s="160" t="s">
        <v>331</v>
      </c>
      <c r="G285" s="151">
        <v>400</v>
      </c>
      <c r="H285" s="149">
        <v>1</v>
      </c>
      <c r="I285" s="186" t="str">
        <f t="shared" si="37"/>
        <v>AFP</v>
      </c>
      <c r="J285" s="193">
        <v>1</v>
      </c>
      <c r="K285" s="188">
        <f t="shared" si="38"/>
        <v>60</v>
      </c>
      <c r="L285" s="188">
        <f t="shared" si="39"/>
        <v>4.0500000000000007</v>
      </c>
      <c r="M285" s="188">
        <f t="shared" si="40"/>
        <v>0</v>
      </c>
      <c r="N285" s="188">
        <f t="shared" si="41"/>
        <v>4.5</v>
      </c>
      <c r="O285" s="188">
        <f t="shared" si="42"/>
        <v>0</v>
      </c>
      <c r="P285" s="188">
        <f t="shared" si="43"/>
        <v>200</v>
      </c>
    </row>
    <row r="286" spans="1:16" ht="12.75" customHeight="1" x14ac:dyDescent="0.2">
      <c r="A286" s="141">
        <v>62</v>
      </c>
      <c r="B286" s="150" t="s">
        <v>955</v>
      </c>
      <c r="C286" s="150" t="s">
        <v>203</v>
      </c>
      <c r="D286" s="150" t="s">
        <v>584</v>
      </c>
      <c r="E286" s="159" t="s">
        <v>290</v>
      </c>
      <c r="F286" s="160" t="s">
        <v>331</v>
      </c>
      <c r="G286" s="151">
        <v>425</v>
      </c>
      <c r="H286" s="149">
        <v>1</v>
      </c>
      <c r="I286" s="186" t="str">
        <f t="shared" si="37"/>
        <v>AFP</v>
      </c>
      <c r="J286" s="193">
        <v>0</v>
      </c>
      <c r="K286" s="188">
        <f t="shared" si="38"/>
        <v>0</v>
      </c>
      <c r="L286" s="188">
        <f t="shared" si="39"/>
        <v>0</v>
      </c>
      <c r="M286" s="188">
        <f t="shared" si="40"/>
        <v>0</v>
      </c>
      <c r="N286" s="188">
        <f t="shared" si="41"/>
        <v>0</v>
      </c>
      <c r="O286" s="188">
        <f t="shared" si="42"/>
        <v>0</v>
      </c>
      <c r="P286" s="188">
        <f t="shared" si="43"/>
        <v>0</v>
      </c>
    </row>
    <row r="287" spans="1:16" ht="12.75" customHeight="1" x14ac:dyDescent="0.2">
      <c r="A287" s="141">
        <v>63</v>
      </c>
      <c r="B287" s="165" t="s">
        <v>534</v>
      </c>
      <c r="C287" s="150" t="s">
        <v>979</v>
      </c>
      <c r="D287" s="150" t="s">
        <v>918</v>
      </c>
      <c r="E287" s="159" t="s">
        <v>290</v>
      </c>
      <c r="F287" s="160" t="s">
        <v>331</v>
      </c>
      <c r="G287" s="151">
        <v>800</v>
      </c>
      <c r="H287" s="149">
        <v>1</v>
      </c>
      <c r="I287" s="186" t="str">
        <f t="shared" si="37"/>
        <v>AFP</v>
      </c>
      <c r="J287" s="193">
        <v>0</v>
      </c>
      <c r="K287" s="188">
        <f t="shared" si="38"/>
        <v>0</v>
      </c>
      <c r="L287" s="188">
        <f t="shared" si="39"/>
        <v>0</v>
      </c>
      <c r="M287" s="188">
        <f t="shared" si="40"/>
        <v>0</v>
      </c>
      <c r="N287" s="188">
        <f t="shared" si="41"/>
        <v>0</v>
      </c>
      <c r="O287" s="188">
        <f t="shared" si="42"/>
        <v>0</v>
      </c>
      <c r="P287" s="188">
        <f t="shared" si="43"/>
        <v>0</v>
      </c>
    </row>
    <row r="288" spans="1:16" ht="12.75" customHeight="1" x14ac:dyDescent="0.2">
      <c r="A288" s="141">
        <v>64</v>
      </c>
      <c r="B288" s="150" t="s">
        <v>211</v>
      </c>
      <c r="C288" s="150" t="s">
        <v>631</v>
      </c>
      <c r="D288" s="150" t="s">
        <v>893</v>
      </c>
      <c r="E288" s="159" t="s">
        <v>290</v>
      </c>
      <c r="F288" s="160" t="s">
        <v>331</v>
      </c>
      <c r="G288" s="151">
        <v>465</v>
      </c>
      <c r="H288" s="149">
        <v>1</v>
      </c>
      <c r="I288" s="186" t="str">
        <f t="shared" si="37"/>
        <v>AFP</v>
      </c>
      <c r="J288" s="193">
        <v>1</v>
      </c>
      <c r="K288" s="188">
        <f t="shared" si="38"/>
        <v>69.75</v>
      </c>
      <c r="L288" s="188">
        <f t="shared" si="39"/>
        <v>4.7081249999999999</v>
      </c>
      <c r="M288" s="188">
        <f t="shared" si="40"/>
        <v>0</v>
      </c>
      <c r="N288" s="188">
        <f t="shared" si="41"/>
        <v>5.2312500000000002</v>
      </c>
      <c r="O288" s="188">
        <f t="shared" si="42"/>
        <v>0</v>
      </c>
      <c r="P288" s="188">
        <f t="shared" si="43"/>
        <v>232.5</v>
      </c>
    </row>
    <row r="289" spans="1:16" ht="12.75" customHeight="1" x14ac:dyDescent="0.2">
      <c r="A289" s="141">
        <v>65</v>
      </c>
      <c r="B289" s="150" t="s">
        <v>607</v>
      </c>
      <c r="C289" s="150" t="s">
        <v>674</v>
      </c>
      <c r="D289" s="150" t="s">
        <v>894</v>
      </c>
      <c r="E289" s="159" t="s">
        <v>290</v>
      </c>
      <c r="F289" s="160" t="s">
        <v>331</v>
      </c>
      <c r="G289" s="151">
        <v>357</v>
      </c>
      <c r="H289" s="149">
        <v>1</v>
      </c>
      <c r="I289" s="186" t="str">
        <f t="shared" si="37"/>
        <v>AFP</v>
      </c>
      <c r="J289" s="193">
        <v>0</v>
      </c>
      <c r="K289" s="188">
        <f t="shared" si="38"/>
        <v>0</v>
      </c>
      <c r="L289" s="188">
        <f t="shared" si="39"/>
        <v>0</v>
      </c>
      <c r="M289" s="188">
        <f t="shared" si="40"/>
        <v>0</v>
      </c>
      <c r="N289" s="188">
        <f t="shared" si="41"/>
        <v>0</v>
      </c>
      <c r="O289" s="188">
        <f t="shared" si="42"/>
        <v>0</v>
      </c>
      <c r="P289" s="188">
        <f t="shared" si="43"/>
        <v>0</v>
      </c>
    </row>
    <row r="290" spans="1:16" ht="12.75" customHeight="1" x14ac:dyDescent="0.2">
      <c r="A290" s="141">
        <v>66</v>
      </c>
      <c r="B290" s="150" t="s">
        <v>801</v>
      </c>
      <c r="C290" s="150" t="s">
        <v>592</v>
      </c>
      <c r="D290" s="150" t="s">
        <v>894</v>
      </c>
      <c r="E290" s="159" t="s">
        <v>290</v>
      </c>
      <c r="F290" s="160" t="s">
        <v>331</v>
      </c>
      <c r="G290" s="151">
        <v>60</v>
      </c>
      <c r="H290" s="149">
        <v>1</v>
      </c>
      <c r="I290" s="186" t="str">
        <f t="shared" si="37"/>
        <v>AFP</v>
      </c>
      <c r="J290" s="193">
        <v>0</v>
      </c>
      <c r="K290" s="188">
        <f t="shared" si="38"/>
        <v>0</v>
      </c>
      <c r="L290" s="188">
        <f t="shared" si="39"/>
        <v>0</v>
      </c>
      <c r="M290" s="188">
        <f t="shared" si="40"/>
        <v>0</v>
      </c>
      <c r="N290" s="188">
        <f t="shared" si="41"/>
        <v>0</v>
      </c>
      <c r="O290" s="188">
        <f t="shared" si="42"/>
        <v>0</v>
      </c>
      <c r="P290" s="188">
        <f t="shared" si="43"/>
        <v>0</v>
      </c>
    </row>
    <row r="291" spans="1:16" ht="12.75" customHeight="1" x14ac:dyDescent="0.2">
      <c r="A291" s="141">
        <v>67</v>
      </c>
      <c r="B291" s="150" t="s">
        <v>802</v>
      </c>
      <c r="C291" s="150" t="s">
        <v>593</v>
      </c>
      <c r="D291" s="150" t="s">
        <v>894</v>
      </c>
      <c r="E291" s="159" t="s">
        <v>290</v>
      </c>
      <c r="F291" s="160" t="s">
        <v>331</v>
      </c>
      <c r="G291" s="151">
        <v>60</v>
      </c>
      <c r="H291" s="149">
        <v>1</v>
      </c>
      <c r="I291" s="186" t="str">
        <f t="shared" si="37"/>
        <v>AFP</v>
      </c>
      <c r="J291" s="193">
        <v>0</v>
      </c>
      <c r="K291" s="188">
        <f t="shared" si="38"/>
        <v>0</v>
      </c>
      <c r="L291" s="188">
        <f t="shared" si="39"/>
        <v>0</v>
      </c>
      <c r="M291" s="188">
        <f t="shared" si="40"/>
        <v>0</v>
      </c>
      <c r="N291" s="188">
        <f t="shared" si="41"/>
        <v>0</v>
      </c>
      <c r="O291" s="188">
        <f t="shared" si="42"/>
        <v>0</v>
      </c>
      <c r="P291" s="188">
        <f t="shared" si="43"/>
        <v>0</v>
      </c>
    </row>
    <row r="292" spans="1:16" ht="12.75" customHeight="1" x14ac:dyDescent="0.2">
      <c r="A292" s="141">
        <v>68</v>
      </c>
      <c r="B292" s="150" t="s">
        <v>594</v>
      </c>
      <c r="C292" s="150" t="s">
        <v>595</v>
      </c>
      <c r="D292" s="150" t="s">
        <v>894</v>
      </c>
      <c r="E292" s="159" t="s">
        <v>290</v>
      </c>
      <c r="F292" s="160" t="s">
        <v>331</v>
      </c>
      <c r="G292" s="151">
        <v>60</v>
      </c>
      <c r="H292" s="149">
        <v>1</v>
      </c>
      <c r="I292" s="186" t="str">
        <f t="shared" si="37"/>
        <v>AFP</v>
      </c>
      <c r="J292" s="193">
        <v>0</v>
      </c>
      <c r="K292" s="188">
        <f t="shared" si="38"/>
        <v>0</v>
      </c>
      <c r="L292" s="188">
        <f t="shared" si="39"/>
        <v>0</v>
      </c>
      <c r="M292" s="188">
        <f t="shared" si="40"/>
        <v>0</v>
      </c>
      <c r="N292" s="188">
        <f t="shared" si="41"/>
        <v>0</v>
      </c>
      <c r="O292" s="188">
        <f t="shared" si="42"/>
        <v>0</v>
      </c>
      <c r="P292" s="188">
        <f t="shared" si="43"/>
        <v>0</v>
      </c>
    </row>
    <row r="293" spans="1:16" ht="12.75" customHeight="1" x14ac:dyDescent="0.2">
      <c r="A293" s="141">
        <v>69</v>
      </c>
      <c r="B293" s="150" t="s">
        <v>1010</v>
      </c>
      <c r="C293" s="150" t="s">
        <v>596</v>
      </c>
      <c r="D293" s="150" t="s">
        <v>894</v>
      </c>
      <c r="E293" s="159" t="s">
        <v>290</v>
      </c>
      <c r="F293" s="160" t="s">
        <v>331</v>
      </c>
      <c r="G293" s="151">
        <v>60</v>
      </c>
      <c r="H293" s="149">
        <v>0</v>
      </c>
      <c r="I293" s="186" t="str">
        <f t="shared" si="37"/>
        <v>NOAFP</v>
      </c>
      <c r="J293" s="193">
        <v>0</v>
      </c>
      <c r="K293" s="188">
        <f t="shared" si="38"/>
        <v>0</v>
      </c>
      <c r="L293" s="188">
        <f t="shared" si="39"/>
        <v>0</v>
      </c>
      <c r="M293" s="188">
        <f t="shared" si="40"/>
        <v>0</v>
      </c>
      <c r="N293" s="188">
        <f t="shared" si="41"/>
        <v>0</v>
      </c>
      <c r="O293" s="188">
        <f t="shared" si="42"/>
        <v>0</v>
      </c>
      <c r="P293" s="188">
        <f t="shared" si="43"/>
        <v>0</v>
      </c>
    </row>
    <row r="294" spans="1:16" ht="12.75" customHeight="1" x14ac:dyDescent="0.2">
      <c r="A294" s="141">
        <v>70</v>
      </c>
      <c r="B294" s="150" t="s">
        <v>597</v>
      </c>
      <c r="C294" s="150" t="s">
        <v>598</v>
      </c>
      <c r="D294" s="150" t="s">
        <v>894</v>
      </c>
      <c r="E294" s="159" t="s">
        <v>290</v>
      </c>
      <c r="F294" s="160" t="s">
        <v>331</v>
      </c>
      <c r="G294" s="151">
        <v>60</v>
      </c>
      <c r="H294" s="149">
        <v>0</v>
      </c>
      <c r="I294" s="186" t="str">
        <f t="shared" si="37"/>
        <v>NOAFP</v>
      </c>
      <c r="J294" s="193">
        <v>0</v>
      </c>
      <c r="K294" s="188">
        <f t="shared" si="38"/>
        <v>0</v>
      </c>
      <c r="L294" s="188">
        <f t="shared" si="39"/>
        <v>0</v>
      </c>
      <c r="M294" s="188">
        <f t="shared" si="40"/>
        <v>0</v>
      </c>
      <c r="N294" s="188">
        <f t="shared" si="41"/>
        <v>0</v>
      </c>
      <c r="O294" s="188">
        <f t="shared" si="42"/>
        <v>0</v>
      </c>
      <c r="P294" s="188">
        <f t="shared" si="43"/>
        <v>0</v>
      </c>
    </row>
    <row r="295" spans="1:16" ht="12.75" customHeight="1" x14ac:dyDescent="0.2">
      <c r="A295" s="141">
        <v>71</v>
      </c>
      <c r="B295" s="150" t="s">
        <v>599</v>
      </c>
      <c r="C295" s="150" t="s">
        <v>600</v>
      </c>
      <c r="D295" s="150" t="s">
        <v>894</v>
      </c>
      <c r="E295" s="159" t="s">
        <v>290</v>
      </c>
      <c r="F295" s="160" t="s">
        <v>331</v>
      </c>
      <c r="G295" s="151">
        <v>60</v>
      </c>
      <c r="H295" s="149">
        <v>0</v>
      </c>
      <c r="I295" s="186" t="str">
        <f t="shared" si="37"/>
        <v>NOAFP</v>
      </c>
      <c r="J295" s="193">
        <v>0</v>
      </c>
      <c r="K295" s="188">
        <f t="shared" si="38"/>
        <v>0</v>
      </c>
      <c r="L295" s="188">
        <f t="shared" si="39"/>
        <v>0</v>
      </c>
      <c r="M295" s="188">
        <f t="shared" si="40"/>
        <v>0</v>
      </c>
      <c r="N295" s="188">
        <f t="shared" si="41"/>
        <v>0</v>
      </c>
      <c r="O295" s="188">
        <f t="shared" si="42"/>
        <v>0</v>
      </c>
      <c r="P295" s="188">
        <f t="shared" si="43"/>
        <v>0</v>
      </c>
    </row>
    <row r="296" spans="1:16" ht="12.75" customHeight="1" x14ac:dyDescent="0.2">
      <c r="A296" s="141">
        <v>72</v>
      </c>
      <c r="B296" s="150" t="s">
        <v>601</v>
      </c>
      <c r="C296" s="150" t="s">
        <v>602</v>
      </c>
      <c r="D296" s="150" t="s">
        <v>894</v>
      </c>
      <c r="E296" s="159" t="s">
        <v>290</v>
      </c>
      <c r="F296" s="160" t="s">
        <v>331</v>
      </c>
      <c r="G296" s="151">
        <v>60</v>
      </c>
      <c r="H296" s="149">
        <v>0</v>
      </c>
      <c r="I296" s="186" t="str">
        <f t="shared" si="37"/>
        <v>NOAFP</v>
      </c>
      <c r="J296" s="193">
        <v>0</v>
      </c>
      <c r="K296" s="188">
        <f t="shared" si="38"/>
        <v>0</v>
      </c>
      <c r="L296" s="188">
        <f t="shared" si="39"/>
        <v>0</v>
      </c>
      <c r="M296" s="188">
        <f t="shared" si="40"/>
        <v>0</v>
      </c>
      <c r="N296" s="188">
        <f t="shared" si="41"/>
        <v>0</v>
      </c>
      <c r="O296" s="188">
        <f t="shared" si="42"/>
        <v>0</v>
      </c>
      <c r="P296" s="188">
        <f t="shared" si="43"/>
        <v>0</v>
      </c>
    </row>
    <row r="297" spans="1:16" ht="12.75" customHeight="1" x14ac:dyDescent="0.2">
      <c r="A297" s="141">
        <v>73</v>
      </c>
      <c r="B297" s="150" t="s">
        <v>603</v>
      </c>
      <c r="C297" s="150" t="s">
        <v>604</v>
      </c>
      <c r="D297" s="150" t="s">
        <v>894</v>
      </c>
      <c r="E297" s="159" t="s">
        <v>290</v>
      </c>
      <c r="F297" s="160" t="s">
        <v>331</v>
      </c>
      <c r="G297" s="151">
        <v>60</v>
      </c>
      <c r="H297" s="149">
        <v>2</v>
      </c>
      <c r="I297" s="186" t="str">
        <f t="shared" si="37"/>
        <v>INPEP</v>
      </c>
      <c r="J297" s="193">
        <v>0</v>
      </c>
      <c r="K297" s="188">
        <f t="shared" si="38"/>
        <v>0</v>
      </c>
      <c r="L297" s="188">
        <f t="shared" si="39"/>
        <v>0</v>
      </c>
      <c r="M297" s="188">
        <f t="shared" si="40"/>
        <v>0</v>
      </c>
      <c r="N297" s="188">
        <f t="shared" si="41"/>
        <v>0</v>
      </c>
      <c r="O297" s="188">
        <f t="shared" si="42"/>
        <v>0</v>
      </c>
      <c r="P297" s="188">
        <f t="shared" si="43"/>
        <v>0</v>
      </c>
    </row>
    <row r="298" spans="1:16" ht="12.75" customHeight="1" x14ac:dyDescent="0.2">
      <c r="A298" s="141">
        <v>74</v>
      </c>
      <c r="B298" s="150" t="s">
        <v>895</v>
      </c>
      <c r="C298" s="150" t="s">
        <v>605</v>
      </c>
      <c r="D298" s="150" t="s">
        <v>894</v>
      </c>
      <c r="E298" s="159" t="s">
        <v>290</v>
      </c>
      <c r="F298" s="160" t="s">
        <v>331</v>
      </c>
      <c r="G298" s="151">
        <v>60</v>
      </c>
      <c r="H298" s="149">
        <v>1</v>
      </c>
      <c r="I298" s="186" t="str">
        <f t="shared" si="37"/>
        <v>AFP</v>
      </c>
      <c r="J298" s="193">
        <v>0</v>
      </c>
      <c r="K298" s="188">
        <f t="shared" si="38"/>
        <v>0</v>
      </c>
      <c r="L298" s="188">
        <f t="shared" si="39"/>
        <v>0</v>
      </c>
      <c r="M298" s="188">
        <f t="shared" si="40"/>
        <v>0</v>
      </c>
      <c r="N298" s="188">
        <f t="shared" si="41"/>
        <v>0</v>
      </c>
      <c r="O298" s="188">
        <f t="shared" si="42"/>
        <v>0</v>
      </c>
      <c r="P298" s="188">
        <f t="shared" si="43"/>
        <v>0</v>
      </c>
    </row>
    <row r="299" spans="1:16" ht="12.75" customHeight="1" x14ac:dyDescent="0.2">
      <c r="A299" s="141">
        <v>75</v>
      </c>
      <c r="B299" s="150" t="s">
        <v>94</v>
      </c>
      <c r="C299" s="150" t="s">
        <v>606</v>
      </c>
      <c r="D299" s="150" t="s">
        <v>894</v>
      </c>
      <c r="E299" s="159" t="s">
        <v>290</v>
      </c>
      <c r="F299" s="160" t="s">
        <v>331</v>
      </c>
      <c r="G299" s="151">
        <v>60</v>
      </c>
      <c r="H299" s="149">
        <v>1</v>
      </c>
      <c r="I299" s="186" t="str">
        <f t="shared" si="37"/>
        <v>AFP</v>
      </c>
      <c r="J299" s="193">
        <v>0</v>
      </c>
      <c r="K299" s="188">
        <f t="shared" si="38"/>
        <v>0</v>
      </c>
      <c r="L299" s="188">
        <f t="shared" si="39"/>
        <v>0</v>
      </c>
      <c r="M299" s="188">
        <f t="shared" si="40"/>
        <v>0</v>
      </c>
      <c r="N299" s="188">
        <f t="shared" si="41"/>
        <v>0</v>
      </c>
      <c r="O299" s="188">
        <f t="shared" si="42"/>
        <v>0</v>
      </c>
      <c r="P299" s="188">
        <f t="shared" si="43"/>
        <v>0</v>
      </c>
    </row>
    <row r="300" spans="1:16" ht="12.75" customHeight="1" x14ac:dyDescent="0.2">
      <c r="A300" s="141">
        <v>76</v>
      </c>
      <c r="B300" s="150" t="s">
        <v>95</v>
      </c>
      <c r="C300" s="150" t="s">
        <v>608</v>
      </c>
      <c r="D300" s="150" t="s">
        <v>894</v>
      </c>
      <c r="E300" s="159" t="s">
        <v>290</v>
      </c>
      <c r="F300" s="160" t="s">
        <v>331</v>
      </c>
      <c r="G300" s="151">
        <v>60</v>
      </c>
      <c r="H300" s="149">
        <v>1</v>
      </c>
      <c r="I300" s="186" t="str">
        <f t="shared" si="37"/>
        <v>AFP</v>
      </c>
      <c r="J300" s="193">
        <v>0</v>
      </c>
      <c r="K300" s="188">
        <f t="shared" si="38"/>
        <v>0</v>
      </c>
      <c r="L300" s="188">
        <f t="shared" si="39"/>
        <v>0</v>
      </c>
      <c r="M300" s="188">
        <f t="shared" si="40"/>
        <v>0</v>
      </c>
      <c r="N300" s="188">
        <f t="shared" si="41"/>
        <v>0</v>
      </c>
      <c r="O300" s="188">
        <f t="shared" si="42"/>
        <v>0</v>
      </c>
      <c r="P300" s="188">
        <f t="shared" si="43"/>
        <v>0</v>
      </c>
    </row>
    <row r="301" spans="1:16" ht="12.75" customHeight="1" x14ac:dyDescent="0.2">
      <c r="A301" s="141">
        <v>77</v>
      </c>
      <c r="B301" s="150" t="s">
        <v>609</v>
      </c>
      <c r="C301" s="150" t="s">
        <v>610</v>
      </c>
      <c r="D301" s="150" t="s">
        <v>894</v>
      </c>
      <c r="E301" s="159" t="s">
        <v>290</v>
      </c>
      <c r="F301" s="160" t="s">
        <v>331</v>
      </c>
      <c r="G301" s="151">
        <v>60</v>
      </c>
      <c r="H301" s="149">
        <v>0</v>
      </c>
      <c r="I301" s="186" t="str">
        <f t="shared" si="37"/>
        <v>NOAFP</v>
      </c>
      <c r="J301" s="193">
        <v>0</v>
      </c>
      <c r="K301" s="188">
        <f t="shared" si="38"/>
        <v>0</v>
      </c>
      <c r="L301" s="188">
        <f t="shared" si="39"/>
        <v>0</v>
      </c>
      <c r="M301" s="188">
        <f t="shared" si="40"/>
        <v>0</v>
      </c>
      <c r="N301" s="188">
        <f t="shared" si="41"/>
        <v>0</v>
      </c>
      <c r="O301" s="188">
        <f t="shared" si="42"/>
        <v>0</v>
      </c>
      <c r="P301" s="188">
        <f t="shared" si="43"/>
        <v>0</v>
      </c>
    </row>
    <row r="302" spans="1:16" ht="12.75" customHeight="1" x14ac:dyDescent="0.2">
      <c r="A302" s="141">
        <v>78</v>
      </c>
      <c r="B302" s="150" t="s">
        <v>64</v>
      </c>
      <c r="C302" s="150" t="s">
        <v>613</v>
      </c>
      <c r="D302" s="150" t="s">
        <v>611</v>
      </c>
      <c r="E302" s="159" t="s">
        <v>290</v>
      </c>
      <c r="F302" s="160" t="s">
        <v>331</v>
      </c>
      <c r="G302" s="151">
        <v>850</v>
      </c>
      <c r="H302" s="149">
        <v>1</v>
      </c>
      <c r="I302" s="186" t="str">
        <f t="shared" si="37"/>
        <v>AFP</v>
      </c>
      <c r="J302" s="193">
        <v>1</v>
      </c>
      <c r="K302" s="188">
        <f t="shared" si="38"/>
        <v>127.5</v>
      </c>
      <c r="L302" s="188">
        <f t="shared" si="39"/>
        <v>8.6062500000000011</v>
      </c>
      <c r="M302" s="188">
        <f t="shared" si="40"/>
        <v>0</v>
      </c>
      <c r="N302" s="188">
        <f t="shared" si="41"/>
        <v>9.5625</v>
      </c>
      <c r="O302" s="188">
        <f t="shared" si="42"/>
        <v>0</v>
      </c>
      <c r="P302" s="188">
        <f t="shared" si="43"/>
        <v>425</v>
      </c>
    </row>
    <row r="303" spans="1:16" ht="12.75" customHeight="1" x14ac:dyDescent="0.2">
      <c r="A303" s="141">
        <v>79</v>
      </c>
      <c r="B303" s="157" t="s">
        <v>1012</v>
      </c>
      <c r="C303" s="150" t="s">
        <v>896</v>
      </c>
      <c r="D303" s="150" t="s">
        <v>611</v>
      </c>
      <c r="E303" s="159" t="s">
        <v>290</v>
      </c>
      <c r="F303" s="160" t="s">
        <v>331</v>
      </c>
      <c r="G303" s="151">
        <v>550</v>
      </c>
      <c r="H303" s="149">
        <v>1</v>
      </c>
      <c r="I303" s="186" t="str">
        <f t="shared" si="37"/>
        <v>AFP</v>
      </c>
      <c r="J303" s="193">
        <v>1</v>
      </c>
      <c r="K303" s="188">
        <f t="shared" si="38"/>
        <v>82.5</v>
      </c>
      <c r="L303" s="188">
        <f t="shared" si="39"/>
        <v>5.5687500000000005</v>
      </c>
      <c r="M303" s="188">
        <f t="shared" si="40"/>
        <v>0</v>
      </c>
      <c r="N303" s="188">
        <f t="shared" si="41"/>
        <v>6.1875</v>
      </c>
      <c r="O303" s="188">
        <f t="shared" si="42"/>
        <v>0</v>
      </c>
      <c r="P303" s="188">
        <f t="shared" si="43"/>
        <v>275</v>
      </c>
    </row>
    <row r="304" spans="1:16" ht="12.75" customHeight="1" x14ac:dyDescent="0.2">
      <c r="A304" s="141">
        <v>80</v>
      </c>
      <c r="B304" s="144" t="s">
        <v>511</v>
      </c>
      <c r="C304" s="144" t="s">
        <v>203</v>
      </c>
      <c r="D304" s="150" t="s">
        <v>611</v>
      </c>
      <c r="E304" s="159" t="s">
        <v>290</v>
      </c>
      <c r="F304" s="160" t="s">
        <v>331</v>
      </c>
      <c r="G304" s="148">
        <v>450</v>
      </c>
      <c r="H304" s="149">
        <v>1</v>
      </c>
      <c r="I304" s="186" t="str">
        <f t="shared" si="37"/>
        <v>AFP</v>
      </c>
      <c r="J304" s="193">
        <v>1</v>
      </c>
      <c r="K304" s="188">
        <f t="shared" si="38"/>
        <v>67.5</v>
      </c>
      <c r="L304" s="188">
        <f t="shared" si="39"/>
        <v>4.5562500000000004</v>
      </c>
      <c r="M304" s="188">
        <f t="shared" si="40"/>
        <v>0</v>
      </c>
      <c r="N304" s="188">
        <f t="shared" si="41"/>
        <v>5.0625</v>
      </c>
      <c r="O304" s="188">
        <f t="shared" si="42"/>
        <v>0</v>
      </c>
      <c r="P304" s="188">
        <f t="shared" si="43"/>
        <v>225</v>
      </c>
    </row>
    <row r="305" spans="1:16" ht="12.75" customHeight="1" x14ac:dyDescent="0.2">
      <c r="A305" s="141">
        <v>81</v>
      </c>
      <c r="B305" s="150" t="s">
        <v>106</v>
      </c>
      <c r="C305" s="150" t="s">
        <v>614</v>
      </c>
      <c r="D305" s="150" t="s">
        <v>611</v>
      </c>
      <c r="E305" s="159" t="s">
        <v>290</v>
      </c>
      <c r="F305" s="160" t="s">
        <v>331</v>
      </c>
      <c r="G305" s="151">
        <v>350</v>
      </c>
      <c r="H305" s="149">
        <v>1</v>
      </c>
      <c r="I305" s="186" t="str">
        <f t="shared" si="37"/>
        <v>AFP</v>
      </c>
      <c r="J305" s="193">
        <v>1</v>
      </c>
      <c r="K305" s="188">
        <f t="shared" si="38"/>
        <v>52.5</v>
      </c>
      <c r="L305" s="188">
        <f t="shared" si="39"/>
        <v>3.5437500000000002</v>
      </c>
      <c r="M305" s="188">
        <f t="shared" si="40"/>
        <v>0</v>
      </c>
      <c r="N305" s="188">
        <f t="shared" si="41"/>
        <v>3.9375</v>
      </c>
      <c r="O305" s="188">
        <f t="shared" si="42"/>
        <v>0</v>
      </c>
      <c r="P305" s="188">
        <f t="shared" si="43"/>
        <v>175</v>
      </c>
    </row>
    <row r="306" spans="1:16" ht="12.75" customHeight="1" x14ac:dyDescent="0.2">
      <c r="A306" s="141">
        <v>82</v>
      </c>
      <c r="B306" s="150" t="s">
        <v>615</v>
      </c>
      <c r="C306" s="150" t="s">
        <v>614</v>
      </c>
      <c r="D306" s="150" t="s">
        <v>611</v>
      </c>
      <c r="E306" s="159" t="s">
        <v>290</v>
      </c>
      <c r="F306" s="160" t="s">
        <v>331</v>
      </c>
      <c r="G306" s="151">
        <v>400</v>
      </c>
      <c r="H306" s="149">
        <v>1</v>
      </c>
      <c r="I306" s="186" t="str">
        <f t="shared" si="37"/>
        <v>AFP</v>
      </c>
      <c r="J306" s="193">
        <v>1</v>
      </c>
      <c r="K306" s="188">
        <f t="shared" si="38"/>
        <v>60</v>
      </c>
      <c r="L306" s="188">
        <f t="shared" si="39"/>
        <v>4.0500000000000007</v>
      </c>
      <c r="M306" s="188">
        <f t="shared" si="40"/>
        <v>0</v>
      </c>
      <c r="N306" s="188">
        <f t="shared" si="41"/>
        <v>4.5</v>
      </c>
      <c r="O306" s="188">
        <f t="shared" si="42"/>
        <v>0</v>
      </c>
      <c r="P306" s="188">
        <f t="shared" si="43"/>
        <v>200</v>
      </c>
    </row>
    <row r="307" spans="1:16" ht="12.75" customHeight="1" x14ac:dyDescent="0.2">
      <c r="A307" s="141">
        <v>83</v>
      </c>
      <c r="B307" s="150" t="s">
        <v>675</v>
      </c>
      <c r="C307" s="150" t="s">
        <v>616</v>
      </c>
      <c r="D307" s="150" t="s">
        <v>611</v>
      </c>
      <c r="E307" s="159" t="s">
        <v>290</v>
      </c>
      <c r="F307" s="160" t="s">
        <v>331</v>
      </c>
      <c r="G307" s="151">
        <v>350</v>
      </c>
      <c r="H307" s="149">
        <v>1</v>
      </c>
      <c r="I307" s="186" t="str">
        <f t="shared" si="37"/>
        <v>AFP</v>
      </c>
      <c r="J307" s="193">
        <v>1</v>
      </c>
      <c r="K307" s="188">
        <f t="shared" si="38"/>
        <v>52.5</v>
      </c>
      <c r="L307" s="188">
        <f t="shared" si="39"/>
        <v>3.5437500000000002</v>
      </c>
      <c r="M307" s="188">
        <f t="shared" si="40"/>
        <v>0</v>
      </c>
      <c r="N307" s="188">
        <f t="shared" si="41"/>
        <v>3.9375</v>
      </c>
      <c r="O307" s="188">
        <f t="shared" si="42"/>
        <v>0</v>
      </c>
      <c r="P307" s="188">
        <f t="shared" si="43"/>
        <v>175</v>
      </c>
    </row>
    <row r="308" spans="1:16" ht="12.75" customHeight="1" x14ac:dyDescent="0.2">
      <c r="A308" s="141">
        <v>84</v>
      </c>
      <c r="B308" s="150" t="s">
        <v>90</v>
      </c>
      <c r="C308" s="150" t="s">
        <v>616</v>
      </c>
      <c r="D308" s="150" t="s">
        <v>611</v>
      </c>
      <c r="E308" s="159" t="s">
        <v>290</v>
      </c>
      <c r="F308" s="160" t="s">
        <v>331</v>
      </c>
      <c r="G308" s="151">
        <v>350</v>
      </c>
      <c r="H308" s="149">
        <v>1</v>
      </c>
      <c r="I308" s="186" t="str">
        <f t="shared" si="37"/>
        <v>AFP</v>
      </c>
      <c r="J308" s="193">
        <v>1</v>
      </c>
      <c r="K308" s="188">
        <f t="shared" si="38"/>
        <v>52.5</v>
      </c>
      <c r="L308" s="188">
        <f t="shared" si="39"/>
        <v>3.5437500000000002</v>
      </c>
      <c r="M308" s="188">
        <f t="shared" si="40"/>
        <v>0</v>
      </c>
      <c r="N308" s="188">
        <f t="shared" si="41"/>
        <v>3.9375</v>
      </c>
      <c r="O308" s="188">
        <f t="shared" si="42"/>
        <v>0</v>
      </c>
      <c r="P308" s="188">
        <f t="shared" si="43"/>
        <v>175</v>
      </c>
    </row>
    <row r="309" spans="1:16" ht="12.75" customHeight="1" x14ac:dyDescent="0.2">
      <c r="A309" s="141">
        <v>85</v>
      </c>
      <c r="B309" s="150" t="s">
        <v>91</v>
      </c>
      <c r="C309" s="150" t="s">
        <v>563</v>
      </c>
      <c r="D309" s="150" t="s">
        <v>611</v>
      </c>
      <c r="E309" s="159" t="s">
        <v>290</v>
      </c>
      <c r="F309" s="160" t="s">
        <v>331</v>
      </c>
      <c r="G309" s="151">
        <v>350</v>
      </c>
      <c r="H309" s="149">
        <v>1</v>
      </c>
      <c r="I309" s="186" t="str">
        <f t="shared" si="37"/>
        <v>AFP</v>
      </c>
      <c r="J309" s="193">
        <v>1</v>
      </c>
      <c r="K309" s="188">
        <f t="shared" si="38"/>
        <v>52.5</v>
      </c>
      <c r="L309" s="188">
        <f t="shared" si="39"/>
        <v>3.5437500000000002</v>
      </c>
      <c r="M309" s="188">
        <f t="shared" si="40"/>
        <v>0</v>
      </c>
      <c r="N309" s="188">
        <f t="shared" si="41"/>
        <v>3.9375</v>
      </c>
      <c r="O309" s="188">
        <f t="shared" si="42"/>
        <v>0</v>
      </c>
      <c r="P309" s="188">
        <f t="shared" si="43"/>
        <v>175</v>
      </c>
    </row>
    <row r="310" spans="1:16" ht="12.75" customHeight="1" x14ac:dyDescent="0.2">
      <c r="A310" s="141">
        <v>86</v>
      </c>
      <c r="B310" s="150" t="s">
        <v>38</v>
      </c>
      <c r="C310" s="150" t="s">
        <v>563</v>
      </c>
      <c r="D310" s="150" t="s">
        <v>611</v>
      </c>
      <c r="E310" s="159" t="s">
        <v>290</v>
      </c>
      <c r="F310" s="160" t="s">
        <v>331</v>
      </c>
      <c r="G310" s="151">
        <v>350</v>
      </c>
      <c r="H310" s="149">
        <v>1</v>
      </c>
      <c r="I310" s="186" t="str">
        <f t="shared" si="37"/>
        <v>AFP</v>
      </c>
      <c r="J310" s="193">
        <v>1</v>
      </c>
      <c r="K310" s="188">
        <f t="shared" si="38"/>
        <v>52.5</v>
      </c>
      <c r="L310" s="188">
        <f t="shared" si="39"/>
        <v>3.5437500000000002</v>
      </c>
      <c r="M310" s="188">
        <f t="shared" si="40"/>
        <v>0</v>
      </c>
      <c r="N310" s="188">
        <f t="shared" si="41"/>
        <v>3.9375</v>
      </c>
      <c r="O310" s="188">
        <f t="shared" si="42"/>
        <v>0</v>
      </c>
      <c r="P310" s="188">
        <f t="shared" si="43"/>
        <v>175</v>
      </c>
    </row>
    <row r="311" spans="1:16" ht="12.75" customHeight="1" x14ac:dyDescent="0.2">
      <c r="A311" s="141">
        <v>87</v>
      </c>
      <c r="B311" s="150" t="s">
        <v>89</v>
      </c>
      <c r="C311" s="150" t="s">
        <v>563</v>
      </c>
      <c r="D311" s="150" t="s">
        <v>611</v>
      </c>
      <c r="E311" s="159" t="s">
        <v>290</v>
      </c>
      <c r="F311" s="160" t="s">
        <v>331</v>
      </c>
      <c r="G311" s="151">
        <v>353</v>
      </c>
      <c r="H311" s="149">
        <v>0</v>
      </c>
      <c r="I311" s="186" t="str">
        <f t="shared" si="37"/>
        <v>NOAFP</v>
      </c>
      <c r="J311" s="193">
        <v>1</v>
      </c>
      <c r="K311" s="188">
        <f t="shared" si="38"/>
        <v>52.949999999999996</v>
      </c>
      <c r="L311" s="188">
        <f t="shared" si="39"/>
        <v>0</v>
      </c>
      <c r="M311" s="188">
        <f t="shared" si="40"/>
        <v>0</v>
      </c>
      <c r="N311" s="188">
        <f t="shared" si="41"/>
        <v>3.9712499999999995</v>
      </c>
      <c r="O311" s="188">
        <f t="shared" si="42"/>
        <v>0</v>
      </c>
      <c r="P311" s="188">
        <f t="shared" si="43"/>
        <v>176.5</v>
      </c>
    </row>
    <row r="312" spans="1:16" ht="12.75" customHeight="1" x14ac:dyDescent="0.2">
      <c r="A312" s="141">
        <v>88</v>
      </c>
      <c r="B312" s="150" t="s">
        <v>92</v>
      </c>
      <c r="C312" s="150" t="s">
        <v>563</v>
      </c>
      <c r="D312" s="150" t="s">
        <v>611</v>
      </c>
      <c r="E312" s="159" t="s">
        <v>290</v>
      </c>
      <c r="F312" s="160" t="s">
        <v>331</v>
      </c>
      <c r="G312" s="151">
        <v>350</v>
      </c>
      <c r="H312" s="149">
        <v>1</v>
      </c>
      <c r="I312" s="186" t="str">
        <f t="shared" si="37"/>
        <v>AFP</v>
      </c>
      <c r="J312" s="193">
        <v>1</v>
      </c>
      <c r="K312" s="188">
        <f t="shared" si="38"/>
        <v>52.5</v>
      </c>
      <c r="L312" s="188">
        <f t="shared" si="39"/>
        <v>3.5437500000000002</v>
      </c>
      <c r="M312" s="188">
        <f t="shared" si="40"/>
        <v>0</v>
      </c>
      <c r="N312" s="188">
        <f t="shared" si="41"/>
        <v>3.9375</v>
      </c>
      <c r="O312" s="188">
        <f t="shared" si="42"/>
        <v>0</v>
      </c>
      <c r="P312" s="188">
        <f t="shared" si="43"/>
        <v>175</v>
      </c>
    </row>
    <row r="313" spans="1:16" ht="12.75" customHeight="1" x14ac:dyDescent="0.2">
      <c r="A313" s="141">
        <v>89</v>
      </c>
      <c r="B313" s="150" t="s">
        <v>617</v>
      </c>
      <c r="C313" s="150" t="s">
        <v>563</v>
      </c>
      <c r="D313" s="150" t="s">
        <v>611</v>
      </c>
      <c r="E313" s="159" t="s">
        <v>290</v>
      </c>
      <c r="F313" s="160" t="s">
        <v>331</v>
      </c>
      <c r="G313" s="151">
        <v>350</v>
      </c>
      <c r="H313" s="149">
        <v>1</v>
      </c>
      <c r="I313" s="186" t="str">
        <f t="shared" si="37"/>
        <v>AFP</v>
      </c>
      <c r="J313" s="193">
        <v>1</v>
      </c>
      <c r="K313" s="188">
        <f t="shared" si="38"/>
        <v>52.5</v>
      </c>
      <c r="L313" s="188">
        <f t="shared" si="39"/>
        <v>3.5437500000000002</v>
      </c>
      <c r="M313" s="188">
        <f t="shared" si="40"/>
        <v>0</v>
      </c>
      <c r="N313" s="188">
        <f t="shared" si="41"/>
        <v>3.9375</v>
      </c>
      <c r="O313" s="188">
        <f t="shared" si="42"/>
        <v>0</v>
      </c>
      <c r="P313" s="188">
        <f t="shared" si="43"/>
        <v>175</v>
      </c>
    </row>
    <row r="314" spans="1:16" ht="12.75" customHeight="1" x14ac:dyDescent="0.2">
      <c r="A314" s="141">
        <v>90</v>
      </c>
      <c r="B314" s="150" t="s">
        <v>93</v>
      </c>
      <c r="C314" s="150" t="s">
        <v>563</v>
      </c>
      <c r="D314" s="150" t="s">
        <v>611</v>
      </c>
      <c r="E314" s="159" t="s">
        <v>290</v>
      </c>
      <c r="F314" s="160" t="s">
        <v>331</v>
      </c>
      <c r="G314" s="151">
        <v>350</v>
      </c>
      <c r="H314" s="149">
        <v>1</v>
      </c>
      <c r="I314" s="186" t="str">
        <f t="shared" si="37"/>
        <v>AFP</v>
      </c>
      <c r="J314" s="193">
        <v>1</v>
      </c>
      <c r="K314" s="188">
        <f t="shared" si="38"/>
        <v>52.5</v>
      </c>
      <c r="L314" s="188">
        <f t="shared" si="39"/>
        <v>3.5437500000000002</v>
      </c>
      <c r="M314" s="188">
        <f t="shared" si="40"/>
        <v>0</v>
      </c>
      <c r="N314" s="188">
        <f t="shared" si="41"/>
        <v>3.9375</v>
      </c>
      <c r="O314" s="188">
        <f t="shared" si="42"/>
        <v>0</v>
      </c>
      <c r="P314" s="188">
        <f t="shared" si="43"/>
        <v>175</v>
      </c>
    </row>
    <row r="315" spans="1:16" ht="12.75" customHeight="1" x14ac:dyDescent="0.2">
      <c r="A315" s="141">
        <v>91</v>
      </c>
      <c r="B315" s="150" t="s">
        <v>1011</v>
      </c>
      <c r="C315" s="150" t="s">
        <v>563</v>
      </c>
      <c r="D315" s="150" t="s">
        <v>611</v>
      </c>
      <c r="E315" s="159" t="s">
        <v>290</v>
      </c>
      <c r="F315" s="160" t="s">
        <v>331</v>
      </c>
      <c r="G315" s="151">
        <v>350</v>
      </c>
      <c r="H315" s="149">
        <v>1</v>
      </c>
      <c r="I315" s="186" t="str">
        <f t="shared" si="37"/>
        <v>AFP</v>
      </c>
      <c r="J315" s="193">
        <v>1</v>
      </c>
      <c r="K315" s="188">
        <f t="shared" si="38"/>
        <v>52.5</v>
      </c>
      <c r="L315" s="188">
        <f t="shared" si="39"/>
        <v>3.5437500000000002</v>
      </c>
      <c r="M315" s="188">
        <f t="shared" si="40"/>
        <v>0</v>
      </c>
      <c r="N315" s="188">
        <f t="shared" si="41"/>
        <v>3.9375</v>
      </c>
      <c r="O315" s="188">
        <f t="shared" si="42"/>
        <v>0</v>
      </c>
      <c r="P315" s="188">
        <f t="shared" si="43"/>
        <v>175</v>
      </c>
    </row>
    <row r="316" spans="1:16" ht="12.75" customHeight="1" x14ac:dyDescent="0.2">
      <c r="A316" s="141">
        <v>92</v>
      </c>
      <c r="B316" s="150" t="s">
        <v>47</v>
      </c>
      <c r="C316" s="150" t="s">
        <v>563</v>
      </c>
      <c r="D316" s="150" t="s">
        <v>611</v>
      </c>
      <c r="E316" s="159" t="s">
        <v>290</v>
      </c>
      <c r="F316" s="160" t="s">
        <v>331</v>
      </c>
      <c r="G316" s="151">
        <v>350</v>
      </c>
      <c r="H316" s="149">
        <v>1</v>
      </c>
      <c r="I316" s="186" t="str">
        <f t="shared" si="37"/>
        <v>AFP</v>
      </c>
      <c r="J316" s="193">
        <v>1</v>
      </c>
      <c r="K316" s="188">
        <f t="shared" si="38"/>
        <v>52.5</v>
      </c>
      <c r="L316" s="188">
        <f t="shared" si="39"/>
        <v>3.5437500000000002</v>
      </c>
      <c r="M316" s="188">
        <f t="shared" si="40"/>
        <v>0</v>
      </c>
      <c r="N316" s="188">
        <f t="shared" si="41"/>
        <v>3.9375</v>
      </c>
      <c r="O316" s="188">
        <f t="shared" si="42"/>
        <v>0</v>
      </c>
      <c r="P316" s="188">
        <f t="shared" si="43"/>
        <v>175</v>
      </c>
    </row>
    <row r="317" spans="1:16" ht="12.75" customHeight="1" x14ac:dyDescent="0.2">
      <c r="A317" s="141">
        <v>93</v>
      </c>
      <c r="B317" s="150" t="s">
        <v>618</v>
      </c>
      <c r="C317" s="150" t="s">
        <v>563</v>
      </c>
      <c r="D317" s="150" t="s">
        <v>611</v>
      </c>
      <c r="E317" s="159" t="s">
        <v>290</v>
      </c>
      <c r="F317" s="160" t="s">
        <v>331</v>
      </c>
      <c r="G317" s="151">
        <v>350</v>
      </c>
      <c r="H317" s="149">
        <v>1</v>
      </c>
      <c r="I317" s="186" t="str">
        <f t="shared" si="37"/>
        <v>AFP</v>
      </c>
      <c r="J317" s="193">
        <v>1</v>
      </c>
      <c r="K317" s="188">
        <f t="shared" si="38"/>
        <v>52.5</v>
      </c>
      <c r="L317" s="188">
        <f t="shared" si="39"/>
        <v>3.5437500000000002</v>
      </c>
      <c r="M317" s="188">
        <f t="shared" si="40"/>
        <v>0</v>
      </c>
      <c r="N317" s="188">
        <f t="shared" si="41"/>
        <v>3.9375</v>
      </c>
      <c r="O317" s="188">
        <f t="shared" si="42"/>
        <v>0</v>
      </c>
      <c r="P317" s="188">
        <f t="shared" si="43"/>
        <v>175</v>
      </c>
    </row>
    <row r="318" spans="1:16" ht="12.75" customHeight="1" x14ac:dyDescent="0.2">
      <c r="A318" s="141">
        <v>94</v>
      </c>
      <c r="B318" s="144" t="s">
        <v>5</v>
      </c>
      <c r="C318" s="145" t="s">
        <v>563</v>
      </c>
      <c r="D318" s="150" t="s">
        <v>611</v>
      </c>
      <c r="E318" s="159" t="s">
        <v>290</v>
      </c>
      <c r="F318" s="160" t="s">
        <v>331</v>
      </c>
      <c r="G318" s="148">
        <v>350</v>
      </c>
      <c r="H318" s="149">
        <v>1</v>
      </c>
      <c r="I318" s="186" t="str">
        <f t="shared" si="37"/>
        <v>AFP</v>
      </c>
      <c r="J318" s="193">
        <v>1</v>
      </c>
      <c r="K318" s="188">
        <f t="shared" si="38"/>
        <v>52.5</v>
      </c>
      <c r="L318" s="188">
        <f t="shared" si="39"/>
        <v>3.5437500000000002</v>
      </c>
      <c r="M318" s="188">
        <f t="shared" si="40"/>
        <v>0</v>
      </c>
      <c r="N318" s="188">
        <f t="shared" si="41"/>
        <v>3.9375</v>
      </c>
      <c r="O318" s="188">
        <f t="shared" si="42"/>
        <v>0</v>
      </c>
      <c r="P318" s="188">
        <f t="shared" si="43"/>
        <v>175</v>
      </c>
    </row>
    <row r="319" spans="1:16" ht="12.75" customHeight="1" x14ac:dyDescent="0.2">
      <c r="A319" s="141">
        <v>95</v>
      </c>
      <c r="B319" s="144" t="s">
        <v>673</v>
      </c>
      <c r="C319" s="145" t="s">
        <v>563</v>
      </c>
      <c r="D319" s="150" t="s">
        <v>611</v>
      </c>
      <c r="E319" s="159" t="s">
        <v>290</v>
      </c>
      <c r="F319" s="160" t="s">
        <v>331</v>
      </c>
      <c r="G319" s="148">
        <v>350</v>
      </c>
      <c r="H319" s="149">
        <v>1</v>
      </c>
      <c r="I319" s="186" t="str">
        <f t="shared" si="37"/>
        <v>AFP</v>
      </c>
      <c r="J319" s="193">
        <v>1</v>
      </c>
      <c r="K319" s="188">
        <f t="shared" si="38"/>
        <v>52.5</v>
      </c>
      <c r="L319" s="188">
        <f t="shared" si="39"/>
        <v>3.5437500000000002</v>
      </c>
      <c r="M319" s="188">
        <f t="shared" si="40"/>
        <v>0</v>
      </c>
      <c r="N319" s="188">
        <f t="shared" si="41"/>
        <v>3.9375</v>
      </c>
      <c r="O319" s="188">
        <f t="shared" si="42"/>
        <v>0</v>
      </c>
      <c r="P319" s="188">
        <f t="shared" si="43"/>
        <v>175</v>
      </c>
    </row>
    <row r="320" spans="1:16" ht="12.75" customHeight="1" x14ac:dyDescent="0.2">
      <c r="A320" s="141">
        <v>96</v>
      </c>
      <c r="B320" s="144" t="s">
        <v>205</v>
      </c>
      <c r="C320" s="145" t="s">
        <v>563</v>
      </c>
      <c r="D320" s="150" t="s">
        <v>611</v>
      </c>
      <c r="E320" s="159" t="s">
        <v>290</v>
      </c>
      <c r="F320" s="160" t="s">
        <v>331</v>
      </c>
      <c r="G320" s="148">
        <v>350</v>
      </c>
      <c r="H320" s="149">
        <v>1</v>
      </c>
      <c r="I320" s="186" t="str">
        <f t="shared" si="37"/>
        <v>AFP</v>
      </c>
      <c r="J320" s="193">
        <v>1</v>
      </c>
      <c r="K320" s="188">
        <f t="shared" si="38"/>
        <v>52.5</v>
      </c>
      <c r="L320" s="188">
        <f t="shared" si="39"/>
        <v>3.5437500000000002</v>
      </c>
      <c r="M320" s="188">
        <f t="shared" si="40"/>
        <v>0</v>
      </c>
      <c r="N320" s="188">
        <f t="shared" si="41"/>
        <v>3.9375</v>
      </c>
      <c r="O320" s="188">
        <f t="shared" si="42"/>
        <v>0</v>
      </c>
      <c r="P320" s="188">
        <f t="shared" si="43"/>
        <v>175</v>
      </c>
    </row>
    <row r="321" spans="1:16" ht="12.75" customHeight="1" x14ac:dyDescent="0.2">
      <c r="A321" s="141">
        <v>97</v>
      </c>
      <c r="B321" s="150" t="s">
        <v>676</v>
      </c>
      <c r="C321" s="150" t="s">
        <v>721</v>
      </c>
      <c r="D321" s="150" t="s">
        <v>897</v>
      </c>
      <c r="E321" s="159" t="s">
        <v>290</v>
      </c>
      <c r="F321" s="160" t="s">
        <v>331</v>
      </c>
      <c r="G321" s="151">
        <v>400</v>
      </c>
      <c r="H321" s="149">
        <v>1</v>
      </c>
      <c r="I321" s="186" t="str">
        <f t="shared" si="37"/>
        <v>AFP</v>
      </c>
      <c r="J321" s="193">
        <v>0</v>
      </c>
      <c r="K321" s="188">
        <f t="shared" si="38"/>
        <v>0</v>
      </c>
      <c r="L321" s="188">
        <f t="shared" si="39"/>
        <v>0</v>
      </c>
      <c r="M321" s="188">
        <f t="shared" si="40"/>
        <v>0</v>
      </c>
      <c r="N321" s="188">
        <f t="shared" si="41"/>
        <v>0</v>
      </c>
      <c r="O321" s="188">
        <f t="shared" si="42"/>
        <v>0</v>
      </c>
      <c r="P321" s="188">
        <f t="shared" si="43"/>
        <v>0</v>
      </c>
    </row>
    <row r="322" spans="1:16" ht="12.75" customHeight="1" x14ac:dyDescent="0.2">
      <c r="A322" s="141">
        <v>98</v>
      </c>
      <c r="B322" s="150" t="s">
        <v>195</v>
      </c>
      <c r="C322" s="150" t="s">
        <v>203</v>
      </c>
      <c r="D322" s="150" t="s">
        <v>897</v>
      </c>
      <c r="E322" s="159" t="s">
        <v>290</v>
      </c>
      <c r="F322" s="160" t="s">
        <v>331</v>
      </c>
      <c r="G322" s="151">
        <v>350</v>
      </c>
      <c r="H322" s="149">
        <v>1</v>
      </c>
      <c r="I322" s="186" t="str">
        <f t="shared" si="37"/>
        <v>AFP</v>
      </c>
      <c r="J322" s="193">
        <v>0</v>
      </c>
      <c r="K322" s="188">
        <f t="shared" si="38"/>
        <v>0</v>
      </c>
      <c r="L322" s="188">
        <f t="shared" si="39"/>
        <v>0</v>
      </c>
      <c r="M322" s="188">
        <f t="shared" si="40"/>
        <v>0</v>
      </c>
      <c r="N322" s="188">
        <f t="shared" si="41"/>
        <v>0</v>
      </c>
      <c r="O322" s="188">
        <f t="shared" si="42"/>
        <v>0</v>
      </c>
      <c r="P322" s="188">
        <f t="shared" si="43"/>
        <v>0</v>
      </c>
    </row>
    <row r="323" spans="1:16" ht="12.75" customHeight="1" x14ac:dyDescent="0.2">
      <c r="A323" s="141">
        <v>99</v>
      </c>
      <c r="B323" s="150" t="s">
        <v>622</v>
      </c>
      <c r="C323" s="150" t="s">
        <v>203</v>
      </c>
      <c r="D323" s="150" t="s">
        <v>897</v>
      </c>
      <c r="E323" s="159" t="s">
        <v>290</v>
      </c>
      <c r="F323" s="160" t="s">
        <v>331</v>
      </c>
      <c r="G323" s="151">
        <v>350</v>
      </c>
      <c r="H323" s="149">
        <v>1</v>
      </c>
      <c r="I323" s="186" t="str">
        <f t="shared" si="37"/>
        <v>AFP</v>
      </c>
      <c r="J323" s="193">
        <v>0</v>
      </c>
      <c r="K323" s="188">
        <f t="shared" si="38"/>
        <v>0</v>
      </c>
      <c r="L323" s="188">
        <f t="shared" si="39"/>
        <v>0</v>
      </c>
      <c r="M323" s="188">
        <f t="shared" si="40"/>
        <v>0</v>
      </c>
      <c r="N323" s="188">
        <f t="shared" si="41"/>
        <v>0</v>
      </c>
      <c r="O323" s="188">
        <f t="shared" si="42"/>
        <v>0</v>
      </c>
      <c r="P323" s="188">
        <f t="shared" si="43"/>
        <v>0</v>
      </c>
    </row>
    <row r="324" spans="1:16" ht="12.75" customHeight="1" x14ac:dyDescent="0.2">
      <c r="A324" s="141">
        <v>100</v>
      </c>
      <c r="B324" s="150" t="s">
        <v>623</v>
      </c>
      <c r="C324" s="150" t="s">
        <v>624</v>
      </c>
      <c r="D324" s="150" t="s">
        <v>985</v>
      </c>
      <c r="E324" s="159" t="s">
        <v>290</v>
      </c>
      <c r="F324" s="160" t="s">
        <v>331</v>
      </c>
      <c r="G324" s="151">
        <v>425</v>
      </c>
      <c r="H324" s="149">
        <v>0</v>
      </c>
      <c r="I324" s="186" t="str">
        <f t="shared" si="37"/>
        <v>NOAFP</v>
      </c>
      <c r="J324" s="193">
        <v>0</v>
      </c>
      <c r="K324" s="188">
        <f t="shared" si="38"/>
        <v>0</v>
      </c>
      <c r="L324" s="188">
        <f t="shared" si="39"/>
        <v>0</v>
      </c>
      <c r="M324" s="188">
        <f t="shared" si="40"/>
        <v>0</v>
      </c>
      <c r="N324" s="188">
        <f t="shared" si="41"/>
        <v>0</v>
      </c>
      <c r="O324" s="188">
        <f t="shared" si="42"/>
        <v>0</v>
      </c>
      <c r="P324" s="188">
        <f t="shared" si="43"/>
        <v>0</v>
      </c>
    </row>
    <row r="325" spans="1:16" ht="12.75" customHeight="1" x14ac:dyDescent="0.2">
      <c r="A325" s="141">
        <v>101</v>
      </c>
      <c r="B325" s="157" t="s">
        <v>62</v>
      </c>
      <c r="C325" s="150" t="s">
        <v>945</v>
      </c>
      <c r="D325" s="150" t="s">
        <v>985</v>
      </c>
      <c r="E325" s="159" t="s">
        <v>290</v>
      </c>
      <c r="F325" s="160" t="s">
        <v>331</v>
      </c>
      <c r="G325" s="151">
        <v>350</v>
      </c>
      <c r="H325" s="149">
        <v>1</v>
      </c>
      <c r="I325" s="186" t="str">
        <f t="shared" si="37"/>
        <v>AFP</v>
      </c>
      <c r="J325" s="193">
        <v>0</v>
      </c>
      <c r="K325" s="188">
        <f t="shared" si="38"/>
        <v>0</v>
      </c>
      <c r="L325" s="188">
        <f t="shared" si="39"/>
        <v>0</v>
      </c>
      <c r="M325" s="188">
        <f t="shared" si="40"/>
        <v>0</v>
      </c>
      <c r="N325" s="188">
        <f t="shared" si="41"/>
        <v>0</v>
      </c>
      <c r="O325" s="188">
        <f t="shared" si="42"/>
        <v>0</v>
      </c>
      <c r="P325" s="188">
        <f t="shared" si="43"/>
        <v>0</v>
      </c>
    </row>
    <row r="326" spans="1:16" ht="12.75" customHeight="1" x14ac:dyDescent="0.2">
      <c r="A326" s="141">
        <v>102</v>
      </c>
      <c r="B326" s="150" t="s">
        <v>200</v>
      </c>
      <c r="C326" s="150" t="s">
        <v>624</v>
      </c>
      <c r="D326" s="150" t="s">
        <v>985</v>
      </c>
      <c r="E326" s="159" t="s">
        <v>290</v>
      </c>
      <c r="F326" s="160" t="s">
        <v>331</v>
      </c>
      <c r="G326" s="151">
        <v>350</v>
      </c>
      <c r="H326" s="149">
        <v>0</v>
      </c>
      <c r="I326" s="186" t="str">
        <f t="shared" si="37"/>
        <v>NOAFP</v>
      </c>
      <c r="J326" s="193">
        <v>0</v>
      </c>
      <c r="K326" s="188">
        <f t="shared" si="38"/>
        <v>0</v>
      </c>
      <c r="L326" s="188">
        <f t="shared" si="39"/>
        <v>0</v>
      </c>
      <c r="M326" s="188">
        <f t="shared" si="40"/>
        <v>0</v>
      </c>
      <c r="N326" s="188">
        <f t="shared" si="41"/>
        <v>0</v>
      </c>
      <c r="O326" s="188">
        <f t="shared" si="42"/>
        <v>0</v>
      </c>
      <c r="P326" s="188">
        <f t="shared" si="43"/>
        <v>0</v>
      </c>
    </row>
    <row r="327" spans="1:16" ht="12.75" customHeight="1" x14ac:dyDescent="0.2">
      <c r="A327" s="141">
        <v>103</v>
      </c>
      <c r="B327" s="150" t="s">
        <v>199</v>
      </c>
      <c r="C327" s="150" t="s">
        <v>561</v>
      </c>
      <c r="D327" s="150" t="s">
        <v>985</v>
      </c>
      <c r="E327" s="159" t="s">
        <v>290</v>
      </c>
      <c r="F327" s="160" t="s">
        <v>331</v>
      </c>
      <c r="G327" s="151">
        <v>350</v>
      </c>
      <c r="H327" s="149">
        <v>1</v>
      </c>
      <c r="I327" s="186" t="str">
        <f t="shared" si="37"/>
        <v>AFP</v>
      </c>
      <c r="J327" s="193">
        <v>1</v>
      </c>
      <c r="K327" s="188">
        <f t="shared" si="38"/>
        <v>52.5</v>
      </c>
      <c r="L327" s="188">
        <f t="shared" si="39"/>
        <v>3.5437500000000002</v>
      </c>
      <c r="M327" s="188">
        <f t="shared" si="40"/>
        <v>0</v>
      </c>
      <c r="N327" s="188">
        <f t="shared" si="41"/>
        <v>3.9375</v>
      </c>
      <c r="O327" s="188">
        <f t="shared" si="42"/>
        <v>0</v>
      </c>
      <c r="P327" s="188">
        <f t="shared" si="43"/>
        <v>175</v>
      </c>
    </row>
    <row r="328" spans="1:16" ht="12.75" customHeight="1" x14ac:dyDescent="0.2">
      <c r="A328" s="141">
        <v>104</v>
      </c>
      <c r="B328" s="156" t="s">
        <v>62</v>
      </c>
      <c r="C328" s="150" t="s">
        <v>561</v>
      </c>
      <c r="D328" s="150" t="s">
        <v>985</v>
      </c>
      <c r="E328" s="159" t="s">
        <v>290</v>
      </c>
      <c r="F328" s="160" t="s">
        <v>331</v>
      </c>
      <c r="G328" s="151">
        <v>465</v>
      </c>
      <c r="H328" s="149">
        <v>1</v>
      </c>
      <c r="I328" s="186" t="str">
        <f t="shared" si="37"/>
        <v>AFP</v>
      </c>
      <c r="J328" s="193">
        <v>0</v>
      </c>
      <c r="K328" s="188">
        <f t="shared" si="38"/>
        <v>0</v>
      </c>
      <c r="L328" s="188">
        <f t="shared" si="39"/>
        <v>0</v>
      </c>
      <c r="M328" s="188">
        <f t="shared" si="40"/>
        <v>0</v>
      </c>
      <c r="N328" s="188">
        <f t="shared" si="41"/>
        <v>0</v>
      </c>
      <c r="O328" s="188">
        <f t="shared" si="42"/>
        <v>0</v>
      </c>
      <c r="P328" s="188">
        <f t="shared" si="43"/>
        <v>0</v>
      </c>
    </row>
    <row r="329" spans="1:16" ht="12.75" customHeight="1" x14ac:dyDescent="0.2">
      <c r="A329" s="141">
        <v>105</v>
      </c>
      <c r="B329" s="150" t="s">
        <v>889</v>
      </c>
      <c r="C329" s="150" t="s">
        <v>561</v>
      </c>
      <c r="D329" s="150" t="s">
        <v>985</v>
      </c>
      <c r="E329" s="159" t="s">
        <v>290</v>
      </c>
      <c r="F329" s="160" t="s">
        <v>331</v>
      </c>
      <c r="G329" s="151">
        <v>465</v>
      </c>
      <c r="H329" s="149">
        <v>1</v>
      </c>
      <c r="I329" s="186" t="str">
        <f t="shared" si="37"/>
        <v>AFP</v>
      </c>
      <c r="J329" s="193">
        <v>0</v>
      </c>
      <c r="K329" s="188">
        <f t="shared" si="38"/>
        <v>0</v>
      </c>
      <c r="L329" s="188">
        <f t="shared" si="39"/>
        <v>0</v>
      </c>
      <c r="M329" s="188">
        <f t="shared" si="40"/>
        <v>0</v>
      </c>
      <c r="N329" s="188">
        <f t="shared" si="41"/>
        <v>0</v>
      </c>
      <c r="O329" s="188">
        <f t="shared" si="42"/>
        <v>0</v>
      </c>
      <c r="P329" s="188">
        <f t="shared" si="43"/>
        <v>0</v>
      </c>
    </row>
    <row r="330" spans="1:16" ht="12.75" customHeight="1" x14ac:dyDescent="0.2">
      <c r="A330" s="141">
        <v>106</v>
      </c>
      <c r="B330" s="150" t="s">
        <v>96</v>
      </c>
      <c r="C330" s="150" t="s">
        <v>561</v>
      </c>
      <c r="D330" s="150" t="s">
        <v>985</v>
      </c>
      <c r="E330" s="159" t="s">
        <v>290</v>
      </c>
      <c r="F330" s="160" t="s">
        <v>331</v>
      </c>
      <c r="G330" s="151">
        <v>425</v>
      </c>
      <c r="H330" s="149">
        <v>1</v>
      </c>
      <c r="I330" s="186" t="str">
        <f t="shared" si="37"/>
        <v>AFP</v>
      </c>
      <c r="J330" s="193">
        <v>0</v>
      </c>
      <c r="K330" s="188">
        <f t="shared" si="38"/>
        <v>0</v>
      </c>
      <c r="L330" s="188">
        <f t="shared" si="39"/>
        <v>0</v>
      </c>
      <c r="M330" s="188">
        <f t="shared" si="40"/>
        <v>0</v>
      </c>
      <c r="N330" s="188">
        <f t="shared" si="41"/>
        <v>0</v>
      </c>
      <c r="O330" s="188">
        <f t="shared" si="42"/>
        <v>0</v>
      </c>
      <c r="P330" s="188">
        <f t="shared" si="43"/>
        <v>0</v>
      </c>
    </row>
    <row r="331" spans="1:16" ht="12.75" customHeight="1" x14ac:dyDescent="0.2">
      <c r="A331" s="141">
        <v>107</v>
      </c>
      <c r="B331" s="150" t="s">
        <v>212</v>
      </c>
      <c r="C331" s="150" t="s">
        <v>634</v>
      </c>
      <c r="D331" s="150" t="s">
        <v>40</v>
      </c>
      <c r="E331" s="159" t="s">
        <v>290</v>
      </c>
      <c r="F331" s="160" t="s">
        <v>331</v>
      </c>
      <c r="G331" s="151">
        <v>425</v>
      </c>
      <c r="H331" s="149">
        <v>1</v>
      </c>
      <c r="I331" s="186" t="str">
        <f t="shared" si="37"/>
        <v>AFP</v>
      </c>
      <c r="J331" s="193">
        <v>0</v>
      </c>
      <c r="K331" s="188">
        <f t="shared" si="38"/>
        <v>0</v>
      </c>
      <c r="L331" s="188">
        <f t="shared" si="39"/>
        <v>0</v>
      </c>
      <c r="M331" s="188">
        <f t="shared" si="40"/>
        <v>0</v>
      </c>
      <c r="N331" s="188">
        <f t="shared" si="41"/>
        <v>0</v>
      </c>
      <c r="O331" s="188">
        <f t="shared" si="42"/>
        <v>0</v>
      </c>
      <c r="P331" s="188">
        <f t="shared" si="43"/>
        <v>0</v>
      </c>
    </row>
    <row r="332" spans="1:16" ht="12.75" customHeight="1" x14ac:dyDescent="0.2">
      <c r="A332" s="141">
        <v>108</v>
      </c>
      <c r="B332" s="167" t="s">
        <v>900</v>
      </c>
      <c r="C332" s="150" t="s">
        <v>634</v>
      </c>
      <c r="D332" s="150" t="s">
        <v>40</v>
      </c>
      <c r="E332" s="159" t="s">
        <v>290</v>
      </c>
      <c r="F332" s="160" t="s">
        <v>331</v>
      </c>
      <c r="G332" s="151">
        <v>450</v>
      </c>
      <c r="H332" s="149">
        <v>1</v>
      </c>
      <c r="I332" s="186" t="str">
        <f t="shared" si="37"/>
        <v>AFP</v>
      </c>
      <c r="J332" s="193">
        <v>0</v>
      </c>
      <c r="K332" s="188">
        <f t="shared" si="38"/>
        <v>0</v>
      </c>
      <c r="L332" s="188">
        <f t="shared" si="39"/>
        <v>0</v>
      </c>
      <c r="M332" s="188">
        <f t="shared" si="40"/>
        <v>0</v>
      </c>
      <c r="N332" s="188">
        <f t="shared" si="41"/>
        <v>0</v>
      </c>
      <c r="O332" s="188">
        <f t="shared" si="42"/>
        <v>0</v>
      </c>
      <c r="P332" s="188">
        <f t="shared" si="43"/>
        <v>0</v>
      </c>
    </row>
    <row r="333" spans="1:16" ht="12.75" customHeight="1" x14ac:dyDescent="0.2">
      <c r="A333" s="141">
        <v>109</v>
      </c>
      <c r="B333" s="156" t="s">
        <v>1038</v>
      </c>
      <c r="C333" s="150" t="s">
        <v>203</v>
      </c>
      <c r="D333" s="141" t="s">
        <v>636</v>
      </c>
      <c r="E333" s="159" t="s">
        <v>290</v>
      </c>
      <c r="F333" s="160" t="s">
        <v>331</v>
      </c>
      <c r="G333" s="151">
        <v>350</v>
      </c>
      <c r="H333" s="149">
        <v>1</v>
      </c>
      <c r="I333" s="186" t="str">
        <f t="shared" si="37"/>
        <v>AFP</v>
      </c>
      <c r="J333" s="193">
        <v>0</v>
      </c>
      <c r="K333" s="188">
        <f t="shared" si="38"/>
        <v>0</v>
      </c>
      <c r="L333" s="188">
        <f t="shared" si="39"/>
        <v>0</v>
      </c>
      <c r="M333" s="188">
        <f t="shared" si="40"/>
        <v>0</v>
      </c>
      <c r="N333" s="188">
        <f t="shared" si="41"/>
        <v>0</v>
      </c>
      <c r="O333" s="188">
        <f t="shared" si="42"/>
        <v>0</v>
      </c>
      <c r="P333" s="188">
        <f t="shared" si="43"/>
        <v>0</v>
      </c>
    </row>
    <row r="334" spans="1:16" ht="12.75" customHeight="1" x14ac:dyDescent="0.2">
      <c r="A334" s="141">
        <v>110</v>
      </c>
      <c r="B334" s="150" t="s">
        <v>213</v>
      </c>
      <c r="C334" s="150" t="s">
        <v>540</v>
      </c>
      <c r="D334" s="150" t="s">
        <v>641</v>
      </c>
      <c r="E334" s="159" t="s">
        <v>290</v>
      </c>
      <c r="F334" s="160" t="s">
        <v>331</v>
      </c>
      <c r="G334" s="151">
        <v>1000</v>
      </c>
      <c r="H334" s="149">
        <v>1</v>
      </c>
      <c r="I334" s="186" t="str">
        <f t="shared" si="37"/>
        <v>AFP</v>
      </c>
      <c r="J334" s="193">
        <v>0</v>
      </c>
      <c r="K334" s="188">
        <f t="shared" si="38"/>
        <v>0</v>
      </c>
      <c r="L334" s="188">
        <f t="shared" si="39"/>
        <v>0</v>
      </c>
      <c r="M334" s="188">
        <f t="shared" si="40"/>
        <v>0</v>
      </c>
      <c r="N334" s="188">
        <f t="shared" si="41"/>
        <v>0</v>
      </c>
      <c r="O334" s="188">
        <f t="shared" si="42"/>
        <v>0</v>
      </c>
      <c r="P334" s="188">
        <f t="shared" si="43"/>
        <v>0</v>
      </c>
    </row>
    <row r="335" spans="1:16" ht="12.75" customHeight="1" x14ac:dyDescent="0.2">
      <c r="A335" s="141">
        <v>111</v>
      </c>
      <c r="B335" s="150" t="s">
        <v>24</v>
      </c>
      <c r="C335" s="150" t="s">
        <v>634</v>
      </c>
      <c r="D335" s="150" t="s">
        <v>641</v>
      </c>
      <c r="E335" s="159" t="s">
        <v>290</v>
      </c>
      <c r="F335" s="160" t="s">
        <v>331</v>
      </c>
      <c r="G335" s="151">
        <v>400</v>
      </c>
      <c r="H335" s="149">
        <v>1</v>
      </c>
      <c r="I335" s="186" t="str">
        <f t="shared" si="37"/>
        <v>AFP</v>
      </c>
      <c r="J335" s="193">
        <v>0</v>
      </c>
      <c r="K335" s="188">
        <f t="shared" si="38"/>
        <v>0</v>
      </c>
      <c r="L335" s="188">
        <f t="shared" si="39"/>
        <v>0</v>
      </c>
      <c r="M335" s="188">
        <f t="shared" si="40"/>
        <v>0</v>
      </c>
      <c r="N335" s="188">
        <f t="shared" si="41"/>
        <v>0</v>
      </c>
      <c r="O335" s="188">
        <f t="shared" si="42"/>
        <v>0</v>
      </c>
      <c r="P335" s="188">
        <f t="shared" si="43"/>
        <v>0</v>
      </c>
    </row>
    <row r="336" spans="1:16" ht="12.75" customHeight="1" thickBot="1" x14ac:dyDescent="0.25">
      <c r="A336" s="141"/>
      <c r="B336" s="150"/>
      <c r="C336" s="150"/>
      <c r="D336" s="150"/>
      <c r="E336" s="159"/>
      <c r="F336" s="160"/>
      <c r="G336" s="181">
        <f>SUM(G225:G335)</f>
        <v>49020</v>
      </c>
      <c r="H336" s="203"/>
      <c r="I336" s="196"/>
      <c r="J336" s="197"/>
      <c r="K336" s="181">
        <f t="shared" ref="K336:P336" si="44">SUM(K225:K335)</f>
        <v>5931.45</v>
      </c>
      <c r="L336" s="181">
        <f t="shared" si="44"/>
        <v>386.16749999999979</v>
      </c>
      <c r="M336" s="181">
        <f t="shared" si="44"/>
        <v>11.025000000000002</v>
      </c>
      <c r="N336" s="181">
        <f t="shared" si="44"/>
        <v>444.85874999999987</v>
      </c>
      <c r="O336" s="181">
        <f t="shared" si="44"/>
        <v>0</v>
      </c>
      <c r="P336" s="181">
        <f t="shared" si="44"/>
        <v>19771.5</v>
      </c>
    </row>
    <row r="337" spans="1:16" ht="12.75" customHeight="1" thickTop="1" x14ac:dyDescent="0.2">
      <c r="A337" s="141"/>
      <c r="B337" s="150"/>
      <c r="C337" s="150"/>
      <c r="D337" s="150"/>
      <c r="E337" s="159"/>
      <c r="F337" s="160"/>
      <c r="G337" s="151"/>
      <c r="H337" s="149"/>
      <c r="I337" s="186"/>
      <c r="J337" s="193"/>
      <c r="K337" s="188"/>
      <c r="L337" s="188"/>
      <c r="M337" s="188"/>
      <c r="N337" s="188"/>
      <c r="O337" s="188"/>
      <c r="P337" s="188"/>
    </row>
    <row r="338" spans="1:16" ht="12.75" customHeight="1" x14ac:dyDescent="0.2">
      <c r="A338" s="141">
        <v>1</v>
      </c>
      <c r="B338" s="150" t="s">
        <v>642</v>
      </c>
      <c r="C338" s="150" t="s">
        <v>717</v>
      </c>
      <c r="D338" s="150" t="s">
        <v>217</v>
      </c>
      <c r="E338" s="161" t="s">
        <v>290</v>
      </c>
      <c r="F338" s="162">
        <v>51201</v>
      </c>
      <c r="G338" s="151">
        <v>425</v>
      </c>
      <c r="H338" s="149">
        <v>1</v>
      </c>
      <c r="I338" s="186" t="str">
        <f t="shared" si="37"/>
        <v>AFP</v>
      </c>
      <c r="J338" s="193">
        <v>0</v>
      </c>
      <c r="K338" s="188">
        <f t="shared" si="38"/>
        <v>0</v>
      </c>
      <c r="L338" s="188">
        <f t="shared" si="39"/>
        <v>0</v>
      </c>
      <c r="M338" s="188">
        <f t="shared" si="40"/>
        <v>0</v>
      </c>
      <c r="N338" s="188">
        <f t="shared" si="41"/>
        <v>0</v>
      </c>
      <c r="O338" s="188">
        <f>IF(H338=3,K338*O334,0)</f>
        <v>0</v>
      </c>
      <c r="P338" s="188">
        <f t="shared" si="43"/>
        <v>0</v>
      </c>
    </row>
    <row r="339" spans="1:16" ht="12.75" customHeight="1" x14ac:dyDescent="0.2">
      <c r="A339" s="141">
        <v>2</v>
      </c>
      <c r="B339" s="150" t="s">
        <v>683</v>
      </c>
      <c r="C339" s="150" t="s">
        <v>905</v>
      </c>
      <c r="D339" s="150" t="s">
        <v>883</v>
      </c>
      <c r="E339" s="161" t="s">
        <v>290</v>
      </c>
      <c r="F339" s="162">
        <v>51201</v>
      </c>
      <c r="G339" s="148">
        <v>500</v>
      </c>
      <c r="H339" s="149">
        <v>1</v>
      </c>
      <c r="I339" s="186" t="str">
        <f t="shared" si="37"/>
        <v>AFP</v>
      </c>
      <c r="J339" s="193">
        <v>1</v>
      </c>
      <c r="K339" s="188">
        <f t="shared" si="38"/>
        <v>75</v>
      </c>
      <c r="L339" s="188">
        <f t="shared" si="39"/>
        <v>5.0625</v>
      </c>
      <c r="M339" s="188">
        <f t="shared" si="40"/>
        <v>0</v>
      </c>
      <c r="N339" s="188">
        <f t="shared" si="41"/>
        <v>5.625</v>
      </c>
      <c r="O339" s="188">
        <f>IF(H339=3,K339*O335,0)</f>
        <v>0</v>
      </c>
      <c r="P339" s="188">
        <f t="shared" si="43"/>
        <v>250</v>
      </c>
    </row>
    <row r="340" spans="1:16" ht="12.75" customHeight="1" x14ac:dyDescent="0.2">
      <c r="A340" s="141">
        <v>3</v>
      </c>
      <c r="B340" s="150" t="s">
        <v>565</v>
      </c>
      <c r="C340" s="150" t="s">
        <v>573</v>
      </c>
      <c r="D340" s="150" t="s">
        <v>883</v>
      </c>
      <c r="E340" s="161" t="s">
        <v>290</v>
      </c>
      <c r="F340" s="162">
        <v>51201</v>
      </c>
      <c r="G340" s="148">
        <v>350</v>
      </c>
      <c r="H340" s="149">
        <v>1</v>
      </c>
      <c r="I340" s="186" t="str">
        <f t="shared" si="37"/>
        <v>AFP</v>
      </c>
      <c r="J340" s="193">
        <v>1</v>
      </c>
      <c r="K340" s="188">
        <f t="shared" si="38"/>
        <v>52.5</v>
      </c>
      <c r="L340" s="188">
        <f t="shared" si="39"/>
        <v>3.5437500000000002</v>
      </c>
      <c r="M340" s="188">
        <f t="shared" si="40"/>
        <v>0</v>
      </c>
      <c r="N340" s="188">
        <f t="shared" si="41"/>
        <v>3.9375</v>
      </c>
      <c r="O340" s="188">
        <f t="shared" si="42"/>
        <v>0</v>
      </c>
      <c r="P340" s="188">
        <f t="shared" si="43"/>
        <v>175</v>
      </c>
    </row>
    <row r="341" spans="1:16" ht="12.75" customHeight="1" x14ac:dyDescent="0.2">
      <c r="A341" s="141">
        <v>4</v>
      </c>
      <c r="B341" s="141" t="s">
        <v>751</v>
      </c>
      <c r="C341" s="150" t="s">
        <v>573</v>
      </c>
      <c r="D341" s="141" t="s">
        <v>883</v>
      </c>
      <c r="E341" s="161" t="s">
        <v>290</v>
      </c>
      <c r="F341" s="162">
        <v>51201</v>
      </c>
      <c r="G341" s="148">
        <v>350</v>
      </c>
      <c r="H341" s="149">
        <v>1</v>
      </c>
      <c r="I341" s="186" t="str">
        <f t="shared" si="37"/>
        <v>AFP</v>
      </c>
      <c r="J341" s="193">
        <v>1</v>
      </c>
      <c r="K341" s="188">
        <f t="shared" si="38"/>
        <v>52.5</v>
      </c>
      <c r="L341" s="188">
        <f t="shared" si="39"/>
        <v>3.5437500000000002</v>
      </c>
      <c r="M341" s="188">
        <f t="shared" si="40"/>
        <v>0</v>
      </c>
      <c r="N341" s="188">
        <f t="shared" si="41"/>
        <v>3.9375</v>
      </c>
      <c r="O341" s="188">
        <f t="shared" si="42"/>
        <v>0</v>
      </c>
      <c r="P341" s="188">
        <f t="shared" si="43"/>
        <v>175</v>
      </c>
    </row>
    <row r="342" spans="1:16" ht="12.75" customHeight="1" x14ac:dyDescent="0.2">
      <c r="A342" s="141">
        <v>5</v>
      </c>
      <c r="B342" s="157" t="s">
        <v>987</v>
      </c>
      <c r="C342" s="150" t="s">
        <v>723</v>
      </c>
      <c r="D342" s="150" t="s">
        <v>883</v>
      </c>
      <c r="E342" s="161" t="s">
        <v>290</v>
      </c>
      <c r="F342" s="162">
        <v>51201</v>
      </c>
      <c r="G342" s="148">
        <v>350</v>
      </c>
      <c r="H342" s="149">
        <v>1</v>
      </c>
      <c r="I342" s="186" t="str">
        <f t="shared" si="37"/>
        <v>AFP</v>
      </c>
      <c r="J342" s="193">
        <v>1</v>
      </c>
      <c r="K342" s="188">
        <f t="shared" si="38"/>
        <v>52.5</v>
      </c>
      <c r="L342" s="188">
        <f t="shared" si="39"/>
        <v>3.5437500000000002</v>
      </c>
      <c r="M342" s="188">
        <f t="shared" si="40"/>
        <v>0</v>
      </c>
      <c r="N342" s="188">
        <f t="shared" si="41"/>
        <v>3.9375</v>
      </c>
      <c r="O342" s="188">
        <f t="shared" si="42"/>
        <v>0</v>
      </c>
      <c r="P342" s="188">
        <f t="shared" si="43"/>
        <v>175</v>
      </c>
    </row>
    <row r="343" spans="1:16" ht="12.75" customHeight="1" x14ac:dyDescent="0.2">
      <c r="A343" s="141">
        <v>6</v>
      </c>
      <c r="B343" s="168" t="s">
        <v>700</v>
      </c>
      <c r="C343" s="168" t="s">
        <v>627</v>
      </c>
      <c r="D343" s="141" t="s">
        <v>883</v>
      </c>
      <c r="E343" s="161" t="s">
        <v>290</v>
      </c>
      <c r="F343" s="162">
        <v>51201</v>
      </c>
      <c r="G343" s="148">
        <v>500</v>
      </c>
      <c r="H343" s="149">
        <v>1</v>
      </c>
      <c r="I343" s="186" t="str">
        <f t="shared" si="37"/>
        <v>AFP</v>
      </c>
      <c r="J343" s="193">
        <v>1</v>
      </c>
      <c r="K343" s="188">
        <f t="shared" si="38"/>
        <v>75</v>
      </c>
      <c r="L343" s="188">
        <f t="shared" si="39"/>
        <v>5.0625</v>
      </c>
      <c r="M343" s="188">
        <f t="shared" si="40"/>
        <v>0</v>
      </c>
      <c r="N343" s="188">
        <f t="shared" si="41"/>
        <v>5.625</v>
      </c>
      <c r="O343" s="188">
        <f t="shared" si="42"/>
        <v>0</v>
      </c>
      <c r="P343" s="188">
        <f t="shared" si="43"/>
        <v>250</v>
      </c>
    </row>
    <row r="344" spans="1:16" ht="12.75" customHeight="1" x14ac:dyDescent="0.2">
      <c r="A344" s="141">
        <v>7</v>
      </c>
      <c r="B344" s="150" t="s">
        <v>684</v>
      </c>
      <c r="C344" s="150" t="s">
        <v>578</v>
      </c>
      <c r="D344" s="150" t="s">
        <v>883</v>
      </c>
      <c r="E344" s="161" t="s">
        <v>290</v>
      </c>
      <c r="F344" s="162">
        <v>51201</v>
      </c>
      <c r="G344" s="148">
        <v>400</v>
      </c>
      <c r="H344" s="149">
        <v>1</v>
      </c>
      <c r="I344" s="186" t="str">
        <f t="shared" si="37"/>
        <v>AFP</v>
      </c>
      <c r="J344" s="193">
        <v>1</v>
      </c>
      <c r="K344" s="188">
        <f t="shared" si="38"/>
        <v>60</v>
      </c>
      <c r="L344" s="188">
        <f t="shared" si="39"/>
        <v>4.0500000000000007</v>
      </c>
      <c r="M344" s="188">
        <f t="shared" si="40"/>
        <v>0</v>
      </c>
      <c r="N344" s="188">
        <f t="shared" si="41"/>
        <v>4.5</v>
      </c>
      <c r="O344" s="188">
        <f t="shared" si="42"/>
        <v>0</v>
      </c>
      <c r="P344" s="188">
        <f t="shared" si="43"/>
        <v>200</v>
      </c>
    </row>
    <row r="345" spans="1:16" ht="12.75" customHeight="1" x14ac:dyDescent="0.2">
      <c r="A345" s="141">
        <v>8</v>
      </c>
      <c r="B345" s="141" t="s">
        <v>988</v>
      </c>
      <c r="C345" s="141" t="s">
        <v>949</v>
      </c>
      <c r="D345" s="150" t="s">
        <v>883</v>
      </c>
      <c r="E345" s="161" t="s">
        <v>290</v>
      </c>
      <c r="F345" s="162">
        <v>51201</v>
      </c>
      <c r="G345" s="148">
        <v>350</v>
      </c>
      <c r="H345" s="149">
        <v>1</v>
      </c>
      <c r="I345" s="186" t="str">
        <f t="shared" si="37"/>
        <v>AFP</v>
      </c>
      <c r="J345" s="193">
        <v>1</v>
      </c>
      <c r="K345" s="188">
        <f t="shared" si="38"/>
        <v>52.5</v>
      </c>
      <c r="L345" s="188">
        <f t="shared" si="39"/>
        <v>3.5437500000000002</v>
      </c>
      <c r="M345" s="188">
        <f t="shared" si="40"/>
        <v>0</v>
      </c>
      <c r="N345" s="188">
        <f t="shared" si="41"/>
        <v>3.9375</v>
      </c>
      <c r="O345" s="188">
        <f t="shared" si="42"/>
        <v>0</v>
      </c>
      <c r="P345" s="188">
        <f t="shared" si="43"/>
        <v>175</v>
      </c>
    </row>
    <row r="346" spans="1:16" ht="12.75" customHeight="1" x14ac:dyDescent="0.2">
      <c r="A346" s="141">
        <v>9</v>
      </c>
      <c r="B346" s="156" t="s">
        <v>989</v>
      </c>
      <c r="C346" s="141" t="s">
        <v>990</v>
      </c>
      <c r="D346" s="150" t="s">
        <v>883</v>
      </c>
      <c r="E346" s="161" t="s">
        <v>290</v>
      </c>
      <c r="F346" s="162">
        <v>51201</v>
      </c>
      <c r="G346" s="148">
        <v>450</v>
      </c>
      <c r="H346" s="149">
        <v>1</v>
      </c>
      <c r="I346" s="186" t="str">
        <f t="shared" si="37"/>
        <v>AFP</v>
      </c>
      <c r="J346" s="193">
        <v>1</v>
      </c>
      <c r="K346" s="188">
        <f t="shared" si="38"/>
        <v>67.5</v>
      </c>
      <c r="L346" s="188">
        <f t="shared" si="39"/>
        <v>4.5562500000000004</v>
      </c>
      <c r="M346" s="188">
        <f t="shared" si="40"/>
        <v>0</v>
      </c>
      <c r="N346" s="188">
        <f t="shared" si="41"/>
        <v>5.0625</v>
      </c>
      <c r="O346" s="188">
        <f t="shared" si="42"/>
        <v>0</v>
      </c>
      <c r="P346" s="188">
        <f t="shared" si="43"/>
        <v>225</v>
      </c>
    </row>
    <row r="347" spans="1:16" ht="12.75" customHeight="1" x14ac:dyDescent="0.2">
      <c r="A347" s="141">
        <v>10</v>
      </c>
      <c r="B347" s="168" t="s">
        <v>991</v>
      </c>
      <c r="C347" s="168" t="s">
        <v>561</v>
      </c>
      <c r="D347" s="141" t="s">
        <v>883</v>
      </c>
      <c r="E347" s="161" t="s">
        <v>290</v>
      </c>
      <c r="F347" s="162">
        <v>51201</v>
      </c>
      <c r="G347" s="148">
        <v>465</v>
      </c>
      <c r="H347" s="149">
        <v>1</v>
      </c>
      <c r="I347" s="186" t="str">
        <f t="shared" si="37"/>
        <v>AFP</v>
      </c>
      <c r="J347" s="193">
        <v>1</v>
      </c>
      <c r="K347" s="188">
        <f t="shared" si="38"/>
        <v>69.75</v>
      </c>
      <c r="L347" s="188">
        <f t="shared" si="39"/>
        <v>4.7081249999999999</v>
      </c>
      <c r="M347" s="188">
        <f t="shared" si="40"/>
        <v>0</v>
      </c>
      <c r="N347" s="188">
        <f t="shared" si="41"/>
        <v>5.2312500000000002</v>
      </c>
      <c r="O347" s="188">
        <f t="shared" si="42"/>
        <v>0</v>
      </c>
      <c r="P347" s="188">
        <f t="shared" si="43"/>
        <v>232.5</v>
      </c>
    </row>
    <row r="348" spans="1:16" ht="12.75" customHeight="1" x14ac:dyDescent="0.2">
      <c r="A348" s="141">
        <v>11</v>
      </c>
      <c r="B348" s="168" t="s">
        <v>992</v>
      </c>
      <c r="C348" s="168" t="s">
        <v>561</v>
      </c>
      <c r="D348" s="150" t="s">
        <v>883</v>
      </c>
      <c r="E348" s="161" t="s">
        <v>290</v>
      </c>
      <c r="F348" s="162">
        <v>51201</v>
      </c>
      <c r="G348" s="148">
        <v>465</v>
      </c>
      <c r="H348" s="149">
        <v>1</v>
      </c>
      <c r="I348" s="186" t="str">
        <f t="shared" si="37"/>
        <v>AFP</v>
      </c>
      <c r="J348" s="193">
        <v>1</v>
      </c>
      <c r="K348" s="188">
        <f t="shared" si="38"/>
        <v>69.75</v>
      </c>
      <c r="L348" s="188">
        <f t="shared" si="39"/>
        <v>4.7081249999999999</v>
      </c>
      <c r="M348" s="188">
        <f t="shared" si="40"/>
        <v>0</v>
      </c>
      <c r="N348" s="188">
        <f t="shared" si="41"/>
        <v>5.2312500000000002</v>
      </c>
      <c r="O348" s="188">
        <f t="shared" si="42"/>
        <v>0</v>
      </c>
      <c r="P348" s="188">
        <f t="shared" si="43"/>
        <v>232.5</v>
      </c>
    </row>
    <row r="349" spans="1:16" ht="12.75" customHeight="1" x14ac:dyDescent="0.2">
      <c r="A349" s="141">
        <v>12</v>
      </c>
      <c r="B349" s="150" t="s">
        <v>811</v>
      </c>
      <c r="C349" s="150" t="s">
        <v>561</v>
      </c>
      <c r="D349" s="150" t="s">
        <v>883</v>
      </c>
      <c r="E349" s="161" t="s">
        <v>290</v>
      </c>
      <c r="F349" s="162">
        <v>51201</v>
      </c>
      <c r="G349" s="151">
        <v>465</v>
      </c>
      <c r="H349" s="149">
        <v>1</v>
      </c>
      <c r="I349" s="186" t="str">
        <f t="shared" ref="I349:I413" si="45">VLOOKUP(H349,$BE$1:$BF$4,2)</f>
        <v>AFP</v>
      </c>
      <c r="J349" s="193">
        <v>1</v>
      </c>
      <c r="K349" s="188">
        <f t="shared" si="38"/>
        <v>69.75</v>
      </c>
      <c r="L349" s="188">
        <f t="shared" si="39"/>
        <v>4.7081249999999999</v>
      </c>
      <c r="M349" s="188">
        <f t="shared" si="40"/>
        <v>0</v>
      </c>
      <c r="N349" s="188">
        <f t="shared" si="41"/>
        <v>5.2312500000000002</v>
      </c>
      <c r="O349" s="188">
        <f t="shared" si="42"/>
        <v>0</v>
      </c>
      <c r="P349" s="188">
        <f t="shared" si="43"/>
        <v>232.5</v>
      </c>
    </row>
    <row r="350" spans="1:16" ht="12.75" customHeight="1" x14ac:dyDescent="0.2">
      <c r="A350" s="141">
        <v>13</v>
      </c>
      <c r="B350" s="141" t="s">
        <v>812</v>
      </c>
      <c r="C350" s="141" t="s">
        <v>561</v>
      </c>
      <c r="D350" s="141" t="s">
        <v>883</v>
      </c>
      <c r="E350" s="161" t="s">
        <v>290</v>
      </c>
      <c r="F350" s="162">
        <v>51201</v>
      </c>
      <c r="G350" s="151">
        <v>465</v>
      </c>
      <c r="H350" s="149">
        <v>1</v>
      </c>
      <c r="I350" s="186" t="str">
        <f t="shared" si="45"/>
        <v>AFP</v>
      </c>
      <c r="J350" s="193">
        <v>1</v>
      </c>
      <c r="K350" s="188">
        <f t="shared" ref="K350:K414" si="46">IF(J350=1,(G350/2)*0.3,0)</f>
        <v>69.75</v>
      </c>
      <c r="L350" s="188">
        <f t="shared" ref="L350:L414" si="47">IF(H350=1,K350*$L$7,0)</f>
        <v>4.7081249999999999</v>
      </c>
      <c r="M350" s="188">
        <f t="shared" ref="M350:M414" si="48">IF(H350=2,K350*$M$7,0)</f>
        <v>0</v>
      </c>
      <c r="N350" s="188">
        <f t="shared" ref="N350:N414" si="49">K350*$N$7</f>
        <v>5.2312500000000002</v>
      </c>
      <c r="O350" s="188">
        <f t="shared" ref="O350:O413" si="50">IF(H350=3,K350*O348,0)</f>
        <v>0</v>
      </c>
      <c r="P350" s="188">
        <f t="shared" ref="P350:P414" si="51">IF(J350=1,G350/2,0)</f>
        <v>232.5</v>
      </c>
    </row>
    <row r="351" spans="1:16" ht="12.75" customHeight="1" x14ac:dyDescent="0.2">
      <c r="A351" s="141">
        <v>14</v>
      </c>
      <c r="B351" s="141" t="s">
        <v>753</v>
      </c>
      <c r="C351" s="141" t="s">
        <v>561</v>
      </c>
      <c r="D351" s="141" t="s">
        <v>883</v>
      </c>
      <c r="E351" s="161" t="s">
        <v>290</v>
      </c>
      <c r="F351" s="162">
        <v>51201</v>
      </c>
      <c r="G351" s="151">
        <v>465</v>
      </c>
      <c r="H351" s="149">
        <v>1</v>
      </c>
      <c r="I351" s="186" t="str">
        <f t="shared" si="45"/>
        <v>AFP</v>
      </c>
      <c r="J351" s="193">
        <v>1</v>
      </c>
      <c r="K351" s="188">
        <f t="shared" si="46"/>
        <v>69.75</v>
      </c>
      <c r="L351" s="188">
        <f t="shared" si="47"/>
        <v>4.7081249999999999</v>
      </c>
      <c r="M351" s="188">
        <f t="shared" si="48"/>
        <v>0</v>
      </c>
      <c r="N351" s="188">
        <f t="shared" si="49"/>
        <v>5.2312500000000002</v>
      </c>
      <c r="O351" s="188">
        <f t="shared" si="50"/>
        <v>0</v>
      </c>
      <c r="P351" s="188">
        <f t="shared" si="51"/>
        <v>232.5</v>
      </c>
    </row>
    <row r="352" spans="1:16" ht="12.75" customHeight="1" x14ac:dyDescent="0.2">
      <c r="A352" s="141">
        <v>15</v>
      </c>
      <c r="B352" s="141" t="s">
        <v>678</v>
      </c>
      <c r="C352" s="150" t="s">
        <v>561</v>
      </c>
      <c r="D352" s="150" t="s">
        <v>883</v>
      </c>
      <c r="E352" s="161" t="s">
        <v>290</v>
      </c>
      <c r="F352" s="162">
        <v>51201</v>
      </c>
      <c r="G352" s="151">
        <v>465</v>
      </c>
      <c r="H352" s="149">
        <v>1</v>
      </c>
      <c r="I352" s="186" t="str">
        <f t="shared" si="45"/>
        <v>AFP</v>
      </c>
      <c r="J352" s="193">
        <v>1</v>
      </c>
      <c r="K352" s="188">
        <f t="shared" si="46"/>
        <v>69.75</v>
      </c>
      <c r="L352" s="188">
        <f t="shared" si="47"/>
        <v>4.7081249999999999</v>
      </c>
      <c r="M352" s="188">
        <f t="shared" si="48"/>
        <v>0</v>
      </c>
      <c r="N352" s="188">
        <f t="shared" si="49"/>
        <v>5.2312500000000002</v>
      </c>
      <c r="O352" s="188">
        <f t="shared" si="50"/>
        <v>0</v>
      </c>
      <c r="P352" s="188">
        <f t="shared" si="51"/>
        <v>232.5</v>
      </c>
    </row>
    <row r="353" spans="1:16" ht="12.75" customHeight="1" x14ac:dyDescent="0.2">
      <c r="A353" s="141">
        <v>16</v>
      </c>
      <c r="B353" s="150" t="s">
        <v>754</v>
      </c>
      <c r="C353" s="150" t="s">
        <v>561</v>
      </c>
      <c r="D353" s="150" t="s">
        <v>883</v>
      </c>
      <c r="E353" s="161" t="s">
        <v>290</v>
      </c>
      <c r="F353" s="162">
        <v>51201</v>
      </c>
      <c r="G353" s="151">
        <v>465</v>
      </c>
      <c r="H353" s="149">
        <v>2</v>
      </c>
      <c r="I353" s="186" t="str">
        <f t="shared" si="45"/>
        <v>INPEP</v>
      </c>
      <c r="J353" s="193">
        <v>1</v>
      </c>
      <c r="K353" s="188">
        <f t="shared" si="46"/>
        <v>69.75</v>
      </c>
      <c r="L353" s="188">
        <f t="shared" si="47"/>
        <v>0</v>
      </c>
      <c r="M353" s="188">
        <f t="shared" si="48"/>
        <v>4.8825000000000003</v>
      </c>
      <c r="N353" s="188">
        <f t="shared" si="49"/>
        <v>5.2312500000000002</v>
      </c>
      <c r="O353" s="188">
        <f t="shared" si="50"/>
        <v>0</v>
      </c>
      <c r="P353" s="188">
        <f t="shared" si="51"/>
        <v>232.5</v>
      </c>
    </row>
    <row r="354" spans="1:16" ht="12.75" customHeight="1" x14ac:dyDescent="0.2">
      <c r="A354" s="141">
        <v>17</v>
      </c>
      <c r="B354" s="141" t="s">
        <v>679</v>
      </c>
      <c r="C354" s="141" t="s">
        <v>561</v>
      </c>
      <c r="D354" s="141" t="s">
        <v>883</v>
      </c>
      <c r="E354" s="161" t="s">
        <v>290</v>
      </c>
      <c r="F354" s="162">
        <v>51201</v>
      </c>
      <c r="G354" s="151">
        <v>465</v>
      </c>
      <c r="H354" s="149">
        <v>1</v>
      </c>
      <c r="I354" s="186" t="str">
        <f t="shared" si="45"/>
        <v>AFP</v>
      </c>
      <c r="J354" s="193">
        <v>1</v>
      </c>
      <c r="K354" s="188">
        <f t="shared" si="46"/>
        <v>69.75</v>
      </c>
      <c r="L354" s="188">
        <f t="shared" si="47"/>
        <v>4.7081249999999999</v>
      </c>
      <c r="M354" s="188">
        <f t="shared" si="48"/>
        <v>0</v>
      </c>
      <c r="N354" s="188">
        <f t="shared" si="49"/>
        <v>5.2312500000000002</v>
      </c>
      <c r="O354" s="188">
        <f t="shared" si="50"/>
        <v>0</v>
      </c>
      <c r="P354" s="188">
        <f t="shared" si="51"/>
        <v>232.5</v>
      </c>
    </row>
    <row r="355" spans="1:16" ht="12.75" customHeight="1" x14ac:dyDescent="0.2">
      <c r="A355" s="141">
        <v>18</v>
      </c>
      <c r="B355" s="150" t="s">
        <v>808</v>
      </c>
      <c r="C355" s="150" t="s">
        <v>561</v>
      </c>
      <c r="D355" s="150" t="s">
        <v>883</v>
      </c>
      <c r="E355" s="161" t="s">
        <v>290</v>
      </c>
      <c r="F355" s="162">
        <v>51201</v>
      </c>
      <c r="G355" s="151">
        <v>465</v>
      </c>
      <c r="H355" s="149">
        <v>1</v>
      </c>
      <c r="I355" s="186" t="str">
        <f t="shared" si="45"/>
        <v>AFP</v>
      </c>
      <c r="J355" s="193">
        <v>1</v>
      </c>
      <c r="K355" s="188">
        <f t="shared" si="46"/>
        <v>69.75</v>
      </c>
      <c r="L355" s="188">
        <f t="shared" si="47"/>
        <v>4.7081249999999999</v>
      </c>
      <c r="M355" s="188">
        <f t="shared" si="48"/>
        <v>0</v>
      </c>
      <c r="N355" s="188">
        <f t="shared" si="49"/>
        <v>5.2312500000000002</v>
      </c>
      <c r="O355" s="188">
        <f t="shared" si="50"/>
        <v>0</v>
      </c>
      <c r="P355" s="188">
        <f t="shared" si="51"/>
        <v>232.5</v>
      </c>
    </row>
    <row r="356" spans="1:16" ht="12.75" customHeight="1" x14ac:dyDescent="0.2">
      <c r="A356" s="141">
        <v>19</v>
      </c>
      <c r="B356" s="141" t="s">
        <v>803</v>
      </c>
      <c r="C356" s="141" t="s">
        <v>561</v>
      </c>
      <c r="D356" s="141" t="s">
        <v>883</v>
      </c>
      <c r="E356" s="161" t="s">
        <v>290</v>
      </c>
      <c r="F356" s="162">
        <v>51201</v>
      </c>
      <c r="G356" s="151">
        <v>465</v>
      </c>
      <c r="H356" s="149">
        <v>1</v>
      </c>
      <c r="I356" s="186" t="str">
        <f t="shared" si="45"/>
        <v>AFP</v>
      </c>
      <c r="J356" s="193">
        <v>1</v>
      </c>
      <c r="K356" s="188">
        <f t="shared" si="46"/>
        <v>69.75</v>
      </c>
      <c r="L356" s="188">
        <f t="shared" si="47"/>
        <v>4.7081249999999999</v>
      </c>
      <c r="M356" s="188">
        <f t="shared" si="48"/>
        <v>0</v>
      </c>
      <c r="N356" s="188">
        <f t="shared" si="49"/>
        <v>5.2312500000000002</v>
      </c>
      <c r="O356" s="188">
        <f t="shared" si="50"/>
        <v>0</v>
      </c>
      <c r="P356" s="188">
        <f t="shared" si="51"/>
        <v>232.5</v>
      </c>
    </row>
    <row r="357" spans="1:16" ht="12.75" customHeight="1" x14ac:dyDescent="0.2">
      <c r="A357" s="141">
        <v>20</v>
      </c>
      <c r="B357" s="141" t="s">
        <v>752</v>
      </c>
      <c r="C357" s="141" t="s">
        <v>561</v>
      </c>
      <c r="D357" s="141" t="s">
        <v>883</v>
      </c>
      <c r="E357" s="161" t="s">
        <v>290</v>
      </c>
      <c r="F357" s="162">
        <v>51201</v>
      </c>
      <c r="G357" s="148">
        <v>465</v>
      </c>
      <c r="H357" s="149">
        <v>1</v>
      </c>
      <c r="I357" s="186" t="str">
        <f t="shared" si="45"/>
        <v>AFP</v>
      </c>
      <c r="J357" s="193">
        <v>1</v>
      </c>
      <c r="K357" s="188">
        <f t="shared" si="46"/>
        <v>69.75</v>
      </c>
      <c r="L357" s="188">
        <f t="shared" si="47"/>
        <v>4.7081249999999999</v>
      </c>
      <c r="M357" s="188">
        <f t="shared" si="48"/>
        <v>0</v>
      </c>
      <c r="N357" s="188">
        <f t="shared" si="49"/>
        <v>5.2312500000000002</v>
      </c>
      <c r="O357" s="188">
        <f t="shared" si="50"/>
        <v>0</v>
      </c>
      <c r="P357" s="188">
        <f t="shared" si="51"/>
        <v>232.5</v>
      </c>
    </row>
    <row r="358" spans="1:16" ht="12.75" customHeight="1" x14ac:dyDescent="0.2">
      <c r="A358" s="141">
        <v>21</v>
      </c>
      <c r="B358" s="156" t="s">
        <v>993</v>
      </c>
      <c r="C358" s="141" t="s">
        <v>561</v>
      </c>
      <c r="D358" s="150" t="s">
        <v>883</v>
      </c>
      <c r="E358" s="161" t="s">
        <v>290</v>
      </c>
      <c r="F358" s="162">
        <v>51201</v>
      </c>
      <c r="G358" s="148">
        <v>465</v>
      </c>
      <c r="H358" s="149">
        <v>1</v>
      </c>
      <c r="I358" s="186" t="str">
        <f t="shared" si="45"/>
        <v>AFP</v>
      </c>
      <c r="J358" s="193">
        <v>1</v>
      </c>
      <c r="K358" s="188">
        <f t="shared" si="46"/>
        <v>69.75</v>
      </c>
      <c r="L358" s="188">
        <f t="shared" si="47"/>
        <v>4.7081249999999999</v>
      </c>
      <c r="M358" s="188">
        <f t="shared" si="48"/>
        <v>0</v>
      </c>
      <c r="N358" s="188">
        <f t="shared" si="49"/>
        <v>5.2312500000000002</v>
      </c>
      <c r="O358" s="188">
        <f t="shared" si="50"/>
        <v>0</v>
      </c>
      <c r="P358" s="188">
        <f t="shared" si="51"/>
        <v>232.5</v>
      </c>
    </row>
    <row r="359" spans="1:16" ht="12.75" customHeight="1" x14ac:dyDescent="0.2">
      <c r="A359" s="141">
        <v>22</v>
      </c>
      <c r="B359" s="156" t="s">
        <v>994</v>
      </c>
      <c r="C359" s="141" t="s">
        <v>561</v>
      </c>
      <c r="D359" s="150" t="s">
        <v>883</v>
      </c>
      <c r="E359" s="161" t="s">
        <v>290</v>
      </c>
      <c r="F359" s="162">
        <v>51201</v>
      </c>
      <c r="G359" s="148">
        <v>465</v>
      </c>
      <c r="H359" s="149">
        <v>1</v>
      </c>
      <c r="I359" s="186" t="str">
        <f t="shared" si="45"/>
        <v>AFP</v>
      </c>
      <c r="J359" s="193">
        <v>1</v>
      </c>
      <c r="K359" s="188">
        <f t="shared" si="46"/>
        <v>69.75</v>
      </c>
      <c r="L359" s="188">
        <f t="shared" si="47"/>
        <v>4.7081249999999999</v>
      </c>
      <c r="M359" s="188">
        <f t="shared" si="48"/>
        <v>0</v>
      </c>
      <c r="N359" s="188">
        <f t="shared" si="49"/>
        <v>5.2312500000000002</v>
      </c>
      <c r="O359" s="188">
        <f t="shared" si="50"/>
        <v>0</v>
      </c>
      <c r="P359" s="188">
        <f t="shared" si="51"/>
        <v>232.5</v>
      </c>
    </row>
    <row r="360" spans="1:16" ht="12.75" customHeight="1" x14ac:dyDescent="0.2">
      <c r="A360" s="141">
        <v>23</v>
      </c>
      <c r="B360" s="156" t="s">
        <v>995</v>
      </c>
      <c r="C360" s="150" t="s">
        <v>561</v>
      </c>
      <c r="D360" s="150" t="s">
        <v>883</v>
      </c>
      <c r="E360" s="161" t="s">
        <v>290</v>
      </c>
      <c r="F360" s="162">
        <v>51201</v>
      </c>
      <c r="G360" s="151">
        <v>465</v>
      </c>
      <c r="H360" s="149">
        <v>1</v>
      </c>
      <c r="I360" s="186" t="str">
        <f t="shared" si="45"/>
        <v>AFP</v>
      </c>
      <c r="J360" s="193">
        <v>1</v>
      </c>
      <c r="K360" s="188">
        <f t="shared" si="46"/>
        <v>69.75</v>
      </c>
      <c r="L360" s="188">
        <f t="shared" si="47"/>
        <v>4.7081249999999999</v>
      </c>
      <c r="M360" s="188">
        <f t="shared" si="48"/>
        <v>0</v>
      </c>
      <c r="N360" s="188">
        <f t="shared" si="49"/>
        <v>5.2312500000000002</v>
      </c>
      <c r="O360" s="188">
        <f t="shared" si="50"/>
        <v>0</v>
      </c>
      <c r="P360" s="188">
        <f t="shared" si="51"/>
        <v>232.5</v>
      </c>
    </row>
    <row r="361" spans="1:16" ht="12.75" customHeight="1" x14ac:dyDescent="0.2">
      <c r="A361" s="141">
        <v>24</v>
      </c>
      <c r="B361" s="156" t="s">
        <v>996</v>
      </c>
      <c r="C361" s="169" t="s">
        <v>561</v>
      </c>
      <c r="D361" s="150" t="s">
        <v>883</v>
      </c>
      <c r="E361" s="161" t="s">
        <v>290</v>
      </c>
      <c r="F361" s="162">
        <v>51201</v>
      </c>
      <c r="G361" s="148">
        <v>465</v>
      </c>
      <c r="H361" s="149">
        <v>1</v>
      </c>
      <c r="I361" s="186" t="str">
        <f t="shared" si="45"/>
        <v>AFP</v>
      </c>
      <c r="J361" s="193">
        <v>1</v>
      </c>
      <c r="K361" s="188">
        <f t="shared" si="46"/>
        <v>69.75</v>
      </c>
      <c r="L361" s="188">
        <f t="shared" si="47"/>
        <v>4.7081249999999999</v>
      </c>
      <c r="M361" s="188">
        <f t="shared" si="48"/>
        <v>0</v>
      </c>
      <c r="N361" s="188">
        <f t="shared" si="49"/>
        <v>5.2312500000000002</v>
      </c>
      <c r="O361" s="188">
        <f t="shared" si="50"/>
        <v>0</v>
      </c>
      <c r="P361" s="188">
        <f t="shared" si="51"/>
        <v>232.5</v>
      </c>
    </row>
    <row r="362" spans="1:16" ht="12.75" customHeight="1" x14ac:dyDescent="0.2">
      <c r="A362" s="141">
        <v>25</v>
      </c>
      <c r="B362" s="164" t="s">
        <v>698</v>
      </c>
      <c r="C362" s="164" t="s">
        <v>561</v>
      </c>
      <c r="D362" s="164" t="s">
        <v>883</v>
      </c>
      <c r="E362" s="170" t="s">
        <v>290</v>
      </c>
      <c r="F362" s="171">
        <v>51201</v>
      </c>
      <c r="G362" s="155">
        <v>500</v>
      </c>
      <c r="H362" s="172">
        <v>1</v>
      </c>
      <c r="I362" s="186" t="str">
        <f t="shared" si="45"/>
        <v>AFP</v>
      </c>
      <c r="J362" s="193">
        <v>1</v>
      </c>
      <c r="K362" s="188">
        <f t="shared" si="46"/>
        <v>75</v>
      </c>
      <c r="L362" s="188">
        <f t="shared" si="47"/>
        <v>5.0625</v>
      </c>
      <c r="M362" s="188">
        <f t="shared" si="48"/>
        <v>0</v>
      </c>
      <c r="N362" s="188">
        <f t="shared" si="49"/>
        <v>5.625</v>
      </c>
      <c r="O362" s="188">
        <f t="shared" si="50"/>
        <v>0</v>
      </c>
      <c r="P362" s="188">
        <f t="shared" si="51"/>
        <v>250</v>
      </c>
    </row>
    <row r="363" spans="1:16" ht="12.75" customHeight="1" x14ac:dyDescent="0.2">
      <c r="A363" s="141">
        <v>26</v>
      </c>
      <c r="B363" s="156" t="s">
        <v>998</v>
      </c>
      <c r="C363" s="141" t="s">
        <v>568</v>
      </c>
      <c r="D363" s="150" t="s">
        <v>883</v>
      </c>
      <c r="E363" s="161" t="s">
        <v>290</v>
      </c>
      <c r="F363" s="162">
        <v>51201</v>
      </c>
      <c r="G363" s="148">
        <v>650</v>
      </c>
      <c r="H363" s="149">
        <v>1</v>
      </c>
      <c r="I363" s="186" t="str">
        <f t="shared" si="45"/>
        <v>AFP</v>
      </c>
      <c r="J363" s="193">
        <v>1</v>
      </c>
      <c r="K363" s="188">
        <f t="shared" si="46"/>
        <v>97.5</v>
      </c>
      <c r="L363" s="188">
        <f t="shared" si="47"/>
        <v>6.5812500000000007</v>
      </c>
      <c r="M363" s="188">
        <f t="shared" si="48"/>
        <v>0</v>
      </c>
      <c r="N363" s="188">
        <f t="shared" si="49"/>
        <v>7.3125</v>
      </c>
      <c r="O363" s="188">
        <f t="shared" si="50"/>
        <v>0</v>
      </c>
      <c r="P363" s="188">
        <f t="shared" si="51"/>
        <v>325</v>
      </c>
    </row>
    <row r="364" spans="1:16" ht="12.75" customHeight="1" x14ac:dyDescent="0.2">
      <c r="A364" s="141">
        <v>27</v>
      </c>
      <c r="B364" s="141" t="s">
        <v>810</v>
      </c>
      <c r="C364" s="169" t="s">
        <v>568</v>
      </c>
      <c r="D364" s="141" t="s">
        <v>883</v>
      </c>
      <c r="E364" s="161" t="s">
        <v>290</v>
      </c>
      <c r="F364" s="162">
        <v>51201</v>
      </c>
      <c r="G364" s="148">
        <v>650</v>
      </c>
      <c r="H364" s="149">
        <v>1</v>
      </c>
      <c r="I364" s="186" t="str">
        <f t="shared" si="45"/>
        <v>AFP</v>
      </c>
      <c r="J364" s="193">
        <v>1</v>
      </c>
      <c r="K364" s="188">
        <f t="shared" si="46"/>
        <v>97.5</v>
      </c>
      <c r="L364" s="188">
        <f t="shared" si="47"/>
        <v>6.5812500000000007</v>
      </c>
      <c r="M364" s="188">
        <f t="shared" si="48"/>
        <v>0</v>
      </c>
      <c r="N364" s="188">
        <f t="shared" si="49"/>
        <v>7.3125</v>
      </c>
      <c r="O364" s="188">
        <f t="shared" si="50"/>
        <v>0</v>
      </c>
      <c r="P364" s="188">
        <f t="shared" si="51"/>
        <v>325</v>
      </c>
    </row>
    <row r="365" spans="1:16" ht="12.75" customHeight="1" x14ac:dyDescent="0.2">
      <c r="A365" s="141">
        <v>28</v>
      </c>
      <c r="B365" s="141" t="s">
        <v>759</v>
      </c>
      <c r="C365" s="169" t="s">
        <v>568</v>
      </c>
      <c r="D365" s="141" t="s">
        <v>883</v>
      </c>
      <c r="E365" s="161" t="s">
        <v>290</v>
      </c>
      <c r="F365" s="162">
        <v>51201</v>
      </c>
      <c r="G365" s="148">
        <v>650</v>
      </c>
      <c r="H365" s="149">
        <v>1</v>
      </c>
      <c r="I365" s="186" t="str">
        <f t="shared" si="45"/>
        <v>AFP</v>
      </c>
      <c r="J365" s="193">
        <v>1</v>
      </c>
      <c r="K365" s="188">
        <f t="shared" si="46"/>
        <v>97.5</v>
      </c>
      <c r="L365" s="188">
        <f t="shared" si="47"/>
        <v>6.5812500000000007</v>
      </c>
      <c r="M365" s="188">
        <f t="shared" si="48"/>
        <v>0</v>
      </c>
      <c r="N365" s="188">
        <f t="shared" si="49"/>
        <v>7.3125</v>
      </c>
      <c r="O365" s="188">
        <f t="shared" si="50"/>
        <v>0</v>
      </c>
      <c r="P365" s="188">
        <f t="shared" si="51"/>
        <v>325</v>
      </c>
    </row>
    <row r="366" spans="1:16" ht="12.75" customHeight="1" x14ac:dyDescent="0.2">
      <c r="A366" s="141">
        <v>29</v>
      </c>
      <c r="B366" s="141" t="s">
        <v>755</v>
      </c>
      <c r="C366" s="169" t="s">
        <v>568</v>
      </c>
      <c r="D366" s="141" t="s">
        <v>883</v>
      </c>
      <c r="E366" s="161" t="s">
        <v>290</v>
      </c>
      <c r="F366" s="162">
        <v>51201</v>
      </c>
      <c r="G366" s="148">
        <v>650</v>
      </c>
      <c r="H366" s="149">
        <v>1</v>
      </c>
      <c r="I366" s="186" t="str">
        <f t="shared" si="45"/>
        <v>AFP</v>
      </c>
      <c r="J366" s="193">
        <v>1</v>
      </c>
      <c r="K366" s="188">
        <f t="shared" si="46"/>
        <v>97.5</v>
      </c>
      <c r="L366" s="188">
        <f t="shared" si="47"/>
        <v>6.5812500000000007</v>
      </c>
      <c r="M366" s="188">
        <f t="shared" si="48"/>
        <v>0</v>
      </c>
      <c r="N366" s="188">
        <f t="shared" si="49"/>
        <v>7.3125</v>
      </c>
      <c r="O366" s="188">
        <f t="shared" si="50"/>
        <v>0</v>
      </c>
      <c r="P366" s="188">
        <f t="shared" si="51"/>
        <v>325</v>
      </c>
    </row>
    <row r="367" spans="1:16" ht="12.75" customHeight="1" x14ac:dyDescent="0.2">
      <c r="A367" s="141">
        <v>30</v>
      </c>
      <c r="B367" s="141" t="s">
        <v>750</v>
      </c>
      <c r="C367" s="169" t="s">
        <v>568</v>
      </c>
      <c r="D367" s="141" t="s">
        <v>883</v>
      </c>
      <c r="E367" s="161" t="s">
        <v>290</v>
      </c>
      <c r="F367" s="162">
        <v>51201</v>
      </c>
      <c r="G367" s="148">
        <v>650</v>
      </c>
      <c r="H367" s="149">
        <v>1</v>
      </c>
      <c r="I367" s="186" t="str">
        <f t="shared" si="45"/>
        <v>AFP</v>
      </c>
      <c r="J367" s="193">
        <v>1</v>
      </c>
      <c r="K367" s="188">
        <f t="shared" si="46"/>
        <v>97.5</v>
      </c>
      <c r="L367" s="188">
        <f t="shared" si="47"/>
        <v>6.5812500000000007</v>
      </c>
      <c r="M367" s="188">
        <f t="shared" si="48"/>
        <v>0</v>
      </c>
      <c r="N367" s="188">
        <f t="shared" si="49"/>
        <v>7.3125</v>
      </c>
      <c r="O367" s="188">
        <f t="shared" si="50"/>
        <v>0</v>
      </c>
      <c r="P367" s="188">
        <f t="shared" si="51"/>
        <v>325</v>
      </c>
    </row>
    <row r="368" spans="1:16" ht="12.75" customHeight="1" x14ac:dyDescent="0.2">
      <c r="A368" s="141">
        <v>31</v>
      </c>
      <c r="B368" s="141" t="s">
        <v>681</v>
      </c>
      <c r="C368" s="169" t="s">
        <v>725</v>
      </c>
      <c r="D368" s="141" t="s">
        <v>883</v>
      </c>
      <c r="E368" s="161" t="s">
        <v>290</v>
      </c>
      <c r="F368" s="162">
        <v>51201</v>
      </c>
      <c r="G368" s="148">
        <v>450</v>
      </c>
      <c r="H368" s="149">
        <v>1</v>
      </c>
      <c r="I368" s="186" t="str">
        <f t="shared" si="45"/>
        <v>AFP</v>
      </c>
      <c r="J368" s="193">
        <v>1</v>
      </c>
      <c r="K368" s="188">
        <f t="shared" si="46"/>
        <v>67.5</v>
      </c>
      <c r="L368" s="188">
        <f t="shared" si="47"/>
        <v>4.5562500000000004</v>
      </c>
      <c r="M368" s="188">
        <f t="shared" si="48"/>
        <v>0</v>
      </c>
      <c r="N368" s="188">
        <f t="shared" si="49"/>
        <v>5.0625</v>
      </c>
      <c r="O368" s="188">
        <f t="shared" si="50"/>
        <v>0</v>
      </c>
      <c r="P368" s="188">
        <f t="shared" si="51"/>
        <v>225</v>
      </c>
    </row>
    <row r="369" spans="1:16" ht="12.75" customHeight="1" x14ac:dyDescent="0.2">
      <c r="A369" s="141">
        <v>32</v>
      </c>
      <c r="B369" s="168" t="s">
        <v>999</v>
      </c>
      <c r="C369" s="168" t="s">
        <v>723</v>
      </c>
      <c r="D369" s="141" t="s">
        <v>883</v>
      </c>
      <c r="E369" s="161" t="s">
        <v>290</v>
      </c>
      <c r="F369" s="162">
        <v>51201</v>
      </c>
      <c r="G369" s="148">
        <v>350</v>
      </c>
      <c r="H369" s="149">
        <v>1</v>
      </c>
      <c r="I369" s="186" t="str">
        <f t="shared" si="45"/>
        <v>AFP</v>
      </c>
      <c r="J369" s="193">
        <v>1</v>
      </c>
      <c r="K369" s="188">
        <f t="shared" si="46"/>
        <v>52.5</v>
      </c>
      <c r="L369" s="188">
        <f t="shared" si="47"/>
        <v>3.5437500000000002</v>
      </c>
      <c r="M369" s="188">
        <f t="shared" si="48"/>
        <v>0</v>
      </c>
      <c r="N369" s="188">
        <f t="shared" si="49"/>
        <v>3.9375</v>
      </c>
      <c r="O369" s="188">
        <f t="shared" si="50"/>
        <v>0</v>
      </c>
      <c r="P369" s="188">
        <f t="shared" si="51"/>
        <v>175</v>
      </c>
    </row>
    <row r="370" spans="1:16" ht="12.75" customHeight="1" x14ac:dyDescent="0.2">
      <c r="A370" s="141">
        <v>33</v>
      </c>
      <c r="B370" s="141" t="s">
        <v>709</v>
      </c>
      <c r="C370" s="141" t="s">
        <v>723</v>
      </c>
      <c r="D370" s="141" t="s">
        <v>883</v>
      </c>
      <c r="E370" s="161" t="s">
        <v>290</v>
      </c>
      <c r="F370" s="162">
        <v>51201</v>
      </c>
      <c r="G370" s="148">
        <v>350</v>
      </c>
      <c r="H370" s="149">
        <v>1</v>
      </c>
      <c r="I370" s="186" t="str">
        <f t="shared" si="45"/>
        <v>AFP</v>
      </c>
      <c r="J370" s="193">
        <v>1</v>
      </c>
      <c r="K370" s="188">
        <f t="shared" si="46"/>
        <v>52.5</v>
      </c>
      <c r="L370" s="188">
        <f t="shared" si="47"/>
        <v>3.5437500000000002</v>
      </c>
      <c r="M370" s="188">
        <f t="shared" si="48"/>
        <v>0</v>
      </c>
      <c r="N370" s="188">
        <f t="shared" si="49"/>
        <v>3.9375</v>
      </c>
      <c r="O370" s="188">
        <f t="shared" si="50"/>
        <v>0</v>
      </c>
      <c r="P370" s="188">
        <f t="shared" si="51"/>
        <v>175</v>
      </c>
    </row>
    <row r="371" spans="1:16" ht="12.75" customHeight="1" x14ac:dyDescent="0.2">
      <c r="A371" s="141">
        <v>34</v>
      </c>
      <c r="B371" s="168" t="s">
        <v>1000</v>
      </c>
      <c r="C371" s="168" t="s">
        <v>723</v>
      </c>
      <c r="D371" s="150" t="s">
        <v>883</v>
      </c>
      <c r="E371" s="161" t="s">
        <v>290</v>
      </c>
      <c r="F371" s="162">
        <v>51201</v>
      </c>
      <c r="G371" s="151">
        <v>350</v>
      </c>
      <c r="H371" s="149">
        <v>1</v>
      </c>
      <c r="I371" s="186" t="str">
        <f t="shared" si="45"/>
        <v>AFP</v>
      </c>
      <c r="J371" s="193">
        <v>1</v>
      </c>
      <c r="K371" s="188">
        <f t="shared" si="46"/>
        <v>52.5</v>
      </c>
      <c r="L371" s="188">
        <f t="shared" si="47"/>
        <v>3.5437500000000002</v>
      </c>
      <c r="M371" s="188">
        <f t="shared" si="48"/>
        <v>0</v>
      </c>
      <c r="N371" s="188">
        <f t="shared" si="49"/>
        <v>3.9375</v>
      </c>
      <c r="O371" s="188">
        <f t="shared" si="50"/>
        <v>0</v>
      </c>
      <c r="P371" s="188">
        <f t="shared" si="51"/>
        <v>175</v>
      </c>
    </row>
    <row r="372" spans="1:16" ht="12.75" customHeight="1" x14ac:dyDescent="0.2">
      <c r="A372" s="141">
        <v>35</v>
      </c>
      <c r="B372" s="168" t="s">
        <v>807</v>
      </c>
      <c r="C372" s="168" t="s">
        <v>723</v>
      </c>
      <c r="D372" s="141" t="s">
        <v>883</v>
      </c>
      <c r="E372" s="161" t="s">
        <v>290</v>
      </c>
      <c r="F372" s="162">
        <v>51201</v>
      </c>
      <c r="G372" s="148">
        <v>350</v>
      </c>
      <c r="H372" s="149">
        <v>1</v>
      </c>
      <c r="I372" s="186" t="str">
        <f t="shared" si="45"/>
        <v>AFP</v>
      </c>
      <c r="J372" s="193">
        <v>1</v>
      </c>
      <c r="K372" s="188">
        <f t="shared" si="46"/>
        <v>52.5</v>
      </c>
      <c r="L372" s="188">
        <f t="shared" si="47"/>
        <v>3.5437500000000002</v>
      </c>
      <c r="M372" s="188">
        <f t="shared" si="48"/>
        <v>0</v>
      </c>
      <c r="N372" s="188">
        <f t="shared" si="49"/>
        <v>3.9375</v>
      </c>
      <c r="O372" s="188">
        <f t="shared" si="50"/>
        <v>0</v>
      </c>
      <c r="P372" s="188">
        <f t="shared" si="51"/>
        <v>175</v>
      </c>
    </row>
    <row r="373" spans="1:16" ht="12.75" customHeight="1" x14ac:dyDescent="0.2">
      <c r="A373" s="141">
        <v>36</v>
      </c>
      <c r="B373" s="168" t="s">
        <v>1001</v>
      </c>
      <c r="C373" s="168" t="s">
        <v>723</v>
      </c>
      <c r="D373" s="141" t="s">
        <v>883</v>
      </c>
      <c r="E373" s="161" t="s">
        <v>290</v>
      </c>
      <c r="F373" s="162">
        <v>51201</v>
      </c>
      <c r="G373" s="148">
        <v>350</v>
      </c>
      <c r="H373" s="149">
        <v>1</v>
      </c>
      <c r="I373" s="186" t="str">
        <f t="shared" si="45"/>
        <v>AFP</v>
      </c>
      <c r="J373" s="193">
        <v>1</v>
      </c>
      <c r="K373" s="188">
        <f t="shared" si="46"/>
        <v>52.5</v>
      </c>
      <c r="L373" s="188">
        <f t="shared" si="47"/>
        <v>3.5437500000000002</v>
      </c>
      <c r="M373" s="188">
        <f t="shared" si="48"/>
        <v>0</v>
      </c>
      <c r="N373" s="188">
        <f t="shared" si="49"/>
        <v>3.9375</v>
      </c>
      <c r="O373" s="188">
        <f t="shared" si="50"/>
        <v>0</v>
      </c>
      <c r="P373" s="188">
        <f t="shared" si="51"/>
        <v>175</v>
      </c>
    </row>
    <row r="374" spans="1:16" ht="12.75" customHeight="1" x14ac:dyDescent="0.2">
      <c r="A374" s="141">
        <v>37</v>
      </c>
      <c r="B374" s="194" t="s">
        <v>809</v>
      </c>
      <c r="C374" s="141" t="s">
        <v>723</v>
      </c>
      <c r="D374" s="141" t="s">
        <v>883</v>
      </c>
      <c r="E374" s="161" t="s">
        <v>290</v>
      </c>
      <c r="F374" s="162">
        <v>51201</v>
      </c>
      <c r="G374" s="148">
        <v>350</v>
      </c>
      <c r="H374" s="149">
        <v>1</v>
      </c>
      <c r="I374" s="186" t="str">
        <f t="shared" si="45"/>
        <v>AFP</v>
      </c>
      <c r="J374" s="193">
        <v>1</v>
      </c>
      <c r="K374" s="188">
        <f t="shared" si="46"/>
        <v>52.5</v>
      </c>
      <c r="L374" s="188">
        <f t="shared" si="47"/>
        <v>3.5437500000000002</v>
      </c>
      <c r="M374" s="188">
        <f t="shared" si="48"/>
        <v>0</v>
      </c>
      <c r="N374" s="188">
        <f t="shared" si="49"/>
        <v>3.9375</v>
      </c>
      <c r="O374" s="188">
        <f t="shared" si="50"/>
        <v>0</v>
      </c>
      <c r="P374" s="188">
        <f t="shared" si="51"/>
        <v>175</v>
      </c>
    </row>
    <row r="375" spans="1:16" ht="12.75" customHeight="1" x14ac:dyDescent="0.2">
      <c r="A375" s="141">
        <v>38</v>
      </c>
      <c r="B375" s="168" t="s">
        <v>1002</v>
      </c>
      <c r="C375" s="168" t="s">
        <v>723</v>
      </c>
      <c r="D375" s="141" t="s">
        <v>883</v>
      </c>
      <c r="E375" s="161" t="s">
        <v>290</v>
      </c>
      <c r="F375" s="162">
        <v>51201</v>
      </c>
      <c r="G375" s="148">
        <v>350</v>
      </c>
      <c r="H375" s="149">
        <v>1</v>
      </c>
      <c r="I375" s="186" t="str">
        <f t="shared" si="45"/>
        <v>AFP</v>
      </c>
      <c r="J375" s="193">
        <v>1</v>
      </c>
      <c r="K375" s="188">
        <f t="shared" si="46"/>
        <v>52.5</v>
      </c>
      <c r="L375" s="188">
        <f t="shared" si="47"/>
        <v>3.5437500000000002</v>
      </c>
      <c r="M375" s="188">
        <f t="shared" si="48"/>
        <v>0</v>
      </c>
      <c r="N375" s="188">
        <f t="shared" si="49"/>
        <v>3.9375</v>
      </c>
      <c r="O375" s="188">
        <f t="shared" si="50"/>
        <v>0</v>
      </c>
      <c r="P375" s="188">
        <f t="shared" si="51"/>
        <v>175</v>
      </c>
    </row>
    <row r="376" spans="1:16" ht="12.75" customHeight="1" x14ac:dyDescent="0.2">
      <c r="A376" s="141">
        <v>39</v>
      </c>
      <c r="B376" s="141" t="s">
        <v>946</v>
      </c>
      <c r="C376" s="141" t="s">
        <v>723</v>
      </c>
      <c r="D376" s="141" t="s">
        <v>883</v>
      </c>
      <c r="E376" s="161" t="s">
        <v>290</v>
      </c>
      <c r="F376" s="162">
        <v>51201</v>
      </c>
      <c r="G376" s="148">
        <v>350</v>
      </c>
      <c r="H376" s="149">
        <v>1</v>
      </c>
      <c r="I376" s="186" t="str">
        <f t="shared" si="45"/>
        <v>AFP</v>
      </c>
      <c r="J376" s="193">
        <v>1</v>
      </c>
      <c r="K376" s="188">
        <f t="shared" si="46"/>
        <v>52.5</v>
      </c>
      <c r="L376" s="188">
        <f t="shared" si="47"/>
        <v>3.5437500000000002</v>
      </c>
      <c r="M376" s="188">
        <f t="shared" si="48"/>
        <v>0</v>
      </c>
      <c r="N376" s="188">
        <f t="shared" si="49"/>
        <v>3.9375</v>
      </c>
      <c r="O376" s="188">
        <f t="shared" si="50"/>
        <v>0</v>
      </c>
      <c r="P376" s="188">
        <f t="shared" si="51"/>
        <v>175</v>
      </c>
    </row>
    <row r="377" spans="1:16" ht="12.75" customHeight="1" x14ac:dyDescent="0.2">
      <c r="A377" s="141">
        <v>40</v>
      </c>
      <c r="B377" s="168" t="s">
        <v>904</v>
      </c>
      <c r="C377" s="141" t="s">
        <v>723</v>
      </c>
      <c r="D377" s="141" t="s">
        <v>883</v>
      </c>
      <c r="E377" s="161" t="s">
        <v>290</v>
      </c>
      <c r="F377" s="162">
        <v>51201</v>
      </c>
      <c r="G377" s="148">
        <v>350</v>
      </c>
      <c r="H377" s="149">
        <v>1</v>
      </c>
      <c r="I377" s="186" t="str">
        <f t="shared" si="45"/>
        <v>AFP</v>
      </c>
      <c r="J377" s="193">
        <v>1</v>
      </c>
      <c r="K377" s="188">
        <f t="shared" si="46"/>
        <v>52.5</v>
      </c>
      <c r="L377" s="188">
        <f t="shared" si="47"/>
        <v>3.5437500000000002</v>
      </c>
      <c r="M377" s="188">
        <f t="shared" si="48"/>
        <v>0</v>
      </c>
      <c r="N377" s="188">
        <f t="shared" si="49"/>
        <v>3.9375</v>
      </c>
      <c r="O377" s="188">
        <f t="shared" si="50"/>
        <v>0</v>
      </c>
      <c r="P377" s="188">
        <f t="shared" si="51"/>
        <v>175</v>
      </c>
    </row>
    <row r="378" spans="1:16" ht="12.75" customHeight="1" x14ac:dyDescent="0.2">
      <c r="A378" s="141">
        <v>41</v>
      </c>
      <c r="B378" s="168" t="s">
        <v>1003</v>
      </c>
      <c r="C378" s="141" t="s">
        <v>723</v>
      </c>
      <c r="D378" s="141" t="s">
        <v>883</v>
      </c>
      <c r="E378" s="161" t="s">
        <v>290</v>
      </c>
      <c r="F378" s="162">
        <v>51201</v>
      </c>
      <c r="G378" s="148">
        <v>350</v>
      </c>
      <c r="H378" s="149">
        <v>1</v>
      </c>
      <c r="I378" s="186" t="str">
        <f t="shared" si="45"/>
        <v>AFP</v>
      </c>
      <c r="J378" s="193">
        <v>1</v>
      </c>
      <c r="K378" s="188">
        <f t="shared" si="46"/>
        <v>52.5</v>
      </c>
      <c r="L378" s="188">
        <f t="shared" si="47"/>
        <v>3.5437500000000002</v>
      </c>
      <c r="M378" s="188">
        <f t="shared" si="48"/>
        <v>0</v>
      </c>
      <c r="N378" s="188">
        <f t="shared" si="49"/>
        <v>3.9375</v>
      </c>
      <c r="O378" s="188">
        <f t="shared" si="50"/>
        <v>0</v>
      </c>
      <c r="P378" s="188">
        <f t="shared" si="51"/>
        <v>175</v>
      </c>
    </row>
    <row r="379" spans="1:16" ht="12.75" customHeight="1" x14ac:dyDescent="0.2">
      <c r="A379" s="141">
        <v>42</v>
      </c>
      <c r="B379" s="144" t="s">
        <v>742</v>
      </c>
      <c r="C379" s="150" t="s">
        <v>639</v>
      </c>
      <c r="D379" s="141" t="s">
        <v>883</v>
      </c>
      <c r="E379" s="161" t="s">
        <v>290</v>
      </c>
      <c r="F379" s="162">
        <v>51201</v>
      </c>
      <c r="G379" s="148">
        <v>375</v>
      </c>
      <c r="H379" s="149">
        <v>1</v>
      </c>
      <c r="I379" s="186" t="str">
        <f t="shared" si="45"/>
        <v>AFP</v>
      </c>
      <c r="J379" s="193">
        <v>1</v>
      </c>
      <c r="K379" s="188">
        <f t="shared" si="46"/>
        <v>56.25</v>
      </c>
      <c r="L379" s="188">
        <f t="shared" si="47"/>
        <v>3.7968750000000004</v>
      </c>
      <c r="M379" s="188">
        <f t="shared" si="48"/>
        <v>0</v>
      </c>
      <c r="N379" s="188">
        <f t="shared" si="49"/>
        <v>4.21875</v>
      </c>
      <c r="O379" s="188">
        <f>IF(H379=3,K379*O377,0)</f>
        <v>0</v>
      </c>
      <c r="P379" s="188">
        <f t="shared" si="51"/>
        <v>187.5</v>
      </c>
    </row>
    <row r="380" spans="1:16" ht="12.75" customHeight="1" x14ac:dyDescent="0.2">
      <c r="A380" s="141">
        <v>43</v>
      </c>
      <c r="B380" s="144" t="s">
        <v>745</v>
      </c>
      <c r="C380" s="150" t="s">
        <v>639</v>
      </c>
      <c r="D380" s="141" t="s">
        <v>883</v>
      </c>
      <c r="E380" s="161" t="s">
        <v>290</v>
      </c>
      <c r="F380" s="162">
        <v>51201</v>
      </c>
      <c r="G380" s="148">
        <v>375</v>
      </c>
      <c r="H380" s="149">
        <v>3</v>
      </c>
      <c r="I380" s="186" t="str">
        <f t="shared" si="45"/>
        <v>ISPFA</v>
      </c>
      <c r="J380" s="193">
        <v>1</v>
      </c>
      <c r="K380" s="188">
        <f t="shared" si="46"/>
        <v>56.25</v>
      </c>
      <c r="L380" s="188">
        <f t="shared" si="47"/>
        <v>0</v>
      </c>
      <c r="M380" s="188">
        <f t="shared" si="48"/>
        <v>0</v>
      </c>
      <c r="N380" s="188">
        <f t="shared" si="49"/>
        <v>4.21875</v>
      </c>
      <c r="O380" s="188">
        <f>IF(H380=3,K380*O378,0)</f>
        <v>0</v>
      </c>
      <c r="P380" s="188">
        <f t="shared" si="51"/>
        <v>187.5</v>
      </c>
    </row>
    <row r="381" spans="1:16" ht="12.75" customHeight="1" x14ac:dyDescent="0.2">
      <c r="A381" s="141">
        <v>44</v>
      </c>
      <c r="B381" s="144" t="s">
        <v>864</v>
      </c>
      <c r="C381" s="150" t="s">
        <v>639</v>
      </c>
      <c r="D381" s="141" t="s">
        <v>883</v>
      </c>
      <c r="E381" s="161" t="s">
        <v>290</v>
      </c>
      <c r="F381" s="162">
        <v>51201</v>
      </c>
      <c r="G381" s="148">
        <v>375</v>
      </c>
      <c r="H381" s="149">
        <v>3</v>
      </c>
      <c r="I381" s="186" t="str">
        <f t="shared" si="45"/>
        <v>ISPFA</v>
      </c>
      <c r="J381" s="193">
        <v>1</v>
      </c>
      <c r="K381" s="188">
        <f t="shared" si="46"/>
        <v>56.25</v>
      </c>
      <c r="L381" s="188">
        <f t="shared" si="47"/>
        <v>0</v>
      </c>
      <c r="M381" s="188">
        <f t="shared" si="48"/>
        <v>0</v>
      </c>
      <c r="N381" s="188">
        <f t="shared" si="49"/>
        <v>4.21875</v>
      </c>
      <c r="O381" s="188">
        <f t="shared" si="50"/>
        <v>0</v>
      </c>
      <c r="P381" s="188">
        <f t="shared" si="51"/>
        <v>187.5</v>
      </c>
    </row>
    <row r="382" spans="1:16" ht="12.75" customHeight="1" x14ac:dyDescent="0.2">
      <c r="A382" s="141">
        <v>45</v>
      </c>
      <c r="B382" s="144" t="s">
        <v>1019</v>
      </c>
      <c r="C382" s="150" t="s">
        <v>639</v>
      </c>
      <c r="D382" s="141" t="s">
        <v>883</v>
      </c>
      <c r="E382" s="161" t="s">
        <v>290</v>
      </c>
      <c r="F382" s="162">
        <v>51201</v>
      </c>
      <c r="G382" s="148">
        <v>375</v>
      </c>
      <c r="H382" s="149">
        <v>3</v>
      </c>
      <c r="I382" s="186" t="str">
        <f t="shared" si="45"/>
        <v>ISPFA</v>
      </c>
      <c r="J382" s="193">
        <v>1</v>
      </c>
      <c r="K382" s="188">
        <f t="shared" si="46"/>
        <v>56.25</v>
      </c>
      <c r="L382" s="188">
        <f t="shared" si="47"/>
        <v>0</v>
      </c>
      <c r="M382" s="188">
        <f t="shared" si="48"/>
        <v>0</v>
      </c>
      <c r="N382" s="188">
        <f t="shared" si="49"/>
        <v>4.21875</v>
      </c>
      <c r="O382" s="188">
        <f t="shared" si="50"/>
        <v>0</v>
      </c>
      <c r="P382" s="188">
        <f t="shared" si="51"/>
        <v>187.5</v>
      </c>
    </row>
    <row r="383" spans="1:16" ht="12.75" customHeight="1" x14ac:dyDescent="0.2">
      <c r="A383" s="141">
        <v>46</v>
      </c>
      <c r="B383" s="141" t="s">
        <v>762</v>
      </c>
      <c r="C383" s="141" t="s">
        <v>546</v>
      </c>
      <c r="D383" s="141" t="s">
        <v>883</v>
      </c>
      <c r="E383" s="161" t="s">
        <v>290</v>
      </c>
      <c r="F383" s="162">
        <v>51201</v>
      </c>
      <c r="G383" s="148">
        <v>270</v>
      </c>
      <c r="H383" s="149">
        <v>1</v>
      </c>
      <c r="I383" s="186" t="str">
        <f t="shared" si="45"/>
        <v>AFP</v>
      </c>
      <c r="J383" s="193">
        <v>1</v>
      </c>
      <c r="K383" s="188">
        <f t="shared" si="46"/>
        <v>40.5</v>
      </c>
      <c r="L383" s="188">
        <f t="shared" si="47"/>
        <v>2.7337500000000001</v>
      </c>
      <c r="M383" s="188">
        <f t="shared" si="48"/>
        <v>0</v>
      </c>
      <c r="N383" s="188">
        <f t="shared" si="49"/>
        <v>3.0375000000000001</v>
      </c>
      <c r="O383" s="188">
        <f t="shared" si="50"/>
        <v>0</v>
      </c>
      <c r="P383" s="188">
        <f t="shared" si="51"/>
        <v>135</v>
      </c>
    </row>
    <row r="384" spans="1:16" ht="12.75" customHeight="1" x14ac:dyDescent="0.2">
      <c r="A384" s="141">
        <v>47</v>
      </c>
      <c r="B384" s="141" t="s">
        <v>910</v>
      </c>
      <c r="C384" s="141" t="s">
        <v>907</v>
      </c>
      <c r="D384" s="141" t="s">
        <v>893</v>
      </c>
      <c r="E384" s="146" t="s">
        <v>290</v>
      </c>
      <c r="F384" s="147">
        <v>51201</v>
      </c>
      <c r="G384" s="148">
        <v>500</v>
      </c>
      <c r="H384" s="149">
        <v>1</v>
      </c>
      <c r="I384" s="186" t="str">
        <f t="shared" si="45"/>
        <v>AFP</v>
      </c>
      <c r="J384" s="193">
        <v>1</v>
      </c>
      <c r="K384" s="188">
        <f t="shared" si="46"/>
        <v>75</v>
      </c>
      <c r="L384" s="188">
        <f t="shared" si="47"/>
        <v>5.0625</v>
      </c>
      <c r="M384" s="188">
        <f t="shared" si="48"/>
        <v>0</v>
      </c>
      <c r="N384" s="188">
        <f t="shared" si="49"/>
        <v>5.625</v>
      </c>
      <c r="O384" s="188">
        <f t="shared" si="50"/>
        <v>0</v>
      </c>
      <c r="P384" s="188">
        <f t="shared" si="51"/>
        <v>250</v>
      </c>
    </row>
    <row r="385" spans="1:16" ht="12.75" customHeight="1" x14ac:dyDescent="0.2">
      <c r="A385" s="141">
        <v>48</v>
      </c>
      <c r="B385" s="141" t="s">
        <v>680</v>
      </c>
      <c r="C385" s="141" t="s">
        <v>907</v>
      </c>
      <c r="D385" s="141" t="s">
        <v>893</v>
      </c>
      <c r="E385" s="146" t="s">
        <v>290</v>
      </c>
      <c r="F385" s="147">
        <v>51201</v>
      </c>
      <c r="G385" s="148">
        <v>500</v>
      </c>
      <c r="H385" s="149">
        <v>1</v>
      </c>
      <c r="I385" s="186" t="str">
        <f t="shared" si="45"/>
        <v>AFP</v>
      </c>
      <c r="J385" s="193">
        <v>1</v>
      </c>
      <c r="K385" s="188">
        <f t="shared" si="46"/>
        <v>75</v>
      </c>
      <c r="L385" s="188">
        <f t="shared" si="47"/>
        <v>5.0625</v>
      </c>
      <c r="M385" s="188">
        <f t="shared" si="48"/>
        <v>0</v>
      </c>
      <c r="N385" s="188">
        <f t="shared" si="49"/>
        <v>5.625</v>
      </c>
      <c r="O385" s="188">
        <f t="shared" si="50"/>
        <v>0</v>
      </c>
      <c r="P385" s="188">
        <f t="shared" si="51"/>
        <v>250</v>
      </c>
    </row>
    <row r="386" spans="1:16" ht="12.75" customHeight="1" x14ac:dyDescent="0.2">
      <c r="A386" s="141">
        <v>49</v>
      </c>
      <c r="B386" s="141" t="s">
        <v>909</v>
      </c>
      <c r="C386" s="141" t="s">
        <v>907</v>
      </c>
      <c r="D386" s="141" t="s">
        <v>893</v>
      </c>
      <c r="E386" s="146" t="s">
        <v>290</v>
      </c>
      <c r="F386" s="147">
        <v>51201</v>
      </c>
      <c r="G386" s="148">
        <v>500</v>
      </c>
      <c r="H386" s="149">
        <v>1</v>
      </c>
      <c r="I386" s="186" t="str">
        <f t="shared" si="45"/>
        <v>AFP</v>
      </c>
      <c r="J386" s="193">
        <v>1</v>
      </c>
      <c r="K386" s="188">
        <f t="shared" si="46"/>
        <v>75</v>
      </c>
      <c r="L386" s="188">
        <f t="shared" si="47"/>
        <v>5.0625</v>
      </c>
      <c r="M386" s="188">
        <f t="shared" si="48"/>
        <v>0</v>
      </c>
      <c r="N386" s="188">
        <f t="shared" si="49"/>
        <v>5.625</v>
      </c>
      <c r="O386" s="188">
        <f t="shared" si="50"/>
        <v>0</v>
      </c>
      <c r="P386" s="188">
        <f t="shared" si="51"/>
        <v>250</v>
      </c>
    </row>
    <row r="387" spans="1:16" ht="12.75" customHeight="1" x14ac:dyDescent="0.2">
      <c r="A387" s="141">
        <v>50</v>
      </c>
      <c r="B387" s="141" t="s">
        <v>815</v>
      </c>
      <c r="C387" s="141" t="s">
        <v>907</v>
      </c>
      <c r="D387" s="141" t="s">
        <v>893</v>
      </c>
      <c r="E387" s="146" t="s">
        <v>290</v>
      </c>
      <c r="F387" s="147">
        <v>51201</v>
      </c>
      <c r="G387" s="148">
        <v>500</v>
      </c>
      <c r="H387" s="149">
        <v>1</v>
      </c>
      <c r="I387" s="186" t="str">
        <f t="shared" si="45"/>
        <v>AFP</v>
      </c>
      <c r="J387" s="193">
        <v>1</v>
      </c>
      <c r="K387" s="188">
        <f t="shared" si="46"/>
        <v>75</v>
      </c>
      <c r="L387" s="188">
        <f t="shared" si="47"/>
        <v>5.0625</v>
      </c>
      <c r="M387" s="188">
        <f t="shared" si="48"/>
        <v>0</v>
      </c>
      <c r="N387" s="188">
        <f t="shared" si="49"/>
        <v>5.625</v>
      </c>
      <c r="O387" s="188">
        <f t="shared" si="50"/>
        <v>0</v>
      </c>
      <c r="P387" s="188">
        <f t="shared" si="51"/>
        <v>250</v>
      </c>
    </row>
    <row r="388" spans="1:16" ht="12.75" customHeight="1" x14ac:dyDescent="0.2">
      <c r="A388" s="141">
        <v>51</v>
      </c>
      <c r="B388" s="141" t="s">
        <v>706</v>
      </c>
      <c r="C388" s="141" t="s">
        <v>907</v>
      </c>
      <c r="D388" s="141" t="s">
        <v>893</v>
      </c>
      <c r="E388" s="146" t="s">
        <v>290</v>
      </c>
      <c r="F388" s="147">
        <v>51201</v>
      </c>
      <c r="G388" s="148">
        <v>500</v>
      </c>
      <c r="H388" s="149">
        <v>1</v>
      </c>
      <c r="I388" s="186" t="str">
        <f t="shared" si="45"/>
        <v>AFP</v>
      </c>
      <c r="J388" s="193">
        <v>1</v>
      </c>
      <c r="K388" s="188">
        <f t="shared" si="46"/>
        <v>75</v>
      </c>
      <c r="L388" s="188">
        <f t="shared" si="47"/>
        <v>5.0625</v>
      </c>
      <c r="M388" s="188">
        <f t="shared" si="48"/>
        <v>0</v>
      </c>
      <c r="N388" s="188">
        <f t="shared" si="49"/>
        <v>5.625</v>
      </c>
      <c r="O388" s="188">
        <f t="shared" si="50"/>
        <v>0</v>
      </c>
      <c r="P388" s="188">
        <f t="shared" si="51"/>
        <v>250</v>
      </c>
    </row>
    <row r="389" spans="1:16" ht="12.75" customHeight="1" x14ac:dyDescent="0.2">
      <c r="A389" s="141">
        <v>52</v>
      </c>
      <c r="B389" s="141" t="s">
        <v>699</v>
      </c>
      <c r="C389" s="141" t="s">
        <v>907</v>
      </c>
      <c r="D389" s="141" t="s">
        <v>893</v>
      </c>
      <c r="E389" s="146" t="s">
        <v>290</v>
      </c>
      <c r="F389" s="147">
        <v>51201</v>
      </c>
      <c r="G389" s="148">
        <v>500</v>
      </c>
      <c r="H389" s="149">
        <v>1</v>
      </c>
      <c r="I389" s="186" t="str">
        <f t="shared" si="45"/>
        <v>AFP</v>
      </c>
      <c r="J389" s="193">
        <v>1</v>
      </c>
      <c r="K389" s="188">
        <f t="shared" si="46"/>
        <v>75</v>
      </c>
      <c r="L389" s="188">
        <f t="shared" si="47"/>
        <v>5.0625</v>
      </c>
      <c r="M389" s="188">
        <f t="shared" si="48"/>
        <v>0</v>
      </c>
      <c r="N389" s="188">
        <f t="shared" si="49"/>
        <v>5.625</v>
      </c>
      <c r="O389" s="188">
        <f>IF(H389=3,K389*O388,0)</f>
        <v>0</v>
      </c>
      <c r="P389" s="188">
        <f t="shared" si="51"/>
        <v>250</v>
      </c>
    </row>
    <row r="390" spans="1:16" ht="12.75" customHeight="1" x14ac:dyDescent="0.2">
      <c r="A390" s="141">
        <v>53</v>
      </c>
      <c r="B390" s="141" t="s">
        <v>707</v>
      </c>
      <c r="C390" s="141" t="s">
        <v>907</v>
      </c>
      <c r="D390" s="141" t="s">
        <v>893</v>
      </c>
      <c r="E390" s="146" t="s">
        <v>290</v>
      </c>
      <c r="F390" s="147">
        <v>51201</v>
      </c>
      <c r="G390" s="148">
        <v>500</v>
      </c>
      <c r="H390" s="149">
        <v>1</v>
      </c>
      <c r="I390" s="186" t="str">
        <f t="shared" si="45"/>
        <v>AFP</v>
      </c>
      <c r="J390" s="193">
        <v>1</v>
      </c>
      <c r="K390" s="188">
        <f t="shared" si="46"/>
        <v>75</v>
      </c>
      <c r="L390" s="188">
        <f t="shared" si="47"/>
        <v>5.0625</v>
      </c>
      <c r="M390" s="188">
        <f t="shared" si="48"/>
        <v>0</v>
      </c>
      <c r="N390" s="188">
        <f t="shared" si="49"/>
        <v>5.625</v>
      </c>
      <c r="O390" s="188">
        <f>IF(H390=3,K390*#REF!,0)</f>
        <v>0</v>
      </c>
      <c r="P390" s="188">
        <f t="shared" si="51"/>
        <v>250</v>
      </c>
    </row>
    <row r="391" spans="1:16" ht="12.75" customHeight="1" x14ac:dyDescent="0.2">
      <c r="A391" s="141">
        <v>54</v>
      </c>
      <c r="B391" s="141" t="s">
        <v>701</v>
      </c>
      <c r="C391" s="141" t="s">
        <v>907</v>
      </c>
      <c r="D391" s="141" t="s">
        <v>893</v>
      </c>
      <c r="E391" s="146" t="s">
        <v>290</v>
      </c>
      <c r="F391" s="147">
        <v>51201</v>
      </c>
      <c r="G391" s="148">
        <v>500</v>
      </c>
      <c r="H391" s="149">
        <v>1</v>
      </c>
      <c r="I391" s="186" t="str">
        <f t="shared" si="45"/>
        <v>AFP</v>
      </c>
      <c r="J391" s="193">
        <v>1</v>
      </c>
      <c r="K391" s="188">
        <f t="shared" si="46"/>
        <v>75</v>
      </c>
      <c r="L391" s="188">
        <f t="shared" si="47"/>
        <v>5.0625</v>
      </c>
      <c r="M391" s="188">
        <f t="shared" si="48"/>
        <v>0</v>
      </c>
      <c r="N391" s="188">
        <f t="shared" si="49"/>
        <v>5.625</v>
      </c>
      <c r="O391" s="188">
        <f t="shared" si="50"/>
        <v>0</v>
      </c>
      <c r="P391" s="188">
        <f t="shared" si="51"/>
        <v>250</v>
      </c>
    </row>
    <row r="392" spans="1:16" ht="12.75" customHeight="1" x14ac:dyDescent="0.2">
      <c r="A392" s="141">
        <v>55</v>
      </c>
      <c r="B392" s="141" t="s">
        <v>758</v>
      </c>
      <c r="C392" s="141" t="s">
        <v>907</v>
      </c>
      <c r="D392" s="141" t="s">
        <v>893</v>
      </c>
      <c r="E392" s="146" t="s">
        <v>290</v>
      </c>
      <c r="F392" s="147">
        <v>51201</v>
      </c>
      <c r="G392" s="148">
        <v>500</v>
      </c>
      <c r="H392" s="149">
        <v>1</v>
      </c>
      <c r="I392" s="186" t="str">
        <f t="shared" si="45"/>
        <v>AFP</v>
      </c>
      <c r="J392" s="193">
        <v>1</v>
      </c>
      <c r="K392" s="188">
        <f t="shared" si="46"/>
        <v>75</v>
      </c>
      <c r="L392" s="188">
        <f t="shared" si="47"/>
        <v>5.0625</v>
      </c>
      <c r="M392" s="188">
        <f t="shared" si="48"/>
        <v>0</v>
      </c>
      <c r="N392" s="188">
        <f t="shared" si="49"/>
        <v>5.625</v>
      </c>
      <c r="O392" s="188">
        <f t="shared" si="50"/>
        <v>0</v>
      </c>
      <c r="P392" s="188">
        <f t="shared" si="51"/>
        <v>250</v>
      </c>
    </row>
    <row r="393" spans="1:16" ht="12.75" customHeight="1" x14ac:dyDescent="0.2">
      <c r="A393" s="141">
        <v>56</v>
      </c>
      <c r="B393" s="141" t="s">
        <v>822</v>
      </c>
      <c r="C393" s="141" t="s">
        <v>907</v>
      </c>
      <c r="D393" s="141" t="s">
        <v>893</v>
      </c>
      <c r="E393" s="146" t="s">
        <v>290</v>
      </c>
      <c r="F393" s="147">
        <v>51201</v>
      </c>
      <c r="G393" s="148">
        <v>500</v>
      </c>
      <c r="H393" s="149">
        <v>1</v>
      </c>
      <c r="I393" s="186" t="str">
        <f t="shared" si="45"/>
        <v>AFP</v>
      </c>
      <c r="J393" s="193">
        <v>1</v>
      </c>
      <c r="K393" s="188">
        <f t="shared" si="46"/>
        <v>75</v>
      </c>
      <c r="L393" s="188">
        <f t="shared" si="47"/>
        <v>5.0625</v>
      </c>
      <c r="M393" s="188">
        <f t="shared" si="48"/>
        <v>0</v>
      </c>
      <c r="N393" s="188">
        <f t="shared" si="49"/>
        <v>5.625</v>
      </c>
      <c r="O393" s="188">
        <f t="shared" si="50"/>
        <v>0</v>
      </c>
      <c r="P393" s="188">
        <f t="shared" si="51"/>
        <v>250</v>
      </c>
    </row>
    <row r="394" spans="1:16" ht="12.75" customHeight="1" x14ac:dyDescent="0.2">
      <c r="A394" s="141">
        <v>57</v>
      </c>
      <c r="B394" s="141" t="s">
        <v>704</v>
      </c>
      <c r="C394" s="141" t="s">
        <v>907</v>
      </c>
      <c r="D394" s="141" t="s">
        <v>893</v>
      </c>
      <c r="E394" s="146" t="s">
        <v>290</v>
      </c>
      <c r="F394" s="147">
        <v>51201</v>
      </c>
      <c r="G394" s="148">
        <v>500</v>
      </c>
      <c r="H394" s="149">
        <v>1</v>
      </c>
      <c r="I394" s="186" t="str">
        <f t="shared" si="45"/>
        <v>AFP</v>
      </c>
      <c r="J394" s="193">
        <v>1</v>
      </c>
      <c r="K394" s="188">
        <f t="shared" si="46"/>
        <v>75</v>
      </c>
      <c r="L394" s="188">
        <f t="shared" si="47"/>
        <v>5.0625</v>
      </c>
      <c r="M394" s="188">
        <f t="shared" si="48"/>
        <v>0</v>
      </c>
      <c r="N394" s="188">
        <f t="shared" si="49"/>
        <v>5.625</v>
      </c>
      <c r="O394" s="188">
        <f t="shared" si="50"/>
        <v>0</v>
      </c>
      <c r="P394" s="188">
        <f t="shared" si="51"/>
        <v>250</v>
      </c>
    </row>
    <row r="395" spans="1:16" ht="12.75" customHeight="1" x14ac:dyDescent="0.2">
      <c r="A395" s="141">
        <v>58</v>
      </c>
      <c r="B395" s="141" t="s">
        <v>708</v>
      </c>
      <c r="C395" s="141" t="s">
        <v>907</v>
      </c>
      <c r="D395" s="141" t="s">
        <v>893</v>
      </c>
      <c r="E395" s="146" t="s">
        <v>290</v>
      </c>
      <c r="F395" s="147">
        <v>51201</v>
      </c>
      <c r="G395" s="148">
        <v>500</v>
      </c>
      <c r="H395" s="149">
        <v>1</v>
      </c>
      <c r="I395" s="186" t="str">
        <f t="shared" si="45"/>
        <v>AFP</v>
      </c>
      <c r="J395" s="193">
        <v>1</v>
      </c>
      <c r="K395" s="188">
        <f t="shared" si="46"/>
        <v>75</v>
      </c>
      <c r="L395" s="188">
        <f t="shared" si="47"/>
        <v>5.0625</v>
      </c>
      <c r="M395" s="188">
        <f t="shared" si="48"/>
        <v>0</v>
      </c>
      <c r="N395" s="188">
        <f t="shared" si="49"/>
        <v>5.625</v>
      </c>
      <c r="O395" s="188">
        <f t="shared" si="50"/>
        <v>0</v>
      </c>
      <c r="P395" s="188">
        <f t="shared" si="51"/>
        <v>250</v>
      </c>
    </row>
    <row r="396" spans="1:16" ht="12.75" customHeight="1" x14ac:dyDescent="0.2">
      <c r="A396" s="141">
        <v>59</v>
      </c>
      <c r="B396" s="141" t="s">
        <v>757</v>
      </c>
      <c r="C396" s="141" t="s">
        <v>907</v>
      </c>
      <c r="D396" s="141" t="s">
        <v>893</v>
      </c>
      <c r="E396" s="146" t="s">
        <v>290</v>
      </c>
      <c r="F396" s="147">
        <v>51201</v>
      </c>
      <c r="G396" s="148">
        <v>500</v>
      </c>
      <c r="H396" s="149">
        <v>1</v>
      </c>
      <c r="I396" s="186" t="str">
        <f t="shared" si="45"/>
        <v>AFP</v>
      </c>
      <c r="J396" s="193">
        <v>1</v>
      </c>
      <c r="K396" s="188">
        <f t="shared" si="46"/>
        <v>75</v>
      </c>
      <c r="L396" s="188">
        <f t="shared" si="47"/>
        <v>5.0625</v>
      </c>
      <c r="M396" s="188">
        <f t="shared" si="48"/>
        <v>0</v>
      </c>
      <c r="N396" s="188">
        <f t="shared" si="49"/>
        <v>5.625</v>
      </c>
      <c r="O396" s="188">
        <f t="shared" si="50"/>
        <v>0</v>
      </c>
      <c r="P396" s="188">
        <f t="shared" si="51"/>
        <v>250</v>
      </c>
    </row>
    <row r="397" spans="1:16" ht="12.75" customHeight="1" x14ac:dyDescent="0.2">
      <c r="A397" s="141">
        <v>60</v>
      </c>
      <c r="B397" s="141" t="s">
        <v>705</v>
      </c>
      <c r="C397" s="141" t="s">
        <v>907</v>
      </c>
      <c r="D397" s="141" t="s">
        <v>893</v>
      </c>
      <c r="E397" s="146" t="s">
        <v>290</v>
      </c>
      <c r="F397" s="147">
        <v>51201</v>
      </c>
      <c r="G397" s="148">
        <v>500</v>
      </c>
      <c r="H397" s="149">
        <v>1</v>
      </c>
      <c r="I397" s="186" t="str">
        <f t="shared" si="45"/>
        <v>AFP</v>
      </c>
      <c r="J397" s="193">
        <v>1</v>
      </c>
      <c r="K397" s="188">
        <f t="shared" si="46"/>
        <v>75</v>
      </c>
      <c r="L397" s="188">
        <f t="shared" si="47"/>
        <v>5.0625</v>
      </c>
      <c r="M397" s="188">
        <f t="shared" si="48"/>
        <v>0</v>
      </c>
      <c r="N397" s="188">
        <f t="shared" si="49"/>
        <v>5.625</v>
      </c>
      <c r="O397" s="188">
        <f t="shared" si="50"/>
        <v>0</v>
      </c>
      <c r="P397" s="188">
        <f t="shared" si="51"/>
        <v>250</v>
      </c>
    </row>
    <row r="398" spans="1:16" ht="12.75" customHeight="1" x14ac:dyDescent="0.2">
      <c r="A398" s="141">
        <v>61</v>
      </c>
      <c r="B398" s="141" t="s">
        <v>702</v>
      </c>
      <c r="C398" s="141" t="s">
        <v>907</v>
      </c>
      <c r="D398" s="141" t="s">
        <v>893</v>
      </c>
      <c r="E398" s="146" t="s">
        <v>290</v>
      </c>
      <c r="F398" s="147">
        <v>51201</v>
      </c>
      <c r="G398" s="148">
        <v>500</v>
      </c>
      <c r="H398" s="149">
        <v>1</v>
      </c>
      <c r="I398" s="186" t="str">
        <f t="shared" si="45"/>
        <v>AFP</v>
      </c>
      <c r="J398" s="193">
        <v>1</v>
      </c>
      <c r="K398" s="188">
        <f t="shared" si="46"/>
        <v>75</v>
      </c>
      <c r="L398" s="188">
        <f t="shared" si="47"/>
        <v>5.0625</v>
      </c>
      <c r="M398" s="188">
        <f t="shared" si="48"/>
        <v>0</v>
      </c>
      <c r="N398" s="188">
        <f t="shared" si="49"/>
        <v>5.625</v>
      </c>
      <c r="O398" s="188">
        <f t="shared" si="50"/>
        <v>0</v>
      </c>
      <c r="P398" s="188">
        <f t="shared" si="51"/>
        <v>250</v>
      </c>
    </row>
    <row r="399" spans="1:16" ht="12.75" customHeight="1" x14ac:dyDescent="0.2">
      <c r="A399" s="141">
        <v>62</v>
      </c>
      <c r="B399" s="141" t="s">
        <v>908</v>
      </c>
      <c r="C399" s="141" t="s">
        <v>907</v>
      </c>
      <c r="D399" s="141" t="s">
        <v>893</v>
      </c>
      <c r="E399" s="146" t="s">
        <v>290</v>
      </c>
      <c r="F399" s="147">
        <v>51201</v>
      </c>
      <c r="G399" s="148">
        <v>500</v>
      </c>
      <c r="H399" s="149">
        <v>1</v>
      </c>
      <c r="I399" s="186" t="str">
        <f t="shared" si="45"/>
        <v>AFP</v>
      </c>
      <c r="J399" s="193">
        <v>1</v>
      </c>
      <c r="K399" s="188">
        <f t="shared" si="46"/>
        <v>75</v>
      </c>
      <c r="L399" s="188">
        <f t="shared" si="47"/>
        <v>5.0625</v>
      </c>
      <c r="M399" s="188">
        <f t="shared" si="48"/>
        <v>0</v>
      </c>
      <c r="N399" s="188">
        <f t="shared" si="49"/>
        <v>5.625</v>
      </c>
      <c r="O399" s="188">
        <f t="shared" si="50"/>
        <v>0</v>
      </c>
      <c r="P399" s="188">
        <f t="shared" si="51"/>
        <v>250</v>
      </c>
    </row>
    <row r="400" spans="1:16" ht="12.75" customHeight="1" x14ac:dyDescent="0.2">
      <c r="A400" s="141">
        <v>63</v>
      </c>
      <c r="B400" s="141" t="s">
        <v>703</v>
      </c>
      <c r="C400" s="141" t="s">
        <v>907</v>
      </c>
      <c r="D400" s="141" t="s">
        <v>893</v>
      </c>
      <c r="E400" s="146" t="s">
        <v>290</v>
      </c>
      <c r="F400" s="147">
        <v>51201</v>
      </c>
      <c r="G400" s="148">
        <v>500</v>
      </c>
      <c r="H400" s="149">
        <v>1</v>
      </c>
      <c r="I400" s="186" t="str">
        <f t="shared" si="45"/>
        <v>AFP</v>
      </c>
      <c r="J400" s="193">
        <v>1</v>
      </c>
      <c r="K400" s="188">
        <f t="shared" si="46"/>
        <v>75</v>
      </c>
      <c r="L400" s="188">
        <f t="shared" si="47"/>
        <v>5.0625</v>
      </c>
      <c r="M400" s="188">
        <f t="shared" si="48"/>
        <v>0</v>
      </c>
      <c r="N400" s="188">
        <f t="shared" si="49"/>
        <v>5.625</v>
      </c>
      <c r="O400" s="188">
        <f t="shared" si="50"/>
        <v>0</v>
      </c>
      <c r="P400" s="188">
        <f t="shared" si="51"/>
        <v>250</v>
      </c>
    </row>
    <row r="401" spans="1:16" ht="12.75" customHeight="1" x14ac:dyDescent="0.2">
      <c r="A401" s="141">
        <v>64</v>
      </c>
      <c r="B401" s="173" t="s">
        <v>997</v>
      </c>
      <c r="C401" s="173" t="s">
        <v>1039</v>
      </c>
      <c r="D401" s="164" t="s">
        <v>893</v>
      </c>
      <c r="E401" s="174" t="s">
        <v>290</v>
      </c>
      <c r="F401" s="175">
        <v>51201</v>
      </c>
      <c r="G401" s="155">
        <v>500</v>
      </c>
      <c r="H401" s="172">
        <v>1</v>
      </c>
      <c r="I401" s="186" t="str">
        <f t="shared" si="45"/>
        <v>AFP</v>
      </c>
      <c r="J401" s="193">
        <v>1</v>
      </c>
      <c r="K401" s="188">
        <f t="shared" si="46"/>
        <v>75</v>
      </c>
      <c r="L401" s="188">
        <f t="shared" si="47"/>
        <v>5.0625</v>
      </c>
      <c r="M401" s="188">
        <f t="shared" si="48"/>
        <v>0</v>
      </c>
      <c r="N401" s="188">
        <f t="shared" si="49"/>
        <v>5.625</v>
      </c>
      <c r="O401" s="188">
        <f t="shared" si="50"/>
        <v>0</v>
      </c>
      <c r="P401" s="188">
        <f t="shared" si="51"/>
        <v>250</v>
      </c>
    </row>
    <row r="402" spans="1:16" ht="12.75" customHeight="1" x14ac:dyDescent="0.2">
      <c r="A402" s="141">
        <v>65</v>
      </c>
      <c r="B402" s="176" t="s">
        <v>62</v>
      </c>
      <c r="C402" s="177" t="s">
        <v>1039</v>
      </c>
      <c r="D402" s="141" t="s">
        <v>893</v>
      </c>
      <c r="E402" s="161" t="s">
        <v>290</v>
      </c>
      <c r="F402" s="162">
        <v>51201</v>
      </c>
      <c r="G402" s="148">
        <v>500</v>
      </c>
      <c r="H402" s="149">
        <v>1</v>
      </c>
      <c r="I402" s="186" t="str">
        <f t="shared" si="45"/>
        <v>AFP</v>
      </c>
      <c r="J402" s="193">
        <v>1</v>
      </c>
      <c r="K402" s="188">
        <f t="shared" si="46"/>
        <v>75</v>
      </c>
      <c r="L402" s="188">
        <f t="shared" si="47"/>
        <v>5.0625</v>
      </c>
      <c r="M402" s="188">
        <f t="shared" si="48"/>
        <v>0</v>
      </c>
      <c r="N402" s="188">
        <f t="shared" si="49"/>
        <v>5.625</v>
      </c>
      <c r="O402" s="188">
        <f t="shared" si="50"/>
        <v>0</v>
      </c>
      <c r="P402" s="188">
        <f t="shared" si="51"/>
        <v>250</v>
      </c>
    </row>
    <row r="403" spans="1:16" ht="12.75" customHeight="1" x14ac:dyDescent="0.2">
      <c r="A403" s="141">
        <v>66</v>
      </c>
      <c r="B403" s="141" t="s">
        <v>1004</v>
      </c>
      <c r="C403" s="141" t="s">
        <v>1005</v>
      </c>
      <c r="D403" s="141" t="s">
        <v>893</v>
      </c>
      <c r="E403" s="146" t="s">
        <v>290</v>
      </c>
      <c r="F403" s="147">
        <v>51201</v>
      </c>
      <c r="G403" s="148">
        <v>400</v>
      </c>
      <c r="H403" s="149">
        <v>1</v>
      </c>
      <c r="I403" s="186" t="str">
        <f t="shared" si="45"/>
        <v>AFP</v>
      </c>
      <c r="J403" s="193">
        <v>1</v>
      </c>
      <c r="K403" s="188">
        <f t="shared" si="46"/>
        <v>60</v>
      </c>
      <c r="L403" s="188">
        <f t="shared" si="47"/>
        <v>4.0500000000000007</v>
      </c>
      <c r="M403" s="188">
        <f t="shared" si="48"/>
        <v>0</v>
      </c>
      <c r="N403" s="188">
        <f t="shared" si="49"/>
        <v>4.5</v>
      </c>
      <c r="O403" s="188">
        <f>IF(H403=3,K403*O399,0)</f>
        <v>0</v>
      </c>
      <c r="P403" s="188">
        <f t="shared" si="51"/>
        <v>200</v>
      </c>
    </row>
    <row r="404" spans="1:16" ht="12.75" customHeight="1" x14ac:dyDescent="0.2">
      <c r="A404" s="141">
        <v>67</v>
      </c>
      <c r="B404" s="141" t="s">
        <v>643</v>
      </c>
      <c r="C404" s="141" t="s">
        <v>644</v>
      </c>
      <c r="D404" s="141" t="s">
        <v>893</v>
      </c>
      <c r="E404" s="146" t="s">
        <v>290</v>
      </c>
      <c r="F404" s="147">
        <v>51201</v>
      </c>
      <c r="G404" s="148">
        <v>465</v>
      </c>
      <c r="H404" s="149">
        <v>1</v>
      </c>
      <c r="I404" s="186" t="str">
        <f t="shared" si="45"/>
        <v>AFP</v>
      </c>
      <c r="J404" s="193">
        <v>1</v>
      </c>
      <c r="K404" s="188">
        <f t="shared" si="46"/>
        <v>69.75</v>
      </c>
      <c r="L404" s="188">
        <f t="shared" si="47"/>
        <v>4.7081249999999999</v>
      </c>
      <c r="M404" s="188">
        <f t="shared" si="48"/>
        <v>0</v>
      </c>
      <c r="N404" s="188">
        <f t="shared" si="49"/>
        <v>5.2312500000000002</v>
      </c>
      <c r="O404" s="188">
        <f>IF(H404=3,K404*O400,0)</f>
        <v>0</v>
      </c>
      <c r="P404" s="188">
        <f t="shared" si="51"/>
        <v>232.5</v>
      </c>
    </row>
    <row r="405" spans="1:16" ht="12.75" customHeight="1" x14ac:dyDescent="0.2">
      <c r="A405" s="141">
        <v>68</v>
      </c>
      <c r="B405" s="141" t="s">
        <v>17</v>
      </c>
      <c r="C405" s="141" t="s">
        <v>644</v>
      </c>
      <c r="D405" s="141" t="s">
        <v>893</v>
      </c>
      <c r="E405" s="146" t="s">
        <v>290</v>
      </c>
      <c r="F405" s="147">
        <v>51201</v>
      </c>
      <c r="G405" s="148">
        <v>465</v>
      </c>
      <c r="H405" s="149">
        <v>1</v>
      </c>
      <c r="I405" s="186" t="str">
        <f t="shared" si="45"/>
        <v>AFP</v>
      </c>
      <c r="J405" s="193">
        <v>1</v>
      </c>
      <c r="K405" s="188">
        <f t="shared" si="46"/>
        <v>69.75</v>
      </c>
      <c r="L405" s="188">
        <f t="shared" si="47"/>
        <v>4.7081249999999999</v>
      </c>
      <c r="M405" s="188">
        <f t="shared" si="48"/>
        <v>0</v>
      </c>
      <c r="N405" s="188">
        <f t="shared" si="49"/>
        <v>5.2312500000000002</v>
      </c>
      <c r="O405" s="188">
        <f t="shared" si="50"/>
        <v>0</v>
      </c>
      <c r="P405" s="188">
        <f t="shared" si="51"/>
        <v>232.5</v>
      </c>
    </row>
    <row r="406" spans="1:16" ht="12.75" customHeight="1" x14ac:dyDescent="0.2">
      <c r="A406" s="141">
        <v>69</v>
      </c>
      <c r="B406" s="141" t="s">
        <v>18</v>
      </c>
      <c r="C406" s="141" t="s">
        <v>644</v>
      </c>
      <c r="D406" s="141" t="s">
        <v>893</v>
      </c>
      <c r="E406" s="146" t="s">
        <v>290</v>
      </c>
      <c r="F406" s="147">
        <v>51201</v>
      </c>
      <c r="G406" s="148">
        <v>465</v>
      </c>
      <c r="H406" s="149">
        <v>1</v>
      </c>
      <c r="I406" s="186" t="str">
        <f t="shared" si="45"/>
        <v>AFP</v>
      </c>
      <c r="J406" s="193">
        <v>1</v>
      </c>
      <c r="K406" s="188">
        <f t="shared" si="46"/>
        <v>69.75</v>
      </c>
      <c r="L406" s="188">
        <f t="shared" si="47"/>
        <v>4.7081249999999999</v>
      </c>
      <c r="M406" s="188">
        <f t="shared" si="48"/>
        <v>0</v>
      </c>
      <c r="N406" s="188">
        <f t="shared" si="49"/>
        <v>5.2312500000000002</v>
      </c>
      <c r="O406" s="188">
        <f t="shared" si="50"/>
        <v>0</v>
      </c>
      <c r="P406" s="188">
        <f t="shared" si="51"/>
        <v>232.5</v>
      </c>
    </row>
    <row r="407" spans="1:16" ht="12.75" customHeight="1" x14ac:dyDescent="0.2">
      <c r="A407" s="141">
        <v>70</v>
      </c>
      <c r="B407" s="141" t="s">
        <v>685</v>
      </c>
      <c r="C407" s="141" t="s">
        <v>727</v>
      </c>
      <c r="D407" s="141" t="s">
        <v>893</v>
      </c>
      <c r="E407" s="146" t="s">
        <v>290</v>
      </c>
      <c r="F407" s="147">
        <v>51201</v>
      </c>
      <c r="G407" s="148">
        <v>350</v>
      </c>
      <c r="H407" s="149">
        <v>1</v>
      </c>
      <c r="I407" s="186" t="str">
        <f t="shared" si="45"/>
        <v>AFP</v>
      </c>
      <c r="J407" s="193">
        <v>1</v>
      </c>
      <c r="K407" s="188">
        <f t="shared" si="46"/>
        <v>52.5</v>
      </c>
      <c r="L407" s="188">
        <f t="shared" si="47"/>
        <v>3.5437500000000002</v>
      </c>
      <c r="M407" s="188">
        <f t="shared" si="48"/>
        <v>0</v>
      </c>
      <c r="N407" s="188">
        <f t="shared" si="49"/>
        <v>3.9375</v>
      </c>
      <c r="O407" s="188">
        <f t="shared" si="50"/>
        <v>0</v>
      </c>
      <c r="P407" s="188">
        <f t="shared" si="51"/>
        <v>175</v>
      </c>
    </row>
    <row r="408" spans="1:16" ht="12.75" customHeight="1" x14ac:dyDescent="0.2">
      <c r="A408" s="141">
        <v>71</v>
      </c>
      <c r="B408" s="141" t="s">
        <v>686</v>
      </c>
      <c r="C408" s="141" t="s">
        <v>727</v>
      </c>
      <c r="D408" s="141" t="s">
        <v>893</v>
      </c>
      <c r="E408" s="146" t="s">
        <v>290</v>
      </c>
      <c r="F408" s="147">
        <v>51201</v>
      </c>
      <c r="G408" s="148">
        <v>350</v>
      </c>
      <c r="H408" s="149">
        <v>1</v>
      </c>
      <c r="I408" s="186" t="str">
        <f t="shared" si="45"/>
        <v>AFP</v>
      </c>
      <c r="J408" s="193">
        <v>1</v>
      </c>
      <c r="K408" s="188">
        <f t="shared" si="46"/>
        <v>52.5</v>
      </c>
      <c r="L408" s="188">
        <f t="shared" si="47"/>
        <v>3.5437500000000002</v>
      </c>
      <c r="M408" s="188">
        <f t="shared" si="48"/>
        <v>0</v>
      </c>
      <c r="N408" s="188">
        <f t="shared" si="49"/>
        <v>3.9375</v>
      </c>
      <c r="O408" s="188">
        <f t="shared" si="50"/>
        <v>0</v>
      </c>
      <c r="P408" s="188">
        <f t="shared" si="51"/>
        <v>175</v>
      </c>
    </row>
    <row r="409" spans="1:16" ht="12.75" customHeight="1" x14ac:dyDescent="0.2">
      <c r="A409" s="141">
        <v>72</v>
      </c>
      <c r="B409" s="141" t="s">
        <v>1006</v>
      </c>
      <c r="C409" s="141" t="s">
        <v>714</v>
      </c>
      <c r="D409" s="141" t="s">
        <v>893</v>
      </c>
      <c r="E409" s="146" t="s">
        <v>290</v>
      </c>
      <c r="F409" s="147">
        <v>51201</v>
      </c>
      <c r="G409" s="148">
        <v>400</v>
      </c>
      <c r="H409" s="149">
        <v>1</v>
      </c>
      <c r="I409" s="186" t="str">
        <f t="shared" si="45"/>
        <v>AFP</v>
      </c>
      <c r="J409" s="193">
        <v>1</v>
      </c>
      <c r="K409" s="188">
        <f t="shared" si="46"/>
        <v>60</v>
      </c>
      <c r="L409" s="188">
        <f t="shared" si="47"/>
        <v>4.0500000000000007</v>
      </c>
      <c r="M409" s="188">
        <f t="shared" si="48"/>
        <v>0</v>
      </c>
      <c r="N409" s="188">
        <f t="shared" si="49"/>
        <v>4.5</v>
      </c>
      <c r="O409" s="188">
        <f t="shared" si="50"/>
        <v>0</v>
      </c>
      <c r="P409" s="188">
        <f t="shared" si="51"/>
        <v>200</v>
      </c>
    </row>
    <row r="410" spans="1:16" ht="12.75" customHeight="1" x14ac:dyDescent="0.2">
      <c r="A410" s="141">
        <v>73</v>
      </c>
      <c r="B410" s="141" t="s">
        <v>672</v>
      </c>
      <c r="C410" s="141" t="s">
        <v>714</v>
      </c>
      <c r="D410" s="141" t="s">
        <v>893</v>
      </c>
      <c r="E410" s="146" t="s">
        <v>290</v>
      </c>
      <c r="F410" s="147">
        <v>51201</v>
      </c>
      <c r="G410" s="148">
        <v>450</v>
      </c>
      <c r="H410" s="149">
        <v>1</v>
      </c>
      <c r="I410" s="186" t="str">
        <f t="shared" si="45"/>
        <v>AFP</v>
      </c>
      <c r="J410" s="193">
        <v>1</v>
      </c>
      <c r="K410" s="188">
        <f t="shared" si="46"/>
        <v>67.5</v>
      </c>
      <c r="L410" s="188">
        <f t="shared" si="47"/>
        <v>4.5562500000000004</v>
      </c>
      <c r="M410" s="188">
        <f t="shared" si="48"/>
        <v>0</v>
      </c>
      <c r="N410" s="188">
        <f t="shared" si="49"/>
        <v>5.0625</v>
      </c>
      <c r="O410" s="188">
        <f t="shared" si="50"/>
        <v>0</v>
      </c>
      <c r="P410" s="188">
        <f t="shared" si="51"/>
        <v>225</v>
      </c>
    </row>
    <row r="411" spans="1:16" ht="12.75" customHeight="1" x14ac:dyDescent="0.2">
      <c r="A411" s="141">
        <v>74</v>
      </c>
      <c r="B411" s="141" t="s">
        <v>756</v>
      </c>
      <c r="C411" s="141" t="s">
        <v>906</v>
      </c>
      <c r="D411" s="141" t="s">
        <v>893</v>
      </c>
      <c r="E411" s="146" t="s">
        <v>290</v>
      </c>
      <c r="F411" s="147">
        <v>51201</v>
      </c>
      <c r="G411" s="148">
        <v>325</v>
      </c>
      <c r="H411" s="149">
        <v>1</v>
      </c>
      <c r="I411" s="186" t="str">
        <f t="shared" si="45"/>
        <v>AFP</v>
      </c>
      <c r="J411" s="193">
        <v>1</v>
      </c>
      <c r="K411" s="188">
        <f t="shared" si="46"/>
        <v>48.75</v>
      </c>
      <c r="L411" s="188">
        <f t="shared" si="47"/>
        <v>3.2906250000000004</v>
      </c>
      <c r="M411" s="188">
        <f t="shared" si="48"/>
        <v>0</v>
      </c>
      <c r="N411" s="188">
        <f t="shared" si="49"/>
        <v>3.65625</v>
      </c>
      <c r="O411" s="188">
        <f t="shared" si="50"/>
        <v>0</v>
      </c>
      <c r="P411" s="188">
        <f t="shared" si="51"/>
        <v>162.5</v>
      </c>
    </row>
    <row r="412" spans="1:16" ht="12.75" customHeight="1" x14ac:dyDescent="0.2">
      <c r="A412" s="141">
        <v>75</v>
      </c>
      <c r="B412" s="141" t="s">
        <v>669</v>
      </c>
      <c r="C412" s="141" t="s">
        <v>906</v>
      </c>
      <c r="D412" s="141" t="s">
        <v>893</v>
      </c>
      <c r="E412" s="146" t="s">
        <v>290</v>
      </c>
      <c r="F412" s="147">
        <v>51201</v>
      </c>
      <c r="G412" s="148">
        <v>325</v>
      </c>
      <c r="H412" s="149">
        <v>1</v>
      </c>
      <c r="I412" s="186" t="str">
        <f t="shared" si="45"/>
        <v>AFP</v>
      </c>
      <c r="J412" s="193">
        <v>1</v>
      </c>
      <c r="K412" s="188">
        <f t="shared" si="46"/>
        <v>48.75</v>
      </c>
      <c r="L412" s="188">
        <f t="shared" si="47"/>
        <v>3.2906250000000004</v>
      </c>
      <c r="M412" s="188">
        <f t="shared" si="48"/>
        <v>0</v>
      </c>
      <c r="N412" s="188">
        <f t="shared" si="49"/>
        <v>3.65625</v>
      </c>
      <c r="O412" s="188">
        <f t="shared" si="50"/>
        <v>0</v>
      </c>
      <c r="P412" s="188">
        <f t="shared" si="51"/>
        <v>162.5</v>
      </c>
    </row>
    <row r="413" spans="1:16" ht="12.75" customHeight="1" x14ac:dyDescent="0.2">
      <c r="A413" s="141">
        <v>76</v>
      </c>
      <c r="B413" s="141" t="s">
        <v>710</v>
      </c>
      <c r="C413" s="141" t="s">
        <v>814</v>
      </c>
      <c r="D413" s="141" t="s">
        <v>893</v>
      </c>
      <c r="E413" s="146" t="s">
        <v>290</v>
      </c>
      <c r="F413" s="147">
        <v>51201</v>
      </c>
      <c r="G413" s="148">
        <v>270</v>
      </c>
      <c r="H413" s="149">
        <v>1</v>
      </c>
      <c r="I413" s="186" t="str">
        <f t="shared" si="45"/>
        <v>AFP</v>
      </c>
      <c r="J413" s="193">
        <v>1</v>
      </c>
      <c r="K413" s="188">
        <f t="shared" si="46"/>
        <v>40.5</v>
      </c>
      <c r="L413" s="188">
        <f t="shared" si="47"/>
        <v>2.7337500000000001</v>
      </c>
      <c r="M413" s="188">
        <f t="shared" si="48"/>
        <v>0</v>
      </c>
      <c r="N413" s="188">
        <f t="shared" si="49"/>
        <v>3.0375000000000001</v>
      </c>
      <c r="O413" s="188">
        <f t="shared" si="50"/>
        <v>0</v>
      </c>
      <c r="P413" s="188">
        <f t="shared" si="51"/>
        <v>135</v>
      </c>
    </row>
    <row r="414" spans="1:16" ht="12.75" customHeight="1" x14ac:dyDescent="0.2">
      <c r="A414" s="141">
        <v>77</v>
      </c>
      <c r="B414" s="141" t="s">
        <v>912</v>
      </c>
      <c r="C414" s="141" t="s">
        <v>814</v>
      </c>
      <c r="D414" s="141" t="s">
        <v>893</v>
      </c>
      <c r="E414" s="146" t="s">
        <v>290</v>
      </c>
      <c r="F414" s="147">
        <v>51201</v>
      </c>
      <c r="G414" s="148">
        <v>270</v>
      </c>
      <c r="H414" s="149">
        <v>1</v>
      </c>
      <c r="I414" s="186" t="str">
        <f t="shared" ref="I414:I478" si="52">VLOOKUP(H414,$BE$1:$BF$4,2)</f>
        <v>AFP</v>
      </c>
      <c r="J414" s="193">
        <v>1</v>
      </c>
      <c r="K414" s="188">
        <f t="shared" si="46"/>
        <v>40.5</v>
      </c>
      <c r="L414" s="188">
        <f t="shared" si="47"/>
        <v>2.7337500000000001</v>
      </c>
      <c r="M414" s="188">
        <f t="shared" si="48"/>
        <v>0</v>
      </c>
      <c r="N414" s="188">
        <f t="shared" si="49"/>
        <v>3.0375000000000001</v>
      </c>
      <c r="O414" s="188">
        <f t="shared" ref="O414:O477" si="53">IF(H414=3,K414*O412,0)</f>
        <v>0</v>
      </c>
      <c r="P414" s="188">
        <f t="shared" si="51"/>
        <v>135</v>
      </c>
    </row>
    <row r="415" spans="1:16" ht="12.75" customHeight="1" x14ac:dyDescent="0.2">
      <c r="A415" s="141">
        <v>78</v>
      </c>
      <c r="B415" s="141" t="s">
        <v>820</v>
      </c>
      <c r="C415" s="141" t="s">
        <v>814</v>
      </c>
      <c r="D415" s="141" t="s">
        <v>893</v>
      </c>
      <c r="E415" s="146" t="s">
        <v>290</v>
      </c>
      <c r="F415" s="147">
        <v>51201</v>
      </c>
      <c r="G415" s="148">
        <v>270</v>
      </c>
      <c r="H415" s="149">
        <v>1</v>
      </c>
      <c r="I415" s="186" t="str">
        <f t="shared" si="52"/>
        <v>AFP</v>
      </c>
      <c r="J415" s="193">
        <v>1</v>
      </c>
      <c r="K415" s="188">
        <f t="shared" ref="K415:K479" si="54">IF(J415=1,(G415/2)*0.3,0)</f>
        <v>40.5</v>
      </c>
      <c r="L415" s="188">
        <f t="shared" ref="L415:L479" si="55">IF(H415=1,K415*$L$7,0)</f>
        <v>2.7337500000000001</v>
      </c>
      <c r="M415" s="188">
        <f t="shared" ref="M415:M479" si="56">IF(H415=2,K415*$M$7,0)</f>
        <v>0</v>
      </c>
      <c r="N415" s="188">
        <f t="shared" ref="N415:N479" si="57">K415*$N$7</f>
        <v>3.0375000000000001</v>
      </c>
      <c r="O415" s="188">
        <f t="shared" si="53"/>
        <v>0</v>
      </c>
      <c r="P415" s="188">
        <f t="shared" ref="P415:P479" si="58">IF(J415=1,G415/2,0)</f>
        <v>135</v>
      </c>
    </row>
    <row r="416" spans="1:16" ht="12.75" customHeight="1" x14ac:dyDescent="0.2">
      <c r="A416" s="141">
        <v>79</v>
      </c>
      <c r="B416" s="141" t="s">
        <v>688</v>
      </c>
      <c r="C416" s="141" t="s">
        <v>814</v>
      </c>
      <c r="D416" s="141" t="s">
        <v>893</v>
      </c>
      <c r="E416" s="146" t="s">
        <v>290</v>
      </c>
      <c r="F416" s="147">
        <v>51201</v>
      </c>
      <c r="G416" s="148">
        <v>270</v>
      </c>
      <c r="H416" s="149">
        <v>1</v>
      </c>
      <c r="I416" s="186" t="str">
        <f t="shared" si="52"/>
        <v>AFP</v>
      </c>
      <c r="J416" s="193">
        <v>1</v>
      </c>
      <c r="K416" s="188">
        <f t="shared" si="54"/>
        <v>40.5</v>
      </c>
      <c r="L416" s="188">
        <f t="shared" si="55"/>
        <v>2.7337500000000001</v>
      </c>
      <c r="M416" s="188">
        <f t="shared" si="56"/>
        <v>0</v>
      </c>
      <c r="N416" s="188">
        <f t="shared" si="57"/>
        <v>3.0375000000000001</v>
      </c>
      <c r="O416" s="188">
        <f t="shared" si="53"/>
        <v>0</v>
      </c>
      <c r="P416" s="188">
        <f t="shared" si="58"/>
        <v>135</v>
      </c>
    </row>
    <row r="417" spans="1:16" ht="12.75" customHeight="1" x14ac:dyDescent="0.2">
      <c r="A417" s="141">
        <v>80</v>
      </c>
      <c r="B417" s="141" t="s">
        <v>817</v>
      </c>
      <c r="C417" s="141" t="s">
        <v>814</v>
      </c>
      <c r="D417" s="141" t="s">
        <v>893</v>
      </c>
      <c r="E417" s="146" t="s">
        <v>290</v>
      </c>
      <c r="F417" s="147">
        <v>51201</v>
      </c>
      <c r="G417" s="148">
        <v>270</v>
      </c>
      <c r="H417" s="149">
        <v>1</v>
      </c>
      <c r="I417" s="186" t="str">
        <f t="shared" si="52"/>
        <v>AFP</v>
      </c>
      <c r="J417" s="193">
        <v>1</v>
      </c>
      <c r="K417" s="188">
        <f t="shared" si="54"/>
        <v>40.5</v>
      </c>
      <c r="L417" s="188">
        <f t="shared" si="55"/>
        <v>2.7337500000000001</v>
      </c>
      <c r="M417" s="188">
        <f t="shared" si="56"/>
        <v>0</v>
      </c>
      <c r="N417" s="188">
        <f t="shared" si="57"/>
        <v>3.0375000000000001</v>
      </c>
      <c r="O417" s="188">
        <f t="shared" si="53"/>
        <v>0</v>
      </c>
      <c r="P417" s="188">
        <f t="shared" si="58"/>
        <v>135</v>
      </c>
    </row>
    <row r="418" spans="1:16" ht="12.75" customHeight="1" x14ac:dyDescent="0.2">
      <c r="A418" s="141">
        <v>81</v>
      </c>
      <c r="B418" s="141" t="s">
        <v>694</v>
      </c>
      <c r="C418" s="141" t="s">
        <v>814</v>
      </c>
      <c r="D418" s="141" t="s">
        <v>893</v>
      </c>
      <c r="E418" s="146" t="s">
        <v>290</v>
      </c>
      <c r="F418" s="147">
        <v>51201</v>
      </c>
      <c r="G418" s="148">
        <v>270</v>
      </c>
      <c r="H418" s="149">
        <v>1</v>
      </c>
      <c r="I418" s="186" t="str">
        <f t="shared" si="52"/>
        <v>AFP</v>
      </c>
      <c r="J418" s="193">
        <v>1</v>
      </c>
      <c r="K418" s="188">
        <f t="shared" si="54"/>
        <v>40.5</v>
      </c>
      <c r="L418" s="188">
        <f t="shared" si="55"/>
        <v>2.7337500000000001</v>
      </c>
      <c r="M418" s="188">
        <f t="shared" si="56"/>
        <v>0</v>
      </c>
      <c r="N418" s="188">
        <f t="shared" si="57"/>
        <v>3.0375000000000001</v>
      </c>
      <c r="O418" s="188">
        <f t="shared" si="53"/>
        <v>0</v>
      </c>
      <c r="P418" s="188">
        <f t="shared" si="58"/>
        <v>135</v>
      </c>
    </row>
    <row r="419" spans="1:16" ht="12.75" customHeight="1" x14ac:dyDescent="0.2">
      <c r="A419" s="141">
        <v>82</v>
      </c>
      <c r="B419" s="141" t="s">
        <v>689</v>
      </c>
      <c r="C419" s="141" t="s">
        <v>814</v>
      </c>
      <c r="D419" s="141" t="s">
        <v>893</v>
      </c>
      <c r="E419" s="146" t="s">
        <v>290</v>
      </c>
      <c r="F419" s="147">
        <v>51201</v>
      </c>
      <c r="G419" s="148">
        <v>270</v>
      </c>
      <c r="H419" s="149">
        <v>1</v>
      </c>
      <c r="I419" s="186" t="str">
        <f t="shared" si="52"/>
        <v>AFP</v>
      </c>
      <c r="J419" s="193">
        <v>1</v>
      </c>
      <c r="K419" s="188">
        <f t="shared" si="54"/>
        <v>40.5</v>
      </c>
      <c r="L419" s="188">
        <f t="shared" si="55"/>
        <v>2.7337500000000001</v>
      </c>
      <c r="M419" s="188">
        <f t="shared" si="56"/>
        <v>0</v>
      </c>
      <c r="N419" s="188">
        <f t="shared" si="57"/>
        <v>3.0375000000000001</v>
      </c>
      <c r="O419" s="188">
        <f t="shared" si="53"/>
        <v>0</v>
      </c>
      <c r="P419" s="188">
        <f t="shared" si="58"/>
        <v>135</v>
      </c>
    </row>
    <row r="420" spans="1:16" ht="12.75" customHeight="1" x14ac:dyDescent="0.2">
      <c r="A420" s="141">
        <v>83</v>
      </c>
      <c r="B420" s="141" t="s">
        <v>696</v>
      </c>
      <c r="C420" s="141" t="s">
        <v>814</v>
      </c>
      <c r="D420" s="141" t="s">
        <v>893</v>
      </c>
      <c r="E420" s="146" t="s">
        <v>290</v>
      </c>
      <c r="F420" s="147">
        <v>51201</v>
      </c>
      <c r="G420" s="148">
        <v>270</v>
      </c>
      <c r="H420" s="149">
        <v>1</v>
      </c>
      <c r="I420" s="186" t="str">
        <f t="shared" si="52"/>
        <v>AFP</v>
      </c>
      <c r="J420" s="193">
        <v>1</v>
      </c>
      <c r="K420" s="188">
        <f t="shared" si="54"/>
        <v>40.5</v>
      </c>
      <c r="L420" s="188">
        <f t="shared" si="55"/>
        <v>2.7337500000000001</v>
      </c>
      <c r="M420" s="188">
        <f t="shared" si="56"/>
        <v>0</v>
      </c>
      <c r="N420" s="188">
        <f t="shared" si="57"/>
        <v>3.0375000000000001</v>
      </c>
      <c r="O420" s="188">
        <f t="shared" si="53"/>
        <v>0</v>
      </c>
      <c r="P420" s="188">
        <f t="shared" si="58"/>
        <v>135</v>
      </c>
    </row>
    <row r="421" spans="1:16" ht="12.75" customHeight="1" x14ac:dyDescent="0.2">
      <c r="A421" s="141">
        <v>84</v>
      </c>
      <c r="B421" s="141" t="s">
        <v>691</v>
      </c>
      <c r="C421" s="141" t="s">
        <v>814</v>
      </c>
      <c r="D421" s="141" t="s">
        <v>893</v>
      </c>
      <c r="E421" s="146" t="s">
        <v>290</v>
      </c>
      <c r="F421" s="147">
        <v>51201</v>
      </c>
      <c r="G421" s="148">
        <v>270</v>
      </c>
      <c r="H421" s="149">
        <v>1</v>
      </c>
      <c r="I421" s="186" t="str">
        <f t="shared" si="52"/>
        <v>AFP</v>
      </c>
      <c r="J421" s="193">
        <v>1</v>
      </c>
      <c r="K421" s="188">
        <f t="shared" si="54"/>
        <v>40.5</v>
      </c>
      <c r="L421" s="188">
        <f t="shared" si="55"/>
        <v>2.7337500000000001</v>
      </c>
      <c r="M421" s="188">
        <f t="shared" si="56"/>
        <v>0</v>
      </c>
      <c r="N421" s="188">
        <f t="shared" si="57"/>
        <v>3.0375000000000001</v>
      </c>
      <c r="O421" s="188">
        <f t="shared" si="53"/>
        <v>0</v>
      </c>
      <c r="P421" s="188">
        <f t="shared" si="58"/>
        <v>135</v>
      </c>
    </row>
    <row r="422" spans="1:16" ht="12.75" customHeight="1" x14ac:dyDescent="0.2">
      <c r="A422" s="141">
        <v>85</v>
      </c>
      <c r="B422" s="141" t="s">
        <v>693</v>
      </c>
      <c r="C422" s="141" t="s">
        <v>814</v>
      </c>
      <c r="D422" s="141" t="s">
        <v>893</v>
      </c>
      <c r="E422" s="146" t="s">
        <v>290</v>
      </c>
      <c r="F422" s="147">
        <v>51201</v>
      </c>
      <c r="G422" s="148">
        <v>270</v>
      </c>
      <c r="H422" s="149">
        <v>1</v>
      </c>
      <c r="I422" s="186" t="str">
        <f t="shared" si="52"/>
        <v>AFP</v>
      </c>
      <c r="J422" s="193">
        <v>1</v>
      </c>
      <c r="K422" s="188">
        <f t="shared" si="54"/>
        <v>40.5</v>
      </c>
      <c r="L422" s="188">
        <f t="shared" si="55"/>
        <v>2.7337500000000001</v>
      </c>
      <c r="M422" s="188">
        <f t="shared" si="56"/>
        <v>0</v>
      </c>
      <c r="N422" s="188">
        <f t="shared" si="57"/>
        <v>3.0375000000000001</v>
      </c>
      <c r="O422" s="188">
        <f t="shared" si="53"/>
        <v>0</v>
      </c>
      <c r="P422" s="188">
        <f t="shared" si="58"/>
        <v>135</v>
      </c>
    </row>
    <row r="423" spans="1:16" ht="12.75" customHeight="1" x14ac:dyDescent="0.2">
      <c r="A423" s="141">
        <v>86</v>
      </c>
      <c r="B423" s="141" t="s">
        <v>690</v>
      </c>
      <c r="C423" s="141" t="s">
        <v>814</v>
      </c>
      <c r="D423" s="141" t="s">
        <v>893</v>
      </c>
      <c r="E423" s="146" t="s">
        <v>290</v>
      </c>
      <c r="F423" s="147">
        <v>51201</v>
      </c>
      <c r="G423" s="148">
        <v>270</v>
      </c>
      <c r="H423" s="149">
        <v>1</v>
      </c>
      <c r="I423" s="186" t="str">
        <f t="shared" si="52"/>
        <v>AFP</v>
      </c>
      <c r="J423" s="193">
        <v>1</v>
      </c>
      <c r="K423" s="188">
        <f t="shared" si="54"/>
        <v>40.5</v>
      </c>
      <c r="L423" s="188">
        <f t="shared" si="55"/>
        <v>2.7337500000000001</v>
      </c>
      <c r="M423" s="188">
        <f t="shared" si="56"/>
        <v>0</v>
      </c>
      <c r="N423" s="188">
        <f t="shared" si="57"/>
        <v>3.0375000000000001</v>
      </c>
      <c r="O423" s="188">
        <f t="shared" si="53"/>
        <v>0</v>
      </c>
      <c r="P423" s="188">
        <f t="shared" si="58"/>
        <v>135</v>
      </c>
    </row>
    <row r="424" spans="1:16" ht="12.75" customHeight="1" x14ac:dyDescent="0.2">
      <c r="A424" s="141">
        <v>87</v>
      </c>
      <c r="B424" s="141" t="s">
        <v>687</v>
      </c>
      <c r="C424" s="141" t="s">
        <v>814</v>
      </c>
      <c r="D424" s="141" t="s">
        <v>893</v>
      </c>
      <c r="E424" s="146" t="s">
        <v>290</v>
      </c>
      <c r="F424" s="147">
        <v>51201</v>
      </c>
      <c r="G424" s="148">
        <v>270</v>
      </c>
      <c r="H424" s="149">
        <v>1</v>
      </c>
      <c r="I424" s="186" t="str">
        <f t="shared" si="52"/>
        <v>AFP</v>
      </c>
      <c r="J424" s="193">
        <v>1</v>
      </c>
      <c r="K424" s="188">
        <f t="shared" si="54"/>
        <v>40.5</v>
      </c>
      <c r="L424" s="188">
        <f t="shared" si="55"/>
        <v>2.7337500000000001</v>
      </c>
      <c r="M424" s="188">
        <f t="shared" si="56"/>
        <v>0</v>
      </c>
      <c r="N424" s="188">
        <f t="shared" si="57"/>
        <v>3.0375000000000001</v>
      </c>
      <c r="O424" s="188">
        <f t="shared" si="53"/>
        <v>0</v>
      </c>
      <c r="P424" s="188">
        <f t="shared" si="58"/>
        <v>135</v>
      </c>
    </row>
    <row r="425" spans="1:16" ht="12.75" customHeight="1" x14ac:dyDescent="0.2">
      <c r="A425" s="141">
        <v>88</v>
      </c>
      <c r="B425" s="141" t="s">
        <v>695</v>
      </c>
      <c r="C425" s="141" t="s">
        <v>814</v>
      </c>
      <c r="D425" s="141" t="s">
        <v>893</v>
      </c>
      <c r="E425" s="146" t="s">
        <v>290</v>
      </c>
      <c r="F425" s="147">
        <v>51201</v>
      </c>
      <c r="G425" s="148">
        <v>270</v>
      </c>
      <c r="H425" s="149">
        <v>1</v>
      </c>
      <c r="I425" s="186" t="str">
        <f t="shared" si="52"/>
        <v>AFP</v>
      </c>
      <c r="J425" s="193">
        <v>1</v>
      </c>
      <c r="K425" s="188">
        <f t="shared" si="54"/>
        <v>40.5</v>
      </c>
      <c r="L425" s="188">
        <f t="shared" si="55"/>
        <v>2.7337500000000001</v>
      </c>
      <c r="M425" s="188">
        <f t="shared" si="56"/>
        <v>0</v>
      </c>
      <c r="N425" s="188">
        <f t="shared" si="57"/>
        <v>3.0375000000000001</v>
      </c>
      <c r="O425" s="188">
        <f t="shared" si="53"/>
        <v>0</v>
      </c>
      <c r="P425" s="188">
        <f t="shared" si="58"/>
        <v>135</v>
      </c>
    </row>
    <row r="426" spans="1:16" ht="12.75" customHeight="1" x14ac:dyDescent="0.2">
      <c r="A426" s="141">
        <v>89</v>
      </c>
      <c r="B426" s="141" t="s">
        <v>697</v>
      </c>
      <c r="C426" s="141" t="s">
        <v>814</v>
      </c>
      <c r="D426" s="141" t="s">
        <v>893</v>
      </c>
      <c r="E426" s="146" t="s">
        <v>290</v>
      </c>
      <c r="F426" s="147">
        <v>51201</v>
      </c>
      <c r="G426" s="148">
        <v>270</v>
      </c>
      <c r="H426" s="149">
        <v>1</v>
      </c>
      <c r="I426" s="186" t="str">
        <f t="shared" si="52"/>
        <v>AFP</v>
      </c>
      <c r="J426" s="193">
        <v>1</v>
      </c>
      <c r="K426" s="188">
        <f t="shared" si="54"/>
        <v>40.5</v>
      </c>
      <c r="L426" s="188">
        <f t="shared" si="55"/>
        <v>2.7337500000000001</v>
      </c>
      <c r="M426" s="188">
        <f t="shared" si="56"/>
        <v>0</v>
      </c>
      <c r="N426" s="188">
        <f t="shared" si="57"/>
        <v>3.0375000000000001</v>
      </c>
      <c r="O426" s="188">
        <f t="shared" si="53"/>
        <v>0</v>
      </c>
      <c r="P426" s="188">
        <f t="shared" si="58"/>
        <v>135</v>
      </c>
    </row>
    <row r="427" spans="1:16" ht="12.75" customHeight="1" x14ac:dyDescent="0.2">
      <c r="A427" s="141">
        <v>90</v>
      </c>
      <c r="B427" s="141" t="s">
        <v>818</v>
      </c>
      <c r="C427" s="141" t="s">
        <v>814</v>
      </c>
      <c r="D427" s="141" t="s">
        <v>893</v>
      </c>
      <c r="E427" s="146" t="s">
        <v>290</v>
      </c>
      <c r="F427" s="147">
        <v>51201</v>
      </c>
      <c r="G427" s="148">
        <v>270</v>
      </c>
      <c r="H427" s="149">
        <v>1</v>
      </c>
      <c r="I427" s="186" t="str">
        <f t="shared" si="52"/>
        <v>AFP</v>
      </c>
      <c r="J427" s="193">
        <v>1</v>
      </c>
      <c r="K427" s="188">
        <f t="shared" si="54"/>
        <v>40.5</v>
      </c>
      <c r="L427" s="188">
        <f t="shared" si="55"/>
        <v>2.7337500000000001</v>
      </c>
      <c r="M427" s="188">
        <f t="shared" si="56"/>
        <v>0</v>
      </c>
      <c r="N427" s="188">
        <f t="shared" si="57"/>
        <v>3.0375000000000001</v>
      </c>
      <c r="O427" s="188">
        <f t="shared" si="53"/>
        <v>0</v>
      </c>
      <c r="P427" s="188">
        <f t="shared" si="58"/>
        <v>135</v>
      </c>
    </row>
    <row r="428" spans="1:16" ht="12.75" customHeight="1" x14ac:dyDescent="0.2">
      <c r="A428" s="141">
        <v>91</v>
      </c>
      <c r="B428" s="141" t="s">
        <v>692</v>
      </c>
      <c r="C428" s="141" t="s">
        <v>814</v>
      </c>
      <c r="D428" s="141" t="s">
        <v>893</v>
      </c>
      <c r="E428" s="146" t="s">
        <v>290</v>
      </c>
      <c r="F428" s="147">
        <v>51201</v>
      </c>
      <c r="G428" s="148">
        <v>270</v>
      </c>
      <c r="H428" s="149">
        <v>1</v>
      </c>
      <c r="I428" s="186" t="str">
        <f t="shared" si="52"/>
        <v>AFP</v>
      </c>
      <c r="J428" s="193">
        <v>1</v>
      </c>
      <c r="K428" s="188">
        <f t="shared" si="54"/>
        <v>40.5</v>
      </c>
      <c r="L428" s="188">
        <f t="shared" si="55"/>
        <v>2.7337500000000001</v>
      </c>
      <c r="M428" s="188">
        <f t="shared" si="56"/>
        <v>0</v>
      </c>
      <c r="N428" s="188">
        <f t="shared" si="57"/>
        <v>3.0375000000000001</v>
      </c>
      <c r="O428" s="188">
        <f t="shared" si="53"/>
        <v>0</v>
      </c>
      <c r="P428" s="188">
        <f t="shared" si="58"/>
        <v>135</v>
      </c>
    </row>
    <row r="429" spans="1:16" ht="12.75" customHeight="1" x14ac:dyDescent="0.2">
      <c r="A429" s="141">
        <v>92</v>
      </c>
      <c r="B429" s="141" t="s">
        <v>913</v>
      </c>
      <c r="C429" s="141" t="s">
        <v>814</v>
      </c>
      <c r="D429" s="141" t="s">
        <v>893</v>
      </c>
      <c r="E429" s="146" t="s">
        <v>290</v>
      </c>
      <c r="F429" s="147">
        <v>51201</v>
      </c>
      <c r="G429" s="148">
        <v>270</v>
      </c>
      <c r="H429" s="149">
        <v>1</v>
      </c>
      <c r="I429" s="186" t="str">
        <f t="shared" si="52"/>
        <v>AFP</v>
      </c>
      <c r="J429" s="193">
        <v>1</v>
      </c>
      <c r="K429" s="188">
        <f t="shared" si="54"/>
        <v>40.5</v>
      </c>
      <c r="L429" s="188">
        <f t="shared" si="55"/>
        <v>2.7337500000000001</v>
      </c>
      <c r="M429" s="188">
        <f t="shared" si="56"/>
        <v>0</v>
      </c>
      <c r="N429" s="188">
        <f t="shared" si="57"/>
        <v>3.0375000000000001</v>
      </c>
      <c r="O429" s="188">
        <f t="shared" si="53"/>
        <v>0</v>
      </c>
      <c r="P429" s="188">
        <f t="shared" si="58"/>
        <v>135</v>
      </c>
    </row>
    <row r="430" spans="1:16" ht="12.75" customHeight="1" x14ac:dyDescent="0.2">
      <c r="A430" s="141">
        <v>93</v>
      </c>
      <c r="B430" s="141" t="s">
        <v>711</v>
      </c>
      <c r="C430" s="141" t="s">
        <v>814</v>
      </c>
      <c r="D430" s="141" t="s">
        <v>893</v>
      </c>
      <c r="E430" s="146" t="s">
        <v>290</v>
      </c>
      <c r="F430" s="147">
        <v>51201</v>
      </c>
      <c r="G430" s="148">
        <v>350</v>
      </c>
      <c r="H430" s="149">
        <v>1</v>
      </c>
      <c r="I430" s="186" t="str">
        <f t="shared" si="52"/>
        <v>AFP</v>
      </c>
      <c r="J430" s="193">
        <v>1</v>
      </c>
      <c r="K430" s="188">
        <f t="shared" si="54"/>
        <v>52.5</v>
      </c>
      <c r="L430" s="188">
        <f t="shared" si="55"/>
        <v>3.5437500000000002</v>
      </c>
      <c r="M430" s="188">
        <f t="shared" si="56"/>
        <v>0</v>
      </c>
      <c r="N430" s="188">
        <f t="shared" si="57"/>
        <v>3.9375</v>
      </c>
      <c r="O430" s="188">
        <f t="shared" si="53"/>
        <v>0</v>
      </c>
      <c r="P430" s="188">
        <f t="shared" si="58"/>
        <v>175</v>
      </c>
    </row>
    <row r="431" spans="1:16" ht="12.75" customHeight="1" x14ac:dyDescent="0.2">
      <c r="A431" s="141">
        <v>94</v>
      </c>
      <c r="B431" s="141" t="s">
        <v>1007</v>
      </c>
      <c r="C431" s="141" t="s">
        <v>563</v>
      </c>
      <c r="D431" s="141" t="s">
        <v>893</v>
      </c>
      <c r="E431" s="146" t="s">
        <v>290</v>
      </c>
      <c r="F431" s="147">
        <v>51201</v>
      </c>
      <c r="G431" s="148">
        <v>270</v>
      </c>
      <c r="H431" s="149">
        <v>1</v>
      </c>
      <c r="I431" s="186" t="str">
        <f t="shared" si="52"/>
        <v>AFP</v>
      </c>
      <c r="J431" s="193">
        <v>1</v>
      </c>
      <c r="K431" s="188">
        <f t="shared" si="54"/>
        <v>40.5</v>
      </c>
      <c r="L431" s="188">
        <f t="shared" si="55"/>
        <v>2.7337500000000001</v>
      </c>
      <c r="M431" s="188">
        <f t="shared" si="56"/>
        <v>0</v>
      </c>
      <c r="N431" s="188">
        <f t="shared" si="57"/>
        <v>3.0375000000000001</v>
      </c>
      <c r="O431" s="188">
        <f t="shared" si="53"/>
        <v>0</v>
      </c>
      <c r="P431" s="188">
        <f t="shared" si="58"/>
        <v>135</v>
      </c>
    </row>
    <row r="432" spans="1:16" ht="12.75" customHeight="1" x14ac:dyDescent="0.2">
      <c r="A432" s="141">
        <v>95</v>
      </c>
      <c r="B432" s="141" t="s">
        <v>1008</v>
      </c>
      <c r="C432" s="141" t="s">
        <v>563</v>
      </c>
      <c r="D432" s="141" t="s">
        <v>893</v>
      </c>
      <c r="E432" s="146" t="s">
        <v>290</v>
      </c>
      <c r="F432" s="147">
        <v>51201</v>
      </c>
      <c r="G432" s="148">
        <v>270</v>
      </c>
      <c r="H432" s="149">
        <v>1</v>
      </c>
      <c r="I432" s="186" t="str">
        <f t="shared" si="52"/>
        <v>AFP</v>
      </c>
      <c r="J432" s="193">
        <v>1</v>
      </c>
      <c r="K432" s="188">
        <f t="shared" si="54"/>
        <v>40.5</v>
      </c>
      <c r="L432" s="188">
        <f t="shared" si="55"/>
        <v>2.7337500000000001</v>
      </c>
      <c r="M432" s="188">
        <f t="shared" si="56"/>
        <v>0</v>
      </c>
      <c r="N432" s="188">
        <f t="shared" si="57"/>
        <v>3.0375000000000001</v>
      </c>
      <c r="O432" s="188">
        <f t="shared" si="53"/>
        <v>0</v>
      </c>
      <c r="P432" s="188">
        <f t="shared" si="58"/>
        <v>135</v>
      </c>
    </row>
    <row r="433" spans="1:16" ht="12.75" customHeight="1" x14ac:dyDescent="0.2">
      <c r="A433" s="141">
        <v>96</v>
      </c>
      <c r="B433" s="141" t="s">
        <v>761</v>
      </c>
      <c r="C433" s="141" t="s">
        <v>563</v>
      </c>
      <c r="D433" s="141" t="s">
        <v>893</v>
      </c>
      <c r="E433" s="146" t="s">
        <v>290</v>
      </c>
      <c r="F433" s="147">
        <v>51201</v>
      </c>
      <c r="G433" s="148">
        <v>270</v>
      </c>
      <c r="H433" s="149">
        <v>1</v>
      </c>
      <c r="I433" s="186" t="str">
        <f t="shared" si="52"/>
        <v>AFP</v>
      </c>
      <c r="J433" s="193">
        <v>1</v>
      </c>
      <c r="K433" s="188">
        <f t="shared" si="54"/>
        <v>40.5</v>
      </c>
      <c r="L433" s="188">
        <f t="shared" si="55"/>
        <v>2.7337500000000001</v>
      </c>
      <c r="M433" s="188">
        <f t="shared" si="56"/>
        <v>0</v>
      </c>
      <c r="N433" s="188">
        <f t="shared" si="57"/>
        <v>3.0375000000000001</v>
      </c>
      <c r="O433" s="188">
        <f t="shared" si="53"/>
        <v>0</v>
      </c>
      <c r="P433" s="188">
        <f t="shared" si="58"/>
        <v>135</v>
      </c>
    </row>
    <row r="434" spans="1:16" ht="12.75" customHeight="1" x14ac:dyDescent="0.2">
      <c r="A434" s="141">
        <v>97</v>
      </c>
      <c r="B434" s="141" t="s">
        <v>1009</v>
      </c>
      <c r="C434" s="141" t="s">
        <v>563</v>
      </c>
      <c r="D434" s="141" t="s">
        <v>893</v>
      </c>
      <c r="E434" s="146" t="s">
        <v>290</v>
      </c>
      <c r="F434" s="147">
        <v>51201</v>
      </c>
      <c r="G434" s="148">
        <v>270</v>
      </c>
      <c r="H434" s="149">
        <v>1</v>
      </c>
      <c r="I434" s="186" t="str">
        <f t="shared" si="52"/>
        <v>AFP</v>
      </c>
      <c r="J434" s="193">
        <v>1</v>
      </c>
      <c r="K434" s="188">
        <f t="shared" si="54"/>
        <v>40.5</v>
      </c>
      <c r="L434" s="188">
        <f t="shared" si="55"/>
        <v>2.7337500000000001</v>
      </c>
      <c r="M434" s="188">
        <f t="shared" si="56"/>
        <v>0</v>
      </c>
      <c r="N434" s="188">
        <f t="shared" si="57"/>
        <v>3.0375000000000001</v>
      </c>
      <c r="O434" s="188">
        <f t="shared" si="53"/>
        <v>0</v>
      </c>
      <c r="P434" s="188">
        <f t="shared" si="58"/>
        <v>135</v>
      </c>
    </row>
    <row r="435" spans="1:16" ht="12.75" customHeight="1" x14ac:dyDescent="0.2">
      <c r="A435" s="141">
        <v>98</v>
      </c>
      <c r="B435" s="141" t="s">
        <v>816</v>
      </c>
      <c r="C435" s="141" t="s">
        <v>933</v>
      </c>
      <c r="D435" s="141" t="s">
        <v>893</v>
      </c>
      <c r="E435" s="146" t="s">
        <v>290</v>
      </c>
      <c r="F435" s="147">
        <v>51201</v>
      </c>
      <c r="G435" s="148">
        <v>400</v>
      </c>
      <c r="H435" s="149">
        <v>1</v>
      </c>
      <c r="I435" s="186" t="str">
        <f t="shared" si="52"/>
        <v>AFP</v>
      </c>
      <c r="J435" s="193">
        <v>1</v>
      </c>
      <c r="K435" s="188">
        <f t="shared" si="54"/>
        <v>60</v>
      </c>
      <c r="L435" s="188">
        <f t="shared" si="55"/>
        <v>4.0500000000000007</v>
      </c>
      <c r="M435" s="188">
        <f t="shared" si="56"/>
        <v>0</v>
      </c>
      <c r="N435" s="188">
        <f t="shared" si="57"/>
        <v>4.5</v>
      </c>
      <c r="O435" s="188">
        <f t="shared" si="53"/>
        <v>0</v>
      </c>
      <c r="P435" s="188">
        <f t="shared" si="58"/>
        <v>200</v>
      </c>
    </row>
    <row r="436" spans="1:16" ht="12.75" customHeight="1" x14ac:dyDescent="0.2">
      <c r="A436" s="141">
        <v>99</v>
      </c>
      <c r="B436" s="141" t="s">
        <v>21</v>
      </c>
      <c r="C436" s="141" t="s">
        <v>813</v>
      </c>
      <c r="D436" s="141" t="s">
        <v>893</v>
      </c>
      <c r="E436" s="146" t="s">
        <v>290</v>
      </c>
      <c r="F436" s="147">
        <v>51201</v>
      </c>
      <c r="G436" s="148">
        <v>350</v>
      </c>
      <c r="H436" s="149">
        <v>1</v>
      </c>
      <c r="I436" s="186" t="str">
        <f t="shared" si="52"/>
        <v>AFP</v>
      </c>
      <c r="J436" s="193">
        <v>1</v>
      </c>
      <c r="K436" s="188">
        <f t="shared" si="54"/>
        <v>52.5</v>
      </c>
      <c r="L436" s="188">
        <f t="shared" si="55"/>
        <v>3.5437500000000002</v>
      </c>
      <c r="M436" s="188">
        <f t="shared" si="56"/>
        <v>0</v>
      </c>
      <c r="N436" s="188">
        <f t="shared" si="57"/>
        <v>3.9375</v>
      </c>
      <c r="O436" s="188">
        <f>IF(H436=3,K436*O434,0)</f>
        <v>0</v>
      </c>
      <c r="P436" s="188">
        <f t="shared" si="58"/>
        <v>175</v>
      </c>
    </row>
    <row r="437" spans="1:16" ht="12.75" customHeight="1" x14ac:dyDescent="0.2">
      <c r="A437" s="141">
        <v>100</v>
      </c>
      <c r="B437" s="141" t="s">
        <v>202</v>
      </c>
      <c r="C437" s="141" t="s">
        <v>813</v>
      </c>
      <c r="D437" s="141" t="s">
        <v>893</v>
      </c>
      <c r="E437" s="146" t="s">
        <v>290</v>
      </c>
      <c r="F437" s="147">
        <v>51201</v>
      </c>
      <c r="G437" s="148">
        <v>350</v>
      </c>
      <c r="H437" s="149">
        <v>1</v>
      </c>
      <c r="I437" s="186" t="str">
        <f t="shared" si="52"/>
        <v>AFP</v>
      </c>
      <c r="J437" s="193">
        <v>1</v>
      </c>
      <c r="K437" s="188">
        <f t="shared" si="54"/>
        <v>52.5</v>
      </c>
      <c r="L437" s="188">
        <f t="shared" si="55"/>
        <v>3.5437500000000002</v>
      </c>
      <c r="M437" s="188">
        <f t="shared" si="56"/>
        <v>0</v>
      </c>
      <c r="N437" s="188">
        <f t="shared" si="57"/>
        <v>3.9375</v>
      </c>
      <c r="O437" s="188">
        <f>IF(H437=3,K437*O435,0)</f>
        <v>0</v>
      </c>
      <c r="P437" s="188">
        <f t="shared" si="58"/>
        <v>175</v>
      </c>
    </row>
    <row r="438" spans="1:16" ht="12.75" customHeight="1" x14ac:dyDescent="0.2">
      <c r="A438" s="141">
        <v>101</v>
      </c>
      <c r="B438" s="141" t="s">
        <v>20</v>
      </c>
      <c r="C438" s="141" t="s">
        <v>813</v>
      </c>
      <c r="D438" s="141" t="s">
        <v>893</v>
      </c>
      <c r="E438" s="146" t="s">
        <v>290</v>
      </c>
      <c r="F438" s="147">
        <v>51201</v>
      </c>
      <c r="G438" s="148">
        <v>350</v>
      </c>
      <c r="H438" s="149">
        <v>1</v>
      </c>
      <c r="I438" s="186" t="str">
        <f t="shared" si="52"/>
        <v>AFP</v>
      </c>
      <c r="J438" s="193">
        <v>1</v>
      </c>
      <c r="K438" s="188">
        <f t="shared" si="54"/>
        <v>52.5</v>
      </c>
      <c r="L438" s="188">
        <f t="shared" si="55"/>
        <v>3.5437500000000002</v>
      </c>
      <c r="M438" s="188">
        <f t="shared" si="56"/>
        <v>0</v>
      </c>
      <c r="N438" s="188">
        <f t="shared" si="57"/>
        <v>3.9375</v>
      </c>
      <c r="O438" s="188">
        <f t="shared" si="53"/>
        <v>0</v>
      </c>
      <c r="P438" s="188">
        <f t="shared" si="58"/>
        <v>175</v>
      </c>
    </row>
    <row r="439" spans="1:16" ht="12.75" customHeight="1" x14ac:dyDescent="0.2">
      <c r="A439" s="141">
        <v>102</v>
      </c>
      <c r="B439" s="141" t="s">
        <v>821</v>
      </c>
      <c r="C439" s="141" t="s">
        <v>813</v>
      </c>
      <c r="D439" s="141" t="s">
        <v>893</v>
      </c>
      <c r="E439" s="146" t="s">
        <v>290</v>
      </c>
      <c r="F439" s="147">
        <v>51201</v>
      </c>
      <c r="G439" s="148">
        <v>350</v>
      </c>
      <c r="H439" s="149">
        <v>1</v>
      </c>
      <c r="I439" s="186" t="str">
        <f t="shared" si="52"/>
        <v>AFP</v>
      </c>
      <c r="J439" s="193">
        <v>1</v>
      </c>
      <c r="K439" s="188">
        <f t="shared" si="54"/>
        <v>52.5</v>
      </c>
      <c r="L439" s="188">
        <f t="shared" si="55"/>
        <v>3.5437500000000002</v>
      </c>
      <c r="M439" s="188">
        <f t="shared" si="56"/>
        <v>0</v>
      </c>
      <c r="N439" s="188">
        <f t="shared" si="57"/>
        <v>3.9375</v>
      </c>
      <c r="O439" s="188">
        <f t="shared" si="53"/>
        <v>0</v>
      </c>
      <c r="P439" s="188">
        <f t="shared" si="58"/>
        <v>175</v>
      </c>
    </row>
    <row r="440" spans="1:16" ht="12.75" customHeight="1" x14ac:dyDescent="0.2">
      <c r="A440" s="141">
        <v>103</v>
      </c>
      <c r="B440" s="141" t="s">
        <v>819</v>
      </c>
      <c r="C440" s="141" t="s">
        <v>813</v>
      </c>
      <c r="D440" s="141" t="s">
        <v>893</v>
      </c>
      <c r="E440" s="146" t="s">
        <v>290</v>
      </c>
      <c r="F440" s="147">
        <v>51201</v>
      </c>
      <c r="G440" s="148">
        <v>350</v>
      </c>
      <c r="H440" s="149">
        <v>1</v>
      </c>
      <c r="I440" s="186" t="str">
        <f t="shared" si="52"/>
        <v>AFP</v>
      </c>
      <c r="J440" s="193">
        <v>1</v>
      </c>
      <c r="K440" s="188">
        <f t="shared" si="54"/>
        <v>52.5</v>
      </c>
      <c r="L440" s="188">
        <f t="shared" si="55"/>
        <v>3.5437500000000002</v>
      </c>
      <c r="M440" s="188">
        <f t="shared" si="56"/>
        <v>0</v>
      </c>
      <c r="N440" s="188">
        <f t="shared" si="57"/>
        <v>3.9375</v>
      </c>
      <c r="O440" s="188">
        <f t="shared" si="53"/>
        <v>0</v>
      </c>
      <c r="P440" s="188">
        <f t="shared" si="58"/>
        <v>175</v>
      </c>
    </row>
    <row r="441" spans="1:16" ht="12.75" customHeight="1" x14ac:dyDescent="0.2">
      <c r="A441" s="141">
        <v>104</v>
      </c>
      <c r="B441" s="141" t="s">
        <v>19</v>
      </c>
      <c r="C441" s="141" t="s">
        <v>813</v>
      </c>
      <c r="D441" s="141" t="s">
        <v>893</v>
      </c>
      <c r="E441" s="146" t="s">
        <v>290</v>
      </c>
      <c r="F441" s="147">
        <v>51201</v>
      </c>
      <c r="G441" s="148">
        <v>350</v>
      </c>
      <c r="H441" s="149">
        <v>1</v>
      </c>
      <c r="I441" s="186" t="str">
        <f t="shared" si="52"/>
        <v>AFP</v>
      </c>
      <c r="J441" s="193">
        <v>1</v>
      </c>
      <c r="K441" s="188">
        <f t="shared" si="54"/>
        <v>52.5</v>
      </c>
      <c r="L441" s="188">
        <f t="shared" si="55"/>
        <v>3.5437500000000002</v>
      </c>
      <c r="M441" s="188">
        <f t="shared" si="56"/>
        <v>0</v>
      </c>
      <c r="N441" s="188">
        <f t="shared" si="57"/>
        <v>3.9375</v>
      </c>
      <c r="O441" s="188">
        <f t="shared" si="53"/>
        <v>0</v>
      </c>
      <c r="P441" s="188">
        <f t="shared" si="58"/>
        <v>175</v>
      </c>
    </row>
    <row r="442" spans="1:16" ht="12.75" customHeight="1" x14ac:dyDescent="0.2">
      <c r="A442" s="141">
        <v>105</v>
      </c>
      <c r="B442" s="141" t="s">
        <v>8</v>
      </c>
      <c r="C442" s="141" t="s">
        <v>813</v>
      </c>
      <c r="D442" s="141" t="s">
        <v>893</v>
      </c>
      <c r="E442" s="146" t="s">
        <v>290</v>
      </c>
      <c r="F442" s="147">
        <v>51201</v>
      </c>
      <c r="G442" s="148">
        <v>350</v>
      </c>
      <c r="H442" s="149">
        <v>1</v>
      </c>
      <c r="I442" s="186" t="str">
        <f t="shared" si="52"/>
        <v>AFP</v>
      </c>
      <c r="J442" s="193">
        <v>1</v>
      </c>
      <c r="K442" s="188">
        <f t="shared" si="54"/>
        <v>52.5</v>
      </c>
      <c r="L442" s="188">
        <f t="shared" si="55"/>
        <v>3.5437500000000002</v>
      </c>
      <c r="M442" s="188">
        <f t="shared" si="56"/>
        <v>0</v>
      </c>
      <c r="N442" s="188">
        <f t="shared" si="57"/>
        <v>3.9375</v>
      </c>
      <c r="O442" s="188">
        <f t="shared" si="53"/>
        <v>0</v>
      </c>
      <c r="P442" s="188">
        <f t="shared" si="58"/>
        <v>175</v>
      </c>
    </row>
    <row r="443" spans="1:16" ht="12.75" customHeight="1" x14ac:dyDescent="0.2">
      <c r="A443" s="141">
        <v>106</v>
      </c>
      <c r="B443" s="141" t="s">
        <v>9</v>
      </c>
      <c r="C443" s="141" t="s">
        <v>813</v>
      </c>
      <c r="D443" s="141" t="s">
        <v>893</v>
      </c>
      <c r="E443" s="146" t="s">
        <v>290</v>
      </c>
      <c r="F443" s="147">
        <v>51201</v>
      </c>
      <c r="G443" s="148">
        <v>350</v>
      </c>
      <c r="H443" s="149">
        <v>1</v>
      </c>
      <c r="I443" s="186" t="str">
        <f t="shared" si="52"/>
        <v>AFP</v>
      </c>
      <c r="J443" s="193">
        <v>1</v>
      </c>
      <c r="K443" s="188">
        <f t="shared" si="54"/>
        <v>52.5</v>
      </c>
      <c r="L443" s="188">
        <f t="shared" si="55"/>
        <v>3.5437500000000002</v>
      </c>
      <c r="M443" s="188">
        <f t="shared" si="56"/>
        <v>0</v>
      </c>
      <c r="N443" s="188">
        <f t="shared" si="57"/>
        <v>3.9375</v>
      </c>
      <c r="O443" s="188">
        <f t="shared" si="53"/>
        <v>0</v>
      </c>
      <c r="P443" s="188">
        <f t="shared" si="58"/>
        <v>175</v>
      </c>
    </row>
    <row r="444" spans="1:16" ht="12.75" customHeight="1" x14ac:dyDescent="0.2">
      <c r="A444" s="141">
        <v>107</v>
      </c>
      <c r="B444" s="178" t="s">
        <v>62</v>
      </c>
      <c r="C444" s="141" t="s">
        <v>714</v>
      </c>
      <c r="D444" s="141" t="s">
        <v>893</v>
      </c>
      <c r="E444" s="146" t="s">
        <v>290</v>
      </c>
      <c r="F444" s="147">
        <v>51201</v>
      </c>
      <c r="G444" s="148">
        <v>450</v>
      </c>
      <c r="H444" s="149">
        <v>1</v>
      </c>
      <c r="I444" s="186" t="str">
        <f t="shared" si="52"/>
        <v>AFP</v>
      </c>
      <c r="J444" s="193">
        <v>1</v>
      </c>
      <c r="K444" s="188">
        <f t="shared" si="54"/>
        <v>67.5</v>
      </c>
      <c r="L444" s="188">
        <f t="shared" si="55"/>
        <v>4.5562500000000004</v>
      </c>
      <c r="M444" s="188">
        <f t="shared" si="56"/>
        <v>0</v>
      </c>
      <c r="N444" s="188">
        <f t="shared" si="57"/>
        <v>5.0625</v>
      </c>
      <c r="O444" s="188">
        <f t="shared" si="53"/>
        <v>0</v>
      </c>
      <c r="P444" s="188">
        <f t="shared" si="58"/>
        <v>225</v>
      </c>
    </row>
    <row r="445" spans="1:16" ht="12.75" customHeight="1" x14ac:dyDescent="0.2">
      <c r="A445" s="141">
        <v>108</v>
      </c>
      <c r="B445" s="178" t="s">
        <v>62</v>
      </c>
      <c r="C445" s="141" t="s">
        <v>906</v>
      </c>
      <c r="D445" s="141" t="s">
        <v>893</v>
      </c>
      <c r="E445" s="146" t="s">
        <v>290</v>
      </c>
      <c r="F445" s="147">
        <v>51201</v>
      </c>
      <c r="G445" s="148">
        <v>270</v>
      </c>
      <c r="H445" s="149">
        <v>1</v>
      </c>
      <c r="I445" s="186" t="str">
        <f t="shared" si="52"/>
        <v>AFP</v>
      </c>
      <c r="J445" s="193">
        <v>1</v>
      </c>
      <c r="K445" s="188">
        <f t="shared" si="54"/>
        <v>40.5</v>
      </c>
      <c r="L445" s="188">
        <f t="shared" si="55"/>
        <v>2.7337500000000001</v>
      </c>
      <c r="M445" s="188">
        <f t="shared" si="56"/>
        <v>0</v>
      </c>
      <c r="N445" s="188">
        <f t="shared" si="57"/>
        <v>3.0375000000000001</v>
      </c>
      <c r="O445" s="188">
        <f t="shared" si="53"/>
        <v>0</v>
      </c>
      <c r="P445" s="188">
        <f t="shared" si="58"/>
        <v>135</v>
      </c>
    </row>
    <row r="446" spans="1:16" ht="12.75" customHeight="1" x14ac:dyDescent="0.2">
      <c r="A446" s="141">
        <v>109</v>
      </c>
      <c r="B446" s="178" t="s">
        <v>62</v>
      </c>
      <c r="C446" s="141" t="s">
        <v>906</v>
      </c>
      <c r="D446" s="141" t="s">
        <v>893</v>
      </c>
      <c r="E446" s="146" t="s">
        <v>290</v>
      </c>
      <c r="F446" s="147">
        <v>51201</v>
      </c>
      <c r="G446" s="148">
        <v>270</v>
      </c>
      <c r="H446" s="149">
        <v>1</v>
      </c>
      <c r="I446" s="186" t="str">
        <f t="shared" si="52"/>
        <v>AFP</v>
      </c>
      <c r="J446" s="193">
        <v>1</v>
      </c>
      <c r="K446" s="188">
        <f t="shared" si="54"/>
        <v>40.5</v>
      </c>
      <c r="L446" s="188">
        <f t="shared" si="55"/>
        <v>2.7337500000000001</v>
      </c>
      <c r="M446" s="188">
        <f t="shared" si="56"/>
        <v>0</v>
      </c>
      <c r="N446" s="188">
        <f t="shared" si="57"/>
        <v>3.0375000000000001</v>
      </c>
      <c r="O446" s="188">
        <f t="shared" si="53"/>
        <v>0</v>
      </c>
      <c r="P446" s="188">
        <f t="shared" si="58"/>
        <v>135</v>
      </c>
    </row>
    <row r="447" spans="1:16" ht="12.75" customHeight="1" x14ac:dyDescent="0.2">
      <c r="A447" s="141">
        <v>110</v>
      </c>
      <c r="B447" s="178" t="s">
        <v>62</v>
      </c>
      <c r="C447" s="141" t="s">
        <v>933</v>
      </c>
      <c r="D447" s="141" t="s">
        <v>893</v>
      </c>
      <c r="E447" s="146" t="s">
        <v>290</v>
      </c>
      <c r="F447" s="147">
        <v>51201</v>
      </c>
      <c r="G447" s="148">
        <v>400</v>
      </c>
      <c r="H447" s="149">
        <v>1</v>
      </c>
      <c r="I447" s="186" t="str">
        <f t="shared" si="52"/>
        <v>AFP</v>
      </c>
      <c r="J447" s="193">
        <v>1</v>
      </c>
      <c r="K447" s="188">
        <f t="shared" si="54"/>
        <v>60</v>
      </c>
      <c r="L447" s="188">
        <f t="shared" si="55"/>
        <v>4.0500000000000007</v>
      </c>
      <c r="M447" s="188">
        <f t="shared" si="56"/>
        <v>0</v>
      </c>
      <c r="N447" s="188">
        <f t="shared" si="57"/>
        <v>4.5</v>
      </c>
      <c r="O447" s="188">
        <f t="shared" si="53"/>
        <v>0</v>
      </c>
      <c r="P447" s="188">
        <f t="shared" si="58"/>
        <v>200</v>
      </c>
    </row>
    <row r="448" spans="1:16" ht="12.75" customHeight="1" x14ac:dyDescent="0.2">
      <c r="A448" s="141">
        <v>111</v>
      </c>
      <c r="B448" s="178" t="s">
        <v>62</v>
      </c>
      <c r="C448" s="141" t="s">
        <v>563</v>
      </c>
      <c r="D448" s="141" t="s">
        <v>893</v>
      </c>
      <c r="E448" s="146" t="s">
        <v>290</v>
      </c>
      <c r="F448" s="147">
        <v>51201</v>
      </c>
      <c r="G448" s="148">
        <v>270</v>
      </c>
      <c r="H448" s="149">
        <v>1</v>
      </c>
      <c r="I448" s="186" t="str">
        <f t="shared" si="52"/>
        <v>AFP</v>
      </c>
      <c r="J448" s="193">
        <v>1</v>
      </c>
      <c r="K448" s="188">
        <f t="shared" si="54"/>
        <v>40.5</v>
      </c>
      <c r="L448" s="188">
        <f t="shared" si="55"/>
        <v>2.7337500000000001</v>
      </c>
      <c r="M448" s="188">
        <f t="shared" si="56"/>
        <v>0</v>
      </c>
      <c r="N448" s="188">
        <f t="shared" si="57"/>
        <v>3.0375000000000001</v>
      </c>
      <c r="O448" s="188">
        <f t="shared" si="53"/>
        <v>0</v>
      </c>
      <c r="P448" s="188">
        <f t="shared" si="58"/>
        <v>135</v>
      </c>
    </row>
    <row r="449" spans="1:16" ht="12.75" customHeight="1" x14ac:dyDescent="0.2">
      <c r="A449" s="141">
        <v>112</v>
      </c>
      <c r="B449" s="178" t="s">
        <v>62</v>
      </c>
      <c r="C449" s="141" t="s">
        <v>563</v>
      </c>
      <c r="D449" s="141" t="s">
        <v>893</v>
      </c>
      <c r="E449" s="146" t="s">
        <v>290</v>
      </c>
      <c r="F449" s="147">
        <v>51201</v>
      </c>
      <c r="G449" s="148">
        <v>270</v>
      </c>
      <c r="H449" s="149">
        <v>1</v>
      </c>
      <c r="I449" s="186" t="str">
        <f t="shared" si="52"/>
        <v>AFP</v>
      </c>
      <c r="J449" s="193">
        <v>1</v>
      </c>
      <c r="K449" s="188">
        <f t="shared" si="54"/>
        <v>40.5</v>
      </c>
      <c r="L449" s="188">
        <f t="shared" si="55"/>
        <v>2.7337500000000001</v>
      </c>
      <c r="M449" s="188">
        <f t="shared" si="56"/>
        <v>0</v>
      </c>
      <c r="N449" s="188">
        <f t="shared" si="57"/>
        <v>3.0375000000000001</v>
      </c>
      <c r="O449" s="188">
        <f t="shared" si="53"/>
        <v>0</v>
      </c>
      <c r="P449" s="188">
        <f t="shared" si="58"/>
        <v>135</v>
      </c>
    </row>
    <row r="450" spans="1:16" ht="12.75" customHeight="1" x14ac:dyDescent="0.2">
      <c r="A450" s="141">
        <v>113</v>
      </c>
      <c r="B450" s="141" t="s">
        <v>80</v>
      </c>
      <c r="C450" s="141" t="s">
        <v>563</v>
      </c>
      <c r="D450" s="141" t="s">
        <v>611</v>
      </c>
      <c r="E450" s="146" t="s">
        <v>290</v>
      </c>
      <c r="F450" s="147">
        <v>51201</v>
      </c>
      <c r="G450" s="148">
        <v>356</v>
      </c>
      <c r="H450" s="149">
        <v>1</v>
      </c>
      <c r="I450" s="186" t="str">
        <f>VLOOKUP(H450,$BE$1:$BF$4,2)</f>
        <v>AFP</v>
      </c>
      <c r="J450" s="193">
        <v>1</v>
      </c>
      <c r="K450" s="188">
        <f>IF(J450=1,(G450/2)*0.3,0)</f>
        <v>53.4</v>
      </c>
      <c r="L450" s="188">
        <f>IF(H450=1,K450*$L$7,0)</f>
        <v>3.6045000000000003</v>
      </c>
      <c r="M450" s="188">
        <f>IF(H450=2,K450*$M$7,0)</f>
        <v>0</v>
      </c>
      <c r="N450" s="188">
        <f>K450*$N$7</f>
        <v>4.0049999999999999</v>
      </c>
      <c r="O450" s="188">
        <f>IF(H450=3,K450*O454,0)</f>
        <v>0</v>
      </c>
      <c r="P450" s="188">
        <f>IF(J450=1,G450/2,0)</f>
        <v>178</v>
      </c>
    </row>
    <row r="451" spans="1:16" ht="12.75" customHeight="1" x14ac:dyDescent="0.2">
      <c r="A451" s="141">
        <v>114</v>
      </c>
      <c r="B451" s="144" t="s">
        <v>665</v>
      </c>
      <c r="C451" s="150" t="s">
        <v>943</v>
      </c>
      <c r="D451" s="141" t="s">
        <v>611</v>
      </c>
      <c r="E451" s="146" t="s">
        <v>287</v>
      </c>
      <c r="F451" s="147">
        <v>51201</v>
      </c>
      <c r="G451" s="148">
        <v>350</v>
      </c>
      <c r="H451" s="149">
        <v>1</v>
      </c>
      <c r="I451" s="186" t="str">
        <f t="shared" si="52"/>
        <v>AFP</v>
      </c>
      <c r="J451" s="193">
        <v>1</v>
      </c>
      <c r="K451" s="188">
        <f t="shared" si="54"/>
        <v>52.5</v>
      </c>
      <c r="L451" s="188">
        <f t="shared" si="55"/>
        <v>3.5437500000000002</v>
      </c>
      <c r="M451" s="188">
        <f t="shared" si="56"/>
        <v>0</v>
      </c>
      <c r="N451" s="188">
        <f t="shared" si="57"/>
        <v>3.9375</v>
      </c>
      <c r="O451" s="188">
        <f>IF(H451=3,K451*O448,0)</f>
        <v>0</v>
      </c>
      <c r="P451" s="188">
        <f t="shared" si="58"/>
        <v>175</v>
      </c>
    </row>
    <row r="452" spans="1:16" ht="12.75" customHeight="1" x14ac:dyDescent="0.2">
      <c r="A452" s="141">
        <v>115</v>
      </c>
      <c r="B452" s="141" t="s">
        <v>645</v>
      </c>
      <c r="C452" s="141" t="s">
        <v>563</v>
      </c>
      <c r="D452" s="141" t="s">
        <v>611</v>
      </c>
      <c r="E452" s="146" t="s">
        <v>290</v>
      </c>
      <c r="F452" s="147">
        <v>51201</v>
      </c>
      <c r="G452" s="148">
        <v>350</v>
      </c>
      <c r="H452" s="149">
        <v>1</v>
      </c>
      <c r="I452" s="186" t="str">
        <f t="shared" si="52"/>
        <v>AFP</v>
      </c>
      <c r="J452" s="193">
        <v>1</v>
      </c>
      <c r="K452" s="188">
        <f t="shared" si="54"/>
        <v>52.5</v>
      </c>
      <c r="L452" s="188">
        <f t="shared" si="55"/>
        <v>3.5437500000000002</v>
      </c>
      <c r="M452" s="188">
        <f t="shared" si="56"/>
        <v>0</v>
      </c>
      <c r="N452" s="188">
        <f t="shared" si="57"/>
        <v>3.9375</v>
      </c>
      <c r="O452" s="188">
        <f>IF(H452=3,K452*O449,0)</f>
        <v>0</v>
      </c>
      <c r="P452" s="188">
        <f t="shared" si="58"/>
        <v>175</v>
      </c>
    </row>
    <row r="453" spans="1:16" ht="12.75" customHeight="1" x14ac:dyDescent="0.2">
      <c r="A453" s="141">
        <v>116</v>
      </c>
      <c r="B453" s="154" t="s">
        <v>564</v>
      </c>
      <c r="C453" s="179" t="s">
        <v>563</v>
      </c>
      <c r="D453" s="154" t="s">
        <v>611</v>
      </c>
      <c r="E453" s="170" t="s">
        <v>290</v>
      </c>
      <c r="F453" s="171">
        <v>51201</v>
      </c>
      <c r="G453" s="155">
        <v>350</v>
      </c>
      <c r="H453" s="172">
        <v>1</v>
      </c>
      <c r="I453" s="189" t="str">
        <f t="shared" si="52"/>
        <v>AFP</v>
      </c>
      <c r="J453" s="195">
        <v>1</v>
      </c>
      <c r="K453" s="188">
        <f t="shared" si="54"/>
        <v>52.5</v>
      </c>
      <c r="L453" s="188">
        <f t="shared" si="55"/>
        <v>3.5437500000000002</v>
      </c>
      <c r="M453" s="188">
        <f t="shared" si="56"/>
        <v>0</v>
      </c>
      <c r="N453" s="188">
        <f t="shared" si="57"/>
        <v>3.9375</v>
      </c>
      <c r="O453" s="188">
        <f>IF(H453=3,K453*O459,0)</f>
        <v>0</v>
      </c>
      <c r="P453" s="188">
        <f t="shared" si="58"/>
        <v>175</v>
      </c>
    </row>
    <row r="454" spans="1:16" ht="12.75" customHeight="1" x14ac:dyDescent="0.2">
      <c r="A454" s="141">
        <v>117</v>
      </c>
      <c r="B454" s="141" t="s">
        <v>712</v>
      </c>
      <c r="C454" s="141" t="s">
        <v>563</v>
      </c>
      <c r="D454" s="141" t="s">
        <v>611</v>
      </c>
      <c r="E454" s="146" t="s">
        <v>290</v>
      </c>
      <c r="F454" s="147">
        <v>51201</v>
      </c>
      <c r="G454" s="148">
        <v>300</v>
      </c>
      <c r="H454" s="149">
        <v>1</v>
      </c>
      <c r="I454" s="186" t="str">
        <f t="shared" si="52"/>
        <v>AFP</v>
      </c>
      <c r="J454" s="193">
        <v>1</v>
      </c>
      <c r="K454" s="188">
        <f t="shared" si="54"/>
        <v>45</v>
      </c>
      <c r="L454" s="188">
        <f t="shared" si="55"/>
        <v>3.0375000000000001</v>
      </c>
      <c r="M454" s="188">
        <f t="shared" si="56"/>
        <v>0</v>
      </c>
      <c r="N454" s="188">
        <f t="shared" si="57"/>
        <v>3.375</v>
      </c>
      <c r="O454" s="188">
        <f>IF(H454=3,K454*O451,0)</f>
        <v>0</v>
      </c>
      <c r="P454" s="188">
        <f t="shared" si="58"/>
        <v>150</v>
      </c>
    </row>
    <row r="455" spans="1:16" ht="12.75" customHeight="1" x14ac:dyDescent="0.2">
      <c r="A455" s="141">
        <v>118</v>
      </c>
      <c r="B455" s="144" t="s">
        <v>798</v>
      </c>
      <c r="C455" s="145" t="s">
        <v>563</v>
      </c>
      <c r="D455" s="141" t="s">
        <v>611</v>
      </c>
      <c r="E455" s="146" t="s">
        <v>288</v>
      </c>
      <c r="F455" s="147">
        <v>51201</v>
      </c>
      <c r="G455" s="148">
        <v>300</v>
      </c>
      <c r="H455" s="149">
        <v>3</v>
      </c>
      <c r="I455" s="186" t="str">
        <f t="shared" si="52"/>
        <v>ISPFA</v>
      </c>
      <c r="J455" s="193">
        <v>1</v>
      </c>
      <c r="K455" s="188">
        <f t="shared" si="54"/>
        <v>45</v>
      </c>
      <c r="L455" s="188">
        <f t="shared" si="55"/>
        <v>0</v>
      </c>
      <c r="M455" s="188">
        <f t="shared" si="56"/>
        <v>0</v>
      </c>
      <c r="N455" s="188">
        <f t="shared" si="57"/>
        <v>3.375</v>
      </c>
      <c r="O455" s="188">
        <f>IF(H455=3,K455*O452,0)</f>
        <v>0</v>
      </c>
      <c r="P455" s="188">
        <f t="shared" si="58"/>
        <v>150</v>
      </c>
    </row>
    <row r="456" spans="1:16" ht="12.75" customHeight="1" x14ac:dyDescent="0.2">
      <c r="A456" s="141">
        <v>119</v>
      </c>
      <c r="B456" s="141" t="s">
        <v>824</v>
      </c>
      <c r="C456" s="141" t="s">
        <v>563</v>
      </c>
      <c r="D456" s="141" t="s">
        <v>611</v>
      </c>
      <c r="E456" s="146" t="s">
        <v>290</v>
      </c>
      <c r="F456" s="147">
        <v>51201</v>
      </c>
      <c r="G456" s="148">
        <v>300</v>
      </c>
      <c r="H456" s="149">
        <v>1</v>
      </c>
      <c r="I456" s="186" t="str">
        <f t="shared" si="52"/>
        <v>AFP</v>
      </c>
      <c r="J456" s="193">
        <v>1</v>
      </c>
      <c r="K456" s="188">
        <f t="shared" si="54"/>
        <v>45</v>
      </c>
      <c r="L456" s="188">
        <f t="shared" si="55"/>
        <v>3.0375000000000001</v>
      </c>
      <c r="M456" s="188">
        <f t="shared" si="56"/>
        <v>0</v>
      </c>
      <c r="N456" s="188">
        <f t="shared" si="57"/>
        <v>3.375</v>
      </c>
      <c r="O456" s="188">
        <f>IF(H456=3,K456*O455,0)</f>
        <v>0</v>
      </c>
      <c r="P456" s="188">
        <f t="shared" si="58"/>
        <v>150</v>
      </c>
    </row>
    <row r="457" spans="1:16" ht="12.75" customHeight="1" x14ac:dyDescent="0.2">
      <c r="A457" s="141">
        <v>120</v>
      </c>
      <c r="B457" s="156" t="s">
        <v>1013</v>
      </c>
      <c r="C457" s="141" t="s">
        <v>563</v>
      </c>
      <c r="D457" s="141" t="s">
        <v>611</v>
      </c>
      <c r="E457" s="146" t="s">
        <v>290</v>
      </c>
      <c r="F457" s="147">
        <v>51201</v>
      </c>
      <c r="G457" s="148">
        <v>300</v>
      </c>
      <c r="H457" s="149">
        <v>1</v>
      </c>
      <c r="I457" s="186" t="str">
        <f t="shared" si="52"/>
        <v>AFP</v>
      </c>
      <c r="J457" s="193">
        <v>1</v>
      </c>
      <c r="K457" s="188">
        <f t="shared" si="54"/>
        <v>45</v>
      </c>
      <c r="L457" s="188">
        <f t="shared" si="55"/>
        <v>3.0375000000000001</v>
      </c>
      <c r="M457" s="188">
        <f t="shared" si="56"/>
        <v>0</v>
      </c>
      <c r="N457" s="188">
        <f t="shared" si="57"/>
        <v>3.375</v>
      </c>
      <c r="O457" s="188">
        <f>IF(H457=3,K457*O450,0)</f>
        <v>0</v>
      </c>
      <c r="P457" s="188">
        <f t="shared" si="58"/>
        <v>150</v>
      </c>
    </row>
    <row r="458" spans="1:16" ht="12.75" customHeight="1" x14ac:dyDescent="0.2">
      <c r="A458" s="141">
        <v>121</v>
      </c>
      <c r="B458" s="156" t="s">
        <v>1014</v>
      </c>
      <c r="C458" s="141" t="s">
        <v>563</v>
      </c>
      <c r="D458" s="141" t="s">
        <v>611</v>
      </c>
      <c r="E458" s="146" t="s">
        <v>290</v>
      </c>
      <c r="F458" s="147">
        <v>51201</v>
      </c>
      <c r="G458" s="148">
        <v>300</v>
      </c>
      <c r="H458" s="149">
        <v>1</v>
      </c>
      <c r="I458" s="186" t="str">
        <f t="shared" si="52"/>
        <v>AFP</v>
      </c>
      <c r="J458" s="193">
        <v>1</v>
      </c>
      <c r="K458" s="188">
        <f t="shared" si="54"/>
        <v>45</v>
      </c>
      <c r="L458" s="188">
        <f t="shared" si="55"/>
        <v>3.0375000000000001</v>
      </c>
      <c r="M458" s="188">
        <f t="shared" si="56"/>
        <v>0</v>
      </c>
      <c r="N458" s="188">
        <f t="shared" si="57"/>
        <v>3.375</v>
      </c>
      <c r="O458" s="188">
        <f t="shared" si="53"/>
        <v>0</v>
      </c>
      <c r="P458" s="188">
        <f t="shared" si="58"/>
        <v>150</v>
      </c>
    </row>
    <row r="459" spans="1:16" ht="12.75" customHeight="1" x14ac:dyDescent="0.2">
      <c r="A459" s="141">
        <v>122</v>
      </c>
      <c r="B459" s="178" t="s">
        <v>62</v>
      </c>
      <c r="C459" s="141" t="s">
        <v>563</v>
      </c>
      <c r="D459" s="141" t="s">
        <v>611</v>
      </c>
      <c r="E459" s="146" t="s">
        <v>290</v>
      </c>
      <c r="F459" s="147">
        <v>51201</v>
      </c>
      <c r="G459" s="148">
        <v>300</v>
      </c>
      <c r="H459" s="149">
        <v>1</v>
      </c>
      <c r="I459" s="186" t="str">
        <f t="shared" si="52"/>
        <v>AFP</v>
      </c>
      <c r="J459" s="193">
        <v>1</v>
      </c>
      <c r="K459" s="188">
        <f t="shared" si="54"/>
        <v>45</v>
      </c>
      <c r="L459" s="188">
        <f t="shared" si="55"/>
        <v>3.0375000000000001</v>
      </c>
      <c r="M459" s="188">
        <f t="shared" si="56"/>
        <v>0</v>
      </c>
      <c r="N459" s="188">
        <f t="shared" si="57"/>
        <v>3.375</v>
      </c>
      <c r="O459" s="188">
        <f t="shared" si="53"/>
        <v>0</v>
      </c>
      <c r="P459" s="188">
        <f t="shared" si="58"/>
        <v>150</v>
      </c>
    </row>
    <row r="460" spans="1:16" ht="12.75" customHeight="1" x14ac:dyDescent="0.2">
      <c r="A460" s="141">
        <v>123</v>
      </c>
      <c r="B460" s="178" t="s">
        <v>62</v>
      </c>
      <c r="C460" s="141" t="s">
        <v>563</v>
      </c>
      <c r="D460" s="141" t="s">
        <v>611</v>
      </c>
      <c r="E460" s="146" t="s">
        <v>290</v>
      </c>
      <c r="F460" s="147">
        <v>51201</v>
      </c>
      <c r="G460" s="148">
        <v>300</v>
      </c>
      <c r="H460" s="149">
        <v>1</v>
      </c>
      <c r="I460" s="186" t="str">
        <f t="shared" si="52"/>
        <v>AFP</v>
      </c>
      <c r="J460" s="193">
        <v>1</v>
      </c>
      <c r="K460" s="188">
        <f t="shared" si="54"/>
        <v>45</v>
      </c>
      <c r="L460" s="188">
        <f t="shared" si="55"/>
        <v>3.0375000000000001</v>
      </c>
      <c r="M460" s="188">
        <f t="shared" si="56"/>
        <v>0</v>
      </c>
      <c r="N460" s="188">
        <f t="shared" si="57"/>
        <v>3.375</v>
      </c>
      <c r="O460" s="188">
        <f t="shared" si="53"/>
        <v>0</v>
      </c>
      <c r="P460" s="188">
        <f t="shared" si="58"/>
        <v>150</v>
      </c>
    </row>
    <row r="461" spans="1:16" ht="12.75" customHeight="1" x14ac:dyDescent="0.2">
      <c r="A461" s="141">
        <v>124</v>
      </c>
      <c r="B461" s="178" t="s">
        <v>62</v>
      </c>
      <c r="C461" s="141" t="s">
        <v>914</v>
      </c>
      <c r="D461" s="141" t="s">
        <v>584</v>
      </c>
      <c r="E461" s="146" t="s">
        <v>290</v>
      </c>
      <c r="F461" s="147">
        <v>51201</v>
      </c>
      <c r="G461" s="148">
        <v>600</v>
      </c>
      <c r="H461" s="149">
        <v>1</v>
      </c>
      <c r="I461" s="186" t="str">
        <f t="shared" si="52"/>
        <v>AFP</v>
      </c>
      <c r="J461" s="193">
        <v>1</v>
      </c>
      <c r="K461" s="188">
        <f t="shared" si="54"/>
        <v>90</v>
      </c>
      <c r="L461" s="188">
        <f t="shared" si="55"/>
        <v>6.0750000000000002</v>
      </c>
      <c r="M461" s="188">
        <f t="shared" si="56"/>
        <v>0</v>
      </c>
      <c r="N461" s="188">
        <f t="shared" si="57"/>
        <v>6.75</v>
      </c>
      <c r="O461" s="188">
        <f>IF(H461=3,K461*O459,0)</f>
        <v>0</v>
      </c>
      <c r="P461" s="188">
        <f t="shared" si="58"/>
        <v>300</v>
      </c>
    </row>
    <row r="462" spans="1:16" ht="12.75" customHeight="1" x14ac:dyDescent="0.2">
      <c r="A462" s="141">
        <v>125</v>
      </c>
      <c r="B462" s="150" t="s">
        <v>107</v>
      </c>
      <c r="C462" s="150" t="s">
        <v>619</v>
      </c>
      <c r="D462" s="150" t="s">
        <v>915</v>
      </c>
      <c r="E462" s="146" t="s">
        <v>290</v>
      </c>
      <c r="F462" s="147">
        <v>51201</v>
      </c>
      <c r="G462" s="151">
        <v>400</v>
      </c>
      <c r="H462" s="149">
        <v>1</v>
      </c>
      <c r="I462" s="186" t="str">
        <f t="shared" si="52"/>
        <v>AFP</v>
      </c>
      <c r="J462" s="193">
        <v>1</v>
      </c>
      <c r="K462" s="188">
        <f t="shared" si="54"/>
        <v>60</v>
      </c>
      <c r="L462" s="188">
        <f t="shared" si="55"/>
        <v>4.0500000000000007</v>
      </c>
      <c r="M462" s="188">
        <f t="shared" si="56"/>
        <v>0</v>
      </c>
      <c r="N462" s="188">
        <f t="shared" si="57"/>
        <v>4.5</v>
      </c>
      <c r="O462" s="188">
        <f>IF(H462=3,K462*O460,0)</f>
        <v>0</v>
      </c>
      <c r="P462" s="188">
        <f t="shared" si="58"/>
        <v>200</v>
      </c>
    </row>
    <row r="463" spans="1:16" ht="12.75" customHeight="1" x14ac:dyDescent="0.2">
      <c r="A463" s="141">
        <v>126</v>
      </c>
      <c r="B463" s="150" t="s">
        <v>620</v>
      </c>
      <c r="C463" s="150" t="s">
        <v>589</v>
      </c>
      <c r="D463" s="150" t="s">
        <v>915</v>
      </c>
      <c r="E463" s="146" t="s">
        <v>290</v>
      </c>
      <c r="F463" s="147">
        <v>51201</v>
      </c>
      <c r="G463" s="151">
        <v>350</v>
      </c>
      <c r="H463" s="149">
        <v>1</v>
      </c>
      <c r="I463" s="186" t="str">
        <f t="shared" si="52"/>
        <v>AFP</v>
      </c>
      <c r="J463" s="193">
        <v>1</v>
      </c>
      <c r="K463" s="188">
        <f t="shared" si="54"/>
        <v>52.5</v>
      </c>
      <c r="L463" s="188">
        <f t="shared" si="55"/>
        <v>3.5437500000000002</v>
      </c>
      <c r="M463" s="188">
        <f t="shared" si="56"/>
        <v>0</v>
      </c>
      <c r="N463" s="188">
        <f t="shared" si="57"/>
        <v>3.9375</v>
      </c>
      <c r="O463" s="188">
        <f t="shared" si="53"/>
        <v>0</v>
      </c>
      <c r="P463" s="188">
        <f t="shared" si="58"/>
        <v>175</v>
      </c>
    </row>
    <row r="464" spans="1:16" ht="12.75" customHeight="1" x14ac:dyDescent="0.2">
      <c r="A464" s="141">
        <v>127</v>
      </c>
      <c r="B464" s="150" t="s">
        <v>621</v>
      </c>
      <c r="C464" s="150" t="s">
        <v>589</v>
      </c>
      <c r="D464" s="150" t="s">
        <v>915</v>
      </c>
      <c r="E464" s="146" t="s">
        <v>290</v>
      </c>
      <c r="F464" s="147">
        <v>51201</v>
      </c>
      <c r="G464" s="151">
        <v>350</v>
      </c>
      <c r="H464" s="149">
        <v>1</v>
      </c>
      <c r="I464" s="186" t="str">
        <f t="shared" si="52"/>
        <v>AFP</v>
      </c>
      <c r="J464" s="193">
        <v>1</v>
      </c>
      <c r="K464" s="188">
        <f t="shared" si="54"/>
        <v>52.5</v>
      </c>
      <c r="L464" s="188">
        <f t="shared" si="55"/>
        <v>3.5437500000000002</v>
      </c>
      <c r="M464" s="188">
        <f t="shared" si="56"/>
        <v>0</v>
      </c>
      <c r="N464" s="188">
        <f t="shared" si="57"/>
        <v>3.9375</v>
      </c>
      <c r="O464" s="188">
        <f t="shared" si="53"/>
        <v>0</v>
      </c>
      <c r="P464" s="188">
        <f t="shared" si="58"/>
        <v>175</v>
      </c>
    </row>
    <row r="465" spans="1:16" ht="12.75" customHeight="1" x14ac:dyDescent="0.2">
      <c r="A465" s="141">
        <v>128</v>
      </c>
      <c r="B465" s="141" t="s">
        <v>825</v>
      </c>
      <c r="C465" s="141" t="s">
        <v>634</v>
      </c>
      <c r="D465" s="141" t="s">
        <v>641</v>
      </c>
      <c r="E465" s="146" t="s">
        <v>290</v>
      </c>
      <c r="F465" s="147">
        <v>51201</v>
      </c>
      <c r="G465" s="148">
        <v>400</v>
      </c>
      <c r="H465" s="149">
        <v>1</v>
      </c>
      <c r="I465" s="186" t="str">
        <f t="shared" si="52"/>
        <v>AFP</v>
      </c>
      <c r="J465" s="193">
        <v>1</v>
      </c>
      <c r="K465" s="188">
        <f t="shared" si="54"/>
        <v>60</v>
      </c>
      <c r="L465" s="188">
        <f t="shared" si="55"/>
        <v>4.0500000000000007</v>
      </c>
      <c r="M465" s="188">
        <f t="shared" si="56"/>
        <v>0</v>
      </c>
      <c r="N465" s="188">
        <f t="shared" si="57"/>
        <v>4.5</v>
      </c>
      <c r="O465" s="188">
        <f t="shared" si="53"/>
        <v>0</v>
      </c>
      <c r="P465" s="188">
        <f t="shared" si="58"/>
        <v>200</v>
      </c>
    </row>
    <row r="466" spans="1:16" ht="12.75" customHeight="1" x14ac:dyDescent="0.2">
      <c r="A466" s="141">
        <v>129</v>
      </c>
      <c r="B466" s="141" t="s">
        <v>25</v>
      </c>
      <c r="C466" s="141" t="s">
        <v>916</v>
      </c>
      <c r="D466" s="141" t="s">
        <v>647</v>
      </c>
      <c r="E466" s="146" t="s">
        <v>290</v>
      </c>
      <c r="F466" s="147">
        <v>51201</v>
      </c>
      <c r="G466" s="180">
        <v>750</v>
      </c>
      <c r="H466" s="149">
        <v>1</v>
      </c>
      <c r="I466" s="186" t="str">
        <f t="shared" si="52"/>
        <v>AFP</v>
      </c>
      <c r="J466" s="193">
        <v>1</v>
      </c>
      <c r="K466" s="188">
        <f t="shared" si="54"/>
        <v>112.5</v>
      </c>
      <c r="L466" s="188">
        <f t="shared" si="55"/>
        <v>7.5937500000000009</v>
      </c>
      <c r="M466" s="188">
        <f t="shared" si="56"/>
        <v>0</v>
      </c>
      <c r="N466" s="188">
        <f t="shared" si="57"/>
        <v>8.4375</v>
      </c>
      <c r="O466" s="188">
        <f t="shared" si="53"/>
        <v>0</v>
      </c>
      <c r="P466" s="188">
        <f t="shared" si="58"/>
        <v>375</v>
      </c>
    </row>
    <row r="467" spans="1:16" ht="12.75" customHeight="1" x14ac:dyDescent="0.2">
      <c r="A467" s="141">
        <v>130</v>
      </c>
      <c r="B467" s="150" t="s">
        <v>22</v>
      </c>
      <c r="C467" s="150" t="s">
        <v>540</v>
      </c>
      <c r="D467" s="150" t="s">
        <v>638</v>
      </c>
      <c r="E467" s="146" t="s">
        <v>290</v>
      </c>
      <c r="F467" s="147">
        <v>51201</v>
      </c>
      <c r="G467" s="151">
        <v>950</v>
      </c>
      <c r="H467" s="149">
        <v>1</v>
      </c>
      <c r="I467" s="186" t="str">
        <f t="shared" si="52"/>
        <v>AFP</v>
      </c>
      <c r="J467" s="193">
        <v>1</v>
      </c>
      <c r="K467" s="188">
        <f t="shared" si="54"/>
        <v>142.5</v>
      </c>
      <c r="L467" s="188">
        <f t="shared" si="55"/>
        <v>9.6187500000000004</v>
      </c>
      <c r="M467" s="188">
        <f t="shared" si="56"/>
        <v>0</v>
      </c>
      <c r="N467" s="188">
        <f t="shared" si="57"/>
        <v>10.6875</v>
      </c>
      <c r="O467" s="188">
        <f t="shared" si="53"/>
        <v>0</v>
      </c>
      <c r="P467" s="188">
        <f t="shared" si="58"/>
        <v>475</v>
      </c>
    </row>
    <row r="468" spans="1:16" ht="12.75" customHeight="1" x14ac:dyDescent="0.2">
      <c r="A468" s="141">
        <v>131</v>
      </c>
      <c r="B468" s="150" t="s">
        <v>1040</v>
      </c>
      <c r="C468" s="150" t="s">
        <v>637</v>
      </c>
      <c r="D468" s="150" t="s">
        <v>638</v>
      </c>
      <c r="E468" s="146" t="s">
        <v>290</v>
      </c>
      <c r="F468" s="147">
        <v>51201</v>
      </c>
      <c r="G468" s="151">
        <v>450</v>
      </c>
      <c r="H468" s="149">
        <v>1</v>
      </c>
      <c r="I468" s="186" t="str">
        <f t="shared" si="52"/>
        <v>AFP</v>
      </c>
      <c r="J468" s="193">
        <v>1</v>
      </c>
      <c r="K468" s="188">
        <f t="shared" si="54"/>
        <v>67.5</v>
      </c>
      <c r="L468" s="188">
        <f t="shared" si="55"/>
        <v>4.5562500000000004</v>
      </c>
      <c r="M468" s="188">
        <f t="shared" si="56"/>
        <v>0</v>
      </c>
      <c r="N468" s="188">
        <f t="shared" si="57"/>
        <v>5.0625</v>
      </c>
      <c r="O468" s="188">
        <f t="shared" si="53"/>
        <v>0</v>
      </c>
      <c r="P468" s="188">
        <f t="shared" si="58"/>
        <v>225</v>
      </c>
    </row>
    <row r="469" spans="1:16" ht="12.75" customHeight="1" x14ac:dyDescent="0.2">
      <c r="A469" s="141">
        <v>132</v>
      </c>
      <c r="B469" s="141" t="s">
        <v>713</v>
      </c>
      <c r="C469" s="141" t="s">
        <v>648</v>
      </c>
      <c r="D469" s="141" t="s">
        <v>638</v>
      </c>
      <c r="E469" s="146" t="s">
        <v>290</v>
      </c>
      <c r="F469" s="147">
        <v>51201</v>
      </c>
      <c r="G469" s="148">
        <v>500</v>
      </c>
      <c r="H469" s="149">
        <v>1</v>
      </c>
      <c r="I469" s="186" t="str">
        <f t="shared" si="52"/>
        <v>AFP</v>
      </c>
      <c r="J469" s="193">
        <v>1</v>
      </c>
      <c r="K469" s="188">
        <f t="shared" si="54"/>
        <v>75</v>
      </c>
      <c r="L469" s="188">
        <f t="shared" si="55"/>
        <v>5.0625</v>
      </c>
      <c r="M469" s="188">
        <f t="shared" si="56"/>
        <v>0</v>
      </c>
      <c r="N469" s="188">
        <f t="shared" si="57"/>
        <v>5.625</v>
      </c>
      <c r="O469" s="188">
        <f t="shared" si="53"/>
        <v>0</v>
      </c>
      <c r="P469" s="188">
        <f t="shared" si="58"/>
        <v>250</v>
      </c>
    </row>
    <row r="470" spans="1:16" ht="12.75" customHeight="1" x14ac:dyDescent="0.2">
      <c r="A470" s="141">
        <v>133</v>
      </c>
      <c r="B470" s="150" t="s">
        <v>917</v>
      </c>
      <c r="C470" s="150" t="s">
        <v>499</v>
      </c>
      <c r="D470" s="150" t="s">
        <v>638</v>
      </c>
      <c r="E470" s="146" t="s">
        <v>290</v>
      </c>
      <c r="F470" s="147">
        <v>51201</v>
      </c>
      <c r="G470" s="151">
        <v>350</v>
      </c>
      <c r="H470" s="149">
        <v>1</v>
      </c>
      <c r="I470" s="186" t="str">
        <f t="shared" si="52"/>
        <v>AFP</v>
      </c>
      <c r="J470" s="193">
        <v>1</v>
      </c>
      <c r="K470" s="188">
        <f t="shared" si="54"/>
        <v>52.5</v>
      </c>
      <c r="L470" s="188">
        <f t="shared" si="55"/>
        <v>3.5437500000000002</v>
      </c>
      <c r="M470" s="188">
        <f t="shared" si="56"/>
        <v>0</v>
      </c>
      <c r="N470" s="188">
        <f t="shared" si="57"/>
        <v>3.9375</v>
      </c>
      <c r="O470" s="188">
        <f t="shared" si="53"/>
        <v>0</v>
      </c>
      <c r="P470" s="188">
        <f t="shared" si="58"/>
        <v>175</v>
      </c>
    </row>
    <row r="471" spans="1:16" ht="12.75" customHeight="1" x14ac:dyDescent="0.2">
      <c r="A471" s="141">
        <v>134</v>
      </c>
      <c r="B471" s="150" t="s">
        <v>640</v>
      </c>
      <c r="C471" s="150" t="s">
        <v>546</v>
      </c>
      <c r="D471" s="150" t="s">
        <v>638</v>
      </c>
      <c r="E471" s="146" t="s">
        <v>290</v>
      </c>
      <c r="F471" s="147">
        <v>51201</v>
      </c>
      <c r="G471" s="151">
        <v>350</v>
      </c>
      <c r="H471" s="149">
        <v>1</v>
      </c>
      <c r="I471" s="186" t="str">
        <f t="shared" si="52"/>
        <v>AFP</v>
      </c>
      <c r="J471" s="193">
        <v>1</v>
      </c>
      <c r="K471" s="188">
        <f t="shared" si="54"/>
        <v>52.5</v>
      </c>
      <c r="L471" s="188">
        <f t="shared" si="55"/>
        <v>3.5437500000000002</v>
      </c>
      <c r="M471" s="188">
        <f t="shared" si="56"/>
        <v>0</v>
      </c>
      <c r="N471" s="188">
        <f t="shared" si="57"/>
        <v>3.9375</v>
      </c>
      <c r="O471" s="188">
        <f t="shared" si="53"/>
        <v>0</v>
      </c>
      <c r="P471" s="188">
        <f t="shared" si="58"/>
        <v>175</v>
      </c>
    </row>
    <row r="472" spans="1:16" ht="12.75" customHeight="1" x14ac:dyDescent="0.2">
      <c r="A472" s="141">
        <v>135</v>
      </c>
      <c r="B472" s="150" t="s">
        <v>23</v>
      </c>
      <c r="C472" s="150" t="s">
        <v>639</v>
      </c>
      <c r="D472" s="150" t="s">
        <v>638</v>
      </c>
      <c r="E472" s="146" t="s">
        <v>290</v>
      </c>
      <c r="F472" s="147">
        <v>51201</v>
      </c>
      <c r="G472" s="151">
        <v>350</v>
      </c>
      <c r="H472" s="149">
        <v>1</v>
      </c>
      <c r="I472" s="186" t="str">
        <f t="shared" si="52"/>
        <v>AFP</v>
      </c>
      <c r="J472" s="193">
        <v>1</v>
      </c>
      <c r="K472" s="188">
        <f t="shared" si="54"/>
        <v>52.5</v>
      </c>
      <c r="L472" s="188">
        <f t="shared" si="55"/>
        <v>3.5437500000000002</v>
      </c>
      <c r="M472" s="188">
        <f t="shared" si="56"/>
        <v>0</v>
      </c>
      <c r="N472" s="188">
        <f t="shared" si="57"/>
        <v>3.9375</v>
      </c>
      <c r="O472" s="188">
        <f t="shared" si="53"/>
        <v>0</v>
      </c>
      <c r="P472" s="188">
        <f t="shared" si="58"/>
        <v>175</v>
      </c>
    </row>
    <row r="473" spans="1:16" ht="12.75" customHeight="1" x14ac:dyDescent="0.2">
      <c r="A473" s="141">
        <v>136</v>
      </c>
      <c r="B473" s="150" t="s">
        <v>978</v>
      </c>
      <c r="C473" s="150" t="s">
        <v>723</v>
      </c>
      <c r="D473" s="150" t="s">
        <v>918</v>
      </c>
      <c r="E473" s="146" t="s">
        <v>290</v>
      </c>
      <c r="F473" s="147">
        <v>51201</v>
      </c>
      <c r="G473" s="151">
        <v>500</v>
      </c>
      <c r="H473" s="149">
        <v>1</v>
      </c>
      <c r="I473" s="186" t="str">
        <f t="shared" si="52"/>
        <v>AFP</v>
      </c>
      <c r="J473" s="193">
        <v>1</v>
      </c>
      <c r="K473" s="188">
        <f t="shared" si="54"/>
        <v>75</v>
      </c>
      <c r="L473" s="188">
        <f t="shared" si="55"/>
        <v>5.0625</v>
      </c>
      <c r="M473" s="188">
        <f t="shared" si="56"/>
        <v>0</v>
      </c>
      <c r="N473" s="188">
        <f t="shared" si="57"/>
        <v>5.625</v>
      </c>
      <c r="O473" s="188">
        <f t="shared" si="53"/>
        <v>0</v>
      </c>
      <c r="P473" s="188">
        <f t="shared" si="58"/>
        <v>250</v>
      </c>
    </row>
    <row r="474" spans="1:16" ht="12.75" customHeight="1" x14ac:dyDescent="0.2">
      <c r="A474" s="141">
        <v>137</v>
      </c>
      <c r="B474" s="150" t="s">
        <v>826</v>
      </c>
      <c r="C474" s="150" t="s">
        <v>723</v>
      </c>
      <c r="D474" s="150" t="s">
        <v>918</v>
      </c>
      <c r="E474" s="146" t="s">
        <v>290</v>
      </c>
      <c r="F474" s="147">
        <v>51201</v>
      </c>
      <c r="G474" s="151">
        <v>500</v>
      </c>
      <c r="H474" s="149">
        <v>1</v>
      </c>
      <c r="I474" s="186" t="str">
        <f t="shared" si="52"/>
        <v>AFP</v>
      </c>
      <c r="J474" s="193">
        <v>1</v>
      </c>
      <c r="K474" s="188">
        <f t="shared" si="54"/>
        <v>75</v>
      </c>
      <c r="L474" s="188">
        <f t="shared" si="55"/>
        <v>5.0625</v>
      </c>
      <c r="M474" s="188">
        <f t="shared" si="56"/>
        <v>0</v>
      </c>
      <c r="N474" s="188">
        <f t="shared" si="57"/>
        <v>5.625</v>
      </c>
      <c r="O474" s="188">
        <f t="shared" si="53"/>
        <v>0</v>
      </c>
      <c r="P474" s="188">
        <f t="shared" si="58"/>
        <v>250</v>
      </c>
    </row>
    <row r="475" spans="1:16" ht="12.75" customHeight="1" x14ac:dyDescent="0.2">
      <c r="A475" s="141">
        <v>138</v>
      </c>
      <c r="B475" s="150" t="s">
        <v>827</v>
      </c>
      <c r="C475" s="150" t="s">
        <v>723</v>
      </c>
      <c r="D475" s="150" t="s">
        <v>918</v>
      </c>
      <c r="E475" s="146" t="s">
        <v>290</v>
      </c>
      <c r="F475" s="147">
        <v>51201</v>
      </c>
      <c r="G475" s="151">
        <v>500</v>
      </c>
      <c r="H475" s="149">
        <v>1</v>
      </c>
      <c r="I475" s="186" t="str">
        <f t="shared" si="52"/>
        <v>AFP</v>
      </c>
      <c r="J475" s="193">
        <v>1</v>
      </c>
      <c r="K475" s="188">
        <f t="shared" si="54"/>
        <v>75</v>
      </c>
      <c r="L475" s="188">
        <f t="shared" si="55"/>
        <v>5.0625</v>
      </c>
      <c r="M475" s="188">
        <f t="shared" si="56"/>
        <v>0</v>
      </c>
      <c r="N475" s="188">
        <f t="shared" si="57"/>
        <v>5.625</v>
      </c>
      <c r="O475" s="188">
        <f t="shared" si="53"/>
        <v>0</v>
      </c>
      <c r="P475" s="188">
        <f t="shared" si="58"/>
        <v>250</v>
      </c>
    </row>
    <row r="476" spans="1:16" ht="12.75" customHeight="1" x14ac:dyDescent="0.2">
      <c r="A476" s="141">
        <v>139</v>
      </c>
      <c r="B476" s="150" t="s">
        <v>828</v>
      </c>
      <c r="C476" s="150" t="s">
        <v>723</v>
      </c>
      <c r="D476" s="150" t="s">
        <v>918</v>
      </c>
      <c r="E476" s="146" t="s">
        <v>290</v>
      </c>
      <c r="F476" s="147">
        <v>51201</v>
      </c>
      <c r="G476" s="151">
        <v>500</v>
      </c>
      <c r="H476" s="149">
        <v>1</v>
      </c>
      <c r="I476" s="186" t="str">
        <f t="shared" si="52"/>
        <v>AFP</v>
      </c>
      <c r="J476" s="193">
        <v>1</v>
      </c>
      <c r="K476" s="188">
        <f t="shared" si="54"/>
        <v>75</v>
      </c>
      <c r="L476" s="188">
        <f t="shared" si="55"/>
        <v>5.0625</v>
      </c>
      <c r="M476" s="188">
        <f t="shared" si="56"/>
        <v>0</v>
      </c>
      <c r="N476" s="188">
        <f t="shared" si="57"/>
        <v>5.625</v>
      </c>
      <c r="O476" s="188">
        <f t="shared" si="53"/>
        <v>0</v>
      </c>
      <c r="P476" s="188">
        <f t="shared" si="58"/>
        <v>250</v>
      </c>
    </row>
    <row r="477" spans="1:16" ht="12.75" customHeight="1" x14ac:dyDescent="0.2">
      <c r="A477" s="141">
        <v>140</v>
      </c>
      <c r="B477" s="150" t="s">
        <v>829</v>
      </c>
      <c r="C477" s="150" t="s">
        <v>723</v>
      </c>
      <c r="D477" s="150" t="s">
        <v>918</v>
      </c>
      <c r="E477" s="146" t="s">
        <v>290</v>
      </c>
      <c r="F477" s="147">
        <v>51201</v>
      </c>
      <c r="G477" s="151">
        <v>500</v>
      </c>
      <c r="H477" s="149">
        <v>1</v>
      </c>
      <c r="I477" s="186" t="str">
        <f t="shared" si="52"/>
        <v>AFP</v>
      </c>
      <c r="J477" s="193">
        <v>1</v>
      </c>
      <c r="K477" s="188">
        <f t="shared" si="54"/>
        <v>75</v>
      </c>
      <c r="L477" s="188">
        <f t="shared" si="55"/>
        <v>5.0625</v>
      </c>
      <c r="M477" s="188">
        <f t="shared" si="56"/>
        <v>0</v>
      </c>
      <c r="N477" s="188">
        <f t="shared" si="57"/>
        <v>5.625</v>
      </c>
      <c r="O477" s="188">
        <f t="shared" si="53"/>
        <v>0</v>
      </c>
      <c r="P477" s="188">
        <f t="shared" si="58"/>
        <v>250</v>
      </c>
    </row>
    <row r="478" spans="1:16" ht="12.75" customHeight="1" x14ac:dyDescent="0.2">
      <c r="A478" s="141">
        <v>141</v>
      </c>
      <c r="B478" s="156" t="s">
        <v>62</v>
      </c>
      <c r="C478" s="141" t="s">
        <v>563</v>
      </c>
      <c r="D478" s="150" t="s">
        <v>948</v>
      </c>
      <c r="E478" s="146" t="s">
        <v>290</v>
      </c>
      <c r="F478" s="147">
        <v>51201</v>
      </c>
      <c r="G478" s="148">
        <v>350</v>
      </c>
      <c r="H478" s="149">
        <v>1</v>
      </c>
      <c r="I478" s="186" t="str">
        <f t="shared" si="52"/>
        <v>AFP</v>
      </c>
      <c r="J478" s="193">
        <v>1</v>
      </c>
      <c r="K478" s="188">
        <f t="shared" si="54"/>
        <v>52.5</v>
      </c>
      <c r="L478" s="188">
        <f t="shared" si="55"/>
        <v>3.5437500000000002</v>
      </c>
      <c r="M478" s="188">
        <f t="shared" si="56"/>
        <v>0</v>
      </c>
      <c r="N478" s="188">
        <f t="shared" si="57"/>
        <v>3.9375</v>
      </c>
      <c r="O478" s="188">
        <f t="shared" ref="O478:O493" si="59">IF(H478=3,K478*O476,0)</f>
        <v>0</v>
      </c>
      <c r="P478" s="188">
        <f t="shared" si="58"/>
        <v>175</v>
      </c>
    </row>
    <row r="479" spans="1:16" ht="12.75" customHeight="1" x14ac:dyDescent="0.2">
      <c r="A479" s="141">
        <v>142</v>
      </c>
      <c r="B479" s="141" t="s">
        <v>911</v>
      </c>
      <c r="C479" s="141" t="s">
        <v>563</v>
      </c>
      <c r="D479" s="150" t="s">
        <v>948</v>
      </c>
      <c r="E479" s="146" t="s">
        <v>290</v>
      </c>
      <c r="F479" s="147">
        <v>51201</v>
      </c>
      <c r="G479" s="148">
        <v>350</v>
      </c>
      <c r="H479" s="149">
        <v>1</v>
      </c>
      <c r="I479" s="186" t="str">
        <f t="shared" ref="I479:I493" si="60">VLOOKUP(H479,$BE$1:$BF$4,2)</f>
        <v>AFP</v>
      </c>
      <c r="J479" s="193">
        <v>1</v>
      </c>
      <c r="K479" s="188">
        <f t="shared" si="54"/>
        <v>52.5</v>
      </c>
      <c r="L479" s="188">
        <f t="shared" si="55"/>
        <v>3.5437500000000002</v>
      </c>
      <c r="M479" s="188">
        <f t="shared" si="56"/>
        <v>0</v>
      </c>
      <c r="N479" s="188">
        <f t="shared" si="57"/>
        <v>3.9375</v>
      </c>
      <c r="O479" s="188">
        <f t="shared" si="59"/>
        <v>0</v>
      </c>
      <c r="P479" s="188">
        <f t="shared" si="58"/>
        <v>175</v>
      </c>
    </row>
    <row r="480" spans="1:16" ht="12.75" customHeight="1" x14ac:dyDescent="0.2">
      <c r="A480" s="141">
        <v>143</v>
      </c>
      <c r="B480" s="141" t="s">
        <v>760</v>
      </c>
      <c r="C480" s="141" t="s">
        <v>563</v>
      </c>
      <c r="D480" s="150" t="s">
        <v>948</v>
      </c>
      <c r="E480" s="146" t="s">
        <v>290</v>
      </c>
      <c r="F480" s="147">
        <v>51201</v>
      </c>
      <c r="G480" s="148">
        <v>350</v>
      </c>
      <c r="H480" s="149">
        <v>1</v>
      </c>
      <c r="I480" s="186" t="str">
        <f t="shared" si="60"/>
        <v>AFP</v>
      </c>
      <c r="J480" s="193">
        <v>1</v>
      </c>
      <c r="K480" s="188">
        <f t="shared" ref="K480:K493" si="61">IF(J480=1,(G480/2)*0.3,0)</f>
        <v>52.5</v>
      </c>
      <c r="L480" s="188">
        <f t="shared" ref="L480:L493" si="62">IF(H480=1,K480*$L$7,0)</f>
        <v>3.5437500000000002</v>
      </c>
      <c r="M480" s="188">
        <f t="shared" ref="M480:M493" si="63">IF(H480=2,K480*$M$7,0)</f>
        <v>0</v>
      </c>
      <c r="N480" s="188">
        <f t="shared" ref="N480:N493" si="64">K480*$N$7</f>
        <v>3.9375</v>
      </c>
      <c r="O480" s="188">
        <f t="shared" si="59"/>
        <v>0</v>
      </c>
      <c r="P480" s="188">
        <f t="shared" ref="P480:P493" si="65">IF(J480=1,G480/2,0)</f>
        <v>175</v>
      </c>
    </row>
    <row r="481" spans="1:16" ht="12.75" customHeight="1" x14ac:dyDescent="0.2">
      <c r="A481" s="141">
        <v>144</v>
      </c>
      <c r="B481" s="150" t="s">
        <v>919</v>
      </c>
      <c r="C481" s="150" t="s">
        <v>830</v>
      </c>
      <c r="D481" s="150" t="s">
        <v>771</v>
      </c>
      <c r="E481" s="146" t="s">
        <v>290</v>
      </c>
      <c r="F481" s="147">
        <v>51201</v>
      </c>
      <c r="G481" s="151">
        <v>300</v>
      </c>
      <c r="H481" s="149">
        <v>1</v>
      </c>
      <c r="I481" s="186" t="str">
        <f t="shared" si="60"/>
        <v>AFP</v>
      </c>
      <c r="J481" s="193">
        <v>1</v>
      </c>
      <c r="K481" s="188">
        <f t="shared" si="61"/>
        <v>45</v>
      </c>
      <c r="L481" s="188">
        <f t="shared" si="62"/>
        <v>3.0375000000000001</v>
      </c>
      <c r="M481" s="188">
        <f t="shared" si="63"/>
        <v>0</v>
      </c>
      <c r="N481" s="188">
        <f t="shared" si="64"/>
        <v>3.375</v>
      </c>
      <c r="O481" s="188">
        <f t="shared" si="59"/>
        <v>0</v>
      </c>
      <c r="P481" s="188">
        <f t="shared" si="65"/>
        <v>150</v>
      </c>
    </row>
    <row r="482" spans="1:16" ht="12.75" customHeight="1" x14ac:dyDescent="0.2">
      <c r="A482" s="141">
        <v>145</v>
      </c>
      <c r="B482" s="150" t="s">
        <v>831</v>
      </c>
      <c r="C482" s="150" t="s">
        <v>563</v>
      </c>
      <c r="D482" s="150" t="s">
        <v>771</v>
      </c>
      <c r="E482" s="146" t="s">
        <v>290</v>
      </c>
      <c r="F482" s="147">
        <v>51201</v>
      </c>
      <c r="G482" s="151">
        <v>270</v>
      </c>
      <c r="H482" s="149">
        <v>1</v>
      </c>
      <c r="I482" s="186" t="str">
        <f t="shared" si="60"/>
        <v>AFP</v>
      </c>
      <c r="J482" s="193">
        <v>1</v>
      </c>
      <c r="K482" s="188">
        <f t="shared" si="61"/>
        <v>40.5</v>
      </c>
      <c r="L482" s="188">
        <f t="shared" si="62"/>
        <v>2.7337500000000001</v>
      </c>
      <c r="M482" s="188">
        <f t="shared" si="63"/>
        <v>0</v>
      </c>
      <c r="N482" s="188">
        <f t="shared" si="64"/>
        <v>3.0375000000000001</v>
      </c>
      <c r="O482" s="188">
        <f t="shared" si="59"/>
        <v>0</v>
      </c>
      <c r="P482" s="188">
        <f t="shared" si="65"/>
        <v>135</v>
      </c>
    </row>
    <row r="483" spans="1:16" ht="12.75" customHeight="1" x14ac:dyDescent="0.2">
      <c r="A483" s="141">
        <v>146</v>
      </c>
      <c r="B483" s="150" t="s">
        <v>832</v>
      </c>
      <c r="C483" s="150" t="s">
        <v>563</v>
      </c>
      <c r="D483" s="150" t="s">
        <v>771</v>
      </c>
      <c r="E483" s="146" t="s">
        <v>290</v>
      </c>
      <c r="F483" s="147">
        <v>51201</v>
      </c>
      <c r="G483" s="151">
        <v>270</v>
      </c>
      <c r="H483" s="149">
        <v>1</v>
      </c>
      <c r="I483" s="186" t="str">
        <f t="shared" si="60"/>
        <v>AFP</v>
      </c>
      <c r="J483" s="193">
        <v>1</v>
      </c>
      <c r="K483" s="188">
        <f t="shared" si="61"/>
        <v>40.5</v>
      </c>
      <c r="L483" s="188">
        <f t="shared" si="62"/>
        <v>2.7337500000000001</v>
      </c>
      <c r="M483" s="188">
        <f t="shared" si="63"/>
        <v>0</v>
      </c>
      <c r="N483" s="188">
        <f t="shared" si="64"/>
        <v>3.0375000000000001</v>
      </c>
      <c r="O483" s="188">
        <f t="shared" si="59"/>
        <v>0</v>
      </c>
      <c r="P483" s="188">
        <f t="shared" si="65"/>
        <v>135</v>
      </c>
    </row>
    <row r="484" spans="1:16" ht="12.75" customHeight="1" x14ac:dyDescent="0.2">
      <c r="A484" s="141">
        <v>147</v>
      </c>
      <c r="B484" s="150" t="s">
        <v>833</v>
      </c>
      <c r="C484" s="150" t="s">
        <v>563</v>
      </c>
      <c r="D484" s="150" t="s">
        <v>771</v>
      </c>
      <c r="E484" s="146" t="s">
        <v>290</v>
      </c>
      <c r="F484" s="147">
        <v>51201</v>
      </c>
      <c r="G484" s="151">
        <v>270</v>
      </c>
      <c r="H484" s="149">
        <v>1</v>
      </c>
      <c r="I484" s="186" t="str">
        <f t="shared" si="60"/>
        <v>AFP</v>
      </c>
      <c r="J484" s="193">
        <v>1</v>
      </c>
      <c r="K484" s="188">
        <f t="shared" si="61"/>
        <v>40.5</v>
      </c>
      <c r="L484" s="188">
        <f t="shared" si="62"/>
        <v>2.7337500000000001</v>
      </c>
      <c r="M484" s="188">
        <f t="shared" si="63"/>
        <v>0</v>
      </c>
      <c r="N484" s="188">
        <f t="shared" si="64"/>
        <v>3.0375000000000001</v>
      </c>
      <c r="O484" s="188">
        <f t="shared" si="59"/>
        <v>0</v>
      </c>
      <c r="P484" s="188">
        <f t="shared" si="65"/>
        <v>135</v>
      </c>
    </row>
    <row r="485" spans="1:16" ht="12.75" customHeight="1" x14ac:dyDescent="0.2">
      <c r="A485" s="141">
        <v>148</v>
      </c>
      <c r="B485" s="150" t="s">
        <v>834</v>
      </c>
      <c r="C485" s="150" t="s">
        <v>563</v>
      </c>
      <c r="D485" s="150" t="s">
        <v>771</v>
      </c>
      <c r="E485" s="146" t="s">
        <v>290</v>
      </c>
      <c r="F485" s="147">
        <v>51201</v>
      </c>
      <c r="G485" s="151">
        <v>270</v>
      </c>
      <c r="H485" s="149">
        <v>1</v>
      </c>
      <c r="I485" s="186" t="str">
        <f t="shared" si="60"/>
        <v>AFP</v>
      </c>
      <c r="J485" s="193">
        <v>1</v>
      </c>
      <c r="K485" s="188">
        <f t="shared" si="61"/>
        <v>40.5</v>
      </c>
      <c r="L485" s="188">
        <f t="shared" si="62"/>
        <v>2.7337500000000001</v>
      </c>
      <c r="M485" s="188">
        <f t="shared" si="63"/>
        <v>0</v>
      </c>
      <c r="N485" s="188">
        <f t="shared" si="64"/>
        <v>3.0375000000000001</v>
      </c>
      <c r="O485" s="188">
        <f t="shared" si="59"/>
        <v>0</v>
      </c>
      <c r="P485" s="188">
        <f t="shared" si="65"/>
        <v>135</v>
      </c>
    </row>
    <row r="486" spans="1:16" ht="12.75" customHeight="1" x14ac:dyDescent="0.2">
      <c r="A486" s="141">
        <v>149</v>
      </c>
      <c r="B486" s="150" t="s">
        <v>835</v>
      </c>
      <c r="C486" s="150" t="s">
        <v>563</v>
      </c>
      <c r="D486" s="150" t="s">
        <v>771</v>
      </c>
      <c r="E486" s="146" t="s">
        <v>290</v>
      </c>
      <c r="F486" s="147">
        <v>51201</v>
      </c>
      <c r="G486" s="151">
        <v>270</v>
      </c>
      <c r="H486" s="149">
        <v>1</v>
      </c>
      <c r="I486" s="186" t="str">
        <f t="shared" si="60"/>
        <v>AFP</v>
      </c>
      <c r="J486" s="193">
        <v>1</v>
      </c>
      <c r="K486" s="188">
        <f t="shared" si="61"/>
        <v>40.5</v>
      </c>
      <c r="L486" s="188">
        <f t="shared" si="62"/>
        <v>2.7337500000000001</v>
      </c>
      <c r="M486" s="188">
        <f t="shared" si="63"/>
        <v>0</v>
      </c>
      <c r="N486" s="188">
        <f t="shared" si="64"/>
        <v>3.0375000000000001</v>
      </c>
      <c r="O486" s="188">
        <f t="shared" si="59"/>
        <v>0</v>
      </c>
      <c r="P486" s="188">
        <f t="shared" si="65"/>
        <v>135</v>
      </c>
    </row>
    <row r="487" spans="1:16" ht="12.75" customHeight="1" x14ac:dyDescent="0.2">
      <c r="A487" s="141">
        <v>150</v>
      </c>
      <c r="B487" s="150" t="s">
        <v>836</v>
      </c>
      <c r="C487" s="150" t="s">
        <v>563</v>
      </c>
      <c r="D487" s="150" t="s">
        <v>771</v>
      </c>
      <c r="E487" s="146" t="s">
        <v>290</v>
      </c>
      <c r="F487" s="147">
        <v>51201</v>
      </c>
      <c r="G487" s="151">
        <v>270</v>
      </c>
      <c r="H487" s="149">
        <v>1</v>
      </c>
      <c r="I487" s="186" t="str">
        <f t="shared" si="60"/>
        <v>AFP</v>
      </c>
      <c r="J487" s="193">
        <v>1</v>
      </c>
      <c r="K487" s="188">
        <f t="shared" si="61"/>
        <v>40.5</v>
      </c>
      <c r="L487" s="188">
        <f t="shared" si="62"/>
        <v>2.7337500000000001</v>
      </c>
      <c r="M487" s="188">
        <f t="shared" si="63"/>
        <v>0</v>
      </c>
      <c r="N487" s="188">
        <f t="shared" si="64"/>
        <v>3.0375000000000001</v>
      </c>
      <c r="O487" s="188">
        <f t="shared" si="59"/>
        <v>0</v>
      </c>
      <c r="P487" s="188">
        <f t="shared" si="65"/>
        <v>135</v>
      </c>
    </row>
    <row r="488" spans="1:16" ht="12.75" customHeight="1" x14ac:dyDescent="0.2">
      <c r="A488" s="141">
        <v>151</v>
      </c>
      <c r="B488" s="150" t="s">
        <v>837</v>
      </c>
      <c r="C488" s="150" t="s">
        <v>563</v>
      </c>
      <c r="D488" s="150" t="s">
        <v>771</v>
      </c>
      <c r="E488" s="146" t="s">
        <v>290</v>
      </c>
      <c r="F488" s="147">
        <v>51201</v>
      </c>
      <c r="G488" s="151">
        <v>270</v>
      </c>
      <c r="H488" s="149">
        <v>1</v>
      </c>
      <c r="I488" s="186" t="str">
        <f t="shared" si="60"/>
        <v>AFP</v>
      </c>
      <c r="J488" s="193">
        <v>1</v>
      </c>
      <c r="K488" s="188">
        <f t="shared" si="61"/>
        <v>40.5</v>
      </c>
      <c r="L488" s="188">
        <f t="shared" si="62"/>
        <v>2.7337500000000001</v>
      </c>
      <c r="M488" s="188">
        <f t="shared" si="63"/>
        <v>0</v>
      </c>
      <c r="N488" s="188">
        <f t="shared" si="64"/>
        <v>3.0375000000000001</v>
      </c>
      <c r="O488" s="188">
        <f t="shared" si="59"/>
        <v>0</v>
      </c>
      <c r="P488" s="188">
        <f t="shared" si="65"/>
        <v>135</v>
      </c>
    </row>
    <row r="489" spans="1:16" ht="12.75" customHeight="1" x14ac:dyDescent="0.2">
      <c r="A489" s="141">
        <v>152</v>
      </c>
      <c r="B489" s="150" t="s">
        <v>838</v>
      </c>
      <c r="C489" s="150" t="s">
        <v>563</v>
      </c>
      <c r="D489" s="150" t="s">
        <v>771</v>
      </c>
      <c r="E489" s="146" t="s">
        <v>290</v>
      </c>
      <c r="F489" s="147">
        <v>51201</v>
      </c>
      <c r="G489" s="151">
        <v>270</v>
      </c>
      <c r="H489" s="149">
        <v>1</v>
      </c>
      <c r="I489" s="186" t="str">
        <f t="shared" si="60"/>
        <v>AFP</v>
      </c>
      <c r="J489" s="193">
        <v>1</v>
      </c>
      <c r="K489" s="188">
        <f t="shared" si="61"/>
        <v>40.5</v>
      </c>
      <c r="L489" s="188">
        <f t="shared" si="62"/>
        <v>2.7337500000000001</v>
      </c>
      <c r="M489" s="188">
        <f t="shared" si="63"/>
        <v>0</v>
      </c>
      <c r="N489" s="188">
        <f t="shared" si="64"/>
        <v>3.0375000000000001</v>
      </c>
      <c r="O489" s="188">
        <f t="shared" si="59"/>
        <v>0</v>
      </c>
      <c r="P489" s="188">
        <f t="shared" si="65"/>
        <v>135</v>
      </c>
    </row>
    <row r="490" spans="1:16" ht="12.75" customHeight="1" x14ac:dyDescent="0.2">
      <c r="A490" s="141">
        <v>153</v>
      </c>
      <c r="B490" s="150" t="s">
        <v>839</v>
      </c>
      <c r="C490" s="150" t="s">
        <v>563</v>
      </c>
      <c r="D490" s="150" t="s">
        <v>771</v>
      </c>
      <c r="E490" s="146" t="s">
        <v>290</v>
      </c>
      <c r="F490" s="147">
        <v>51201</v>
      </c>
      <c r="G490" s="151">
        <v>270</v>
      </c>
      <c r="H490" s="149">
        <v>1</v>
      </c>
      <c r="I490" s="186" t="str">
        <f t="shared" si="60"/>
        <v>AFP</v>
      </c>
      <c r="J490" s="193">
        <v>1</v>
      </c>
      <c r="K490" s="188">
        <f t="shared" si="61"/>
        <v>40.5</v>
      </c>
      <c r="L490" s="188">
        <f t="shared" si="62"/>
        <v>2.7337500000000001</v>
      </c>
      <c r="M490" s="188">
        <f t="shared" si="63"/>
        <v>0</v>
      </c>
      <c r="N490" s="188">
        <f t="shared" si="64"/>
        <v>3.0375000000000001</v>
      </c>
      <c r="O490" s="188">
        <f t="shared" si="59"/>
        <v>0</v>
      </c>
      <c r="P490" s="188">
        <f t="shared" si="65"/>
        <v>135</v>
      </c>
    </row>
    <row r="491" spans="1:16" ht="12.75" customHeight="1" x14ac:dyDescent="0.2">
      <c r="A491" s="141">
        <v>154</v>
      </c>
      <c r="B491" s="150" t="s">
        <v>1017</v>
      </c>
      <c r="C491" s="150" t="s">
        <v>563</v>
      </c>
      <c r="D491" s="150" t="s">
        <v>771</v>
      </c>
      <c r="E491" s="146" t="s">
        <v>290</v>
      </c>
      <c r="F491" s="147">
        <v>51201</v>
      </c>
      <c r="G491" s="151">
        <v>270</v>
      </c>
      <c r="H491" s="149">
        <v>3</v>
      </c>
      <c r="I491" s="186" t="str">
        <f t="shared" si="60"/>
        <v>ISPFA</v>
      </c>
      <c r="J491" s="193">
        <v>1</v>
      </c>
      <c r="K491" s="188">
        <f t="shared" si="61"/>
        <v>40.5</v>
      </c>
      <c r="L491" s="188">
        <f t="shared" si="62"/>
        <v>0</v>
      </c>
      <c r="M491" s="188">
        <f t="shared" si="63"/>
        <v>0</v>
      </c>
      <c r="N491" s="188">
        <f t="shared" si="64"/>
        <v>3.0375000000000001</v>
      </c>
      <c r="O491" s="188">
        <f t="shared" si="59"/>
        <v>0</v>
      </c>
      <c r="P491" s="188">
        <f t="shared" si="65"/>
        <v>135</v>
      </c>
    </row>
    <row r="492" spans="1:16" ht="12.75" customHeight="1" x14ac:dyDescent="0.2">
      <c r="A492" s="141">
        <v>155</v>
      </c>
      <c r="B492" s="150" t="s">
        <v>1018</v>
      </c>
      <c r="C492" s="150" t="s">
        <v>563</v>
      </c>
      <c r="D492" s="150" t="s">
        <v>771</v>
      </c>
      <c r="E492" s="146" t="s">
        <v>290</v>
      </c>
      <c r="F492" s="147">
        <v>51201</v>
      </c>
      <c r="G492" s="151">
        <v>270</v>
      </c>
      <c r="H492" s="149">
        <v>1</v>
      </c>
      <c r="I492" s="186" t="str">
        <f t="shared" si="60"/>
        <v>AFP</v>
      </c>
      <c r="J492" s="193">
        <v>1</v>
      </c>
      <c r="K492" s="188">
        <f t="shared" si="61"/>
        <v>40.5</v>
      </c>
      <c r="L492" s="188">
        <f t="shared" si="62"/>
        <v>2.7337500000000001</v>
      </c>
      <c r="M492" s="188">
        <f t="shared" si="63"/>
        <v>0</v>
      </c>
      <c r="N492" s="188">
        <f t="shared" si="64"/>
        <v>3.0375000000000001</v>
      </c>
      <c r="O492" s="188">
        <f t="shared" si="59"/>
        <v>0</v>
      </c>
      <c r="P492" s="188">
        <f t="shared" si="65"/>
        <v>135</v>
      </c>
    </row>
    <row r="493" spans="1:16" ht="12.75" customHeight="1" x14ac:dyDescent="0.2">
      <c r="A493" s="141">
        <v>156</v>
      </c>
      <c r="B493" s="157" t="s">
        <v>62</v>
      </c>
      <c r="C493" s="150" t="s">
        <v>563</v>
      </c>
      <c r="D493" s="150" t="s">
        <v>771</v>
      </c>
      <c r="E493" s="146" t="s">
        <v>290</v>
      </c>
      <c r="F493" s="147">
        <v>51201</v>
      </c>
      <c r="G493" s="151">
        <v>270</v>
      </c>
      <c r="H493" s="149">
        <v>1</v>
      </c>
      <c r="I493" s="186" t="str">
        <f t="shared" si="60"/>
        <v>AFP</v>
      </c>
      <c r="J493" s="193">
        <v>1</v>
      </c>
      <c r="K493" s="188">
        <f t="shared" si="61"/>
        <v>40.5</v>
      </c>
      <c r="L493" s="188">
        <f t="shared" si="62"/>
        <v>2.7337500000000001</v>
      </c>
      <c r="M493" s="188">
        <f t="shared" si="63"/>
        <v>0</v>
      </c>
      <c r="N493" s="188">
        <f t="shared" si="64"/>
        <v>3.0375000000000001</v>
      </c>
      <c r="O493" s="188">
        <f t="shared" si="59"/>
        <v>0</v>
      </c>
      <c r="P493" s="188">
        <f t="shared" si="65"/>
        <v>135</v>
      </c>
    </row>
    <row r="494" spans="1:16" ht="12.75" customHeight="1" thickBot="1" x14ac:dyDescent="0.25">
      <c r="A494" s="141"/>
      <c r="B494" s="157"/>
      <c r="C494" s="150"/>
      <c r="D494" s="150"/>
      <c r="E494" s="146"/>
      <c r="F494" s="147"/>
      <c r="G494" s="181">
        <f>SUM(G338:G493)</f>
        <v>61161</v>
      </c>
      <c r="H494" s="203"/>
      <c r="I494" s="196"/>
      <c r="J494" s="197"/>
      <c r="K494" s="181">
        <f t="shared" ref="K494:P494" si="66">SUM(K338:K493)</f>
        <v>9110.4</v>
      </c>
      <c r="L494" s="181">
        <f t="shared" si="66"/>
        <v>593.08199999999954</v>
      </c>
      <c r="M494" s="181">
        <f t="shared" si="66"/>
        <v>4.8825000000000003</v>
      </c>
      <c r="N494" s="181">
        <f t="shared" si="66"/>
        <v>683.28000000000088</v>
      </c>
      <c r="O494" s="181">
        <f t="shared" si="66"/>
        <v>0</v>
      </c>
      <c r="P494" s="181">
        <f t="shared" si="66"/>
        <v>30368</v>
      </c>
    </row>
    <row r="495" spans="1:16" ht="13.5" thickTop="1" x14ac:dyDescent="0.2"/>
    <row r="496" spans="1:16" ht="13.5" thickBot="1" x14ac:dyDescent="0.25">
      <c r="A496" s="205">
        <f>COUNT(A9:A393)</f>
        <v>365</v>
      </c>
      <c r="B496" s="183"/>
      <c r="C496" s="184"/>
      <c r="D496" s="206" t="s">
        <v>465</v>
      </c>
      <c r="E496" s="207"/>
      <c r="F496" s="207"/>
      <c r="G496" s="208">
        <f>+G494+G336+G223+G215+G195+G187+G111+G59+G55+G35+G23</f>
        <v>229531.54</v>
      </c>
      <c r="H496" s="208"/>
      <c r="I496" s="208"/>
      <c r="J496" s="209"/>
      <c r="K496" s="208">
        <f t="shared" ref="K496:P496" si="67">+K494+K336+K223+K215+K195+K187+K111+K59+K55+K35+K23</f>
        <v>20778.75</v>
      </c>
      <c r="L496" s="208">
        <f t="shared" si="67"/>
        <v>1261.6964999999993</v>
      </c>
      <c r="M496" s="208">
        <f t="shared" si="67"/>
        <v>20.370000000000005</v>
      </c>
      <c r="N496" s="208">
        <f t="shared" si="67"/>
        <v>1558.4062500000007</v>
      </c>
      <c r="O496" s="208">
        <f t="shared" si="67"/>
        <v>0</v>
      </c>
      <c r="P496" s="208">
        <f t="shared" si="67"/>
        <v>69262.5</v>
      </c>
    </row>
    <row r="497" spans="1:24" ht="13.5" thickTop="1" x14ac:dyDescent="0.2">
      <c r="E497" s="129"/>
      <c r="F497" s="129"/>
      <c r="G497" s="185"/>
      <c r="J497" s="129"/>
    </row>
    <row r="498" spans="1:24" s="128" customFormat="1" x14ac:dyDescent="0.2">
      <c r="A498" s="129"/>
      <c r="B498" s="129"/>
      <c r="C498" s="129"/>
      <c r="D498" s="129"/>
      <c r="E498" s="182"/>
      <c r="F498" s="182"/>
      <c r="G498" s="65"/>
      <c r="H498" s="65"/>
      <c r="I498" s="65"/>
      <c r="K498" s="129"/>
      <c r="L498" s="129"/>
      <c r="M498" s="129"/>
      <c r="N498" s="129"/>
      <c r="O498" s="129"/>
      <c r="P498" s="129"/>
      <c r="Q498" s="129"/>
      <c r="R498" s="129"/>
      <c r="S498" s="129"/>
      <c r="T498" s="129"/>
      <c r="U498" s="129"/>
      <c r="V498" s="129"/>
      <c r="W498" s="129"/>
      <c r="X498" s="129"/>
    </row>
  </sheetData>
  <mergeCells count="14">
    <mergeCell ref="J4:P4"/>
    <mergeCell ref="J5:J7"/>
    <mergeCell ref="K5:P5"/>
    <mergeCell ref="K6:K7"/>
    <mergeCell ref="A1:H1"/>
    <mergeCell ref="A2:H2"/>
    <mergeCell ref="A3:H3"/>
    <mergeCell ref="A4:A7"/>
    <mergeCell ref="C4:C7"/>
    <mergeCell ref="D4:D7"/>
    <mergeCell ref="E4:E7"/>
    <mergeCell ref="F4:F7"/>
    <mergeCell ref="G4:G7"/>
    <mergeCell ref="H4:I7"/>
  </mergeCells>
  <printOptions horizontalCentered="1"/>
  <pageMargins left="0.15748031496062992" right="0.15748031496062992" top="0.55118110236220474" bottom="0.35433070866141736" header="0" footer="0"/>
  <pageSetup scale="70" orientation="landscape" r:id="rId1"/>
  <headerFooter alignWithMargins="0">
    <oddFooter>Página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Pres2021</vt:lpstr>
      <vt:lpstr>Decreto15</vt:lpstr>
      <vt:lpstr>Estructura2020</vt:lpstr>
      <vt:lpstr>Resumen1</vt:lpstr>
      <vt:lpstr>Pres_Ingresos</vt:lpstr>
      <vt:lpstr>Pres_Egresos</vt:lpstr>
      <vt:lpstr>DispGrales</vt:lpstr>
      <vt:lpstr>METODOS_PROY_ING (FODES)</vt:lpstr>
      <vt:lpstr>Nomina_Vac2017</vt:lpstr>
      <vt:lpstr>Nomina (2)</vt:lpstr>
      <vt:lpstr>Vacantes</vt:lpstr>
      <vt:lpstr>Plazas1</vt:lpstr>
      <vt:lpstr>HOLCIM</vt:lpstr>
      <vt:lpstr>424</vt:lpstr>
      <vt:lpstr>Estructura2020!Área_de_impresión</vt:lpstr>
      <vt:lpstr>HOLCIM!Área_de_impresión</vt:lpstr>
      <vt:lpstr>'Nomina (2)'!Área_de_impresión</vt:lpstr>
      <vt:lpstr>Nomina_Vac2017!Área_de_impresión</vt:lpstr>
      <vt:lpstr>Plazas1!Área_de_impresión</vt:lpstr>
      <vt:lpstr>Pres_Egresos!Área_de_impresión</vt:lpstr>
      <vt:lpstr>Pres_Ingresos!Área_de_impresión</vt:lpstr>
      <vt:lpstr>Resumen1!Área_de_impresión</vt:lpstr>
      <vt:lpstr>HOLCIM!Títulos_a_imprimir</vt:lpstr>
      <vt:lpstr>'Nomina (2)'!Títulos_a_imprimir</vt:lpstr>
      <vt:lpstr>Nomina_Vac2017!Títulos_a_imprimir</vt:lpstr>
      <vt:lpstr>Plazas1!Títulos_a_imprimir</vt:lpstr>
      <vt:lpstr>Pres_Egresos!Títulos_a_imprimir</vt:lpstr>
      <vt:lpstr>Pres_Ingresos!Títulos_a_imprimir</vt:lpstr>
    </vt:vector>
  </TitlesOfParts>
  <Manager>Región Occidental</Manager>
  <Company>ISDEM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Formulación del Presupuesto por Areas de Gestión</dc:title>
  <dc:subject>Sector Municipal</dc:subject>
  <dc:creator>Carlos M. Mendoza</dc:creator>
  <cp:lastModifiedBy>Usuario1</cp:lastModifiedBy>
  <cp:lastPrinted>2021-03-03T21:05:37Z</cp:lastPrinted>
  <dcterms:created xsi:type="dcterms:W3CDTF">2004-08-04T15:52:30Z</dcterms:created>
  <dcterms:modified xsi:type="dcterms:W3CDTF">2021-03-04T04:13:20Z</dcterms:modified>
</cp:coreProperties>
</file>