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6" windowWidth="12240" windowHeight="5832" firstSheet="1" activeTab="6"/>
  </bookViews>
  <sheets>
    <sheet name="FONDOS PROPIOS" sheetId="3" r:id="rId1"/>
    <sheet name="25% FODES" sheetId="4" r:id="rId2"/>
    <sheet name="75 % FODES" sheetId="5" r:id="rId3"/>
    <sheet name="AMORT DEUDA" sheetId="7" r:id="rId4"/>
    <sheet name="EGRESOS" sheetId="8" r:id="rId5"/>
    <sheet name="INGRESOS" sheetId="9" r:id="rId6"/>
    <sheet name="Hoja1" sheetId="10" r:id="rId7"/>
  </sheets>
  <externalReferences>
    <externalReference r:id="rId8"/>
    <externalReference r:id="rId9"/>
  </externalReferences>
  <calcPr calcId="125725"/>
</workbook>
</file>

<file path=xl/calcChain.xml><?xml version="1.0" encoding="utf-8"?>
<calcChain xmlns="http://schemas.openxmlformats.org/spreadsheetml/2006/main">
  <c r="H51" i="5"/>
  <c r="H18" i="3" l="1"/>
  <c r="H26"/>
  <c r="D26" i="8" s="1"/>
  <c r="H25" i="3"/>
  <c r="H24"/>
  <c r="H23"/>
  <c r="H22"/>
  <c r="H21"/>
  <c r="H19"/>
  <c r="H20" l="1"/>
  <c r="I46" i="8" l="1"/>
  <c r="I50"/>
  <c r="I16"/>
  <c r="I31"/>
  <c r="I36"/>
  <c r="I43"/>
  <c r="I44"/>
  <c r="I47"/>
  <c r="I48"/>
  <c r="I65"/>
  <c r="H62"/>
  <c r="H33"/>
  <c r="H37"/>
  <c r="H24"/>
  <c r="H31"/>
  <c r="H76"/>
  <c r="I55"/>
  <c r="H28" i="5"/>
  <c r="I26" i="8"/>
  <c r="I22"/>
  <c r="I21"/>
  <c r="I19"/>
  <c r="I18"/>
  <c r="I15"/>
  <c r="I13"/>
  <c r="H75"/>
  <c r="H50"/>
  <c r="J83" l="1"/>
  <c r="N83"/>
  <c r="H20" i="7"/>
  <c r="H323" i="5" s="1"/>
  <c r="H319" l="1"/>
  <c r="H171"/>
  <c r="I64" i="8" s="1"/>
  <c r="H47" i="5"/>
  <c r="H78" i="8" s="1"/>
  <c r="H44" i="5"/>
  <c r="H77" i="8" s="1"/>
  <c r="D46"/>
  <c r="H17" i="3"/>
  <c r="D24" i="8" s="1"/>
  <c r="H16" i="3"/>
  <c r="H15"/>
  <c r="H14"/>
  <c r="H13"/>
  <c r="H94" i="4"/>
  <c r="H93"/>
  <c r="H70"/>
  <c r="H69"/>
  <c r="H68"/>
  <c r="H67"/>
  <c r="H58"/>
  <c r="H23"/>
  <c r="H22"/>
  <c r="H18"/>
  <c r="H17"/>
  <c r="H16"/>
  <c r="H15"/>
  <c r="H14"/>
  <c r="H13"/>
  <c r="H12"/>
  <c r="C13" i="8" s="1"/>
  <c r="H48" i="4"/>
  <c r="H47"/>
  <c r="H46"/>
  <c r="C70" i="8" s="1"/>
  <c r="H45" i="4"/>
  <c r="C68" i="8" s="1"/>
  <c r="H44" i="4"/>
  <c r="H43"/>
  <c r="C63" i="8" s="1"/>
  <c r="H42" i="4"/>
  <c r="C62" i="8" s="1"/>
  <c r="H41" i="4"/>
  <c r="H40"/>
  <c r="C60" i="8" s="1"/>
  <c r="H39" i="4"/>
  <c r="H38"/>
  <c r="C52" i="8" s="1"/>
  <c r="H37" i="4"/>
  <c r="C51" i="8" s="1"/>
  <c r="H36" i="4"/>
  <c r="C50" i="8" s="1"/>
  <c r="H35" i="4"/>
  <c r="C47" i="8" s="1"/>
  <c r="H34" i="4"/>
  <c r="C46" i="8" s="1"/>
  <c r="H33" i="4"/>
  <c r="C45" i="8" s="1"/>
  <c r="H32" i="4"/>
  <c r="C44" i="8" s="1"/>
  <c r="H31" i="4"/>
  <c r="C43" i="8" s="1"/>
  <c r="H30" i="4"/>
  <c r="C42" i="8" s="1"/>
  <c r="H29" i="4"/>
  <c r="C41" i="8" s="1"/>
  <c r="H28" i="4"/>
  <c r="C40" i="8" s="1"/>
  <c r="H27" i="4"/>
  <c r="C39" i="8" s="1"/>
  <c r="H26" i="4"/>
  <c r="C38" i="8" s="1"/>
  <c r="H25" i="4"/>
  <c r="C37" i="8" s="1"/>
  <c r="H24" i="4"/>
  <c r="H21"/>
  <c r="C31" i="8" s="1"/>
  <c r="H20" i="4"/>
  <c r="C30" i="8" s="1"/>
  <c r="H19" i="4"/>
  <c r="C29" i="8" s="1"/>
  <c r="K98" i="9"/>
  <c r="D43"/>
  <c r="C42"/>
  <c r="E104" i="10"/>
  <c r="F103"/>
  <c r="F105" s="1"/>
  <c r="E74"/>
  <c r="H27" i="3" l="1"/>
  <c r="H81" i="8"/>
  <c r="J82"/>
  <c r="J59"/>
  <c r="J58"/>
  <c r="I62"/>
  <c r="I27"/>
  <c r="J84" l="1"/>
  <c r="C54"/>
  <c r="C36"/>
  <c r="C23"/>
  <c r="D53" l="1"/>
  <c r="H175" i="5"/>
  <c r="I39" i="8" s="1"/>
  <c r="H173" i="5"/>
  <c r="H172"/>
  <c r="I28" i="8" s="1"/>
  <c r="H170" i="5"/>
  <c r="I24" i="8" s="1"/>
  <c r="H167" i="5" l="1"/>
  <c r="H35"/>
  <c r="H37"/>
  <c r="H54" i="8" s="1"/>
  <c r="H39" i="5"/>
  <c r="H41"/>
  <c r="H73" i="8" s="1"/>
  <c r="H76" i="5"/>
  <c r="H97"/>
  <c r="H120"/>
  <c r="H150"/>
  <c r="H197"/>
  <c r="H228"/>
  <c r="H246"/>
  <c r="H269"/>
  <c r="H296"/>
  <c r="C45" i="9"/>
  <c r="K41"/>
  <c r="K42"/>
  <c r="K43"/>
  <c r="K44"/>
  <c r="H54" i="5" l="1"/>
  <c r="H28" i="8"/>
  <c r="H84" s="1"/>
  <c r="H273" i="5"/>
  <c r="H32" i="8"/>
  <c r="H178" i="5"/>
  <c r="J320" s="1"/>
  <c r="I20" i="8"/>
  <c r="I84" s="1"/>
  <c r="J321" i="5"/>
  <c r="D45" i="9"/>
  <c r="H322" i="5" l="1"/>
  <c r="C66" i="8"/>
  <c r="H97" i="4"/>
  <c r="G26" i="8" s="1"/>
  <c r="H96" i="4"/>
  <c r="G21" i="8" s="1"/>
  <c r="H95" i="4"/>
  <c r="G19" i="8" s="1"/>
  <c r="G15"/>
  <c r="G13"/>
  <c r="H75" i="4"/>
  <c r="F67" i="8" s="1"/>
  <c r="H76" i="4"/>
  <c r="F43" i="8" s="1"/>
  <c r="H108" i="4"/>
  <c r="H109" s="1"/>
  <c r="H74"/>
  <c r="F35" i="8" s="1"/>
  <c r="H73" i="4"/>
  <c r="F34" i="8" s="1"/>
  <c r="H72" i="4"/>
  <c r="F27" i="8" s="1"/>
  <c r="H71" i="4"/>
  <c r="F26" i="8" s="1"/>
  <c r="F21"/>
  <c r="F19"/>
  <c r="F13"/>
  <c r="F15"/>
  <c r="H62" i="4"/>
  <c r="E68" i="8" s="1"/>
  <c r="H61" i="4"/>
  <c r="E35" i="8" s="1"/>
  <c r="H60" i="4"/>
  <c r="E34" i="8" s="1"/>
  <c r="H59" i="4"/>
  <c r="E27" i="8" s="1"/>
  <c r="E26"/>
  <c r="C35"/>
  <c r="C34"/>
  <c r="C27"/>
  <c r="C26"/>
  <c r="C21"/>
  <c r="C19"/>
  <c r="C15"/>
  <c r="D13"/>
  <c r="D62"/>
  <c r="D49"/>
  <c r="C84" l="1"/>
  <c r="G84"/>
  <c r="F84"/>
  <c r="D19"/>
  <c r="H49" i="4"/>
  <c r="H102"/>
  <c r="H77"/>
  <c r="H110"/>
  <c r="K91" i="9" l="1"/>
  <c r="E24" i="10" l="1"/>
  <c r="E12"/>
  <c r="B131"/>
  <c r="B133" s="1"/>
  <c r="B120"/>
  <c r="B77"/>
  <c r="B94"/>
  <c r="B14"/>
  <c r="B35"/>
  <c r="B36" s="1"/>
  <c r="B70"/>
  <c r="N20" i="8"/>
  <c r="N16"/>
  <c r="N62"/>
  <c r="N17"/>
  <c r="N35"/>
  <c r="N39"/>
  <c r="N43"/>
  <c r="N47"/>
  <c r="N51"/>
  <c r="N55"/>
  <c r="N59"/>
  <c r="N63"/>
  <c r="N67"/>
  <c r="N71"/>
  <c r="N75"/>
  <c r="N79"/>
  <c r="N37"/>
  <c r="N32"/>
  <c r="N24"/>
  <c r="N65"/>
  <c r="N66"/>
  <c r="N68"/>
  <c r="N69"/>
  <c r="N70"/>
  <c r="N72"/>
  <c r="N73"/>
  <c r="N74"/>
  <c r="N77"/>
  <c r="N78"/>
  <c r="N80"/>
  <c r="N81"/>
  <c r="N82"/>
  <c r="N64"/>
  <c r="N61"/>
  <c r="N60"/>
  <c r="N58"/>
  <c r="N57"/>
  <c r="N56"/>
  <c r="N54"/>
  <c r="N53"/>
  <c r="N52"/>
  <c r="N49"/>
  <c r="N48"/>
  <c r="N34"/>
  <c r="N36"/>
  <c r="N38"/>
  <c r="N40"/>
  <c r="N41"/>
  <c r="N42"/>
  <c r="N44"/>
  <c r="N45"/>
  <c r="N46"/>
  <c r="N29"/>
  <c r="N30"/>
  <c r="N31"/>
  <c r="N33"/>
  <c r="N26"/>
  <c r="N27"/>
  <c r="N28"/>
  <c r="N23"/>
  <c r="N25"/>
  <c r="N22"/>
  <c r="N18"/>
  <c r="L101" i="9"/>
  <c r="M101" s="1"/>
  <c r="N101" s="1"/>
  <c r="L100"/>
  <c r="M100" s="1"/>
  <c r="N100" s="1"/>
  <c r="L99"/>
  <c r="M99" s="1"/>
  <c r="L98"/>
  <c r="M98" s="1"/>
  <c r="N98" s="1"/>
  <c r="K97"/>
  <c r="K94"/>
  <c r="L94" s="1"/>
  <c r="M94" s="1"/>
  <c r="N94" s="1"/>
  <c r="L93"/>
  <c r="M93" s="1"/>
  <c r="N93" s="1"/>
  <c r="O93" s="1"/>
  <c r="K92"/>
  <c r="L92" s="1"/>
  <c r="M92" s="1"/>
  <c r="N92" s="1"/>
  <c r="L91"/>
  <c r="M91" s="1"/>
  <c r="N91" s="1"/>
  <c r="L90"/>
  <c r="M90" s="1"/>
  <c r="N90" s="1"/>
  <c r="O90" s="1"/>
  <c r="K89"/>
  <c r="L89" s="1"/>
  <c r="M89" s="1"/>
  <c r="N89" s="1"/>
  <c r="K88"/>
  <c r="L88" s="1"/>
  <c r="M88" s="1"/>
  <c r="N88" s="1"/>
  <c r="K87"/>
  <c r="L87" s="1"/>
  <c r="M87" s="1"/>
  <c r="N87" s="1"/>
  <c r="K86"/>
  <c r="L86" s="1"/>
  <c r="M86" s="1"/>
  <c r="N86" s="1"/>
  <c r="K85"/>
  <c r="L85" s="1"/>
  <c r="M85" s="1"/>
  <c r="N85" s="1"/>
  <c r="K84"/>
  <c r="L84" s="1"/>
  <c r="M84" s="1"/>
  <c r="N84" s="1"/>
  <c r="L83"/>
  <c r="M83" s="1"/>
  <c r="N83" s="1"/>
  <c r="G25" s="1"/>
  <c r="K82"/>
  <c r="L82" s="1"/>
  <c r="M82" s="1"/>
  <c r="N82" s="1"/>
  <c r="K81"/>
  <c r="L81" s="1"/>
  <c r="M81" s="1"/>
  <c r="N81" s="1"/>
  <c r="O102" s="1"/>
  <c r="K80"/>
  <c r="L80" s="1"/>
  <c r="M80" s="1"/>
  <c r="N80" s="1"/>
  <c r="K79"/>
  <c r="K76"/>
  <c r="L76" s="1"/>
  <c r="M76" s="1"/>
  <c r="N76" s="1"/>
  <c r="K75"/>
  <c r="L75" s="1"/>
  <c r="M75" s="1"/>
  <c r="N75" s="1"/>
  <c r="K74"/>
  <c r="L74" s="1"/>
  <c r="M74" s="1"/>
  <c r="N74" s="1"/>
  <c r="K73"/>
  <c r="L73" s="1"/>
  <c r="M73" s="1"/>
  <c r="K72"/>
  <c r="L72" s="1"/>
  <c r="M72" s="1"/>
  <c r="N72" s="1"/>
  <c r="G14" s="1"/>
  <c r="K14" s="1"/>
  <c r="M71"/>
  <c r="K71"/>
  <c r="N14" i="8"/>
  <c r="O72" i="9" l="1"/>
  <c r="N50" i="8"/>
  <c r="O91" i="9"/>
  <c r="G33"/>
  <c r="O94"/>
  <c r="G36"/>
  <c r="D15" i="8"/>
  <c r="B95" i="10"/>
  <c r="O92" i="9"/>
  <c r="G34"/>
  <c r="K34" s="1"/>
  <c r="O74"/>
  <c r="G16"/>
  <c r="K16" s="1"/>
  <c r="O84"/>
  <c r="G26"/>
  <c r="K26" s="1"/>
  <c r="O75"/>
  <c r="G17"/>
  <c r="K17" s="1"/>
  <c r="O81"/>
  <c r="G23"/>
  <c r="K23" s="1"/>
  <c r="O85"/>
  <c r="G27"/>
  <c r="K27" s="1"/>
  <c r="O89"/>
  <c r="G31"/>
  <c r="K31" s="1"/>
  <c r="O76"/>
  <c r="G18"/>
  <c r="K18" s="1"/>
  <c r="O82"/>
  <c r="G24"/>
  <c r="K24" s="1"/>
  <c r="O80"/>
  <c r="G22"/>
  <c r="K22" s="1"/>
  <c r="O88"/>
  <c r="G30"/>
  <c r="K30" s="1"/>
  <c r="L97"/>
  <c r="M97" s="1"/>
  <c r="K96"/>
  <c r="O86"/>
  <c r="G28"/>
  <c r="K28" s="1"/>
  <c r="N71"/>
  <c r="O71" s="1"/>
  <c r="K70"/>
  <c r="N73"/>
  <c r="G15" s="1"/>
  <c r="K15" s="1"/>
  <c r="L79"/>
  <c r="M79" s="1"/>
  <c r="N79" s="1"/>
  <c r="K78"/>
  <c r="O83"/>
  <c r="K25"/>
  <c r="O87"/>
  <c r="G29"/>
  <c r="K29" s="1"/>
  <c r="O98" l="1"/>
  <c r="G40"/>
  <c r="K40" s="1"/>
  <c r="K33"/>
  <c r="G32"/>
  <c r="K32" s="1"/>
  <c r="K36"/>
  <c r="G35"/>
  <c r="K35" s="1"/>
  <c r="N97"/>
  <c r="K77"/>
  <c r="L77" s="1"/>
  <c r="L78"/>
  <c r="M78" s="1"/>
  <c r="N78" s="1"/>
  <c r="O73"/>
  <c r="G13"/>
  <c r="L70"/>
  <c r="M70" s="1"/>
  <c r="N70" s="1"/>
  <c r="K69"/>
  <c r="L69" s="1"/>
  <c r="M69" s="1"/>
  <c r="N69" s="1"/>
  <c r="K95"/>
  <c r="L95" s="1"/>
  <c r="M95" s="1"/>
  <c r="N95" s="1"/>
  <c r="L96"/>
  <c r="M96" s="1"/>
  <c r="N96" s="1"/>
  <c r="G21"/>
  <c r="G20" s="1"/>
  <c r="O79"/>
  <c r="O97" l="1"/>
  <c r="O99" s="1"/>
  <c r="G39"/>
  <c r="G45" s="1"/>
  <c r="L45" s="1"/>
  <c r="K21"/>
  <c r="M77"/>
  <c r="N77" s="1"/>
  <c r="N99" s="1"/>
  <c r="G12"/>
  <c r="K12" s="1"/>
  <c r="K13"/>
  <c r="O101" l="1"/>
  <c r="O103"/>
  <c r="G38"/>
  <c r="K39"/>
  <c r="P78"/>
  <c r="G19"/>
  <c r="K20"/>
  <c r="G37" l="1"/>
  <c r="K37" s="1"/>
  <c r="K38"/>
  <c r="K19"/>
  <c r="L37" l="1"/>
  <c r="K45"/>
  <c r="D21" i="8" l="1"/>
  <c r="D84" s="1"/>
  <c r="D87" s="1"/>
  <c r="H30" i="3"/>
  <c r="H55" i="4" l="1"/>
  <c r="E15" i="8" s="1"/>
  <c r="N15" s="1"/>
  <c r="H57" i="4" l="1"/>
  <c r="E21" i="8" s="1"/>
  <c r="N21" s="1"/>
  <c r="H56" i="4"/>
  <c r="E19" i="8" s="1"/>
  <c r="N19" s="1"/>
  <c r="H54" i="4"/>
  <c r="E13" i="8" l="1"/>
  <c r="H63" i="4"/>
  <c r="H104" s="1"/>
  <c r="I108" s="1"/>
  <c r="H112"/>
  <c r="H113" s="1"/>
  <c r="E84" i="8" l="1"/>
  <c r="C87" s="1"/>
  <c r="N13"/>
  <c r="N76"/>
  <c r="E87"/>
  <c r="G87" s="1"/>
  <c r="E88" l="1"/>
  <c r="H86"/>
  <c r="N84"/>
  <c r="H329" i="5"/>
  <c r="H324"/>
  <c r="H321" l="1"/>
  <c r="H325" s="1"/>
</calcChain>
</file>

<file path=xl/sharedStrings.xml><?xml version="1.0" encoding="utf-8"?>
<sst xmlns="http://schemas.openxmlformats.org/spreadsheetml/2006/main" count="1190" uniqueCount="391">
  <si>
    <t>Código Presupuestario</t>
  </si>
  <si>
    <t>Concepto</t>
  </si>
  <si>
    <t>En US dólares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</si>
  <si>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</si>
  <si>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</si>
  <si>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</si>
  <si>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</si>
  <si>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</si>
  <si>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</si>
  <si>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</si>
  <si>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</si>
  <si>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</t>
  </si>
  <si>
    <t>Promedio</t>
  </si>
  <si>
    <t>Vialidad</t>
  </si>
  <si>
    <t>TASAS Y DERECHOS</t>
  </si>
  <si>
    <t>TASAS</t>
  </si>
  <si>
    <t>Alumbrado Público</t>
  </si>
  <si>
    <t>Aseo Público</t>
  </si>
  <si>
    <t>Casetas Telefónicas</t>
  </si>
  <si>
    <t>Cementerios Municipales</t>
  </si>
  <si>
    <t>Fiestas</t>
  </si>
  <si>
    <t>DERECHOS</t>
  </si>
  <si>
    <t>Permisos y Licencias Municipales</t>
  </si>
  <si>
    <t>Cotejo de Fierros</t>
  </si>
  <si>
    <t>INGRESOS FINANCIEROS Y OTROS</t>
  </si>
  <si>
    <t>MULTAS E INTERESES POR MORA</t>
  </si>
  <si>
    <t>Multas por Registro Civil</t>
  </si>
  <si>
    <t>Total Rubro</t>
  </si>
  <si>
    <t>Total Cuenta</t>
  </si>
  <si>
    <t>Total Objeto Específico</t>
  </si>
  <si>
    <t>IMPUESTOS</t>
  </si>
  <si>
    <t>De Comercio</t>
  </si>
  <si>
    <t>IMP. MPALES</t>
  </si>
  <si>
    <t>MULT E INT X MORA</t>
  </si>
  <si>
    <t>ING FIN Y OTROS</t>
  </si>
  <si>
    <t>Permisos y Lic Mpales</t>
  </si>
  <si>
    <t>IMPUESTOS  MUNICIPALES</t>
  </si>
  <si>
    <t>ANEXO 4.1</t>
  </si>
  <si>
    <t>DEPARTAMENTO DE SANTA ANA</t>
  </si>
  <si>
    <t>FORMULACIÓN DEL PRESUPUESTO MUNICIPAL DE EGRESOS</t>
  </si>
  <si>
    <t>(En Dólares de los Estados Unidos de América)</t>
  </si>
  <si>
    <t>PRESUPUESTO MUNICIPAL DE FUNCIONAMIENTO POR ESTRUCTURA PRESUPUESTARIA</t>
  </si>
  <si>
    <t>FUENTE O SUBFUENTE DE FINANCIAMIENTO: Recursos Propios</t>
  </si>
  <si>
    <t>ESTRUCTURA PRESUPUESTARIA</t>
  </si>
  <si>
    <t>(1) Área de Gestión</t>
  </si>
  <si>
    <t>(2) Unidd Presupuestaria</t>
  </si>
  <si>
    <t>(3) Linea de Trabajo</t>
  </si>
  <si>
    <t>(4) Fuente de Financiamiento</t>
  </si>
  <si>
    <t>(5) Subfuente de Financiamiento</t>
  </si>
  <si>
    <t>(6) Objeto Específico</t>
  </si>
  <si>
    <t>(7) DENOMINACIÓN</t>
  </si>
  <si>
    <t>(8) MONTO</t>
  </si>
  <si>
    <t>(9) TOTAL GASTOS</t>
  </si>
  <si>
    <t>01</t>
  </si>
  <si>
    <t>0101</t>
  </si>
  <si>
    <t>1</t>
  </si>
  <si>
    <t>2</t>
  </si>
  <si>
    <t>000</t>
  </si>
  <si>
    <t>SERVICIOS DE TELECOMUNICACIONES</t>
  </si>
  <si>
    <t>0102</t>
  </si>
  <si>
    <t>PRODUCTOS DE PAPEL Y CARTON</t>
  </si>
  <si>
    <t>0201</t>
  </si>
  <si>
    <t>0202</t>
  </si>
  <si>
    <t>PRODUCTOS TEXTILES Y VESTUARIOS</t>
  </si>
  <si>
    <t>MATERIALES INFORMATICOS</t>
  </si>
  <si>
    <t>SERVICIOS DE ENERGIA ELECTRICA</t>
  </si>
  <si>
    <t>VIATICOS POR COMISION INTERNA</t>
  </si>
  <si>
    <t>COMBUSTIBLES Y LUBRICANTES</t>
  </si>
  <si>
    <t>BIENES DE USO Y CONSUMO DIVERSO</t>
  </si>
  <si>
    <t>FUENTE O SUBFUENTE DE FINANCIAMIENTO: FODES 25%</t>
  </si>
  <si>
    <t xml:space="preserve">            financiamiento</t>
  </si>
  <si>
    <t>110</t>
  </si>
  <si>
    <t>51101</t>
  </si>
  <si>
    <t>SUELDOS</t>
  </si>
  <si>
    <t>AGUINALDOS</t>
  </si>
  <si>
    <t>APORTE PATRONAL ISSS REUNERAC.PERMANENTES</t>
  </si>
  <si>
    <t>APORTE PATRONAL AFP POR REMUNERAC.PERMANENTES</t>
  </si>
  <si>
    <t>ANEXO 4.2</t>
  </si>
  <si>
    <t>PRESUPUESTO MUNICIPAL DE INVERSION POR ESTRUCTURA PRESUPUESTARIA</t>
  </si>
  <si>
    <t>111</t>
  </si>
  <si>
    <t>61601</t>
  </si>
  <si>
    <t>VIALES</t>
  </si>
  <si>
    <t>MATERIALES ELECTRICOS</t>
  </si>
  <si>
    <t>ANEXO 4.3</t>
  </si>
  <si>
    <t>PRESUPUESTO MUNICIPAL DEL SERVICIO DE LA DEUDA POR ESTRUCTURA PRESUPUESTARIA</t>
  </si>
  <si>
    <t>(9) T O T A L   GASTOS</t>
  </si>
  <si>
    <t>05</t>
  </si>
  <si>
    <t>0501</t>
  </si>
  <si>
    <t>ANEXO 4</t>
  </si>
  <si>
    <t>DETALLE CONSOLIDADO DE EGRESOS POR ESPECIFICO Y ESTRUCTURA PRESUPUESTARIA</t>
  </si>
  <si>
    <t>(1) Objeto Específico</t>
  </si>
  <si>
    <t>(2) DENOMINACIÓN</t>
  </si>
  <si>
    <t>(3) ESTRUCTURA PRESUPUESTARIA</t>
  </si>
  <si>
    <t>(4) TOTAL</t>
  </si>
  <si>
    <t>1-01-01-1-110</t>
  </si>
  <si>
    <t>1-01-01-2-000</t>
  </si>
  <si>
    <t>1-01-02-1-110</t>
  </si>
  <si>
    <t>1-02-01-1-110</t>
  </si>
  <si>
    <t>1-02-02-1-110</t>
  </si>
  <si>
    <t>3-03-01-1-111</t>
  </si>
  <si>
    <t>5-05-01-1-111</t>
  </si>
  <si>
    <t>(5)TOTAL EGRESOS</t>
  </si>
  <si>
    <t>alumbrado publico</t>
  </si>
  <si>
    <t>productos quimicos</t>
  </si>
  <si>
    <t>minerales metalicos y productos derivados</t>
  </si>
  <si>
    <t>materiales electricos</t>
  </si>
  <si>
    <t>combustibles y lubricantes</t>
  </si>
  <si>
    <t>ANEXO 3</t>
  </si>
  <si>
    <t>FORMULACIÓN DEL PRESUPUESTO MUNICIPAL DE INGRESOS</t>
  </si>
  <si>
    <t>(En Dólares de los Estados Unidos de America)</t>
  </si>
  <si>
    <t>DETALLE CONSOLIDADO DE INGRESOS POR ESPECIFICO Y FUENTE DE FINANCIAMIENTO</t>
  </si>
  <si>
    <t>(3) Fondo General</t>
  </si>
  <si>
    <t>(9) Fondos Propios</t>
  </si>
  <si>
    <t>(10) Préstamos Externos</t>
  </si>
  <si>
    <t>(11) Préstamos Internos</t>
  </si>
  <si>
    <t>(12) Donaciones</t>
  </si>
  <si>
    <t xml:space="preserve">(13) T O T A L  </t>
  </si>
  <si>
    <t>(4) FODES</t>
  </si>
  <si>
    <t>(7) OTROS</t>
  </si>
  <si>
    <t>(8) SUBTOTAL</t>
  </si>
  <si>
    <t>(5) Funcionamiento</t>
  </si>
  <si>
    <t>(6) Inversión</t>
  </si>
  <si>
    <t>Ej.: FISDL</t>
  </si>
  <si>
    <t>saldo inicial en bancos</t>
  </si>
  <si>
    <t>trasferencias corrientes del sector publico</t>
  </si>
  <si>
    <t>transferencias de capital del sector publico</t>
  </si>
  <si>
    <t>54108</t>
  </si>
  <si>
    <t>PRODUCTOS FARMACEUTICOS Y MEDICINALES</t>
  </si>
  <si>
    <t>54109</t>
  </si>
  <si>
    <t>LLANTAS Y NEUMATICOS</t>
  </si>
  <si>
    <t>ARTICULOS DE ESCRITORIO Y OFICINA</t>
  </si>
  <si>
    <t>54118</t>
  </si>
  <si>
    <t>HERRAMIENTAS ,REPUESTOS Y ACCESORIOS</t>
  </si>
  <si>
    <t>ESPECIES MUNICIPALES DIVERSAS</t>
  </si>
  <si>
    <t>54201</t>
  </si>
  <si>
    <t>ALUMBRADO PUBLICO</t>
  </si>
  <si>
    <t>MTTO Y REPARACION DE VEHICULOS</t>
  </si>
  <si>
    <t>MTTO Y REPRACION DE BIENES INMUEBLES</t>
  </si>
  <si>
    <t>TRANSPORTES,FLETES Y ALMACENAMIENTOS</t>
  </si>
  <si>
    <t>54399</t>
  </si>
  <si>
    <t>SERVICIOS DE ALIMENTACION</t>
  </si>
  <si>
    <t>54310</t>
  </si>
  <si>
    <t>SERVICIOS GENERALES Y ARRENDAMIENTOS DIVERSOS</t>
  </si>
  <si>
    <t>PASAJES AL INTERIOR</t>
  </si>
  <si>
    <t>SERVICIOS DE CAPACITACION</t>
  </si>
  <si>
    <t>55601</t>
  </si>
  <si>
    <t>PRIMAS Y GASTOS DE SEGUROS DE PERSONAS</t>
  </si>
  <si>
    <t>PRIMAS Y GASTOS DE SEGUROS DE BIENES</t>
  </si>
  <si>
    <t>COMISIONES Y GASTOS BANCARIOS</t>
  </si>
  <si>
    <t>TRASFERENCIAS CORRIENTES AL SECTOR PUBLICO</t>
  </si>
  <si>
    <t>61101</t>
  </si>
  <si>
    <t>MOBILIARIOS</t>
  </si>
  <si>
    <t>EQUIPOS INFORMATICOS</t>
  </si>
  <si>
    <t>HERRAMIENTAS Y REPUESTOS PRINCIPALES</t>
  </si>
  <si>
    <t>MAQUINARIA Y EQUIPO DE PRODUCCION</t>
  </si>
  <si>
    <t>BIENES MUEBLES DIVERSOS</t>
  </si>
  <si>
    <t>MTTO Y REPARACION DE BIENES MUEBLES</t>
  </si>
  <si>
    <t>monto anual</t>
  </si>
  <si>
    <t>50% para salarios</t>
  </si>
  <si>
    <t>50% para funcionamiento</t>
  </si>
  <si>
    <t>Suma total</t>
  </si>
  <si>
    <t>HONORARIOS</t>
  </si>
  <si>
    <t xml:space="preserve">PROYECTO: </t>
  </si>
  <si>
    <t>Pavimentacion de Poligono E Colonia El Progreso</t>
  </si>
  <si>
    <t>Mejoramiento de Calle de Piletas a San Tiburcio</t>
  </si>
  <si>
    <t>Mantenimiento de calle interna canton San Sebastian</t>
  </si>
  <si>
    <t>Cinteado de Calle en Caserio El Zapotillo</t>
  </si>
  <si>
    <t>Mantenimiento de Puente Vehicular sobre Rio Lempa</t>
  </si>
  <si>
    <t>compra de Motoniveladora</t>
  </si>
  <si>
    <t>61699</t>
  </si>
  <si>
    <t>OBRAS DE INFRAESTRUCTURA DIVERSA</t>
  </si>
  <si>
    <t>Construccion de Paredes en Casa Comunal de Honduritas</t>
  </si>
  <si>
    <t>Contrapartida para letrinas</t>
  </si>
  <si>
    <t>61607</t>
  </si>
  <si>
    <t>PRODUCCION DE BIENES Y SERVICIOS</t>
  </si>
  <si>
    <t>perforacion e instalacion de suministro de agua para riego de estadio</t>
  </si>
  <si>
    <t>54505</t>
  </si>
  <si>
    <t>Programas de capacitacion Vocacional</t>
  </si>
  <si>
    <t>61599</t>
  </si>
  <si>
    <t>PROYECTOS Y PROGRAMAS DE INVERSION DIVERSA</t>
  </si>
  <si>
    <t>55302</t>
  </si>
  <si>
    <t>55304</t>
  </si>
  <si>
    <t>71304</t>
  </si>
  <si>
    <t>DE EMPRESAS PUBLICAS FINANCIERAS</t>
  </si>
  <si>
    <t>PROYECTO: LIMPIEZA DE CALLES,RECOLECCION,TRANSPORTE Y TRATAMIENTO DE DESECHOS SOLIDOS</t>
  </si>
  <si>
    <t>51401</t>
  </si>
  <si>
    <t>51999</t>
  </si>
  <si>
    <t>54601</t>
  </si>
  <si>
    <t>LIMPIEZA DE CALLES</t>
  </si>
  <si>
    <t>DEPOSITO DE DESECHOS</t>
  </si>
  <si>
    <t>RECOLECCION DE DESECHOS</t>
  </si>
  <si>
    <t>minerales no metalicos y productos derivados</t>
  </si>
  <si>
    <t>servicios generales y arrendamientos diversos</t>
  </si>
  <si>
    <t>comisiones y gastos bancarios</t>
  </si>
  <si>
    <t>MTTO Y REPARACION DE PUENTES HAMACAS</t>
  </si>
  <si>
    <t>Comisiones y gastos bancarios</t>
  </si>
  <si>
    <t>PREVENCION DE EPIDEMIAS Y SANEAMIENTO AMBIENTAL</t>
  </si>
  <si>
    <t>Promotor de Prevencion de Epidemias y san Ambiental</t>
  </si>
  <si>
    <t>aguinaldo</t>
  </si>
  <si>
    <t>Aporte patronal ISSS e Insaforp</t>
  </si>
  <si>
    <t>Aporte patronal AFP</t>
  </si>
  <si>
    <t>Mantenimiento y reparacion de bienes muebles</t>
  </si>
  <si>
    <t>Remuneraciones diversas</t>
  </si>
  <si>
    <t>A personas naturales (premios)</t>
  </si>
  <si>
    <t>A personas naturales</t>
  </si>
  <si>
    <t>impresiones, publicaciones y reproducciones</t>
  </si>
  <si>
    <t>servicios de alimentacion</t>
  </si>
  <si>
    <t>ordenanza</t>
  </si>
  <si>
    <t>Aguinaldo</t>
  </si>
  <si>
    <t>becas</t>
  </si>
  <si>
    <t>APOYO A LA EDUCACION EN MASAHUAT</t>
  </si>
  <si>
    <t>MTTO DEL SISTEMA DE ALUMBRADO PUBLICO</t>
  </si>
  <si>
    <t>remuneraciones diversas</t>
  </si>
  <si>
    <t>Productos agropecuarios y forestales</t>
  </si>
  <si>
    <t>fodes 75% disponible</t>
  </si>
  <si>
    <t>Proyectos</t>
  </si>
  <si>
    <t>Deuda</t>
  </si>
  <si>
    <t>total</t>
  </si>
  <si>
    <t>SERVICIOS DE AUDITORIA</t>
  </si>
  <si>
    <t>TRASPORTES,FLETES Y ALMACENAMIENTOS</t>
  </si>
  <si>
    <t>ATENCIONES OFICIALES</t>
  </si>
  <si>
    <t>GASTOS BANCARIOS</t>
  </si>
  <si>
    <t>A PERSONAS NATURALES</t>
  </si>
  <si>
    <t>X 4 Meses</t>
  </si>
  <si>
    <t>expendios</t>
  </si>
  <si>
    <t>maquinas traganiquel</t>
  </si>
  <si>
    <t>Industria</t>
  </si>
  <si>
    <t>cert y visado de doc</t>
  </si>
  <si>
    <t>empedrado</t>
  </si>
  <si>
    <t>postes y antenas</t>
  </si>
  <si>
    <t>tiangue</t>
  </si>
  <si>
    <t xml:space="preserve">multas  </t>
  </si>
  <si>
    <t>agua</t>
  </si>
  <si>
    <t>NOTA: SE HACE PROYECCION DE INGRESOS POR ASEO,AGUA,ALUMBRADO, Y PAVIMENTO DE ACUERDO A DATO DE CONTRIBUYENTES SEGÚN CTAS</t>
  </si>
  <si>
    <t>Maquinas traganiquel</t>
  </si>
  <si>
    <t>certific. Y visado de doc</t>
  </si>
  <si>
    <t>Aseo Publico</t>
  </si>
  <si>
    <t>cementerio municipal</t>
  </si>
  <si>
    <t>fiestas</t>
  </si>
  <si>
    <t>multas</t>
  </si>
  <si>
    <t>ingresos diversos</t>
  </si>
  <si>
    <t>CONCRETEADO BAJO ESTRUCTURA METALICA DE ACCESO PEATONAL A COL EL PROGRESO</t>
  </si>
  <si>
    <t>Rep.muro de contencion y const de canaletas zona verde col el progreso</t>
  </si>
  <si>
    <t>03</t>
  </si>
  <si>
    <t>0301</t>
  </si>
  <si>
    <t>VEHICULOS DE TRANSPORTE</t>
  </si>
  <si>
    <t>compra de vehiculo</t>
  </si>
  <si>
    <t>ELECTRICAS Y COMUNICACIONES</t>
  </si>
  <si>
    <t>CINTEADO DE CALLEJON QUE DE CANTON LA RUDA CONDUCE A CAS LARUDITA</t>
  </si>
  <si>
    <t>Apertura de Calle en canton La Ruda</t>
  </si>
  <si>
    <t>pendiente</t>
  </si>
  <si>
    <t>Compra de Instrumentos Musicales para Niños</t>
  </si>
  <si>
    <t>61201</t>
  </si>
  <si>
    <t>Terrenos</t>
  </si>
  <si>
    <t>Compra de para cancha de Futbol en Caserio El Zapotillo</t>
  </si>
  <si>
    <t>Compra de edificio contiguo a Alcadia de Masahuat (Acocomet)</t>
  </si>
  <si>
    <t>Instalacion de Camaras de Seguridad</t>
  </si>
  <si>
    <t>Viales</t>
  </si>
  <si>
    <t>CINTEADO DEL CHILAMATE A CANTON LA JOYA</t>
  </si>
  <si>
    <t>CONSTRUCCION DE RAMPLA EN CALLE SAN SEBASTIAN</t>
  </si>
  <si>
    <t>MEJORAMIENTO DE CANCHA DE FUTBOL EN CANTON SAN SEBASTIAN</t>
  </si>
  <si>
    <t>Electrificacion en Caserio El Colorado</t>
  </si>
  <si>
    <t>Electrificacion en calle Salida Al Fraile</t>
  </si>
  <si>
    <t>MEJORAMIENTO DE AGUA EN CANTON HONDURITAS</t>
  </si>
  <si>
    <t>MEJORAMIENTO DE AGUA EN CASERIO CERRO LAS FLORES</t>
  </si>
  <si>
    <t>MEJORAMIENTO DE AGUA EN CANTON LA RUDA</t>
  </si>
  <si>
    <t>ALCALDIA MUNICIPAL DE MASAHUAT</t>
  </si>
  <si>
    <t>REMUNERACIONES DIVERSAS</t>
  </si>
  <si>
    <t>54314</t>
  </si>
  <si>
    <t>SERVICIOS DE AUDITORIA Y CONTABILIDAD</t>
  </si>
  <si>
    <t>abono a eventos Sociales y Culturales</t>
  </si>
  <si>
    <t>Construccion de locales para alquiler en el Parque Municipal</t>
  </si>
  <si>
    <t>0302</t>
  </si>
  <si>
    <t>suma de lineas en el rubro de salarios</t>
  </si>
  <si>
    <t>SALARIOS POR JORNAL</t>
  </si>
  <si>
    <t>APORTE PATRONAL ISSS REUNERAC.EVENTUALES</t>
  </si>
  <si>
    <t>APORTE PATRONAL AFP POR REMUNERAC.EVENTUALES</t>
  </si>
  <si>
    <t>PRODUCTOS AGROPECUARIOS Y FORESTALES</t>
  </si>
  <si>
    <t>54107</t>
  </si>
  <si>
    <t>PRODUCTOS QUIMICOS</t>
  </si>
  <si>
    <t>MINERALES NO METALICOS Y PRODUCTOS DERIVADOS</t>
  </si>
  <si>
    <t>MINERALES METALICOS Y PRODUCTOS DERIVADOS</t>
  </si>
  <si>
    <t>54313</t>
  </si>
  <si>
    <t>IMPRESIONES PUBLICACIONES Y REPRODUCCIONES</t>
  </si>
  <si>
    <t>MAQUINARIAS Y EQUIPOS</t>
  </si>
  <si>
    <t>TERRENOS</t>
  </si>
  <si>
    <t>PROGRAMAS DE INVERSION SOCIAL</t>
  </si>
  <si>
    <t>DE PRODUCCION DE BIENES Y SERVICIOS</t>
  </si>
  <si>
    <t>OBRAS DE INFRAESTRUCTURA DIVERSAS</t>
  </si>
  <si>
    <t>DE EDUCACION Y RECREACION</t>
  </si>
  <si>
    <t>56304</t>
  </si>
  <si>
    <t>56305</t>
  </si>
  <si>
    <t>BECAS</t>
  </si>
  <si>
    <t>3-03-02-1-111</t>
  </si>
  <si>
    <t>propios</t>
  </si>
  <si>
    <t>Electrificacion en canton San Sebastian</t>
  </si>
  <si>
    <t>DE SALUD Y SANEAMIENTO AMBIENTAL</t>
  </si>
  <si>
    <t>EDIFICIOS E INTALACIONES</t>
  </si>
  <si>
    <t>impuestos municipales diversos</t>
  </si>
  <si>
    <t>PROYECTOS PRIORIZADOS CON FONDOS DE MOTONIVELADORA</t>
  </si>
  <si>
    <t>PROYECTOS 2016</t>
  </si>
  <si>
    <t>02</t>
  </si>
  <si>
    <t>PROYECTOS DE REMANENTES 2015</t>
  </si>
  <si>
    <t>INSTALACION DE TENDIDO ELECTRICO EN VIIVIENDAS UBICADAS EN CALLE AL FRAILE</t>
  </si>
  <si>
    <t>PROYECTOS A EJECUTAR CON LOS $75,000.00</t>
  </si>
  <si>
    <t>COMPRA DE INSTRUMENTOS MUSICALES PARA BANDA DE PAZ MUNICIPAL</t>
  </si>
  <si>
    <t>COMPRA DE CANCHA CASERIO EL CARRIZAL</t>
  </si>
  <si>
    <t>COMPRA DE TERRENO PARA CANCHA DE FUTBOL EN CANTON LA JOYA</t>
  </si>
  <si>
    <t>ABONO A CAMINOS PARA BALASTADO DE CALLES</t>
  </si>
  <si>
    <t>CONST DE MURO Y MEJORAMIENTO DE CALLE A CASERIO LAS ALMOHADAS</t>
  </si>
  <si>
    <t>CONST DE PAVIMENTO ASFALTICO EN CALLE PPAL COL ZACAMIL</t>
  </si>
  <si>
    <t>REPARACION DE TECHADO DE ESTADIO MUNICIPAL</t>
  </si>
  <si>
    <t>MEJORAMIENTO DE CASA COMUNAL DE MASAHUAT</t>
  </si>
  <si>
    <t>MAQUINA RETROEXCAVADORA</t>
  </si>
  <si>
    <t>FONDOS DE REMANENTE 2014</t>
  </si>
  <si>
    <t>CONSTRUCCION DE OBRA DE MITIGACION PARA PROTECCION DE CALLE PPAL SN TIBURCIO</t>
  </si>
  <si>
    <t>COMPRA DE TERRENO PARA CANCHA CASERIO EL CARRIZAL</t>
  </si>
  <si>
    <t>COMPRA DE VERTIENTE PARA MEJORAMIENTO DE AGUA POTABLE EL CARRIZAL</t>
  </si>
  <si>
    <t>ELECTRIFICACION EN CASERIO EL COLORADO Y CANTON SAN SEBASTIAN</t>
  </si>
  <si>
    <t>INTRODUCCION DE AGUA POTABLE EN CASERIO LOS MANGOS</t>
  </si>
  <si>
    <t>MEJORAMIENTO DE PARQUE MPAL(TECHADO DE CANCAH DE BASKETBALL)</t>
  </si>
  <si>
    <t>CONSTRUCCION DE GALERA EN CENTRO ESCOLAR CANTON LA RUDA</t>
  </si>
  <si>
    <t>PROYECTOS CON $69,000.00 (AUMENTO AL FODES 2016 Y REMANENTE 2015)</t>
  </si>
  <si>
    <t>FOMENTANDO LA REFORESTACION EN EL MUNICIPIO DE MASAHUAT</t>
  </si>
  <si>
    <t>COMPRA DE FOTOCOPIADORA Y AIRES ACONDICIONADOS PARA ALCALDIA DE MASAHUAT</t>
  </si>
  <si>
    <t>MAJORAMIENTO DE CANCHA DE FUTBOL EN CASERIO CERRO LAS FLORES</t>
  </si>
  <si>
    <t>CULTIVO DE PECES EN RIO LEMPA</t>
  </si>
  <si>
    <t>ABONO A EVENTOS SOCIALES Y CULTURALES</t>
  </si>
  <si>
    <t>COMPLEMENTO DE CONTRAPARTIDA PARA COMPRA DE VEHICULO</t>
  </si>
  <si>
    <t>ABONO A PROYECTO PROGRAMAS DE CAPACITACION VOCACIONAL</t>
  </si>
  <si>
    <t>ABONO A PROYECTO MEJORAMIENTO DE CASA COMUNAL DE MASAHUAT</t>
  </si>
  <si>
    <t>ABONO A PROYECTO DE FOMENTANDO EL DEPORTE EN MASAHUAT</t>
  </si>
  <si>
    <t>58,31</t>
  </si>
  <si>
    <t>Monto Fodes 25% 2017 por mes</t>
  </si>
  <si>
    <t>Cinteado de calle en caserio El Zapotillo</t>
  </si>
  <si>
    <t>Mejoramiento de calle principal en caserio La Rudita</t>
  </si>
  <si>
    <t>Pavimentacion de Poligono E colonia El Progreso</t>
  </si>
  <si>
    <t>Productos quimicos</t>
  </si>
  <si>
    <t>MANTENIMIENTO Y REPARACION DE CALLES, CAMINOS Y AVENIDAS DEL MUNICIPIO DE MASAHUAT</t>
  </si>
  <si>
    <t>productos quimicos (pintura)</t>
  </si>
  <si>
    <t>productos de papel y carton (carnet)</t>
  </si>
  <si>
    <t>bienes de uso y consumo div.(imp.deportivos)</t>
  </si>
  <si>
    <t>servicios de alimentacion (refrigerios)</t>
  </si>
  <si>
    <t>Bienes de Uso y consumo diverso</t>
  </si>
  <si>
    <t>HERRAMIENTAS, REPUESTOS Y ACCESORIOS</t>
  </si>
  <si>
    <t>Herrramientas, repuestos y accesorios</t>
  </si>
  <si>
    <t>PROYECTOS DE REMANENTES 2016 Y AÑOS ANTERIORES</t>
  </si>
  <si>
    <t>INTRODUCCION DE AGUA POTABLE EN PLANTA DE COMPOSTAJE DE MASAHUAT</t>
  </si>
  <si>
    <t>MTTO DE OBRAS Y BIENES MPALESMejoramiento del sistema electrico del estadio (abonado a obras)</t>
  </si>
  <si>
    <t>CONSTRUCCION DE Campo de Feria PARA EVENTOS SOCIALES DEL MUNICIPIO DE MASAHUAT</t>
  </si>
  <si>
    <t>Eventos Sociales y Culturales 2016</t>
  </si>
  <si>
    <t>Alc. Mpal de Masahuat/FISDL/SITUACION CRITICA</t>
  </si>
  <si>
    <t>FOMENTO A LA REFORESTACION EN EL MUNICIPIO DE MASAHUAT</t>
  </si>
  <si>
    <t>MEJORAMIENTO DE AGUA EN CASERIO LOS MANGOS</t>
  </si>
  <si>
    <t>EVENTOS Y PROGRAMAS SOCIALES, CULTURALES Y CIVICOS DE MASAHUAT (Abono a programa de banda)</t>
  </si>
  <si>
    <t>OBRAS DE PROTECCION S/PASO VEHICULAR UBICADO EN CALLE DE COL ZACAMIL AL FRAILE</t>
  </si>
  <si>
    <t>FOMENTANDO EL DEPORTE EN MASAHUAT(abono para deporte de Taek wondo)</t>
  </si>
  <si>
    <t>CINTEADO DE CALLE EN CANTON LA RUDA</t>
  </si>
  <si>
    <t>MEJORAMIENTO DE CAMPO DE FERIA PARA EVENTOS SOCIALES DEL MUNICIPIO DE MASAHUAT</t>
  </si>
  <si>
    <t>MEJORAMIENTO DE CALLE DE MASAHUAT AL LLANO LA MAJADA</t>
  </si>
  <si>
    <t xml:space="preserve">MEJORAMIENTO DE EDIFICIO DE ALCALDIA MUNICIPAL </t>
  </si>
  <si>
    <t>CONSTRUCCION DE ESPACIO PARA USOS DIVERSOS DE LA MUNICIPALIDAD</t>
  </si>
  <si>
    <t>lo quite para hacer con remanentes 2017</t>
  </si>
  <si>
    <t>ABONAR A CAMINOS ( para mejorar paso peatonal de col el progreso)</t>
  </si>
  <si>
    <t>Apertura de Calle en canton La Ruda( se cambio a MEJORAMIENTO DE CALLE QUE CONDUCE DE CANTON LA RUDA HACIA CANTON HONDURITAS)</t>
  </si>
  <si>
    <t>AÑO 2018</t>
  </si>
  <si>
    <t>AÑO 2018 ( En dolares de los Estados Unidos de Amèrica)</t>
  </si>
  <si>
    <t>CORRIENTES REGISTRADO A AGOSTO/2017 Y ASI MISMO PARA IMPUESTO AL COMERCIO,INDUSTRIA,MAQUINAS,POSTES Y ANTENAS</t>
  </si>
  <si>
    <t>Pavimentacion de Calle en Colonia Salida al Fraile</t>
  </si>
  <si>
    <t>Mtto de tramos dañados en Calle Ppal interna en Cton El Carmen</t>
  </si>
  <si>
    <t>Mtto de Calle que conduce Cas El Zapotillo al Cas Agua Fria</t>
  </si>
  <si>
    <t>Mtto de Calle Principal en Canton La Ruda</t>
  </si>
  <si>
    <t>Entrega de Abono Sulfato a Productores Agricolas del Mpio</t>
  </si>
  <si>
    <t>Letrinizacion del Municipio de Masahuat</t>
  </si>
  <si>
    <t>Adquisicion de local para ampliar la Municipalidad</t>
  </si>
  <si>
    <t>Construccion de Parque para la Familia en el Casco  Urbano de Masahuat</t>
  </si>
  <si>
    <t xml:space="preserve">Construccion y Adecuacion de Infraestructura para </t>
  </si>
  <si>
    <t>Encargado de Deportes</t>
  </si>
  <si>
    <t>MANTENIMIENTO DE INFRAESTRUCTURA SOCIAL EN EL MUNICIPIO(PARQUE,CANCHA,CEMENTERIO, CASA COMUNAL)</t>
  </si>
  <si>
    <t>INFRAESTRUCTURA TURISTICA FRENTE AL RIO LEMPA</t>
  </si>
  <si>
    <t>mantenimiento y reparacion de bienes muebles</t>
  </si>
  <si>
    <t>transportes,fletes y almacenamientos</t>
  </si>
  <si>
    <t>a personas naturales</t>
  </si>
  <si>
    <t>71302</t>
  </si>
  <si>
    <t xml:space="preserve"> Ambiental, Proteccion de los Recursos Naturales y del medio Ambiente.</t>
  </si>
  <si>
    <t>Prog.de Cap. Vocacional, Emprendedurismo, Desarrollo Economico, Sensibilizacion</t>
  </si>
  <si>
    <t>PROGRAMAS DE PREVENCION DE VIOLENCIA  Y FOMENTO A LOS VALORES MORALES Y CIVICOS EN EL MUNICIPIO DE MASAHUAT</t>
  </si>
  <si>
    <t>FOMENTO  DE ACTIVIDADES DEPORTIVAS EN EL MUNICIPIO DE MASAHUAT</t>
  </si>
  <si>
    <t>comercializacion de Productos Locales en el Municipio de Masahuat</t>
  </si>
  <si>
    <t>DE INSTITUCIONES DESCENTRALIZADAS NO EMPRESARIALES</t>
  </si>
  <si>
    <t>EVENTOS  SOCIALES , CULTURALES Y CIVICOS DEL MUNICIPIO DE MASAHUAT (CONMEMORACION DE FECHAS RELEVANTES DEL MUNICIPIO)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</si>
</sst>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  <numFmt numFmtId="166" formatCode="_([$$-440A]* #,##0.00_);_([$$-440A]* \(#,##0.00\);_([$$-440A]* &quot;-&quot;??_);_(@_)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rgb="FF000000"/>
      <name val="Arial Narrow"/>
      <family val="2"/>
    </font>
    <font>
      <b/>
      <sz val="7"/>
      <color rgb="FF000000"/>
      <name val="Arial Narrow"/>
      <family val="2"/>
    </font>
    <font>
      <sz val="7"/>
      <color rgb="FF000000"/>
      <name val="Arial Narrow"/>
      <family val="2"/>
    </font>
    <font>
      <sz val="9"/>
      <color theme="1"/>
      <name val="Arial Narrow"/>
      <family val="2"/>
    </font>
    <font>
      <sz val="7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Trebuchet MS"/>
      <family val="2"/>
    </font>
    <font>
      <sz val="10"/>
      <color indexed="10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sz val="14"/>
      <name val="Trebuchet MS"/>
      <family val="2"/>
    </font>
    <font>
      <sz val="14"/>
      <name val="Arial"/>
      <family val="2"/>
    </font>
    <font>
      <b/>
      <sz val="14"/>
      <name val="Trebuchet MS"/>
      <family val="2"/>
    </font>
    <font>
      <b/>
      <sz val="10"/>
      <color indexed="13"/>
      <name val="Trebuchet MS"/>
      <family val="2"/>
    </font>
    <font>
      <b/>
      <sz val="12"/>
      <color indexed="13"/>
      <name val="Trebuchet MS"/>
      <family val="2"/>
    </font>
    <font>
      <b/>
      <sz val="12"/>
      <color indexed="18"/>
      <name val="Trebuchet MS"/>
      <family val="2"/>
    </font>
    <font>
      <sz val="10"/>
      <name val="Arial"/>
      <family val="2"/>
    </font>
    <font>
      <sz val="12"/>
      <name val="Arial"/>
      <family val="2"/>
    </font>
    <font>
      <i/>
      <sz val="12"/>
      <color indexed="10"/>
      <name val="Arial"/>
      <family val="2"/>
    </font>
    <font>
      <i/>
      <sz val="12"/>
      <name val="Arial"/>
      <family val="2"/>
    </font>
    <font>
      <sz val="10"/>
      <color indexed="57"/>
      <name val="Trebuchet MS"/>
      <family val="2"/>
    </font>
    <font>
      <b/>
      <sz val="10"/>
      <color indexed="12"/>
      <name val="Trebuchet MS"/>
      <family val="2"/>
    </font>
    <font>
      <b/>
      <sz val="12"/>
      <name val="Arial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b/>
      <i/>
      <sz val="12"/>
      <name val="Arial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name val="Arial"/>
      <family val="2"/>
    </font>
    <font>
      <b/>
      <sz val="10"/>
      <color indexed="18"/>
      <name val="Trebuchet MS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Trebuchet MS"/>
      <family val="2"/>
    </font>
    <font>
      <b/>
      <sz val="9"/>
      <name val="Trebuchet MS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3"/>
      <name val="Trebuchet MS"/>
      <family val="2"/>
    </font>
    <font>
      <b/>
      <sz val="9"/>
      <color indexed="62"/>
      <name val="Trebuchet MS"/>
      <family val="2"/>
    </font>
    <font>
      <b/>
      <sz val="9"/>
      <color indexed="18"/>
      <name val="Trebuchet MS"/>
      <family val="2"/>
    </font>
    <font>
      <i/>
      <sz val="9"/>
      <color indexed="10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Narrow"/>
      <family val="2"/>
    </font>
    <font>
      <sz val="11"/>
      <color theme="3"/>
      <name val="Calibri"/>
      <family val="2"/>
      <scheme val="minor"/>
    </font>
    <font>
      <b/>
      <sz val="7"/>
      <color theme="3"/>
      <name val="Arial Narrow"/>
      <family val="2"/>
    </font>
    <font>
      <b/>
      <sz val="8"/>
      <color theme="3"/>
      <name val="Arial Narrow"/>
      <family val="2"/>
    </font>
    <font>
      <sz val="7"/>
      <color theme="3"/>
      <name val="Calibri"/>
      <family val="2"/>
      <scheme val="minor"/>
    </font>
    <font>
      <sz val="7"/>
      <color theme="3"/>
      <name val="Arial Narrow"/>
      <family val="2"/>
    </font>
    <font>
      <sz val="8"/>
      <name val="Arial Narrow"/>
      <family val="2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theme="4"/>
      <name val="Arial"/>
      <family val="2"/>
    </font>
    <font>
      <sz val="8"/>
      <color theme="4"/>
      <name val="Arial Narrow"/>
      <family val="2"/>
    </font>
    <font>
      <i/>
      <sz val="12"/>
      <color theme="4"/>
      <name val="Arial"/>
      <family val="2"/>
    </font>
    <font>
      <b/>
      <sz val="9"/>
      <color theme="4"/>
      <name val="Arial"/>
      <family val="2"/>
    </font>
    <font>
      <sz val="9"/>
      <color theme="4"/>
      <name val="Calibri"/>
      <family val="2"/>
      <scheme val="minor"/>
    </font>
    <font>
      <b/>
      <sz val="11"/>
      <color theme="4"/>
      <name val="Arial"/>
      <family val="2"/>
    </font>
    <font>
      <sz val="9"/>
      <color theme="4"/>
      <name val="Arial"/>
      <family val="2"/>
    </font>
    <font>
      <b/>
      <sz val="11"/>
      <color theme="4"/>
      <name val="Calibri"/>
      <family val="2"/>
      <scheme val="minor"/>
    </font>
    <font>
      <sz val="9"/>
      <color theme="4"/>
      <name val="Arial Narrow"/>
      <family val="2"/>
    </font>
    <font>
      <b/>
      <sz val="10"/>
      <color theme="4"/>
      <name val="Calibri"/>
      <family val="2"/>
      <scheme val="minor"/>
    </font>
    <font>
      <b/>
      <sz val="12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color theme="3"/>
      <name val="Arial Narrow"/>
      <family val="2"/>
    </font>
    <font>
      <sz val="9"/>
      <color theme="3"/>
      <name val="Arial Narrow"/>
      <family val="2"/>
    </font>
    <font>
      <sz val="10"/>
      <color indexed="56"/>
      <name val="Arial Narrow"/>
      <family val="2"/>
    </font>
    <font>
      <b/>
      <sz val="10"/>
      <color indexed="56"/>
      <name val="Arial Narrow"/>
      <family val="2"/>
    </font>
    <font>
      <b/>
      <sz val="11"/>
      <name val="Arial Narrow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7"/>
      <name val="Arial Narrow"/>
      <family val="2"/>
    </font>
    <font>
      <sz val="7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1"/>
      <name val="Arial Narrow"/>
      <family val="2"/>
    </font>
    <font>
      <b/>
      <sz val="9"/>
      <color rgb="FFFF0000"/>
      <name val="Trebuchet MS"/>
      <family val="2"/>
    </font>
    <font>
      <sz val="9"/>
      <color rgb="FFFF0000"/>
      <name val="Arial"/>
      <family val="2"/>
    </font>
    <font>
      <b/>
      <sz val="12"/>
      <color theme="3"/>
      <name val="Trebuchet MS"/>
      <family val="2"/>
    </font>
    <font>
      <b/>
      <sz val="10"/>
      <color theme="3"/>
      <name val="Trebuchet MS"/>
      <family val="2"/>
    </font>
    <font>
      <b/>
      <sz val="9"/>
      <color theme="3"/>
      <name val="Trebuchet MS"/>
      <family val="2"/>
    </font>
    <font>
      <sz val="9"/>
      <color theme="3"/>
      <name val="Calibri"/>
      <family val="2"/>
      <scheme val="minor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8"/>
      <name val="Arial"/>
      <family val="2"/>
    </font>
    <font>
      <sz val="6"/>
      <color theme="1"/>
      <name val="Calibri"/>
      <family val="2"/>
      <scheme val="minor"/>
    </font>
    <font>
      <sz val="7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gray125">
        <bgColor indexed="10"/>
      </patternFill>
    </fill>
    <fill>
      <patternFill patternType="gray125">
        <fgColor indexed="22"/>
        <bgColor indexed="48"/>
      </patternFill>
    </fill>
    <fill>
      <patternFill patternType="gray125">
        <fgColor indexed="22"/>
        <bgColor indexed="51"/>
      </patternFill>
    </fill>
    <fill>
      <patternFill patternType="gray125">
        <fgColor indexed="22"/>
        <bgColor indexed="42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gray125">
        <fgColor indexed="22"/>
        <bgColor theme="0"/>
      </patternFill>
    </fill>
    <fill>
      <patternFill patternType="lightTrellis">
        <fgColor indexed="22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lightTrellis">
        <fgColor indexed="22"/>
        <bgColor theme="2"/>
      </patternFill>
    </fill>
    <fill>
      <patternFill patternType="gray125">
        <fgColor indexed="22"/>
        <bgColor theme="2"/>
      </patternFill>
    </fill>
    <fill>
      <patternFill patternType="gray125">
        <bgColor theme="2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</cellStyleXfs>
  <cellXfs count="468">
    <xf numFmtId="0" fontId="0" fillId="0" borderId="0" xfId="0"/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13" xfId="0" applyFont="1" applyBorder="1"/>
    <xf numFmtId="0" fontId="7" fillId="0" borderId="3" xfId="0" applyFont="1" applyBorder="1" applyAlignment="1">
      <alignment horizontal="center"/>
    </xf>
    <xf numFmtId="0" fontId="7" fillId="0" borderId="6" xfId="0" applyFont="1" applyBorder="1"/>
    <xf numFmtId="0" fontId="5" fillId="0" borderId="3" xfId="0" applyFont="1" applyBorder="1" applyAlignment="1">
      <alignment horizontal="center"/>
    </xf>
    <xf numFmtId="0" fontId="5" fillId="0" borderId="6" xfId="0" applyFont="1" applyBorder="1"/>
    <xf numFmtId="43" fontId="9" fillId="0" borderId="6" xfId="0" applyNumberFormat="1" applyFont="1" applyBorder="1" applyAlignment="1">
      <alignment horizontal="right"/>
    </xf>
    <xf numFmtId="43" fontId="11" fillId="0" borderId="6" xfId="0" applyNumberFormat="1" applyFont="1" applyBorder="1" applyAlignment="1">
      <alignment horizontal="right"/>
    </xf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right"/>
    </xf>
    <xf numFmtId="0" fontId="0" fillId="3" borderId="0" xfId="0" applyFill="1"/>
    <xf numFmtId="0" fontId="21" fillId="6" borderId="2" xfId="0" applyFont="1" applyFill="1" applyBorder="1" applyAlignment="1" applyProtection="1">
      <alignment horizontal="center" vertical="center" wrapText="1"/>
      <protection locked="0" hidden="1"/>
    </xf>
    <xf numFmtId="0" fontId="21" fillId="6" borderId="3" xfId="0" applyFont="1" applyFill="1" applyBorder="1" applyAlignment="1" applyProtection="1">
      <alignment horizontal="center" vertical="center" wrapText="1"/>
      <protection locked="0" hidden="1"/>
    </xf>
    <xf numFmtId="0" fontId="22" fillId="3" borderId="20" xfId="0" applyFont="1" applyFill="1" applyBorder="1" applyAlignment="1">
      <alignment horizontal="center"/>
    </xf>
    <xf numFmtId="49" fontId="22" fillId="3" borderId="13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left"/>
    </xf>
    <xf numFmtId="44" fontId="22" fillId="3" borderId="21" xfId="1" applyNumberFormat="1" applyFont="1" applyFill="1" applyBorder="1" applyAlignment="1">
      <alignment horizontal="right"/>
    </xf>
    <xf numFmtId="0" fontId="22" fillId="0" borderId="23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left"/>
    </xf>
    <xf numFmtId="44" fontId="22" fillId="3" borderId="23" xfId="1" applyNumberFormat="1" applyFont="1" applyFill="1" applyBorder="1" applyAlignment="1">
      <alignment horizontal="right"/>
    </xf>
    <xf numFmtId="0" fontId="24" fillId="6" borderId="27" xfId="0" applyFont="1" applyFill="1" applyBorder="1"/>
    <xf numFmtId="49" fontId="25" fillId="6" borderId="16" xfId="0" applyNumberFormat="1" applyFont="1" applyFill="1" applyBorder="1" applyAlignment="1">
      <alignment horizontal="center"/>
    </xf>
    <xf numFmtId="49" fontId="25" fillId="6" borderId="28" xfId="0" applyNumberFormat="1" applyFont="1" applyFill="1" applyBorder="1" applyAlignment="1">
      <alignment horizontal="center"/>
    </xf>
    <xf numFmtId="0" fontId="25" fillId="6" borderId="29" xfId="0" applyFont="1" applyFill="1" applyBorder="1" applyAlignment="1">
      <alignment horizontal="center"/>
    </xf>
    <xf numFmtId="44" fontId="25" fillId="6" borderId="30" xfId="0" applyNumberFormat="1" applyFont="1" applyFill="1" applyBorder="1" applyAlignment="1">
      <alignment horizontal="center"/>
    </xf>
    <xf numFmtId="49" fontId="13" fillId="3" borderId="0" xfId="0" applyNumberFormat="1" applyFont="1" applyFill="1" applyAlignment="1">
      <alignment horizontal="center"/>
    </xf>
    <xf numFmtId="49" fontId="26" fillId="3" borderId="0" xfId="0" applyNumberFormat="1" applyFont="1" applyFill="1" applyAlignment="1">
      <alignment horizontal="center"/>
    </xf>
    <xf numFmtId="49" fontId="12" fillId="3" borderId="0" xfId="0" applyNumberFormat="1" applyFont="1" applyFill="1" applyAlignment="1">
      <alignment horizontal="center"/>
    </xf>
    <xf numFmtId="0" fontId="12" fillId="3" borderId="0" xfId="0" applyFont="1" applyFill="1"/>
    <xf numFmtId="0" fontId="20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0" fillId="0" borderId="0" xfId="0" applyFill="1"/>
    <xf numFmtId="0" fontId="23" fillId="3" borderId="20" xfId="0" applyFont="1" applyFill="1" applyBorder="1" applyAlignment="1">
      <alignment horizontal="center"/>
    </xf>
    <xf numFmtId="49" fontId="23" fillId="3" borderId="13" xfId="0" applyNumberFormat="1" applyFont="1" applyFill="1" applyBorder="1" applyAlignment="1">
      <alignment horizontal="center"/>
    </xf>
    <xf numFmtId="49" fontId="22" fillId="3" borderId="21" xfId="0" applyNumberFormat="1" applyFont="1" applyFill="1" applyBorder="1" applyAlignment="1">
      <alignment horizontal="center"/>
    </xf>
    <xf numFmtId="0" fontId="27" fillId="3" borderId="0" xfId="0" applyFont="1" applyFill="1"/>
    <xf numFmtId="0" fontId="15" fillId="3" borderId="0" xfId="0" applyFont="1" applyFill="1" applyAlignment="1">
      <alignment horizontal="left"/>
    </xf>
    <xf numFmtId="0" fontId="28" fillId="0" borderId="0" xfId="0" applyFont="1" applyAlignment="1">
      <alignment horizontal="center"/>
    </xf>
    <xf numFmtId="49" fontId="29" fillId="3" borderId="0" xfId="0" applyNumberFormat="1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29" fillId="3" borderId="0" xfId="0" applyFont="1" applyFill="1" applyAlignment="1">
      <alignment horizontal="left"/>
    </xf>
    <xf numFmtId="49" fontId="12" fillId="3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7" fillId="2" borderId="0" xfId="0" applyFont="1" applyFill="1"/>
    <xf numFmtId="0" fontId="21" fillId="7" borderId="38" xfId="0" applyFont="1" applyFill="1" applyBorder="1" applyAlignment="1">
      <alignment horizontal="center" vertical="center" textRotation="90" wrapText="1"/>
    </xf>
    <xf numFmtId="0" fontId="21" fillId="7" borderId="39" xfId="0" applyFont="1" applyFill="1" applyBorder="1" applyAlignment="1">
      <alignment horizontal="center" vertical="center" textRotation="90" wrapText="1"/>
    </xf>
    <xf numFmtId="0" fontId="21" fillId="7" borderId="40" xfId="0" applyFont="1" applyFill="1" applyBorder="1" applyAlignment="1">
      <alignment horizontal="center" vertical="center" textRotation="90" wrapText="1"/>
    </xf>
    <xf numFmtId="49" fontId="25" fillId="3" borderId="41" xfId="0" applyNumberFormat="1" applyFont="1" applyFill="1" applyBorder="1" applyAlignment="1">
      <alignment horizontal="center"/>
    </xf>
    <xf numFmtId="49" fontId="25" fillId="3" borderId="42" xfId="0" applyNumberFormat="1" applyFont="1" applyFill="1" applyBorder="1" applyAlignment="1">
      <alignment horizontal="center"/>
    </xf>
    <xf numFmtId="49" fontId="25" fillId="3" borderId="43" xfId="0" applyNumberFormat="1" applyFont="1" applyFill="1" applyBorder="1" applyAlignment="1">
      <alignment horizontal="center"/>
    </xf>
    <xf numFmtId="49" fontId="25" fillId="3" borderId="26" xfId="0" applyNumberFormat="1" applyFont="1" applyFill="1" applyBorder="1" applyAlignment="1">
      <alignment horizontal="center"/>
    </xf>
    <xf numFmtId="49" fontId="25" fillId="3" borderId="44" xfId="0" applyNumberFormat="1" applyFont="1" applyFill="1" applyBorder="1" applyAlignment="1">
      <alignment horizontal="center"/>
    </xf>
    <xf numFmtId="165" fontId="25" fillId="3" borderId="25" xfId="1" applyNumberFormat="1" applyFont="1" applyFill="1" applyBorder="1"/>
    <xf numFmtId="0" fontId="23" fillId="3" borderId="31" xfId="0" applyFont="1" applyFill="1" applyBorder="1" applyAlignment="1">
      <alignment horizontal="center"/>
    </xf>
    <xf numFmtId="49" fontId="23" fillId="3" borderId="32" xfId="0" applyNumberFormat="1" applyFont="1" applyFill="1" applyBorder="1" applyAlignment="1">
      <alignment horizontal="center"/>
    </xf>
    <xf numFmtId="49" fontId="23" fillId="3" borderId="33" xfId="0" applyNumberFormat="1" applyFont="1" applyFill="1" applyBorder="1" applyAlignment="1">
      <alignment horizontal="center"/>
    </xf>
    <xf numFmtId="49" fontId="23" fillId="3" borderId="45" xfId="0" applyNumberFormat="1" applyFont="1" applyFill="1" applyBorder="1" applyAlignment="1">
      <alignment horizontal="center"/>
    </xf>
    <xf numFmtId="165" fontId="23" fillId="3" borderId="23" xfId="1" applyNumberFormat="1" applyFont="1" applyFill="1" applyBorder="1" applyAlignment="1">
      <alignment horizontal="center"/>
    </xf>
    <xf numFmtId="0" fontId="23" fillId="3" borderId="24" xfId="0" applyFont="1" applyFill="1" applyBorder="1" applyAlignment="1">
      <alignment horizontal="center"/>
    </xf>
    <xf numFmtId="49" fontId="23" fillId="3" borderId="20" xfId="0" applyNumberFormat="1" applyFont="1" applyFill="1" applyBorder="1" applyAlignment="1">
      <alignment horizontal="center"/>
    </xf>
    <xf numFmtId="0" fontId="23" fillId="3" borderId="24" xfId="0" applyFont="1" applyFill="1" applyBorder="1"/>
    <xf numFmtId="165" fontId="23" fillId="3" borderId="23" xfId="1" applyNumberFormat="1" applyFont="1" applyFill="1" applyBorder="1"/>
    <xf numFmtId="0" fontId="31" fillId="6" borderId="29" xfId="0" applyFont="1" applyFill="1" applyBorder="1" applyAlignment="1">
      <alignment horizontal="center"/>
    </xf>
    <xf numFmtId="44" fontId="31" fillId="6" borderId="30" xfId="0" applyNumberFormat="1" applyFont="1" applyFill="1" applyBorder="1" applyAlignment="1">
      <alignment horizontal="center"/>
    </xf>
    <xf numFmtId="49" fontId="13" fillId="3" borderId="0" xfId="0" applyNumberFormat="1" applyFont="1" applyFill="1" applyBorder="1" applyAlignment="1">
      <alignment horizontal="center"/>
    </xf>
    <xf numFmtId="49" fontId="26" fillId="3" borderId="0" xfId="0" applyNumberFormat="1" applyFont="1" applyFill="1" applyBorder="1" applyAlignment="1">
      <alignment horizontal="center"/>
    </xf>
    <xf numFmtId="49" fontId="12" fillId="3" borderId="0" xfId="0" applyNumberFormat="1" applyFont="1" applyFill="1" applyBorder="1" applyAlignment="1">
      <alignment horizontal="center"/>
    </xf>
    <xf numFmtId="0" fontId="18" fillId="8" borderId="8" xfId="0" applyFont="1" applyFill="1" applyBorder="1" applyAlignment="1">
      <alignment horizontal="left"/>
    </xf>
    <xf numFmtId="0" fontId="18" fillId="8" borderId="0" xfId="0" applyFont="1" applyFill="1" applyBorder="1" applyAlignment="1">
      <alignment horizontal="left"/>
    </xf>
    <xf numFmtId="0" fontId="20" fillId="10" borderId="2" xfId="0" applyFont="1" applyFill="1" applyBorder="1" applyAlignment="1">
      <alignment horizontal="center" vertical="center" textRotation="90" wrapText="1"/>
    </xf>
    <xf numFmtId="0" fontId="20" fillId="10" borderId="5" xfId="0" applyFont="1" applyFill="1" applyBorder="1" applyAlignment="1">
      <alignment horizontal="center" vertical="center" wrapText="1"/>
    </xf>
    <xf numFmtId="0" fontId="21" fillId="10" borderId="2" xfId="0" applyFont="1" applyFill="1" applyBorder="1" applyAlignment="1" applyProtection="1">
      <alignment horizontal="center" vertical="center" wrapText="1"/>
      <protection locked="0" hidden="1"/>
    </xf>
    <xf numFmtId="0" fontId="21" fillId="10" borderId="17" xfId="0" applyFont="1" applyFill="1" applyBorder="1" applyAlignment="1">
      <alignment horizontal="center" vertical="center" textRotation="90" wrapText="1"/>
    </xf>
    <xf numFmtId="0" fontId="21" fillId="10" borderId="18" xfId="0" applyFont="1" applyFill="1" applyBorder="1" applyAlignment="1">
      <alignment horizontal="center" vertical="center" textRotation="90" wrapText="1"/>
    </xf>
    <xf numFmtId="0" fontId="21" fillId="10" borderId="19" xfId="0" applyFont="1" applyFill="1" applyBorder="1" applyAlignment="1">
      <alignment horizontal="center" vertical="center" textRotation="90" wrapText="1"/>
    </xf>
    <xf numFmtId="0" fontId="21" fillId="10" borderId="3" xfId="0" applyFont="1" applyFill="1" applyBorder="1" applyAlignment="1" applyProtection="1">
      <alignment horizontal="center" vertical="center" wrapText="1"/>
      <protection locked="0" hidden="1"/>
    </xf>
    <xf numFmtId="0" fontId="32" fillId="10" borderId="6" xfId="0" applyFont="1" applyFill="1" applyBorder="1" applyAlignment="1">
      <alignment horizontal="center" vertical="center" wrapText="1"/>
    </xf>
    <xf numFmtId="0" fontId="32" fillId="10" borderId="3" xfId="0" applyFont="1" applyFill="1" applyBorder="1" applyAlignment="1">
      <alignment horizontal="center" vertical="center" textRotation="90" wrapText="1"/>
    </xf>
    <xf numFmtId="44" fontId="22" fillId="3" borderId="21" xfId="1" applyFont="1" applyFill="1" applyBorder="1" applyAlignment="1">
      <alignment horizontal="center"/>
    </xf>
    <xf numFmtId="44" fontId="22" fillId="3" borderId="23" xfId="1" applyFont="1" applyFill="1" applyBorder="1"/>
    <xf numFmtId="44" fontId="22" fillId="3" borderId="46" xfId="1" applyFont="1" applyFill="1" applyBorder="1"/>
    <xf numFmtId="44" fontId="22" fillId="3" borderId="47" xfId="1" applyFont="1" applyFill="1" applyBorder="1"/>
    <xf numFmtId="44" fontId="22" fillId="0" borderId="1" xfId="1" applyFont="1" applyFill="1" applyBorder="1" applyAlignment="1">
      <alignment vertical="center" wrapText="1"/>
    </xf>
    <xf numFmtId="44" fontId="22" fillId="0" borderId="23" xfId="1" applyFont="1" applyFill="1" applyBorder="1"/>
    <xf numFmtId="44" fontId="22" fillId="0" borderId="46" xfId="1" applyFont="1" applyFill="1" applyBorder="1"/>
    <xf numFmtId="44" fontId="22" fillId="0" borderId="47" xfId="1" applyFont="1" applyFill="1" applyBorder="1"/>
    <xf numFmtId="0" fontId="5" fillId="0" borderId="8" xfId="0" applyFont="1" applyBorder="1"/>
    <xf numFmtId="44" fontId="22" fillId="0" borderId="2" xfId="1" applyFont="1" applyFill="1" applyBorder="1" applyAlignment="1">
      <alignment vertical="center" wrapText="1"/>
    </xf>
    <xf numFmtId="0" fontId="0" fillId="0" borderId="13" xfId="0" applyBorder="1"/>
    <xf numFmtId="0" fontId="0" fillId="0" borderId="42" xfId="0" applyBorder="1"/>
    <xf numFmtId="43" fontId="9" fillId="0" borderId="10" xfId="0" applyNumberFormat="1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/>
    <xf numFmtId="44" fontId="5" fillId="0" borderId="13" xfId="1" applyFont="1" applyBorder="1"/>
    <xf numFmtId="44" fontId="0" fillId="0" borderId="13" xfId="1" applyFont="1" applyBorder="1"/>
    <xf numFmtId="49" fontId="40" fillId="3" borderId="36" xfId="0" applyNumberFormat="1" applyFont="1" applyFill="1" applyBorder="1" applyAlignment="1">
      <alignment horizontal="center"/>
    </xf>
    <xf numFmtId="0" fontId="40" fillId="3" borderId="37" xfId="0" applyFont="1" applyFill="1" applyBorder="1" applyAlignment="1">
      <alignment horizontal="left"/>
    </xf>
    <xf numFmtId="44" fontId="40" fillId="3" borderId="21" xfId="1" applyNumberFormat="1" applyFont="1" applyFill="1" applyBorder="1" applyAlignment="1">
      <alignment horizontal="right"/>
    </xf>
    <xf numFmtId="44" fontId="40" fillId="0" borderId="23" xfId="1" applyNumberFormat="1" applyFont="1" applyFill="1" applyBorder="1" applyAlignment="1">
      <alignment horizontal="right"/>
    </xf>
    <xf numFmtId="0" fontId="40" fillId="0" borderId="23" xfId="0" applyFont="1" applyFill="1" applyBorder="1" applyAlignment="1">
      <alignment horizontal="center" vertical="center" wrapText="1"/>
    </xf>
    <xf numFmtId="0" fontId="40" fillId="3" borderId="24" xfId="0" applyFont="1" applyFill="1" applyBorder="1" applyAlignment="1">
      <alignment horizontal="left"/>
    </xf>
    <xf numFmtId="44" fontId="40" fillId="3" borderId="23" xfId="1" applyNumberFormat="1" applyFont="1" applyFill="1" applyBorder="1" applyAlignment="1">
      <alignment horizontal="right"/>
    </xf>
    <xf numFmtId="0" fontId="40" fillId="11" borderId="1" xfId="0" applyFont="1" applyFill="1" applyBorder="1" applyAlignment="1">
      <alignment vertical="center" wrapText="1"/>
    </xf>
    <xf numFmtId="0" fontId="40" fillId="11" borderId="4" xfId="0" applyFont="1" applyFill="1" applyBorder="1" applyAlignment="1">
      <alignment vertical="center" wrapText="1"/>
    </xf>
    <xf numFmtId="44" fontId="40" fillId="6" borderId="1" xfId="1" applyNumberFormat="1" applyFont="1" applyFill="1" applyBorder="1" applyAlignment="1">
      <alignment horizontal="right" vertical="center" wrapText="1"/>
    </xf>
    <xf numFmtId="0" fontId="40" fillId="3" borderId="34" xfId="0" applyFont="1" applyFill="1" applyBorder="1" applyAlignment="1">
      <alignment horizontal="center"/>
    </xf>
    <xf numFmtId="49" fontId="40" fillId="3" borderId="35" xfId="0" applyNumberFormat="1" applyFont="1" applyFill="1" applyBorder="1" applyAlignment="1">
      <alignment horizontal="center"/>
    </xf>
    <xf numFmtId="0" fontId="40" fillId="3" borderId="20" xfId="0" applyFont="1" applyFill="1" applyBorder="1" applyAlignment="1">
      <alignment horizontal="center"/>
    </xf>
    <xf numFmtId="49" fontId="40" fillId="3" borderId="13" xfId="0" applyNumberFormat="1" applyFont="1" applyFill="1" applyBorder="1" applyAlignment="1">
      <alignment horizontal="center"/>
    </xf>
    <xf numFmtId="0" fontId="45" fillId="6" borderId="27" xfId="0" applyFont="1" applyFill="1" applyBorder="1"/>
    <xf numFmtId="49" fontId="46" fillId="6" borderId="16" xfId="0" applyNumberFormat="1" applyFont="1" applyFill="1" applyBorder="1" applyAlignment="1">
      <alignment horizontal="center"/>
    </xf>
    <xf numFmtId="49" fontId="46" fillId="6" borderId="28" xfId="0" applyNumberFormat="1" applyFont="1" applyFill="1" applyBorder="1" applyAlignment="1">
      <alignment horizontal="center"/>
    </xf>
    <xf numFmtId="0" fontId="46" fillId="6" borderId="29" xfId="0" applyFont="1" applyFill="1" applyBorder="1" applyAlignment="1">
      <alignment horizontal="center"/>
    </xf>
    <xf numFmtId="44" fontId="46" fillId="6" borderId="30" xfId="0" applyNumberFormat="1" applyFont="1" applyFill="1" applyBorder="1" applyAlignment="1">
      <alignment horizontal="center"/>
    </xf>
    <xf numFmtId="44" fontId="0" fillId="0" borderId="0" xfId="1" applyFont="1"/>
    <xf numFmtId="44" fontId="0" fillId="0" borderId="0" xfId="0" applyNumberFormat="1"/>
    <xf numFmtId="0" fontId="40" fillId="3" borderId="0" xfId="0" applyFont="1" applyFill="1" applyBorder="1" applyAlignment="1">
      <alignment horizontal="left"/>
    </xf>
    <xf numFmtId="44" fontId="0" fillId="12" borderId="0" xfId="0" applyNumberFormat="1" applyFill="1"/>
    <xf numFmtId="0" fontId="7" fillId="0" borderId="15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47" fillId="0" borderId="0" xfId="0" applyFont="1"/>
    <xf numFmtId="0" fontId="48" fillId="0" borderId="0" xfId="0" applyFont="1"/>
    <xf numFmtId="0" fontId="22" fillId="0" borderId="13" xfId="0" applyFont="1" applyBorder="1"/>
    <xf numFmtId="44" fontId="0" fillId="0" borderId="13" xfId="0" applyNumberFormat="1" applyBorder="1"/>
    <xf numFmtId="44" fontId="0" fillId="0" borderId="13" xfId="1" applyFont="1" applyFill="1" applyBorder="1"/>
    <xf numFmtId="44" fontId="22" fillId="0" borderId="13" xfId="1" applyFont="1" applyBorder="1"/>
    <xf numFmtId="44" fontId="22" fillId="0" borderId="13" xfId="1" applyFont="1" applyFill="1" applyBorder="1"/>
    <xf numFmtId="44" fontId="0" fillId="0" borderId="13" xfId="0" applyNumberFormat="1" applyFill="1" applyBorder="1"/>
    <xf numFmtId="44" fontId="22" fillId="0" borderId="13" xfId="0" applyNumberFormat="1" applyFont="1" applyBorder="1"/>
    <xf numFmtId="44" fontId="0" fillId="13" borderId="0" xfId="1" applyFont="1" applyFill="1"/>
    <xf numFmtId="44" fontId="0" fillId="13" borderId="0" xfId="0" applyNumberFormat="1" applyFill="1"/>
    <xf numFmtId="0" fontId="50" fillId="0" borderId="0" xfId="0" applyFont="1"/>
    <xf numFmtId="0" fontId="51" fillId="0" borderId="10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5" xfId="0" applyFont="1" applyBorder="1" applyAlignment="1">
      <alignment horizontal="right" wrapText="1"/>
    </xf>
    <xf numFmtId="0" fontId="51" fillId="0" borderId="5" xfId="0" applyFont="1" applyBorder="1"/>
    <xf numFmtId="0" fontId="51" fillId="0" borderId="13" xfId="0" applyFont="1" applyBorder="1"/>
    <xf numFmtId="0" fontId="53" fillId="0" borderId="13" xfId="0" applyFont="1" applyBorder="1"/>
    <xf numFmtId="4" fontId="53" fillId="0" borderId="13" xfId="0" applyNumberFormat="1" applyFont="1" applyBorder="1"/>
    <xf numFmtId="0" fontId="54" fillId="0" borderId="13" xfId="0" applyFont="1" applyBorder="1"/>
    <xf numFmtId="0" fontId="53" fillId="0" borderId="13" xfId="0" applyFont="1" applyFill="1" applyBorder="1"/>
    <xf numFmtId="44" fontId="53" fillId="0" borderId="13" xfId="1" applyFont="1" applyFill="1" applyBorder="1"/>
    <xf numFmtId="44" fontId="50" fillId="0" borderId="0" xfId="0" applyNumberFormat="1" applyFont="1"/>
    <xf numFmtId="44" fontId="53" fillId="0" borderId="13" xfId="1" applyFont="1" applyBorder="1"/>
    <xf numFmtId="0" fontId="54" fillId="0" borderId="13" xfId="0" applyFont="1" applyBorder="1" applyAlignment="1">
      <alignment horizontal="right"/>
    </xf>
    <xf numFmtId="4" fontId="54" fillId="0" borderId="8" xfId="0" applyNumberFormat="1" applyFont="1" applyBorder="1" applyAlignment="1">
      <alignment horizontal="right"/>
    </xf>
    <xf numFmtId="4" fontId="54" fillId="0" borderId="3" xfId="0" applyNumberFormat="1" applyFont="1" applyBorder="1" applyAlignment="1">
      <alignment horizontal="right"/>
    </xf>
    <xf numFmtId="0" fontId="51" fillId="0" borderId="6" xfId="0" applyFont="1" applyBorder="1"/>
    <xf numFmtId="4" fontId="51" fillId="0" borderId="6" xfId="0" applyNumberFormat="1" applyFont="1" applyBorder="1" applyAlignment="1">
      <alignment horizontal="right"/>
    </xf>
    <xf numFmtId="0" fontId="54" fillId="0" borderId="6" xfId="0" applyFont="1" applyBorder="1"/>
    <xf numFmtId="4" fontId="54" fillId="0" borderId="6" xfId="0" applyNumberFormat="1" applyFont="1" applyBorder="1" applyAlignment="1">
      <alignment horizontal="right"/>
    </xf>
    <xf numFmtId="4" fontId="54" fillId="0" borderId="6" xfId="0" applyNumberFormat="1" applyFont="1" applyFill="1" applyBorder="1" applyAlignment="1">
      <alignment horizontal="right"/>
    </xf>
    <xf numFmtId="4" fontId="54" fillId="0" borderId="3" xfId="0" applyNumberFormat="1" applyFont="1" applyFill="1" applyBorder="1" applyAlignment="1">
      <alignment horizontal="right"/>
    </xf>
    <xf numFmtId="0" fontId="54" fillId="0" borderId="6" xfId="0" applyFont="1" applyFill="1" applyBorder="1" applyAlignment="1">
      <alignment horizontal="right"/>
    </xf>
    <xf numFmtId="0" fontId="54" fillId="0" borderId="3" xfId="0" applyFont="1" applyFill="1" applyBorder="1" applyAlignment="1">
      <alignment horizontal="right"/>
    </xf>
    <xf numFmtId="0" fontId="54" fillId="0" borderId="6" xfId="0" applyFont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54" fillId="0" borderId="10" xfId="0" applyFont="1" applyBorder="1"/>
    <xf numFmtId="0" fontId="54" fillId="0" borderId="10" xfId="0" applyFont="1" applyBorder="1" applyAlignment="1">
      <alignment horizontal="right"/>
    </xf>
    <xf numFmtId="0" fontId="54" fillId="0" borderId="9" xfId="0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54" fillId="0" borderId="12" xfId="0" applyFont="1" applyBorder="1" applyAlignment="1">
      <alignment horizontal="center"/>
    </xf>
    <xf numFmtId="4" fontId="54" fillId="0" borderId="4" xfId="0" applyNumberFormat="1" applyFont="1" applyBorder="1" applyAlignment="1">
      <alignment horizontal="right"/>
    </xf>
    <xf numFmtId="39" fontId="54" fillId="0" borderId="7" xfId="1" applyNumberFormat="1" applyFont="1" applyBorder="1" applyAlignment="1"/>
    <xf numFmtId="4" fontId="54" fillId="0" borderId="1" xfId="0" applyNumberFormat="1" applyFont="1" applyBorder="1" applyAlignment="1">
      <alignment horizontal="right"/>
    </xf>
    <xf numFmtId="44" fontId="50" fillId="12" borderId="0" xfId="0" applyNumberFormat="1" applyFont="1" applyFill="1"/>
    <xf numFmtId="0" fontId="51" fillId="0" borderId="12" xfId="0" applyFont="1" applyBorder="1" applyAlignment="1">
      <alignment horizontal="center"/>
    </xf>
    <xf numFmtId="44" fontId="22" fillId="0" borderId="3" xfId="1" applyFont="1" applyFill="1" applyBorder="1" applyAlignment="1">
      <alignment vertical="center" wrapText="1"/>
    </xf>
    <xf numFmtId="44" fontId="22" fillId="0" borderId="9" xfId="1" applyFont="1" applyFill="1" applyBorder="1" applyAlignment="1">
      <alignment vertical="center" wrapText="1"/>
    </xf>
    <xf numFmtId="44" fontId="1" fillId="0" borderId="13" xfId="1" applyFont="1" applyBorder="1"/>
    <xf numFmtId="44" fontId="1" fillId="0" borderId="42" xfId="1" applyFont="1" applyBorder="1"/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42" xfId="0" applyFont="1" applyBorder="1"/>
    <xf numFmtId="0" fontId="47" fillId="0" borderId="13" xfId="0" applyFont="1" applyBorder="1"/>
    <xf numFmtId="9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44" fontId="40" fillId="3" borderId="9" xfId="1" applyNumberFormat="1" applyFont="1" applyFill="1" applyBorder="1" applyAlignment="1">
      <alignment horizontal="right"/>
    </xf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horizontal="center"/>
    </xf>
    <xf numFmtId="0" fontId="59" fillId="0" borderId="0" xfId="0" applyFont="1"/>
    <xf numFmtId="0" fontId="60" fillId="3" borderId="13" xfId="0" applyFont="1" applyFill="1" applyBorder="1" applyAlignment="1">
      <alignment horizontal="left"/>
    </xf>
    <xf numFmtId="44" fontId="60" fillId="3" borderId="13" xfId="1" applyNumberFormat="1" applyFont="1" applyFill="1" applyBorder="1" applyAlignment="1">
      <alignment horizontal="right"/>
    </xf>
    <xf numFmtId="0" fontId="59" fillId="0" borderId="13" xfId="0" applyFont="1" applyBorder="1"/>
    <xf numFmtId="44" fontId="59" fillId="0" borderId="13" xfId="1" applyFont="1" applyBorder="1"/>
    <xf numFmtId="0" fontId="61" fillId="0" borderId="0" xfId="0" applyFont="1" applyFill="1" applyBorder="1"/>
    <xf numFmtId="0" fontId="61" fillId="0" borderId="48" xfId="0" applyFont="1" applyFill="1" applyBorder="1"/>
    <xf numFmtId="49" fontId="62" fillId="3" borderId="44" xfId="0" applyNumberFormat="1" applyFont="1" applyFill="1" applyBorder="1" applyAlignment="1">
      <alignment horizontal="center"/>
    </xf>
    <xf numFmtId="165" fontId="62" fillId="3" borderId="25" xfId="1" applyNumberFormat="1" applyFont="1" applyFill="1" applyBorder="1"/>
    <xf numFmtId="0" fontId="62" fillId="6" borderId="29" xfId="0" applyFont="1" applyFill="1" applyBorder="1" applyAlignment="1">
      <alignment horizontal="center"/>
    </xf>
    <xf numFmtId="44" fontId="62" fillId="6" borderId="30" xfId="0" applyNumberFormat="1" applyFont="1" applyFill="1" applyBorder="1" applyAlignment="1">
      <alignment horizontal="center"/>
    </xf>
    <xf numFmtId="0" fontId="59" fillId="13" borderId="13" xfId="0" applyFont="1" applyFill="1" applyBorder="1"/>
    <xf numFmtId="44" fontId="59" fillId="13" borderId="13" xfId="1" applyFont="1" applyFill="1" applyBorder="1"/>
    <xf numFmtId="0" fontId="62" fillId="6" borderId="13" xfId="0" applyFont="1" applyFill="1" applyBorder="1" applyAlignment="1">
      <alignment horizontal="center"/>
    </xf>
    <xf numFmtId="44" fontId="62" fillId="6" borderId="13" xfId="0" applyNumberFormat="1" applyFont="1" applyFill="1" applyBorder="1" applyAlignment="1">
      <alignment horizontal="center"/>
    </xf>
    <xf numFmtId="0" fontId="63" fillId="3" borderId="13" xfId="0" applyFont="1" applyFill="1" applyBorder="1" applyAlignment="1">
      <alignment horizontal="left"/>
    </xf>
    <xf numFmtId="0" fontId="64" fillId="0" borderId="13" xfId="0" applyFont="1" applyBorder="1"/>
    <xf numFmtId="0" fontId="65" fillId="3" borderId="22" xfId="0" applyFont="1" applyFill="1" applyBorder="1" applyAlignment="1">
      <alignment horizontal="left"/>
    </xf>
    <xf numFmtId="44" fontId="60" fillId="3" borderId="21" xfId="1" applyNumberFormat="1" applyFont="1" applyFill="1" applyBorder="1" applyAlignment="1">
      <alignment horizontal="right"/>
    </xf>
    <xf numFmtId="0" fontId="66" fillId="3" borderId="22" xfId="0" applyFont="1" applyFill="1" applyBorder="1" applyAlignment="1">
      <alignment horizontal="left"/>
    </xf>
    <xf numFmtId="0" fontId="63" fillId="3" borderId="22" xfId="0" applyFont="1" applyFill="1" applyBorder="1" applyAlignment="1">
      <alignment horizontal="left"/>
    </xf>
    <xf numFmtId="0" fontId="67" fillId="0" borderId="13" xfId="0" applyFont="1" applyBorder="1"/>
    <xf numFmtId="0" fontId="68" fillId="0" borderId="13" xfId="0" applyFont="1" applyFill="1" applyBorder="1"/>
    <xf numFmtId="0" fontId="69" fillId="0" borderId="13" xfId="0" applyFont="1" applyBorder="1"/>
    <xf numFmtId="44" fontId="59" fillId="0" borderId="13" xfId="0" applyNumberFormat="1" applyFont="1" applyFill="1" applyBorder="1"/>
    <xf numFmtId="0" fontId="49" fillId="0" borderId="0" xfId="0" applyFont="1" applyFill="1" applyBorder="1"/>
    <xf numFmtId="44" fontId="49" fillId="0" borderId="0" xfId="0" applyNumberFormat="1" applyFont="1" applyFill="1" applyBorder="1"/>
    <xf numFmtId="0" fontId="49" fillId="0" borderId="0" xfId="0" applyFont="1" applyFill="1" applyBorder="1" applyAlignment="1">
      <alignment horizontal="left" vertical="center" wrapText="1"/>
    </xf>
    <xf numFmtId="166" fontId="49" fillId="0" borderId="0" xfId="0" applyNumberFormat="1" applyFont="1" applyFill="1" applyBorder="1"/>
    <xf numFmtId="44" fontId="11" fillId="0" borderId="0" xfId="1" applyFont="1"/>
    <xf numFmtId="0" fontId="8" fillId="0" borderId="13" xfId="0" applyFont="1" applyBorder="1"/>
    <xf numFmtId="44" fontId="8" fillId="0" borderId="13" xfId="1" applyFont="1" applyBorder="1"/>
    <xf numFmtId="44" fontId="10" fillId="0" borderId="13" xfId="0" applyNumberFormat="1" applyFont="1" applyBorder="1"/>
    <xf numFmtId="0" fontId="72" fillId="0" borderId="13" xfId="0" applyFont="1" applyFill="1" applyBorder="1" applyAlignment="1"/>
    <xf numFmtId="0" fontId="49" fillId="0" borderId="13" xfId="0" applyFont="1" applyFill="1" applyBorder="1"/>
    <xf numFmtId="0" fontId="73" fillId="0" borderId="13" xfId="0" applyFont="1" applyFill="1" applyBorder="1"/>
    <xf numFmtId="166" fontId="73" fillId="0" borderId="13" xfId="0" applyNumberFormat="1" applyFont="1" applyFill="1" applyBorder="1"/>
    <xf numFmtId="44" fontId="73" fillId="0" borderId="13" xfId="1" applyFont="1" applyFill="1" applyBorder="1"/>
    <xf numFmtId="0" fontId="74" fillId="0" borderId="13" xfId="0" applyFont="1" applyFill="1" applyBorder="1"/>
    <xf numFmtId="0" fontId="75" fillId="0" borderId="13" xfId="0" applyFont="1" applyFill="1" applyBorder="1"/>
    <xf numFmtId="44" fontId="76" fillId="0" borderId="13" xfId="1" applyFont="1" applyFill="1" applyBorder="1"/>
    <xf numFmtId="44" fontId="49" fillId="0" borderId="13" xfId="1" applyFont="1" applyFill="1" applyBorder="1"/>
    <xf numFmtId="44" fontId="49" fillId="0" borderId="13" xfId="0" applyNumberFormat="1" applyFont="1" applyFill="1" applyBorder="1"/>
    <xf numFmtId="0" fontId="70" fillId="0" borderId="13" xfId="0" applyFont="1" applyFill="1" applyBorder="1"/>
    <xf numFmtId="44" fontId="71" fillId="0" borderId="13" xfId="0" applyNumberFormat="1" applyFont="1" applyFill="1" applyBorder="1"/>
    <xf numFmtId="44" fontId="77" fillId="0" borderId="13" xfId="0" applyNumberFormat="1" applyFont="1" applyFill="1" applyBorder="1"/>
    <xf numFmtId="0" fontId="78" fillId="0" borderId="13" xfId="0" applyFont="1" applyBorder="1"/>
    <xf numFmtId="44" fontId="78" fillId="0" borderId="13" xfId="1" applyFont="1" applyBorder="1"/>
    <xf numFmtId="0" fontId="55" fillId="0" borderId="13" xfId="0" applyFont="1" applyFill="1" applyBorder="1"/>
    <xf numFmtId="44" fontId="22" fillId="3" borderId="13" xfId="1" applyNumberFormat="1" applyFont="1" applyFill="1" applyBorder="1" applyAlignment="1">
      <alignment horizontal="right"/>
    </xf>
    <xf numFmtId="44" fontId="78" fillId="0" borderId="13" xfId="0" applyNumberFormat="1" applyFont="1" applyBorder="1"/>
    <xf numFmtId="0" fontId="81" fillId="0" borderId="13" xfId="0" applyFont="1" applyBorder="1" applyAlignment="1">
      <alignment horizontal="center"/>
    </xf>
    <xf numFmtId="4" fontId="54" fillId="0" borderId="10" xfId="0" applyNumberFormat="1" applyFont="1" applyFill="1" applyBorder="1" applyAlignment="1">
      <alignment horizontal="right"/>
    </xf>
    <xf numFmtId="0" fontId="82" fillId="0" borderId="9" xfId="0" applyFont="1" applyFill="1" applyBorder="1" applyAlignment="1">
      <alignment horizontal="center"/>
    </xf>
    <xf numFmtId="0" fontId="82" fillId="0" borderId="10" xfId="0" applyFont="1" applyFill="1" applyBorder="1"/>
    <xf numFmtId="0" fontId="82" fillId="0" borderId="21" xfId="0" applyFont="1" applyFill="1" applyBorder="1" applyAlignment="1">
      <alignment horizontal="right"/>
    </xf>
    <xf numFmtId="0" fontId="82" fillId="0" borderId="9" xfId="0" applyFont="1" applyFill="1" applyBorder="1" applyAlignment="1">
      <alignment horizontal="right"/>
    </xf>
    <xf numFmtId="0" fontId="83" fillId="0" borderId="13" xfId="0" applyFont="1" applyFill="1" applyBorder="1"/>
    <xf numFmtId="44" fontId="83" fillId="0" borderId="13" xfId="1" applyFont="1" applyFill="1" applyBorder="1"/>
    <xf numFmtId="0" fontId="82" fillId="14" borderId="3" xfId="0" applyFont="1" applyFill="1" applyBorder="1" applyAlignment="1">
      <alignment horizontal="center"/>
    </xf>
    <xf numFmtId="0" fontId="82" fillId="14" borderId="6" xfId="0" applyFont="1" applyFill="1" applyBorder="1"/>
    <xf numFmtId="0" fontId="82" fillId="14" borderId="6" xfId="0" applyFont="1" applyFill="1" applyBorder="1" applyAlignment="1">
      <alignment horizontal="right"/>
    </xf>
    <xf numFmtId="0" fontId="82" fillId="14" borderId="3" xfId="0" applyFont="1" applyFill="1" applyBorder="1" applyAlignment="1">
      <alignment horizontal="right"/>
    </xf>
    <xf numFmtId="0" fontId="83" fillId="14" borderId="13" xfId="0" applyFont="1" applyFill="1" applyBorder="1"/>
    <xf numFmtId="44" fontId="83" fillId="14" borderId="13" xfId="1" applyFont="1" applyFill="1" applyBorder="1"/>
    <xf numFmtId="0" fontId="3" fillId="14" borderId="3" xfId="0" applyFont="1" applyFill="1" applyBorder="1" applyAlignment="1">
      <alignment horizontal="center"/>
    </xf>
    <xf numFmtId="0" fontId="51" fillId="14" borderId="6" xfId="0" applyFont="1" applyFill="1" applyBorder="1"/>
    <xf numFmtId="4" fontId="51" fillId="14" borderId="6" xfId="0" applyNumberFormat="1" applyFont="1" applyFill="1" applyBorder="1" applyAlignment="1">
      <alignment horizontal="right"/>
    </xf>
    <xf numFmtId="4" fontId="54" fillId="14" borderId="3" xfId="0" applyNumberFormat="1" applyFont="1" applyFill="1" applyBorder="1" applyAlignment="1">
      <alignment horizontal="right"/>
    </xf>
    <xf numFmtId="0" fontId="53" fillId="14" borderId="13" xfId="0" applyFont="1" applyFill="1" applyBorder="1"/>
    <xf numFmtId="44" fontId="53" fillId="14" borderId="13" xfId="1" applyFont="1" applyFill="1" applyBorder="1"/>
    <xf numFmtId="0" fontId="6" fillId="14" borderId="13" xfId="0" applyFont="1" applyFill="1" applyBorder="1"/>
    <xf numFmtId="0" fontId="51" fillId="14" borderId="13" xfId="0" applyFont="1" applyFill="1" applyBorder="1"/>
    <xf numFmtId="4" fontId="53" fillId="14" borderId="13" xfId="0" applyNumberFormat="1" applyFont="1" applyFill="1" applyBorder="1"/>
    <xf numFmtId="164" fontId="0" fillId="0" borderId="0" xfId="0" applyNumberFormat="1"/>
    <xf numFmtId="164" fontId="50" fillId="0" borderId="0" xfId="0" applyNumberFormat="1" applyFont="1"/>
    <xf numFmtId="0" fontId="19" fillId="4" borderId="11" xfId="0" applyFont="1" applyFill="1" applyBorder="1" applyAlignment="1">
      <alignment horizontal="center" wrapText="1"/>
    </xf>
    <xf numFmtId="0" fontId="20" fillId="5" borderId="2" xfId="0" applyFont="1" applyFill="1" applyBorder="1" applyAlignment="1">
      <alignment horizontal="center" vertical="center" textRotation="90" wrapText="1"/>
    </xf>
    <xf numFmtId="0" fontId="19" fillId="4" borderId="7" xfId="0" applyFont="1" applyFill="1" applyBorder="1" applyAlignment="1">
      <alignment horizontal="center" wrapText="1"/>
    </xf>
    <xf numFmtId="0" fontId="19" fillId="4" borderId="4" xfId="0" applyFont="1" applyFill="1" applyBorder="1" applyAlignment="1">
      <alignment horizontal="center" wrapText="1"/>
    </xf>
    <xf numFmtId="0" fontId="20" fillId="5" borderId="3" xfId="0" applyFont="1" applyFill="1" applyBorder="1" applyAlignment="1">
      <alignment horizontal="center" vertical="center" textRotation="90" wrapText="1"/>
    </xf>
    <xf numFmtId="44" fontId="36" fillId="15" borderId="47" xfId="1" applyFont="1" applyFill="1" applyBorder="1"/>
    <xf numFmtId="44" fontId="36" fillId="15" borderId="3" xfId="1" applyFont="1" applyFill="1" applyBorder="1" applyAlignment="1">
      <alignment vertical="center" wrapText="1"/>
    </xf>
    <xf numFmtId="44" fontId="36" fillId="15" borderId="21" xfId="1" applyFont="1" applyFill="1" applyBorder="1" applyAlignment="1">
      <alignment horizontal="center"/>
    </xf>
    <xf numFmtId="0" fontId="7" fillId="15" borderId="3" xfId="0" applyFont="1" applyFill="1" applyBorder="1" applyAlignment="1">
      <alignment horizontal="center"/>
    </xf>
    <xf numFmtId="0" fontId="7" fillId="15" borderId="6" xfId="0" applyFont="1" applyFill="1" applyBorder="1"/>
    <xf numFmtId="44" fontId="22" fillId="15" borderId="23" xfId="1" applyFont="1" applyFill="1" applyBorder="1"/>
    <xf numFmtId="43" fontId="9" fillId="15" borderId="6" xfId="0" applyNumberFormat="1" applyFont="1" applyFill="1" applyBorder="1" applyAlignment="1">
      <alignment horizontal="right"/>
    </xf>
    <xf numFmtId="44" fontId="22" fillId="15" borderId="46" xfId="1" applyFont="1" applyFill="1" applyBorder="1"/>
    <xf numFmtId="44" fontId="22" fillId="15" borderId="1" xfId="1" applyFont="1" applyFill="1" applyBorder="1" applyAlignment="1">
      <alignment vertical="center" wrapText="1"/>
    </xf>
    <xf numFmtId="44" fontId="22" fillId="15" borderId="21" xfId="1" applyFont="1" applyFill="1" applyBorder="1" applyAlignment="1">
      <alignment horizontal="center"/>
    </xf>
    <xf numFmtId="164" fontId="84" fillId="0" borderId="13" xfId="0" applyNumberFormat="1" applyFont="1" applyBorder="1"/>
    <xf numFmtId="0" fontId="0" fillId="0" borderId="13" xfId="0" applyFill="1" applyBorder="1"/>
    <xf numFmtId="0" fontId="85" fillId="0" borderId="48" xfId="0" applyFont="1" applyFill="1" applyBorder="1"/>
    <xf numFmtId="44" fontId="47" fillId="0" borderId="13" xfId="1" applyFont="1" applyBorder="1"/>
    <xf numFmtId="44" fontId="36" fillId="3" borderId="21" xfId="1" applyNumberFormat="1" applyFont="1" applyFill="1" applyBorder="1" applyAlignment="1">
      <alignment horizontal="right"/>
    </xf>
    <xf numFmtId="0" fontId="36" fillId="3" borderId="22" xfId="0" applyFont="1" applyFill="1" applyBorder="1" applyAlignment="1">
      <alignment horizontal="left"/>
    </xf>
    <xf numFmtId="49" fontId="36" fillId="3" borderId="21" xfId="0" applyNumberFormat="1" applyFont="1" applyFill="1" applyBorder="1" applyAlignment="1">
      <alignment horizontal="center"/>
    </xf>
    <xf numFmtId="0" fontId="36" fillId="0" borderId="23" xfId="0" applyFont="1" applyFill="1" applyBorder="1" applyAlignment="1">
      <alignment horizontal="center" vertical="center" wrapText="1"/>
    </xf>
    <xf numFmtId="0" fontId="80" fillId="0" borderId="13" xfId="0" applyFont="1" applyFill="1" applyBorder="1" applyAlignment="1">
      <alignment horizontal="left" vertical="center" wrapText="1"/>
    </xf>
    <xf numFmtId="0" fontId="71" fillId="8" borderId="13" xfId="0" applyFont="1" applyFill="1" applyBorder="1"/>
    <xf numFmtId="0" fontId="38" fillId="16" borderId="0" xfId="0" applyFont="1" applyFill="1"/>
    <xf numFmtId="0" fontId="38" fillId="16" borderId="0" xfId="0" applyFont="1" applyFill="1" applyAlignment="1">
      <alignment horizontal="center"/>
    </xf>
    <xf numFmtId="0" fontId="39" fillId="16" borderId="0" xfId="0" applyFont="1" applyFill="1" applyAlignment="1">
      <alignment horizontal="right"/>
    </xf>
    <xf numFmtId="0" fontId="12" fillId="16" borderId="0" xfId="0" applyFont="1" applyFill="1"/>
    <xf numFmtId="0" fontId="13" fillId="16" borderId="0" xfId="0" applyFont="1" applyFill="1" applyAlignment="1">
      <alignment horizontal="center"/>
    </xf>
    <xf numFmtId="0" fontId="26" fillId="16" borderId="0" xfId="0" applyFont="1" applyFill="1" applyAlignment="1">
      <alignment horizontal="center"/>
    </xf>
    <xf numFmtId="0" fontId="12" fillId="16" borderId="0" xfId="0" applyFont="1" applyFill="1" applyAlignment="1">
      <alignment horizontal="center"/>
    </xf>
    <xf numFmtId="0" fontId="27" fillId="16" borderId="0" xfId="0" applyFont="1" applyFill="1"/>
    <xf numFmtId="0" fontId="20" fillId="18" borderId="2" xfId="0" applyFont="1" applyFill="1" applyBorder="1" applyAlignment="1">
      <alignment horizontal="center" vertical="center" wrapText="1"/>
    </xf>
    <xf numFmtId="0" fontId="21" fillId="18" borderId="2" xfId="0" applyFont="1" applyFill="1" applyBorder="1" applyAlignment="1" applyProtection="1">
      <alignment horizontal="center" vertical="center" wrapText="1"/>
      <protection locked="0" hidden="1"/>
    </xf>
    <xf numFmtId="0" fontId="21" fillId="18" borderId="17" xfId="0" applyFont="1" applyFill="1" applyBorder="1" applyAlignment="1">
      <alignment horizontal="center" vertical="center" textRotation="90" wrapText="1"/>
    </xf>
    <xf numFmtId="0" fontId="21" fillId="18" borderId="18" xfId="0" applyFont="1" applyFill="1" applyBorder="1" applyAlignment="1">
      <alignment horizontal="center" vertical="center" textRotation="90" wrapText="1"/>
    </xf>
    <xf numFmtId="0" fontId="21" fillId="18" borderId="19" xfId="0" applyFont="1" applyFill="1" applyBorder="1" applyAlignment="1">
      <alignment horizontal="center" vertical="center" textRotation="90" wrapText="1"/>
    </xf>
    <xf numFmtId="0" fontId="21" fillId="18" borderId="3" xfId="0" applyFont="1" applyFill="1" applyBorder="1" applyAlignment="1" applyProtection="1">
      <alignment horizontal="center" vertical="center" wrapText="1"/>
      <protection locked="0" hidden="1"/>
    </xf>
    <xf numFmtId="0" fontId="88" fillId="18" borderId="3" xfId="0" applyFont="1" applyFill="1" applyBorder="1" applyAlignment="1">
      <alignment horizontal="center" vertical="center" wrapText="1"/>
    </xf>
    <xf numFmtId="0" fontId="42" fillId="18" borderId="2" xfId="0" applyFont="1" applyFill="1" applyBorder="1" applyAlignment="1">
      <alignment horizontal="center" vertical="center" wrapText="1"/>
    </xf>
    <xf numFmtId="0" fontId="44" fillId="18" borderId="2" xfId="0" applyFont="1" applyFill="1" applyBorder="1" applyAlignment="1" applyProtection="1">
      <alignment horizontal="center" vertical="center" wrapText="1"/>
      <protection locked="0" hidden="1"/>
    </xf>
    <xf numFmtId="0" fontId="44" fillId="18" borderId="31" xfId="0" applyFont="1" applyFill="1" applyBorder="1" applyAlignment="1">
      <alignment horizontal="center" vertical="center" textRotation="90" wrapText="1"/>
    </xf>
    <xf numFmtId="0" fontId="44" fillId="18" borderId="32" xfId="0" applyFont="1" applyFill="1" applyBorder="1" applyAlignment="1">
      <alignment horizontal="center" vertical="center" textRotation="90" wrapText="1"/>
    </xf>
    <xf numFmtId="0" fontId="44" fillId="18" borderId="33" xfId="0" applyFont="1" applyFill="1" applyBorder="1" applyAlignment="1">
      <alignment horizontal="center" vertical="center" textRotation="90" wrapText="1"/>
    </xf>
    <xf numFmtId="0" fontId="44" fillId="18" borderId="3" xfId="0" applyFont="1" applyFill="1" applyBorder="1" applyAlignment="1" applyProtection="1">
      <alignment horizontal="center" vertical="center" wrapText="1"/>
      <protection locked="0" hidden="1"/>
    </xf>
    <xf numFmtId="0" fontId="90" fillId="18" borderId="3" xfId="0" applyFont="1" applyFill="1" applyBorder="1" applyAlignment="1">
      <alignment horizontal="center" vertical="center" wrapText="1"/>
    </xf>
    <xf numFmtId="0" fontId="42" fillId="19" borderId="7" xfId="0" applyFont="1" applyFill="1" applyBorder="1" applyAlignment="1">
      <alignment horizontal="center" wrapText="1"/>
    </xf>
    <xf numFmtId="0" fontId="42" fillId="19" borderId="4" xfId="0" applyFont="1" applyFill="1" applyBorder="1" applyAlignment="1">
      <alignment horizontal="center" wrapText="1"/>
    </xf>
    <xf numFmtId="0" fontId="42" fillId="18" borderId="3" xfId="0" applyFont="1" applyFill="1" applyBorder="1" applyAlignment="1">
      <alignment horizontal="center" vertical="center" textRotation="90" wrapText="1"/>
    </xf>
    <xf numFmtId="0" fontId="90" fillId="19" borderId="11" xfId="0" applyFont="1" applyFill="1" applyBorder="1" applyAlignment="1">
      <alignment horizontal="center" wrapText="1"/>
    </xf>
    <xf numFmtId="0" fontId="90" fillId="18" borderId="2" xfId="0" applyFont="1" applyFill="1" applyBorder="1" applyAlignment="1">
      <alignment horizontal="center" vertical="center" textRotation="90" wrapText="1"/>
    </xf>
    <xf numFmtId="0" fontId="18" fillId="16" borderId="0" xfId="0" applyFont="1" applyFill="1" applyAlignment="1">
      <alignment horizontal="left"/>
    </xf>
    <xf numFmtId="0" fontId="35" fillId="18" borderId="1" xfId="0" applyFont="1" applyFill="1" applyBorder="1" applyAlignment="1">
      <alignment horizontal="center" wrapText="1"/>
    </xf>
    <xf numFmtId="0" fontId="21" fillId="18" borderId="11" xfId="0" applyFont="1" applyFill="1" applyBorder="1" applyAlignment="1">
      <alignment horizontal="center" vertical="center" textRotation="90" wrapText="1"/>
    </xf>
    <xf numFmtId="0" fontId="21" fillId="18" borderId="1" xfId="0" applyFont="1" applyFill="1" applyBorder="1" applyAlignment="1">
      <alignment horizontal="center" vertical="center" textRotation="90" wrapText="1"/>
    </xf>
    <xf numFmtId="0" fontId="21" fillId="18" borderId="4" xfId="0" applyFont="1" applyFill="1" applyBorder="1" applyAlignment="1">
      <alignment horizontal="center" vertical="center" textRotation="90" wrapText="1"/>
    </xf>
    <xf numFmtId="0" fontId="7" fillId="16" borderId="3" xfId="0" applyFont="1" applyFill="1" applyBorder="1" applyAlignment="1">
      <alignment horizontal="center"/>
    </xf>
    <xf numFmtId="0" fontId="7" fillId="16" borderId="6" xfId="0" applyFont="1" applyFill="1" applyBorder="1"/>
    <xf numFmtId="44" fontId="22" fillId="16" borderId="21" xfId="1" applyFont="1" applyFill="1" applyBorder="1" applyAlignment="1">
      <alignment horizontal="center"/>
    </xf>
    <xf numFmtId="44" fontId="22" fillId="16" borderId="36" xfId="1" applyFont="1" applyFill="1" applyBorder="1" applyAlignment="1">
      <alignment horizontal="center"/>
    </xf>
    <xf numFmtId="43" fontId="9" fillId="16" borderId="6" xfId="0" applyNumberFormat="1" applyFont="1" applyFill="1" applyBorder="1" applyAlignment="1">
      <alignment horizontal="right"/>
    </xf>
    <xf numFmtId="44" fontId="36" fillId="16" borderId="21" xfId="1" applyFont="1" applyFill="1" applyBorder="1" applyAlignment="1">
      <alignment horizontal="center"/>
    </xf>
    <xf numFmtId="0" fontId="92" fillId="15" borderId="13" xfId="0" applyFont="1" applyFill="1" applyBorder="1" applyAlignment="1">
      <alignment horizontal="center"/>
    </xf>
    <xf numFmtId="0" fontId="92" fillId="15" borderId="13" xfId="0" applyFont="1" applyFill="1" applyBorder="1"/>
    <xf numFmtId="44" fontId="93" fillId="15" borderId="13" xfId="1" applyFont="1" applyFill="1" applyBorder="1"/>
    <xf numFmtId="44" fontId="92" fillId="15" borderId="13" xfId="1" applyFont="1" applyFill="1" applyBorder="1"/>
    <xf numFmtId="0" fontId="5" fillId="20" borderId="13" xfId="0" applyFont="1" applyFill="1" applyBorder="1"/>
    <xf numFmtId="44" fontId="7" fillId="20" borderId="13" xfId="1" applyFont="1" applyFill="1" applyBorder="1"/>
    <xf numFmtId="44" fontId="5" fillId="20" borderId="13" xfId="1" applyFont="1" applyFill="1" applyBorder="1"/>
    <xf numFmtId="44" fontId="9" fillId="20" borderId="13" xfId="1" applyFont="1" applyFill="1" applyBorder="1"/>
    <xf numFmtId="0" fontId="94" fillId="0" borderId="13" xfId="0" applyFont="1" applyBorder="1"/>
    <xf numFmtId="0" fontId="94" fillId="13" borderId="13" xfId="0" applyFont="1" applyFill="1" applyBorder="1"/>
    <xf numFmtId="44" fontId="78" fillId="13" borderId="13" xfId="1" applyFont="1" applyFill="1" applyBorder="1"/>
    <xf numFmtId="44" fontId="80" fillId="13" borderId="13" xfId="1" applyFont="1" applyFill="1" applyBorder="1"/>
    <xf numFmtId="44" fontId="80" fillId="0" borderId="13" xfId="1" applyFont="1" applyFill="1" applyBorder="1"/>
    <xf numFmtId="0" fontId="57" fillId="0" borderId="13" xfId="0" applyFont="1" applyBorder="1"/>
    <xf numFmtId="0" fontId="57" fillId="0" borderId="13" xfId="0" applyFont="1" applyFill="1" applyBorder="1"/>
    <xf numFmtId="44" fontId="0" fillId="0" borderId="0" xfId="0" applyNumberFormat="1" applyFill="1" applyBorder="1"/>
    <xf numFmtId="0" fontId="94" fillId="21" borderId="13" xfId="0" applyFont="1" applyFill="1" applyBorder="1"/>
    <xf numFmtId="44" fontId="78" fillId="21" borderId="13" xfId="1" applyFont="1" applyFill="1" applyBorder="1"/>
    <xf numFmtId="44" fontId="22" fillId="21" borderId="13" xfId="1" applyNumberFormat="1" applyFont="1" applyFill="1" applyBorder="1" applyAlignment="1">
      <alignment horizontal="right"/>
    </xf>
    <xf numFmtId="0" fontId="96" fillId="21" borderId="13" xfId="0" applyFont="1" applyFill="1" applyBorder="1"/>
    <xf numFmtId="44" fontId="0" fillId="21" borderId="13" xfId="0" applyNumberFormat="1" applyFill="1" applyBorder="1"/>
    <xf numFmtId="0" fontId="57" fillId="21" borderId="13" xfId="0" applyFont="1" applyFill="1" applyBorder="1"/>
    <xf numFmtId="44" fontId="0" fillId="21" borderId="13" xfId="1" applyFont="1" applyFill="1" applyBorder="1"/>
    <xf numFmtId="0" fontId="95" fillId="21" borderId="13" xfId="2" applyFont="1" applyFill="1" applyBorder="1"/>
    <xf numFmtId="44" fontId="22" fillId="21" borderId="13" xfId="3" applyFont="1" applyFill="1" applyBorder="1"/>
    <xf numFmtId="0" fontId="95" fillId="22" borderId="13" xfId="0" applyFont="1" applyFill="1" applyBorder="1" applyAlignment="1">
      <alignment horizontal="left"/>
    </xf>
    <xf numFmtId="0" fontId="94" fillId="22" borderId="13" xfId="0" applyFont="1" applyFill="1" applyBorder="1"/>
    <xf numFmtId="0" fontId="55" fillId="22" borderId="13" xfId="0" applyFont="1" applyFill="1" applyBorder="1"/>
    <xf numFmtId="0" fontId="54" fillId="23" borderId="6" xfId="0" applyFont="1" applyFill="1" applyBorder="1"/>
    <xf numFmtId="0" fontId="54" fillId="23" borderId="8" xfId="0" applyFont="1" applyFill="1" applyBorder="1"/>
    <xf numFmtId="44" fontId="53" fillId="23" borderId="13" xfId="1" applyFont="1" applyFill="1" applyBorder="1"/>
    <xf numFmtId="0" fontId="19" fillId="4" borderId="11" xfId="0" applyFont="1" applyFill="1" applyBorder="1" applyAlignment="1">
      <alignment horizontal="center" wrapText="1"/>
    </xf>
    <xf numFmtId="0" fontId="20" fillId="5" borderId="2" xfId="0" applyFont="1" applyFill="1" applyBorder="1" applyAlignment="1">
      <alignment horizontal="center" vertical="center" textRotation="90" wrapText="1"/>
    </xf>
    <xf numFmtId="44" fontId="0" fillId="0" borderId="0" xfId="1" applyFont="1" applyFill="1"/>
    <xf numFmtId="44" fontId="0" fillId="0" borderId="0" xfId="0" applyNumberFormat="1" applyFill="1"/>
    <xf numFmtId="166" fontId="0" fillId="0" borderId="0" xfId="1" applyNumberFormat="1" applyFont="1"/>
    <xf numFmtId="166" fontId="0" fillId="13" borderId="0" xfId="1" applyNumberFormat="1" applyFont="1" applyFill="1"/>
    <xf numFmtId="0" fontId="97" fillId="3" borderId="22" xfId="0" applyFont="1" applyFill="1" applyBorder="1" applyAlignment="1">
      <alignment horizontal="left"/>
    </xf>
    <xf numFmtId="0" fontId="40" fillId="3" borderId="22" xfId="0" applyFont="1" applyFill="1" applyBorder="1" applyAlignment="1">
      <alignment horizontal="left"/>
    </xf>
    <xf numFmtId="0" fontId="37" fillId="0" borderId="13" xfId="0" applyFont="1" applyBorder="1"/>
    <xf numFmtId="0" fontId="37" fillId="0" borderId="13" xfId="0" applyFont="1" applyFill="1" applyBorder="1"/>
    <xf numFmtId="0" fontId="97" fillId="3" borderId="24" xfId="0" applyFont="1" applyFill="1" applyBorder="1" applyAlignment="1">
      <alignment horizontal="left"/>
    </xf>
    <xf numFmtId="0" fontId="78" fillId="0" borderId="49" xfId="0" applyFont="1" applyBorder="1"/>
    <xf numFmtId="44" fontId="78" fillId="0" borderId="49" xfId="1" applyFont="1" applyBorder="1"/>
    <xf numFmtId="44" fontId="22" fillId="3" borderId="49" xfId="1" applyNumberFormat="1" applyFont="1" applyFill="1" applyBorder="1" applyAlignment="1">
      <alignment horizontal="right"/>
    </xf>
    <xf numFmtId="44" fontId="49" fillId="0" borderId="49" xfId="1" applyFont="1" applyFill="1" applyBorder="1"/>
    <xf numFmtId="44" fontId="80" fillId="0" borderId="49" xfId="1" applyFont="1" applyBorder="1"/>
    <xf numFmtId="44" fontId="78" fillId="0" borderId="49" xfId="0" applyNumberFormat="1" applyFont="1" applyBorder="1"/>
    <xf numFmtId="0" fontId="81" fillId="0" borderId="0" xfId="0" applyFont="1" applyBorder="1" applyAlignment="1">
      <alignment horizontal="center"/>
    </xf>
    <xf numFmtId="0" fontId="78" fillId="0" borderId="0" xfId="0" applyFont="1" applyBorder="1"/>
    <xf numFmtId="0" fontId="55" fillId="0" borderId="0" xfId="0" applyFont="1" applyFill="1" applyBorder="1"/>
    <xf numFmtId="0" fontId="22" fillId="3" borderId="0" xfId="0" applyFont="1" applyFill="1" applyBorder="1" applyAlignment="1">
      <alignment horizontal="left"/>
    </xf>
    <xf numFmtId="0" fontId="79" fillId="0" borderId="0" xfId="0" applyFont="1" applyBorder="1"/>
    <xf numFmtId="0" fontId="80" fillId="0" borderId="0" xfId="0" applyFont="1" applyBorder="1"/>
    <xf numFmtId="0" fontId="0" fillId="0" borderId="0" xfId="0" applyBorder="1"/>
    <xf numFmtId="0" fontId="2" fillId="0" borderId="2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8" fillId="8" borderId="0" xfId="0" applyFont="1" applyFill="1" applyBorder="1" applyAlignment="1">
      <alignment horizontal="left"/>
    </xf>
    <xf numFmtId="0" fontId="33" fillId="9" borderId="11" xfId="0" applyFont="1" applyFill="1" applyBorder="1" applyAlignment="1">
      <alignment horizontal="center" wrapText="1"/>
    </xf>
    <xf numFmtId="0" fontId="0" fillId="8" borderId="7" xfId="0" applyFont="1" applyFill="1" applyBorder="1" applyAlignment="1">
      <alignment horizontal="center" wrapText="1"/>
    </xf>
    <xf numFmtId="0" fontId="16" fillId="8" borderId="0" xfId="0" applyFont="1" applyFill="1" applyAlignment="1">
      <alignment horizontal="center"/>
    </xf>
    <xf numFmtId="0" fontId="17" fillId="8" borderId="0" xfId="0" applyFont="1" applyFill="1" applyAlignment="1">
      <alignment horizontal="center"/>
    </xf>
    <xf numFmtId="0" fontId="16" fillId="8" borderId="0" xfId="0" applyFont="1" applyFill="1" applyAlignment="1">
      <alignment horizontal="left"/>
    </xf>
    <xf numFmtId="0" fontId="17" fillId="8" borderId="0" xfId="0" applyFont="1" applyFill="1" applyAlignment="1">
      <alignment horizontal="left"/>
    </xf>
    <xf numFmtId="0" fontId="90" fillId="19" borderId="11" xfId="0" applyFont="1" applyFill="1" applyBorder="1" applyAlignment="1">
      <alignment horizontal="center" wrapText="1"/>
    </xf>
    <xf numFmtId="0" fontId="91" fillId="16" borderId="7" xfId="0" applyFont="1" applyFill="1" applyBorder="1" applyAlignment="1">
      <alignment horizontal="center" wrapText="1"/>
    </xf>
    <xf numFmtId="0" fontId="91" fillId="16" borderId="4" xfId="0" applyFont="1" applyFill="1" applyBorder="1" applyAlignment="1">
      <alignment horizontal="center" wrapText="1"/>
    </xf>
    <xf numFmtId="0" fontId="90" fillId="18" borderId="2" xfId="0" applyFont="1" applyFill="1" applyBorder="1" applyAlignment="1">
      <alignment horizontal="center" vertical="center" textRotation="90" wrapText="1"/>
    </xf>
    <xf numFmtId="0" fontId="91" fillId="16" borderId="3" xfId="0" applyFont="1" applyFill="1" applyBorder="1" applyAlignment="1">
      <alignment horizontal="center"/>
    </xf>
    <xf numFmtId="0" fontId="29" fillId="16" borderId="0" xfId="0" applyFont="1" applyFill="1" applyBorder="1" applyAlignment="1">
      <alignment horizontal="left"/>
    </xf>
    <xf numFmtId="0" fontId="29" fillId="16" borderId="8" xfId="0" applyFont="1" applyFill="1" applyBorder="1" applyAlignment="1">
      <alignment horizontal="left"/>
    </xf>
    <xf numFmtId="0" fontId="12" fillId="16" borderId="0" xfId="0" applyFont="1" applyFill="1" applyAlignment="1">
      <alignment horizontal="left"/>
    </xf>
    <xf numFmtId="0" fontId="22" fillId="16" borderId="0" xfId="0" applyFont="1" applyFill="1" applyAlignment="1">
      <alignment horizontal="left"/>
    </xf>
    <xf numFmtId="0" fontId="12" fillId="16" borderId="0" xfId="0" applyFont="1" applyFill="1" applyAlignment="1">
      <alignment horizontal="center"/>
    </xf>
    <xf numFmtId="0" fontId="22" fillId="16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left"/>
    </xf>
    <xf numFmtId="0" fontId="19" fillId="4" borderId="11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0" fillId="5" borderId="2" xfId="0" applyFont="1" applyFill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9" fontId="12" fillId="3" borderId="0" xfId="0" applyNumberFormat="1" applyFont="1" applyFill="1" applyBorder="1" applyAlignment="1">
      <alignment horizontal="justify"/>
    </xf>
    <xf numFmtId="0" fontId="16" fillId="16" borderId="0" xfId="0" applyFont="1" applyFill="1" applyAlignment="1">
      <alignment horizontal="center"/>
    </xf>
    <xf numFmtId="0" fontId="17" fillId="16" borderId="0" xfId="0" applyFont="1" applyFill="1" applyAlignment="1">
      <alignment horizontal="center"/>
    </xf>
    <xf numFmtId="0" fontId="30" fillId="16" borderId="8" xfId="0" applyFont="1" applyFill="1" applyBorder="1" applyAlignment="1">
      <alignment horizontal="left"/>
    </xf>
    <xf numFmtId="0" fontId="89" fillId="19" borderId="11" xfId="0" applyFont="1" applyFill="1" applyBorder="1" applyAlignment="1">
      <alignment horizontal="center" wrapText="1"/>
    </xf>
    <xf numFmtId="0" fontId="50" fillId="16" borderId="7" xfId="0" applyFont="1" applyFill="1" applyBorder="1" applyAlignment="1">
      <alignment horizontal="center" wrapText="1"/>
    </xf>
    <xf numFmtId="0" fontId="50" fillId="16" borderId="4" xfId="0" applyFont="1" applyFill="1" applyBorder="1" applyAlignment="1">
      <alignment horizontal="center" wrapText="1"/>
    </xf>
    <xf numFmtId="0" fontId="88" fillId="18" borderId="2" xfId="0" applyFont="1" applyFill="1" applyBorder="1" applyAlignment="1">
      <alignment horizontal="center" vertical="center" textRotation="90" wrapText="1"/>
    </xf>
    <xf numFmtId="0" fontId="50" fillId="16" borderId="3" xfId="0" applyFont="1" applyFill="1" applyBorder="1" applyAlignment="1">
      <alignment horizontal="center"/>
    </xf>
    <xf numFmtId="0" fontId="39" fillId="16" borderId="8" xfId="0" applyFont="1" applyFill="1" applyBorder="1" applyAlignment="1">
      <alignment horizontal="left"/>
    </xf>
    <xf numFmtId="0" fontId="41" fillId="16" borderId="8" xfId="0" applyFont="1" applyFill="1" applyBorder="1" applyAlignment="1">
      <alignment horizontal="left"/>
    </xf>
    <xf numFmtId="0" fontId="86" fillId="17" borderId="2" xfId="0" applyFont="1" applyFill="1" applyBorder="1" applyAlignment="1">
      <alignment horizontal="center" vertical="center" textRotation="90" wrapText="1"/>
    </xf>
    <xf numFmtId="0" fontId="87" fillId="16" borderId="9" xfId="0" applyFont="1" applyFill="1" applyBorder="1" applyAlignment="1">
      <alignment horizontal="center"/>
    </xf>
    <xf numFmtId="0" fontId="87" fillId="16" borderId="3" xfId="0" applyFont="1" applyFill="1" applyBorder="1" applyAlignment="1">
      <alignment horizontal="center"/>
    </xf>
    <xf numFmtId="0" fontId="86" fillId="17" borderId="2" xfId="0" applyFont="1" applyFill="1" applyBorder="1" applyAlignment="1">
      <alignment horizontal="center" vertical="center" wrapText="1"/>
    </xf>
    <xf numFmtId="0" fontId="87" fillId="16" borderId="9" xfId="0" applyFont="1" applyFill="1" applyBorder="1" applyAlignment="1"/>
    <xf numFmtId="0" fontId="87" fillId="16" borderId="3" xfId="0" applyFont="1" applyFill="1" applyBorder="1" applyAlignment="1"/>
    <xf numFmtId="0" fontId="86" fillId="16" borderId="11" xfId="0" applyFont="1" applyFill="1" applyBorder="1" applyAlignment="1">
      <alignment horizontal="center"/>
    </xf>
    <xf numFmtId="0" fontId="86" fillId="16" borderId="7" xfId="0" applyFont="1" applyFill="1" applyBorder="1" applyAlignment="1">
      <alignment horizontal="center"/>
    </xf>
    <xf numFmtId="0" fontId="86" fillId="16" borderId="4" xfId="0" applyFont="1" applyFill="1" applyBorder="1" applyAlignment="1">
      <alignment horizontal="center"/>
    </xf>
    <xf numFmtId="0" fontId="39" fillId="18" borderId="2" xfId="0" applyFont="1" applyFill="1" applyBorder="1" applyAlignment="1" applyProtection="1">
      <alignment horizontal="center" vertical="center" textRotation="90" wrapText="1"/>
      <protection locked="0" hidden="1"/>
    </xf>
    <xf numFmtId="0" fontId="37" fillId="16" borderId="9" xfId="0" applyFont="1" applyFill="1" applyBorder="1" applyAlignment="1"/>
    <xf numFmtId="0" fontId="37" fillId="16" borderId="3" xfId="0" applyFont="1" applyFill="1" applyBorder="1" applyAlignment="1"/>
    <xf numFmtId="0" fontId="43" fillId="18" borderId="5" xfId="0" applyFont="1" applyFill="1" applyBorder="1" applyAlignment="1">
      <alignment horizontal="center" vertical="center" textRotation="90" wrapText="1"/>
    </xf>
    <xf numFmtId="0" fontId="43" fillId="18" borderId="10" xfId="0" applyFont="1" applyFill="1" applyBorder="1" applyAlignment="1">
      <alignment horizontal="center" vertical="center" textRotation="90" wrapText="1"/>
    </xf>
    <xf numFmtId="0" fontId="43" fillId="18" borderId="6" xfId="0" applyFont="1" applyFill="1" applyBorder="1" applyAlignment="1">
      <alignment horizontal="center" vertical="center" textRotation="90" wrapText="1"/>
    </xf>
    <xf numFmtId="0" fontId="43" fillId="18" borderId="2" xfId="0" applyFont="1" applyFill="1" applyBorder="1" applyAlignment="1">
      <alignment horizontal="center" vertical="center" textRotation="90" wrapText="1"/>
    </xf>
    <xf numFmtId="0" fontId="43" fillId="18" borderId="9" xfId="0" applyFont="1" applyFill="1" applyBorder="1" applyAlignment="1">
      <alignment horizontal="center" vertical="center" textRotation="90" wrapText="1"/>
    </xf>
    <xf numFmtId="0" fontId="43" fillId="18" borderId="3" xfId="0" applyFont="1" applyFill="1" applyBorder="1" applyAlignment="1">
      <alignment horizontal="center" vertical="center" textRotation="90" wrapText="1"/>
    </xf>
    <xf numFmtId="0" fontId="38" fillId="16" borderId="0" xfId="0" applyFont="1" applyFill="1" applyAlignment="1">
      <alignment horizontal="center"/>
    </xf>
    <xf numFmtId="0" fontId="40" fillId="16" borderId="0" xfId="0" applyFont="1" applyFill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9" xfId="0" applyFont="1" applyBorder="1" applyAlignment="1">
      <alignment horizontal="center"/>
    </xf>
    <xf numFmtId="0" fontId="52" fillId="0" borderId="11" xfId="0" applyFont="1" applyBorder="1" applyAlignment="1">
      <alignment horizontal="center"/>
    </xf>
    <xf numFmtId="0" fontId="52" fillId="0" borderId="7" xfId="0" applyFont="1" applyBorder="1" applyAlignment="1">
      <alignment horizontal="center"/>
    </xf>
    <xf numFmtId="0" fontId="52" fillId="0" borderId="4" xfId="0" applyFont="1" applyBorder="1" applyAlignment="1">
      <alignment horizontal="center"/>
    </xf>
    <xf numFmtId="0" fontId="21" fillId="18" borderId="2" xfId="0" applyFont="1" applyFill="1" applyBorder="1" applyAlignment="1">
      <alignment horizontal="center" vertical="center" textRotation="90" wrapText="1"/>
    </xf>
    <xf numFmtId="0" fontId="21" fillId="18" borderId="3" xfId="0" applyFont="1" applyFill="1" applyBorder="1" applyAlignment="1">
      <alignment horizontal="center" vertical="center" textRotation="90" wrapText="1"/>
    </xf>
    <xf numFmtId="0" fontId="18" fillId="16" borderId="8" xfId="0" applyFont="1" applyFill="1" applyBorder="1" applyAlignment="1">
      <alignment horizontal="left"/>
    </xf>
    <xf numFmtId="0" fontId="34" fillId="16" borderId="8" xfId="0" applyFont="1" applyFill="1" applyBorder="1" applyAlignment="1">
      <alignment horizontal="left"/>
    </xf>
    <xf numFmtId="0" fontId="88" fillId="17" borderId="2" xfId="0" applyFont="1" applyFill="1" applyBorder="1" applyAlignment="1">
      <alignment horizontal="center" vertical="center" textRotation="90" wrapText="1"/>
    </xf>
    <xf numFmtId="0" fontId="88" fillId="17" borderId="9" xfId="0" applyFont="1" applyFill="1" applyBorder="1" applyAlignment="1">
      <alignment horizontal="center" vertical="center" textRotation="90" wrapText="1"/>
    </xf>
    <xf numFmtId="0" fontId="88" fillId="17" borderId="3" xfId="0" applyFont="1" applyFill="1" applyBorder="1" applyAlignment="1">
      <alignment horizontal="center" vertical="center" textRotation="90" wrapText="1"/>
    </xf>
    <xf numFmtId="0" fontId="88" fillId="17" borderId="2" xfId="0" applyFont="1" applyFill="1" applyBorder="1" applyAlignment="1">
      <alignment horizontal="center" vertical="center" wrapText="1"/>
    </xf>
    <xf numFmtId="0" fontId="88" fillId="17" borderId="9" xfId="0" applyFont="1" applyFill="1" applyBorder="1" applyAlignment="1">
      <alignment horizontal="center" vertical="center" wrapText="1"/>
    </xf>
    <xf numFmtId="0" fontId="88" fillId="17" borderId="3" xfId="0" applyFont="1" applyFill="1" applyBorder="1" applyAlignment="1">
      <alignment horizontal="center" vertical="center" wrapText="1"/>
    </xf>
    <xf numFmtId="0" fontId="21" fillId="18" borderId="11" xfId="0" applyFont="1" applyFill="1" applyBorder="1" applyAlignment="1">
      <alignment horizontal="center"/>
    </xf>
    <xf numFmtId="0" fontId="21" fillId="18" borderId="7" xfId="0" applyFont="1" applyFill="1" applyBorder="1" applyAlignment="1">
      <alignment horizontal="center"/>
    </xf>
    <xf numFmtId="0" fontId="21" fillId="18" borderId="4" xfId="0" applyFont="1" applyFill="1" applyBorder="1" applyAlignment="1">
      <alignment horizontal="center"/>
    </xf>
    <xf numFmtId="0" fontId="21" fillId="18" borderId="5" xfId="0" applyFont="1" applyFill="1" applyBorder="1" applyAlignment="1">
      <alignment horizontal="center" vertical="center" textRotation="90" wrapText="1"/>
    </xf>
    <xf numFmtId="0" fontId="21" fillId="18" borderId="10" xfId="0" applyFont="1" applyFill="1" applyBorder="1" applyAlignment="1">
      <alignment horizontal="center" vertical="center" textRotation="90" wrapText="1"/>
    </xf>
    <xf numFmtId="0" fontId="21" fillId="18" borderId="6" xfId="0" applyFont="1" applyFill="1" applyBorder="1" applyAlignment="1">
      <alignment horizontal="center" vertical="center" textRotation="90" wrapText="1"/>
    </xf>
    <xf numFmtId="0" fontId="21" fillId="18" borderId="2" xfId="0" applyFont="1" applyFill="1" applyBorder="1" applyAlignment="1" applyProtection="1">
      <alignment horizontal="center" vertical="center" textRotation="90" wrapText="1"/>
      <protection locked="0" hidden="1"/>
    </xf>
    <xf numFmtId="0" fontId="21" fillId="18" borderId="9" xfId="0" applyFont="1" applyFill="1" applyBorder="1" applyAlignment="1" applyProtection="1">
      <alignment horizontal="center" vertical="center" textRotation="90" wrapText="1"/>
      <protection locked="0" hidden="1"/>
    </xf>
    <xf numFmtId="0" fontId="21" fillId="18" borderId="3" xfId="0" applyFont="1" applyFill="1" applyBorder="1" applyAlignment="1" applyProtection="1">
      <alignment horizontal="center" vertical="center" textRotation="90" wrapText="1"/>
      <protection locked="0" hidden="1"/>
    </xf>
    <xf numFmtId="0" fontId="35" fillId="18" borderId="11" xfId="0" applyFont="1" applyFill="1" applyBorder="1" applyAlignment="1">
      <alignment horizontal="center"/>
    </xf>
    <xf numFmtId="0" fontId="35" fillId="18" borderId="4" xfId="0" applyFont="1" applyFill="1" applyBorder="1" applyAlignment="1">
      <alignment horizontal="center"/>
    </xf>
  </cellXfs>
  <cellStyles count="4">
    <cellStyle name="Moneda" xfId="1" builtinId="4"/>
    <cellStyle name="Moneda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QUERIMIENTOS%20PRESUPUESTO%20(Autoguardado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QUERIMIENTOS%20PRESUPUEST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PIOS"/>
      <sheetName val="25% FODES"/>
      <sheetName val="75% FODES"/>
      <sheetName val="REQ UNIDADES"/>
      <sheetName val="Hoja1"/>
    </sheetNames>
    <sheetDataSet>
      <sheetData sheetId="0">
        <row r="3">
          <cell r="J3">
            <v>1425</v>
          </cell>
        </row>
        <row r="4">
          <cell r="J4">
            <v>5104.6900000000005</v>
          </cell>
        </row>
        <row r="5">
          <cell r="J5">
            <v>51.62</v>
          </cell>
        </row>
        <row r="8">
          <cell r="J8">
            <v>2284.8000000000002</v>
          </cell>
        </row>
        <row r="9">
          <cell r="J9">
            <v>1894.5495000000001</v>
          </cell>
        </row>
        <row r="10">
          <cell r="J10">
            <v>2073.15</v>
          </cell>
        </row>
        <row r="11">
          <cell r="J11">
            <v>14640</v>
          </cell>
        </row>
        <row r="12">
          <cell r="J12">
            <v>24877.800000000003</v>
          </cell>
        </row>
        <row r="13">
          <cell r="J13">
            <v>7180</v>
          </cell>
        </row>
        <row r="15">
          <cell r="J15">
            <v>8208</v>
          </cell>
        </row>
        <row r="16">
          <cell r="J16">
            <v>684</v>
          </cell>
        </row>
        <row r="17">
          <cell r="J17">
            <v>697.68</v>
          </cell>
        </row>
        <row r="18">
          <cell r="J18">
            <v>636.12</v>
          </cell>
        </row>
        <row r="29">
          <cell r="C29">
            <v>420</v>
          </cell>
        </row>
      </sheetData>
      <sheetData sheetId="1">
        <row r="4">
          <cell r="C4">
            <v>200</v>
          </cell>
        </row>
        <row r="5">
          <cell r="C5">
            <v>2500</v>
          </cell>
        </row>
        <row r="6">
          <cell r="C6">
            <v>6500</v>
          </cell>
        </row>
        <row r="7">
          <cell r="C7">
            <v>3500</v>
          </cell>
        </row>
        <row r="8">
          <cell r="C8">
            <v>150</v>
          </cell>
        </row>
        <row r="9">
          <cell r="C9">
            <v>1000</v>
          </cell>
        </row>
        <row r="10">
          <cell r="C10">
            <v>3500</v>
          </cell>
        </row>
        <row r="11">
          <cell r="C11">
            <v>6800</v>
          </cell>
        </row>
        <row r="12">
          <cell r="C12">
            <v>9500</v>
          </cell>
        </row>
        <row r="13">
          <cell r="C13">
            <v>18000</v>
          </cell>
        </row>
        <row r="14">
          <cell r="C14">
            <v>1398.64</v>
          </cell>
        </row>
        <row r="17">
          <cell r="C17">
            <v>3500</v>
          </cell>
        </row>
        <row r="18">
          <cell r="C18">
            <v>1100</v>
          </cell>
        </row>
        <row r="19">
          <cell r="C19">
            <v>500</v>
          </cell>
        </row>
        <row r="20">
          <cell r="C20">
            <v>4221.46</v>
          </cell>
        </row>
        <row r="21">
          <cell r="C21">
            <v>1500</v>
          </cell>
        </row>
        <row r="22">
          <cell r="C22">
            <v>800</v>
          </cell>
        </row>
        <row r="23">
          <cell r="C23">
            <v>2000</v>
          </cell>
        </row>
        <row r="24">
          <cell r="C24">
            <v>2128.54</v>
          </cell>
        </row>
        <row r="25">
          <cell r="C25">
            <v>125</v>
          </cell>
        </row>
        <row r="26">
          <cell r="C26">
            <v>3000</v>
          </cell>
        </row>
        <row r="27">
          <cell r="C27">
            <v>81.180000000000007</v>
          </cell>
        </row>
        <row r="28">
          <cell r="C28">
            <v>6300</v>
          </cell>
        </row>
        <row r="30">
          <cell r="C30">
            <v>400</v>
          </cell>
        </row>
        <row r="31">
          <cell r="C31">
            <v>2500</v>
          </cell>
        </row>
        <row r="38">
          <cell r="J38">
            <v>9336.84</v>
          </cell>
        </row>
        <row r="40">
          <cell r="J40">
            <v>793.63139999999999</v>
          </cell>
        </row>
        <row r="41">
          <cell r="J41">
            <v>723.60509999999999</v>
          </cell>
        </row>
        <row r="42">
          <cell r="J42">
            <v>778.06999999999994</v>
          </cell>
        </row>
        <row r="45">
          <cell r="J45">
            <v>30664.44</v>
          </cell>
        </row>
        <row r="49">
          <cell r="J49">
            <v>2606.4774000000002</v>
          </cell>
        </row>
        <row r="50">
          <cell r="J50">
            <v>2376.4940999999999</v>
          </cell>
        </row>
        <row r="51">
          <cell r="J51">
            <v>2555.37</v>
          </cell>
        </row>
        <row r="53">
          <cell r="J53">
            <v>28540.440000000002</v>
          </cell>
        </row>
        <row r="58">
          <cell r="J58">
            <v>2425.9374000000003</v>
          </cell>
        </row>
        <row r="59">
          <cell r="J59">
            <v>2211.8841000000002</v>
          </cell>
        </row>
        <row r="60">
          <cell r="J60">
            <v>2378.37</v>
          </cell>
        </row>
        <row r="62">
          <cell r="J62">
            <v>3999.6000000000004</v>
          </cell>
        </row>
        <row r="66">
          <cell r="J66">
            <v>333.3</v>
          </cell>
        </row>
        <row r="68">
          <cell r="C68">
            <v>1162.33</v>
          </cell>
        </row>
        <row r="78">
          <cell r="J78">
            <v>470</v>
          </cell>
        </row>
        <row r="79">
          <cell r="J79">
            <v>157.5</v>
          </cell>
        </row>
        <row r="80">
          <cell r="J80">
            <v>106.25</v>
          </cell>
        </row>
        <row r="81">
          <cell r="J81">
            <v>600</v>
          </cell>
        </row>
        <row r="84">
          <cell r="J84">
            <v>1150</v>
          </cell>
        </row>
      </sheetData>
      <sheetData sheetId="2">
        <row r="108">
          <cell r="C108">
            <v>7600</v>
          </cell>
        </row>
        <row r="109">
          <cell r="C109">
            <v>1390</v>
          </cell>
        </row>
        <row r="157">
          <cell r="C157">
            <v>549220.07900000003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PIOS"/>
      <sheetName val="25% FODES"/>
      <sheetName val="75% FODES"/>
      <sheetName val="REQ UNIDADES"/>
      <sheetName val="Hoja1"/>
    </sheetNames>
    <sheetDataSet>
      <sheetData sheetId="0"/>
      <sheetData sheetId="1">
        <row r="64">
          <cell r="J64">
            <v>339.96600000000007</v>
          </cell>
        </row>
        <row r="65">
          <cell r="J65">
            <v>309.96900000000005</v>
          </cell>
        </row>
        <row r="85">
          <cell r="J85">
            <v>496.35</v>
          </cell>
        </row>
        <row r="86">
          <cell r="J86">
            <v>292.3</v>
          </cell>
        </row>
        <row r="87">
          <cell r="J87">
            <v>1322</v>
          </cell>
        </row>
        <row r="88">
          <cell r="J88">
            <v>350</v>
          </cell>
        </row>
        <row r="106">
          <cell r="J106">
            <v>1270</v>
          </cell>
        </row>
        <row r="107">
          <cell r="J107">
            <v>719</v>
          </cell>
        </row>
        <row r="108">
          <cell r="J108">
            <v>550.5</v>
          </cell>
        </row>
        <row r="109">
          <cell r="J109">
            <v>1728</v>
          </cell>
        </row>
        <row r="110">
          <cell r="J110">
            <v>300</v>
          </cell>
        </row>
        <row r="111">
          <cell r="J111">
            <v>650</v>
          </cell>
        </row>
        <row r="131">
          <cell r="J131">
            <v>170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opLeftCell="A32" zoomScale="80" zoomScaleNormal="80" workbookViewId="0">
      <selection activeCell="A2" sqref="A2:J28"/>
    </sheetView>
  </sheetViews>
  <sheetFormatPr baseColWidth="10" defaultRowHeight="14.4"/>
  <cols>
    <col min="1" max="1" width="16.88671875" customWidth="1"/>
    <col min="2" max="2" width="13.88671875" customWidth="1"/>
    <col min="3" max="3" width="13.6640625" customWidth="1"/>
    <col min="4" max="4" width="9.5546875" customWidth="1"/>
    <col min="5" max="5" width="11.44140625" customWidth="1"/>
    <col min="6" max="6" width="12.33203125" customWidth="1"/>
    <col min="7" max="7" width="38.5546875" customWidth="1"/>
    <col min="8" max="8" width="20.33203125" customWidth="1"/>
    <col min="12" max="12" width="14.88671875" customWidth="1"/>
  </cols>
  <sheetData>
    <row r="1" spans="1:9" ht="3" customHeight="1">
      <c r="A1" s="13"/>
      <c r="B1" s="14"/>
      <c r="C1" s="15"/>
      <c r="D1" s="15"/>
      <c r="E1" s="15"/>
      <c r="F1" s="15"/>
      <c r="G1" s="15"/>
      <c r="H1" s="16" t="s">
        <v>37</v>
      </c>
      <c r="I1" s="17"/>
    </row>
    <row r="2" spans="1:9" ht="18">
      <c r="A2" s="388" t="s">
        <v>38</v>
      </c>
      <c r="B2" s="389"/>
      <c r="C2" s="389"/>
      <c r="D2" s="389"/>
      <c r="E2" s="389"/>
      <c r="F2" s="389"/>
      <c r="G2" s="389"/>
      <c r="H2" s="389"/>
      <c r="I2" s="17"/>
    </row>
    <row r="3" spans="1:9" ht="18">
      <c r="A3" s="388" t="s">
        <v>266</v>
      </c>
      <c r="B3" s="389"/>
      <c r="C3" s="389"/>
      <c r="D3" s="389"/>
      <c r="E3" s="389"/>
      <c r="F3" s="389"/>
      <c r="G3" s="389"/>
      <c r="H3" s="389"/>
      <c r="I3" s="17"/>
    </row>
    <row r="4" spans="1:9" ht="18">
      <c r="A4" s="388" t="s">
        <v>39</v>
      </c>
      <c r="B4" s="389"/>
      <c r="C4" s="389"/>
      <c r="D4" s="389"/>
      <c r="E4" s="389"/>
      <c r="F4" s="389"/>
      <c r="G4" s="389"/>
      <c r="H4" s="389"/>
      <c r="I4" s="17"/>
    </row>
    <row r="5" spans="1:9" ht="18">
      <c r="A5" s="388" t="s">
        <v>365</v>
      </c>
      <c r="B5" s="389"/>
      <c r="C5" s="389"/>
      <c r="D5" s="389"/>
      <c r="E5" s="389"/>
      <c r="F5" s="389"/>
      <c r="G5" s="389"/>
      <c r="H5" s="389"/>
      <c r="I5" s="17"/>
    </row>
    <row r="6" spans="1:9" ht="18">
      <c r="A6" s="388" t="s">
        <v>40</v>
      </c>
      <c r="B6" s="389"/>
      <c r="C6" s="389"/>
      <c r="D6" s="389"/>
      <c r="E6" s="389"/>
      <c r="F6" s="389"/>
      <c r="G6" s="389"/>
      <c r="H6" s="389"/>
      <c r="I6" s="17"/>
    </row>
    <row r="7" spans="1:9" ht="18">
      <c r="A7" s="390"/>
      <c r="B7" s="391"/>
      <c r="C7" s="391"/>
      <c r="D7" s="391"/>
      <c r="E7" s="391"/>
      <c r="F7" s="391"/>
      <c r="G7" s="391"/>
      <c r="H7" s="391"/>
      <c r="I7" s="17"/>
    </row>
    <row r="8" spans="1:9" ht="18">
      <c r="A8" s="385" t="s">
        <v>41</v>
      </c>
      <c r="B8" s="385"/>
      <c r="C8" s="385"/>
      <c r="D8" s="385"/>
      <c r="E8" s="385"/>
      <c r="F8" s="385"/>
      <c r="G8" s="385"/>
      <c r="H8" s="385"/>
      <c r="I8" s="17"/>
    </row>
    <row r="9" spans="1:9" ht="16.95" customHeight="1" thickBot="1">
      <c r="A9" s="385" t="s">
        <v>42</v>
      </c>
      <c r="B9" s="385"/>
      <c r="C9" s="385"/>
      <c r="D9" s="385"/>
      <c r="E9" s="385"/>
      <c r="F9" s="385"/>
      <c r="G9" s="385"/>
      <c r="H9" s="385"/>
      <c r="I9" s="17"/>
    </row>
    <row r="10" spans="1:9" ht="18.600000000000001" hidden="1" thickBot="1">
      <c r="A10" s="75"/>
      <c r="B10" s="75"/>
      <c r="C10" s="75"/>
      <c r="D10" s="75"/>
      <c r="E10" s="75"/>
      <c r="F10" s="76"/>
      <c r="G10" s="76"/>
      <c r="H10" s="76"/>
      <c r="I10" s="17"/>
    </row>
    <row r="11" spans="1:9" ht="16.8" thickBot="1">
      <c r="A11" s="386" t="s">
        <v>43</v>
      </c>
      <c r="B11" s="387"/>
      <c r="C11" s="387"/>
      <c r="D11" s="387"/>
      <c r="E11" s="387"/>
      <c r="F11" s="77"/>
      <c r="G11" s="78"/>
      <c r="H11" s="79"/>
      <c r="I11" s="17"/>
    </row>
    <row r="12" spans="1:9" ht="94.2" thickBot="1">
      <c r="A12" s="80" t="s">
        <v>44</v>
      </c>
      <c r="B12" s="81" t="s">
        <v>45</v>
      </c>
      <c r="C12" s="81" t="s">
        <v>46</v>
      </c>
      <c r="D12" s="81" t="s">
        <v>47</v>
      </c>
      <c r="E12" s="82" t="s">
        <v>48</v>
      </c>
      <c r="F12" s="85" t="s">
        <v>49</v>
      </c>
      <c r="G12" s="84" t="s">
        <v>50</v>
      </c>
      <c r="H12" s="83" t="s">
        <v>51</v>
      </c>
      <c r="I12" s="17"/>
    </row>
    <row r="13" spans="1:9">
      <c r="A13" s="20">
        <v>1</v>
      </c>
      <c r="B13" s="21" t="s">
        <v>53</v>
      </c>
      <c r="C13" s="21" t="s">
        <v>54</v>
      </c>
      <c r="D13" s="21" t="s">
        <v>56</v>
      </c>
      <c r="E13" s="21" t="s">
        <v>57</v>
      </c>
      <c r="F13" s="103" t="s">
        <v>72</v>
      </c>
      <c r="G13" s="104" t="s">
        <v>73</v>
      </c>
      <c r="H13" s="23">
        <f>[1]PROPIOS!$J$12</f>
        <v>24877.800000000003</v>
      </c>
      <c r="I13" s="17"/>
    </row>
    <row r="14" spans="1:9">
      <c r="A14" s="20">
        <v>1</v>
      </c>
      <c r="B14" s="21" t="s">
        <v>53</v>
      </c>
      <c r="C14" s="21" t="s">
        <v>54</v>
      </c>
      <c r="D14" s="21" t="s">
        <v>56</v>
      </c>
      <c r="E14" s="21" t="s">
        <v>57</v>
      </c>
      <c r="F14" s="107">
        <v>51103</v>
      </c>
      <c r="G14" s="108" t="s">
        <v>74</v>
      </c>
      <c r="H14" s="26">
        <f>[1]PROPIOS!$J$10</f>
        <v>2073.15</v>
      </c>
      <c r="I14" s="17"/>
    </row>
    <row r="15" spans="1:9">
      <c r="A15" s="20">
        <v>1</v>
      </c>
      <c r="B15" s="21" t="s">
        <v>53</v>
      </c>
      <c r="C15" s="21" t="s">
        <v>54</v>
      </c>
      <c r="D15" s="21" t="s">
        <v>56</v>
      </c>
      <c r="E15" s="21" t="s">
        <v>57</v>
      </c>
      <c r="F15" s="107">
        <v>51401</v>
      </c>
      <c r="G15" s="108" t="s">
        <v>75</v>
      </c>
      <c r="H15" s="26">
        <f>[1]PROPIOS!$J$8</f>
        <v>2284.8000000000002</v>
      </c>
      <c r="I15" s="17"/>
    </row>
    <row r="16" spans="1:9">
      <c r="A16" s="20">
        <v>1</v>
      </c>
      <c r="B16" s="21" t="s">
        <v>53</v>
      </c>
      <c r="C16" s="21" t="s">
        <v>54</v>
      </c>
      <c r="D16" s="21" t="s">
        <v>56</v>
      </c>
      <c r="E16" s="21" t="s">
        <v>57</v>
      </c>
      <c r="F16" s="107">
        <v>51501</v>
      </c>
      <c r="G16" s="108" t="s">
        <v>76</v>
      </c>
      <c r="H16" s="26">
        <f>[1]PROPIOS!$J$9</f>
        <v>1894.5495000000001</v>
      </c>
      <c r="I16" s="17"/>
    </row>
    <row r="17" spans="1:12">
      <c r="A17" s="20">
        <v>1</v>
      </c>
      <c r="B17" s="21" t="s">
        <v>53</v>
      </c>
      <c r="C17" s="21" t="s">
        <v>54</v>
      </c>
      <c r="D17" s="21" t="s">
        <v>56</v>
      </c>
      <c r="E17" s="21" t="s">
        <v>57</v>
      </c>
      <c r="F17" s="107">
        <v>51999</v>
      </c>
      <c r="G17" s="108" t="s">
        <v>267</v>
      </c>
      <c r="H17" s="26">
        <f>[1]PROPIOS!$J$11</f>
        <v>14640</v>
      </c>
      <c r="I17" s="17"/>
    </row>
    <row r="18" spans="1:12">
      <c r="A18" s="20">
        <v>1</v>
      </c>
      <c r="B18" s="21" t="s">
        <v>53</v>
      </c>
      <c r="C18" s="21" t="s">
        <v>54</v>
      </c>
      <c r="D18" s="21" t="s">
        <v>56</v>
      </c>
      <c r="E18" s="21" t="s">
        <v>57</v>
      </c>
      <c r="F18" s="24">
        <v>54504</v>
      </c>
      <c r="G18" s="108" t="s">
        <v>218</v>
      </c>
      <c r="H18" s="26">
        <f>[1]PROPIOS!$J$13</f>
        <v>7180</v>
      </c>
      <c r="I18" s="17"/>
    </row>
    <row r="19" spans="1:12">
      <c r="A19" s="20">
        <v>1</v>
      </c>
      <c r="B19" s="21" t="s">
        <v>53</v>
      </c>
      <c r="C19" s="21" t="s">
        <v>54</v>
      </c>
      <c r="D19" s="21" t="s">
        <v>56</v>
      </c>
      <c r="E19" s="21" t="s">
        <v>57</v>
      </c>
      <c r="F19" s="24">
        <v>54304</v>
      </c>
      <c r="G19" s="108" t="s">
        <v>219</v>
      </c>
      <c r="H19" s="26">
        <f>[1]PROPIOS!$J$3</f>
        <v>1425</v>
      </c>
      <c r="I19" s="17"/>
    </row>
    <row r="20" spans="1:12">
      <c r="A20" s="20">
        <v>1</v>
      </c>
      <c r="B20" s="21" t="s">
        <v>53</v>
      </c>
      <c r="C20" s="21" t="s">
        <v>54</v>
      </c>
      <c r="D20" s="21" t="s">
        <v>56</v>
      </c>
      <c r="E20" s="21" t="s">
        <v>57</v>
      </c>
      <c r="F20" s="24">
        <v>54314</v>
      </c>
      <c r="G20" s="108" t="s">
        <v>220</v>
      </c>
      <c r="H20" s="26">
        <f>[1]PROPIOS!$J$4</f>
        <v>5104.6900000000005</v>
      </c>
      <c r="I20" s="17"/>
    </row>
    <row r="21" spans="1:12" ht="15" thickBot="1">
      <c r="A21" s="20">
        <v>1</v>
      </c>
      <c r="B21" s="21" t="s">
        <v>53</v>
      </c>
      <c r="C21" s="21" t="s">
        <v>54</v>
      </c>
      <c r="D21" s="21" t="s">
        <v>56</v>
      </c>
      <c r="E21" s="21" t="s">
        <v>57</v>
      </c>
      <c r="F21" s="24">
        <v>55603</v>
      </c>
      <c r="G21" s="108" t="s">
        <v>221</v>
      </c>
      <c r="H21" s="26">
        <f>[1]PROPIOS!$J$5</f>
        <v>51.62</v>
      </c>
      <c r="I21" s="17"/>
    </row>
    <row r="22" spans="1:12">
      <c r="A22" s="20">
        <v>1</v>
      </c>
      <c r="B22" s="21" t="s">
        <v>301</v>
      </c>
      <c r="C22" s="21" t="s">
        <v>54</v>
      </c>
      <c r="D22" s="21" t="s">
        <v>56</v>
      </c>
      <c r="E22" s="21" t="s">
        <v>57</v>
      </c>
      <c r="F22" s="103" t="s">
        <v>72</v>
      </c>
      <c r="G22" s="104" t="s">
        <v>73</v>
      </c>
      <c r="H22" s="26">
        <f>[1]PROPIOS!$J$15</f>
        <v>8208</v>
      </c>
      <c r="I22" s="17"/>
    </row>
    <row r="23" spans="1:12">
      <c r="A23" s="20">
        <v>1</v>
      </c>
      <c r="B23" s="21" t="s">
        <v>301</v>
      </c>
      <c r="C23" s="21" t="s">
        <v>54</v>
      </c>
      <c r="D23" s="21" t="s">
        <v>56</v>
      </c>
      <c r="E23" s="21" t="s">
        <v>57</v>
      </c>
      <c r="F23" s="107">
        <v>51103</v>
      </c>
      <c r="G23" s="108" t="s">
        <v>74</v>
      </c>
      <c r="H23" s="26">
        <f>[1]PROPIOS!$J$16</f>
        <v>684</v>
      </c>
      <c r="I23" s="17"/>
    </row>
    <row r="24" spans="1:12">
      <c r="A24" s="20">
        <v>1</v>
      </c>
      <c r="B24" s="21" t="s">
        <v>301</v>
      </c>
      <c r="C24" s="21" t="s">
        <v>54</v>
      </c>
      <c r="D24" s="21" t="s">
        <v>56</v>
      </c>
      <c r="E24" s="21" t="s">
        <v>57</v>
      </c>
      <c r="F24" s="107">
        <v>51401</v>
      </c>
      <c r="G24" s="108" t="s">
        <v>75</v>
      </c>
      <c r="H24" s="26">
        <f>[1]PROPIOS!$J$17</f>
        <v>697.68</v>
      </c>
      <c r="I24" s="17"/>
    </row>
    <row r="25" spans="1:12">
      <c r="A25" s="20">
        <v>1</v>
      </c>
      <c r="B25" s="21" t="s">
        <v>301</v>
      </c>
      <c r="C25" s="21" t="s">
        <v>54</v>
      </c>
      <c r="D25" s="21" t="s">
        <v>56</v>
      </c>
      <c r="E25" s="21" t="s">
        <v>57</v>
      </c>
      <c r="F25" s="107">
        <v>51501</v>
      </c>
      <c r="G25" s="108" t="s">
        <v>76</v>
      </c>
      <c r="H25" s="26">
        <f>[1]PROPIOS!$J$18</f>
        <v>636.12</v>
      </c>
      <c r="L25" s="122"/>
    </row>
    <row r="26" spans="1:12">
      <c r="A26" s="20">
        <v>1</v>
      </c>
      <c r="B26" s="21" t="s">
        <v>301</v>
      </c>
      <c r="C26" s="21" t="s">
        <v>54</v>
      </c>
      <c r="D26" s="21" t="s">
        <v>56</v>
      </c>
      <c r="E26" s="21" t="s">
        <v>57</v>
      </c>
      <c r="F26" s="107">
        <v>51501</v>
      </c>
      <c r="G26" s="108" t="s">
        <v>63</v>
      </c>
      <c r="H26" s="26">
        <f>[1]PROPIOS!$C$29</f>
        <v>420</v>
      </c>
    </row>
    <row r="27" spans="1:12" ht="16.2" thickBot="1">
      <c r="A27" s="27"/>
      <c r="B27" s="28"/>
      <c r="C27" s="28"/>
      <c r="D27" s="28"/>
      <c r="E27" s="28"/>
      <c r="F27" s="29"/>
      <c r="G27" s="30" t="s">
        <v>52</v>
      </c>
      <c r="H27" s="31">
        <f>SUM(H13:H26)</f>
        <v>70177.409500000009</v>
      </c>
    </row>
    <row r="30" spans="1:12">
      <c r="H30" s="123">
        <f>L25-H27</f>
        <v>-70177.409500000009</v>
      </c>
    </row>
    <row r="31" spans="1:12">
      <c r="A31" s="17"/>
      <c r="H31" s="123"/>
    </row>
    <row r="32" spans="1:12">
      <c r="A32" s="17"/>
    </row>
    <row r="33" spans="1:1">
      <c r="A33" s="17"/>
    </row>
    <row r="34" spans="1:1">
      <c r="A34" s="17"/>
    </row>
    <row r="35" spans="1:1">
      <c r="A35" s="17"/>
    </row>
    <row r="36" spans="1:1">
      <c r="A36" s="17"/>
    </row>
    <row r="37" spans="1:1">
      <c r="A37" s="17"/>
    </row>
    <row r="38" spans="1:1">
      <c r="A38" s="17"/>
    </row>
    <row r="39" spans="1:1">
      <c r="A39" s="17"/>
    </row>
    <row r="40" spans="1:1">
      <c r="A40" s="17"/>
    </row>
    <row r="41" spans="1:1">
      <c r="A41" s="17"/>
    </row>
    <row r="42" spans="1:1">
      <c r="A42" s="17"/>
    </row>
    <row r="43" spans="1:1">
      <c r="A43" s="17"/>
    </row>
    <row r="44" spans="1:1">
      <c r="A44" s="17"/>
    </row>
    <row r="45" spans="1:1">
      <c r="A45" s="17"/>
    </row>
    <row r="46" spans="1:1">
      <c r="A46" s="17"/>
    </row>
    <row r="47" spans="1:1">
      <c r="A47" s="17"/>
    </row>
  </sheetData>
  <protectedRanges>
    <protectedRange sqref="H13:H18 H27" name="Rango1"/>
  </protectedRanges>
  <mergeCells count="9">
    <mergeCell ref="A8:H8"/>
    <mergeCell ref="A9:H9"/>
    <mergeCell ref="A11:E11"/>
    <mergeCell ref="A2:H2"/>
    <mergeCell ref="A3:H3"/>
    <mergeCell ref="A4:H4"/>
    <mergeCell ref="A5:H5"/>
    <mergeCell ref="A6:H6"/>
    <mergeCell ref="A7:H7"/>
  </mergeCells>
  <pageMargins left="0.7" right="0.7" top="0.75" bottom="0.75" header="0.3" footer="0.3"/>
  <pageSetup paperSize="5" orientation="landscape" horizontalDpi="4294967293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3"/>
  <sheetViews>
    <sheetView topLeftCell="E97" workbookViewId="0">
      <selection activeCell="A2" sqref="A2:I119"/>
    </sheetView>
  </sheetViews>
  <sheetFormatPr baseColWidth="10" defaultRowHeight="14.4"/>
  <cols>
    <col min="2" max="2" width="10" customWidth="1"/>
    <col min="3" max="3" width="12.109375" customWidth="1"/>
    <col min="4" max="4" width="10.5546875" customWidth="1"/>
    <col min="5" max="5" width="9.44140625" customWidth="1"/>
    <col min="6" max="6" width="12.109375" customWidth="1"/>
    <col min="7" max="7" width="61.6640625" customWidth="1"/>
    <col min="8" max="8" width="19.33203125" customWidth="1"/>
  </cols>
  <sheetData>
    <row r="1" spans="1:11" ht="5.25" hidden="1" customHeight="1">
      <c r="A1" s="13"/>
      <c r="B1" s="14"/>
      <c r="C1" s="15"/>
      <c r="D1" s="15"/>
      <c r="E1" s="15"/>
      <c r="F1" s="15"/>
      <c r="G1" s="15"/>
      <c r="H1" s="16" t="s">
        <v>37</v>
      </c>
      <c r="I1" s="17"/>
    </row>
    <row r="2" spans="1:11" ht="15">
      <c r="A2" s="401" t="s">
        <v>38</v>
      </c>
      <c r="B2" s="402"/>
      <c r="C2" s="402"/>
      <c r="D2" s="402"/>
      <c r="E2" s="402"/>
      <c r="F2" s="402"/>
      <c r="G2" s="402"/>
      <c r="H2" s="402"/>
      <c r="I2" s="17"/>
    </row>
    <row r="3" spans="1:11" ht="15">
      <c r="A3" s="401" t="s">
        <v>266</v>
      </c>
      <c r="B3" s="402"/>
      <c r="C3" s="402"/>
      <c r="D3" s="402"/>
      <c r="E3" s="402"/>
      <c r="F3" s="402"/>
      <c r="G3" s="402"/>
      <c r="H3" s="402"/>
      <c r="I3" s="17"/>
    </row>
    <row r="4" spans="1:11" ht="15">
      <c r="A4" s="401" t="s">
        <v>39</v>
      </c>
      <c r="B4" s="402"/>
      <c r="C4" s="402"/>
      <c r="D4" s="402"/>
      <c r="E4" s="402"/>
      <c r="F4" s="402"/>
      <c r="G4" s="402"/>
      <c r="H4" s="402"/>
      <c r="I4" s="17"/>
    </row>
    <row r="5" spans="1:11" ht="15.6" customHeight="1">
      <c r="A5" s="401" t="s">
        <v>366</v>
      </c>
      <c r="B5" s="402"/>
      <c r="C5" s="402"/>
      <c r="D5" s="402"/>
      <c r="E5" s="402"/>
      <c r="F5" s="402"/>
      <c r="G5" s="402"/>
      <c r="H5" s="402"/>
      <c r="I5" s="17"/>
    </row>
    <row r="6" spans="1:11" ht="15" hidden="1">
      <c r="A6" s="401"/>
      <c r="B6" s="402"/>
      <c r="C6" s="402"/>
      <c r="D6" s="402"/>
      <c r="E6" s="402"/>
      <c r="F6" s="402"/>
      <c r="G6" s="402"/>
      <c r="H6" s="402"/>
      <c r="I6" s="17"/>
    </row>
    <row r="7" spans="1:11" ht="15" hidden="1">
      <c r="A7" s="399"/>
      <c r="B7" s="400"/>
      <c r="C7" s="400"/>
      <c r="D7" s="400"/>
      <c r="E7" s="400"/>
      <c r="F7" s="400"/>
      <c r="G7" s="400"/>
      <c r="H7" s="400"/>
      <c r="I7" s="17"/>
    </row>
    <row r="8" spans="1:11" ht="15">
      <c r="A8" s="397" t="s">
        <v>41</v>
      </c>
      <c r="B8" s="397"/>
      <c r="C8" s="397"/>
      <c r="D8" s="397"/>
      <c r="E8" s="397"/>
      <c r="F8" s="397"/>
      <c r="G8" s="397"/>
      <c r="H8" s="397"/>
      <c r="I8" s="17"/>
    </row>
    <row r="9" spans="1:11" ht="15.6" thickBot="1">
      <c r="A9" s="398" t="s">
        <v>69</v>
      </c>
      <c r="B9" s="398"/>
      <c r="C9" s="398"/>
      <c r="D9" s="398"/>
      <c r="E9" s="398"/>
      <c r="F9" s="398"/>
      <c r="G9" s="398"/>
      <c r="H9" s="398"/>
      <c r="I9" s="17"/>
    </row>
    <row r="10" spans="1:11" ht="15" thickBot="1">
      <c r="A10" s="392" t="s">
        <v>43</v>
      </c>
      <c r="B10" s="393"/>
      <c r="C10" s="393"/>
      <c r="D10" s="393"/>
      <c r="E10" s="394"/>
      <c r="F10" s="395" t="s">
        <v>49</v>
      </c>
      <c r="G10" s="305"/>
      <c r="H10" s="306"/>
      <c r="I10" s="17"/>
    </row>
    <row r="11" spans="1:11" ht="72.75" customHeight="1" thickBot="1">
      <c r="A11" s="307" t="s">
        <v>44</v>
      </c>
      <c r="B11" s="308" t="s">
        <v>45</v>
      </c>
      <c r="C11" s="308" t="s">
        <v>46</v>
      </c>
      <c r="D11" s="308" t="s">
        <v>47</v>
      </c>
      <c r="E11" s="309" t="s">
        <v>48</v>
      </c>
      <c r="F11" s="396"/>
      <c r="G11" s="311" t="s">
        <v>50</v>
      </c>
      <c r="H11" s="310" t="s">
        <v>51</v>
      </c>
      <c r="I11" s="17"/>
      <c r="J11" s="38"/>
      <c r="K11" s="38"/>
    </row>
    <row r="12" spans="1:11">
      <c r="A12" s="113">
        <v>1</v>
      </c>
      <c r="B12" s="114" t="s">
        <v>53</v>
      </c>
      <c r="C12" s="114" t="s">
        <v>54</v>
      </c>
      <c r="D12" s="114" t="s">
        <v>55</v>
      </c>
      <c r="E12" s="114" t="s">
        <v>71</v>
      </c>
      <c r="F12" s="103" t="s">
        <v>72</v>
      </c>
      <c r="G12" s="104" t="s">
        <v>73</v>
      </c>
      <c r="H12" s="105">
        <f>'[1]25% FODES'!$J$38</f>
        <v>9336.84</v>
      </c>
      <c r="I12" s="17"/>
    </row>
    <row r="13" spans="1:11">
      <c r="A13" s="113">
        <v>1</v>
      </c>
      <c r="B13" s="114" t="s">
        <v>53</v>
      </c>
      <c r="C13" s="114" t="s">
        <v>54</v>
      </c>
      <c r="D13" s="114" t="s">
        <v>55</v>
      </c>
      <c r="E13" s="114" t="s">
        <v>71</v>
      </c>
      <c r="F13" s="107">
        <v>51103</v>
      </c>
      <c r="G13" s="108" t="s">
        <v>74</v>
      </c>
      <c r="H13" s="109">
        <f>'[1]25% FODES'!$J$42</f>
        <v>778.06999999999994</v>
      </c>
      <c r="I13" s="17"/>
    </row>
    <row r="14" spans="1:11">
      <c r="A14" s="113">
        <v>1</v>
      </c>
      <c r="B14" s="114" t="s">
        <v>53</v>
      </c>
      <c r="C14" s="114" t="s">
        <v>54</v>
      </c>
      <c r="D14" s="114" t="s">
        <v>55</v>
      </c>
      <c r="E14" s="114" t="s">
        <v>71</v>
      </c>
      <c r="F14" s="107">
        <v>51401</v>
      </c>
      <c r="G14" s="108" t="s">
        <v>75</v>
      </c>
      <c r="H14" s="109">
        <f>'[1]25% FODES'!$J$40</f>
        <v>793.63139999999999</v>
      </c>
      <c r="I14" s="17"/>
    </row>
    <row r="15" spans="1:11">
      <c r="A15" s="113">
        <v>1</v>
      </c>
      <c r="B15" s="114" t="s">
        <v>53</v>
      </c>
      <c r="C15" s="114" t="s">
        <v>54</v>
      </c>
      <c r="D15" s="114" t="s">
        <v>55</v>
      </c>
      <c r="E15" s="114" t="s">
        <v>71</v>
      </c>
      <c r="F15" s="107">
        <v>51501</v>
      </c>
      <c r="G15" s="108" t="s">
        <v>76</v>
      </c>
      <c r="H15" s="109">
        <f>'[1]25% FODES'!$J$41</f>
        <v>723.60509999999999</v>
      </c>
      <c r="I15" s="17"/>
    </row>
    <row r="16" spans="1:11">
      <c r="A16" s="113">
        <v>1</v>
      </c>
      <c r="B16" s="114" t="s">
        <v>53</v>
      </c>
      <c r="C16" s="114" t="s">
        <v>54</v>
      </c>
      <c r="D16" s="114" t="s">
        <v>55</v>
      </c>
      <c r="E16" s="114" t="s">
        <v>71</v>
      </c>
      <c r="F16" s="107">
        <v>51901</v>
      </c>
      <c r="G16" s="108" t="s">
        <v>161</v>
      </c>
      <c r="H16" s="109">
        <f>'[1]25% FODES'!$C$68</f>
        <v>1162.33</v>
      </c>
      <c r="I16" s="17"/>
    </row>
    <row r="17" spans="1:9">
      <c r="A17" s="113">
        <v>1</v>
      </c>
      <c r="B17" s="114" t="s">
        <v>53</v>
      </c>
      <c r="C17" s="114" t="s">
        <v>54</v>
      </c>
      <c r="D17" s="114" t="s">
        <v>55</v>
      </c>
      <c r="E17" s="114" t="s">
        <v>71</v>
      </c>
      <c r="F17" s="107">
        <v>54104</v>
      </c>
      <c r="G17" s="108" t="s">
        <v>63</v>
      </c>
      <c r="H17" s="109">
        <f>'[1]25% FODES'!$J$78</f>
        <v>470</v>
      </c>
      <c r="I17" s="17"/>
    </row>
    <row r="18" spans="1:9" ht="15" thickBot="1">
      <c r="A18" s="113">
        <v>1</v>
      </c>
      <c r="B18" s="114" t="s">
        <v>53</v>
      </c>
      <c r="C18" s="114" t="s">
        <v>54</v>
      </c>
      <c r="D18" s="114" t="s">
        <v>55</v>
      </c>
      <c r="E18" s="114" t="s">
        <v>71</v>
      </c>
      <c r="F18" s="107">
        <v>54105</v>
      </c>
      <c r="G18" s="108" t="s">
        <v>60</v>
      </c>
      <c r="H18" s="109">
        <f>'[1]25% FODES'!$J$79</f>
        <v>157.5</v>
      </c>
      <c r="I18" s="17"/>
    </row>
    <row r="19" spans="1:9" ht="12" customHeight="1" thickBot="1">
      <c r="A19" s="113">
        <v>1</v>
      </c>
      <c r="B19" s="114" t="s">
        <v>53</v>
      </c>
      <c r="C19" s="114" t="s">
        <v>54</v>
      </c>
      <c r="D19" s="114" t="s">
        <v>55</v>
      </c>
      <c r="E19" s="114" t="s">
        <v>71</v>
      </c>
      <c r="F19" s="103" t="s">
        <v>126</v>
      </c>
      <c r="G19" s="104" t="s">
        <v>127</v>
      </c>
      <c r="H19" s="109">
        <f>'[1]25% FODES'!$C$4</f>
        <v>200</v>
      </c>
      <c r="I19" s="17"/>
    </row>
    <row r="20" spans="1:9">
      <c r="A20" s="113">
        <v>1</v>
      </c>
      <c r="B20" s="114" t="s">
        <v>53</v>
      </c>
      <c r="C20" s="114" t="s">
        <v>54</v>
      </c>
      <c r="D20" s="114" t="s">
        <v>55</v>
      </c>
      <c r="E20" s="114" t="s">
        <v>71</v>
      </c>
      <c r="F20" s="103" t="s">
        <v>128</v>
      </c>
      <c r="G20" s="104" t="s">
        <v>129</v>
      </c>
      <c r="H20" s="109">
        <f>'[1]25% FODES'!$C$5</f>
        <v>2500</v>
      </c>
      <c r="I20" s="17"/>
    </row>
    <row r="21" spans="1:9">
      <c r="A21" s="113">
        <v>1</v>
      </c>
      <c r="B21" s="114" t="s">
        <v>53</v>
      </c>
      <c r="C21" s="114" t="s">
        <v>54</v>
      </c>
      <c r="D21" s="114" t="s">
        <v>55</v>
      </c>
      <c r="E21" s="114" t="s">
        <v>71</v>
      </c>
      <c r="F21" s="107">
        <v>54110</v>
      </c>
      <c r="G21" s="108" t="s">
        <v>67</v>
      </c>
      <c r="H21" s="109">
        <f>'[1]25% FODES'!$C$6</f>
        <v>6500</v>
      </c>
      <c r="I21" s="17"/>
    </row>
    <row r="22" spans="1:9">
      <c r="A22" s="113">
        <v>1</v>
      </c>
      <c r="B22" s="114" t="s">
        <v>53</v>
      </c>
      <c r="C22" s="114" t="s">
        <v>54</v>
      </c>
      <c r="D22" s="114" t="s">
        <v>55</v>
      </c>
      <c r="E22" s="114" t="s">
        <v>71</v>
      </c>
      <c r="F22" s="107">
        <v>54114</v>
      </c>
      <c r="G22" s="108" t="s">
        <v>130</v>
      </c>
      <c r="H22" s="105">
        <f>'[1]25% FODES'!$J$80</f>
        <v>106.25</v>
      </c>
      <c r="I22" s="17"/>
    </row>
    <row r="23" spans="1:9" ht="15" thickBot="1">
      <c r="A23" s="113">
        <v>1</v>
      </c>
      <c r="B23" s="114" t="s">
        <v>53</v>
      </c>
      <c r="C23" s="114" t="s">
        <v>54</v>
      </c>
      <c r="D23" s="114" t="s">
        <v>55</v>
      </c>
      <c r="E23" s="114" t="s">
        <v>71</v>
      </c>
      <c r="F23" s="107">
        <v>54115</v>
      </c>
      <c r="G23" s="108" t="s">
        <v>64</v>
      </c>
      <c r="H23" s="109">
        <f>'[1]25% FODES'!$J$81</f>
        <v>600</v>
      </c>
      <c r="I23" s="17"/>
    </row>
    <row r="24" spans="1:9">
      <c r="A24" s="113">
        <v>1</v>
      </c>
      <c r="B24" s="114" t="s">
        <v>53</v>
      </c>
      <c r="C24" s="114" t="s">
        <v>54</v>
      </c>
      <c r="D24" s="114" t="s">
        <v>55</v>
      </c>
      <c r="E24" s="114" t="s">
        <v>71</v>
      </c>
      <c r="F24" s="103" t="s">
        <v>131</v>
      </c>
      <c r="G24" s="108" t="s">
        <v>132</v>
      </c>
      <c r="H24" s="109">
        <f>'[1]25% FODES'!$C$7</f>
        <v>3500</v>
      </c>
      <c r="I24" s="17"/>
    </row>
    <row r="25" spans="1:9">
      <c r="A25" s="113">
        <v>1</v>
      </c>
      <c r="B25" s="114" t="s">
        <v>53</v>
      </c>
      <c r="C25" s="114" t="s">
        <v>54</v>
      </c>
      <c r="D25" s="114" t="s">
        <v>55</v>
      </c>
      <c r="E25" s="114" t="s">
        <v>71</v>
      </c>
      <c r="F25" s="107">
        <v>54119</v>
      </c>
      <c r="G25" s="108" t="s">
        <v>82</v>
      </c>
      <c r="H25" s="109">
        <f>'[1]25% FODES'!$C$8</f>
        <v>150</v>
      </c>
      <c r="I25" s="17"/>
    </row>
    <row r="26" spans="1:9">
      <c r="A26" s="113">
        <v>1</v>
      </c>
      <c r="B26" s="114" t="s">
        <v>53</v>
      </c>
      <c r="C26" s="114" t="s">
        <v>54</v>
      </c>
      <c r="D26" s="114" t="s">
        <v>55</v>
      </c>
      <c r="E26" s="114" t="s">
        <v>71</v>
      </c>
      <c r="F26" s="107">
        <v>54121</v>
      </c>
      <c r="G26" s="108" t="s">
        <v>133</v>
      </c>
      <c r="H26" s="109">
        <f>'[1]25% FODES'!$C$9</f>
        <v>1000</v>
      </c>
      <c r="I26" s="17"/>
    </row>
    <row r="27" spans="1:9" ht="15" thickBot="1">
      <c r="A27" s="113">
        <v>1</v>
      </c>
      <c r="B27" s="114" t="s">
        <v>53</v>
      </c>
      <c r="C27" s="114" t="s">
        <v>54</v>
      </c>
      <c r="D27" s="114" t="s">
        <v>55</v>
      </c>
      <c r="E27" s="114" t="s">
        <v>71</v>
      </c>
      <c r="F27" s="107">
        <v>54199</v>
      </c>
      <c r="G27" s="108" t="s">
        <v>68</v>
      </c>
      <c r="H27" s="105">
        <f>'[1]25% FODES'!$C$10</f>
        <v>3500</v>
      </c>
      <c r="I27" s="17"/>
    </row>
    <row r="28" spans="1:9" ht="13.5" customHeight="1">
      <c r="A28" s="115">
        <v>1</v>
      </c>
      <c r="B28" s="116" t="s">
        <v>53</v>
      </c>
      <c r="C28" s="114" t="s">
        <v>54</v>
      </c>
      <c r="D28" s="114" t="s">
        <v>55</v>
      </c>
      <c r="E28" s="114" t="s">
        <v>71</v>
      </c>
      <c r="F28" s="103" t="s">
        <v>134</v>
      </c>
      <c r="G28" s="108" t="s">
        <v>65</v>
      </c>
      <c r="H28" s="109">
        <f>'[1]25% FODES'!$C$11</f>
        <v>6800</v>
      </c>
      <c r="I28" s="17"/>
    </row>
    <row r="29" spans="1:9">
      <c r="A29" s="115">
        <v>1</v>
      </c>
      <c r="B29" s="116" t="s">
        <v>53</v>
      </c>
      <c r="C29" s="114" t="s">
        <v>54</v>
      </c>
      <c r="D29" s="114" t="s">
        <v>55</v>
      </c>
      <c r="E29" s="114" t="s">
        <v>71</v>
      </c>
      <c r="F29" s="107">
        <v>54203</v>
      </c>
      <c r="G29" s="108" t="s">
        <v>58</v>
      </c>
      <c r="H29" s="109">
        <f>'[1]25% FODES'!$C$12</f>
        <v>9500</v>
      </c>
      <c r="I29" s="17"/>
    </row>
    <row r="30" spans="1:9" ht="13.5" customHeight="1">
      <c r="A30" s="115">
        <v>1</v>
      </c>
      <c r="B30" s="116" t="s">
        <v>53</v>
      </c>
      <c r="C30" s="114" t="s">
        <v>54</v>
      </c>
      <c r="D30" s="114" t="s">
        <v>55</v>
      </c>
      <c r="E30" s="114" t="s">
        <v>71</v>
      </c>
      <c r="F30" s="107">
        <v>54205</v>
      </c>
      <c r="G30" s="108" t="s">
        <v>135</v>
      </c>
      <c r="H30" s="109">
        <f>'[1]25% FODES'!$C$13</f>
        <v>18000</v>
      </c>
      <c r="I30" s="17"/>
    </row>
    <row r="31" spans="1:9">
      <c r="A31" s="115">
        <v>1</v>
      </c>
      <c r="B31" s="116" t="s">
        <v>53</v>
      </c>
      <c r="C31" s="114" t="s">
        <v>54</v>
      </c>
      <c r="D31" s="114" t="s">
        <v>55</v>
      </c>
      <c r="E31" s="114" t="s">
        <v>71</v>
      </c>
      <c r="F31" s="107">
        <v>54301</v>
      </c>
      <c r="G31" s="108" t="s">
        <v>156</v>
      </c>
      <c r="H31" s="109">
        <f>'[1]25% FODES'!$C$14</f>
        <v>1398.64</v>
      </c>
      <c r="I31" s="17"/>
    </row>
    <row r="32" spans="1:9">
      <c r="A32" s="113">
        <v>1</v>
      </c>
      <c r="B32" s="114" t="s">
        <v>53</v>
      </c>
      <c r="C32" s="114" t="s">
        <v>54</v>
      </c>
      <c r="D32" s="114" t="s">
        <v>55</v>
      </c>
      <c r="E32" s="114" t="s">
        <v>71</v>
      </c>
      <c r="F32" s="107">
        <v>54302</v>
      </c>
      <c r="G32" s="108" t="s">
        <v>136</v>
      </c>
      <c r="H32" s="109">
        <f>'[1]25% FODES'!$C$17</f>
        <v>3500</v>
      </c>
      <c r="I32" s="17"/>
    </row>
    <row r="33" spans="1:9">
      <c r="A33" s="113">
        <v>1</v>
      </c>
      <c r="B33" s="114" t="s">
        <v>53</v>
      </c>
      <c r="C33" s="114" t="s">
        <v>54</v>
      </c>
      <c r="D33" s="114" t="s">
        <v>55</v>
      </c>
      <c r="E33" s="114" t="s">
        <v>71</v>
      </c>
      <c r="F33" s="107">
        <v>54303</v>
      </c>
      <c r="G33" s="108" t="s">
        <v>137</v>
      </c>
      <c r="H33" s="109">
        <f>'[1]25% FODES'!$C$18</f>
        <v>1100</v>
      </c>
      <c r="I33" s="17"/>
    </row>
    <row r="34" spans="1:9" ht="15" customHeight="1" thickBot="1">
      <c r="A34" s="113">
        <v>1</v>
      </c>
      <c r="B34" s="114" t="s">
        <v>53</v>
      </c>
      <c r="C34" s="114" t="s">
        <v>54</v>
      </c>
      <c r="D34" s="114" t="s">
        <v>55</v>
      </c>
      <c r="E34" s="114" t="s">
        <v>71</v>
      </c>
      <c r="F34" s="107">
        <v>54304</v>
      </c>
      <c r="G34" s="108" t="s">
        <v>138</v>
      </c>
      <c r="H34" s="109">
        <f>'[1]25% FODES'!$C$19</f>
        <v>500</v>
      </c>
      <c r="I34" s="17"/>
    </row>
    <row r="35" spans="1:9" ht="15" customHeight="1" thickBot="1">
      <c r="A35" s="113">
        <v>1</v>
      </c>
      <c r="B35" s="114" t="s">
        <v>53</v>
      </c>
      <c r="C35" s="114" t="s">
        <v>54</v>
      </c>
      <c r="D35" s="114" t="s">
        <v>55</v>
      </c>
      <c r="E35" s="114" t="s">
        <v>71</v>
      </c>
      <c r="F35" s="103" t="s">
        <v>141</v>
      </c>
      <c r="G35" s="104" t="s">
        <v>140</v>
      </c>
      <c r="H35" s="109">
        <f>'[1]25% FODES'!$C$20</f>
        <v>4221.46</v>
      </c>
      <c r="I35" s="17"/>
    </row>
    <row r="36" spans="1:9" ht="15" customHeight="1">
      <c r="A36" s="113">
        <v>1</v>
      </c>
      <c r="B36" s="114" t="s">
        <v>53</v>
      </c>
      <c r="C36" s="114" t="s">
        <v>54</v>
      </c>
      <c r="D36" s="114" t="s">
        <v>55</v>
      </c>
      <c r="E36" s="114" t="s">
        <v>71</v>
      </c>
      <c r="F36" s="103" t="s">
        <v>139</v>
      </c>
      <c r="G36" s="104" t="s">
        <v>142</v>
      </c>
      <c r="H36" s="109">
        <f>'[1]25% FODES'!$C$21</f>
        <v>1500</v>
      </c>
      <c r="I36" s="17"/>
    </row>
    <row r="37" spans="1:9">
      <c r="A37" s="113">
        <v>1</v>
      </c>
      <c r="B37" s="114" t="s">
        <v>53</v>
      </c>
      <c r="C37" s="114" t="s">
        <v>54</v>
      </c>
      <c r="D37" s="114" t="s">
        <v>55</v>
      </c>
      <c r="E37" s="114" t="s">
        <v>71</v>
      </c>
      <c r="F37" s="107">
        <v>54401</v>
      </c>
      <c r="G37" s="108" t="s">
        <v>143</v>
      </c>
      <c r="H37" s="109">
        <f>'[1]25% FODES'!$C$22</f>
        <v>800</v>
      </c>
      <c r="I37" s="17"/>
    </row>
    <row r="38" spans="1:9">
      <c r="A38" s="113">
        <v>1</v>
      </c>
      <c r="B38" s="114" t="s">
        <v>53</v>
      </c>
      <c r="C38" s="114" t="s">
        <v>54</v>
      </c>
      <c r="D38" s="114" t="s">
        <v>55</v>
      </c>
      <c r="E38" s="114" t="s">
        <v>71</v>
      </c>
      <c r="F38" s="107">
        <v>54403</v>
      </c>
      <c r="G38" s="108" t="s">
        <v>66</v>
      </c>
      <c r="H38" s="105">
        <f>'[1]25% FODES'!$C$23</f>
        <v>2000</v>
      </c>
      <c r="I38" s="17"/>
    </row>
    <row r="39" spans="1:9" ht="15" thickBot="1">
      <c r="A39" s="113">
        <v>1</v>
      </c>
      <c r="B39" s="114" t="s">
        <v>53</v>
      </c>
      <c r="C39" s="114" t="s">
        <v>54</v>
      </c>
      <c r="D39" s="114" t="s">
        <v>55</v>
      </c>
      <c r="E39" s="114" t="s">
        <v>71</v>
      </c>
      <c r="F39" s="107">
        <v>54505</v>
      </c>
      <c r="G39" s="108" t="s">
        <v>144</v>
      </c>
      <c r="H39" s="109">
        <f>'[1]25% FODES'!$C$24</f>
        <v>2128.54</v>
      </c>
      <c r="I39" s="17"/>
    </row>
    <row r="40" spans="1:9">
      <c r="A40" s="113">
        <v>1</v>
      </c>
      <c r="B40" s="114" t="s">
        <v>53</v>
      </c>
      <c r="C40" s="114" t="s">
        <v>54</v>
      </c>
      <c r="D40" s="114" t="s">
        <v>55</v>
      </c>
      <c r="E40" s="114" t="s">
        <v>71</v>
      </c>
      <c r="F40" s="103" t="s">
        <v>145</v>
      </c>
      <c r="G40" s="108" t="s">
        <v>146</v>
      </c>
      <c r="H40" s="109">
        <f>'[1]25% FODES'!$C$25</f>
        <v>125</v>
      </c>
      <c r="I40" s="17"/>
    </row>
    <row r="41" spans="1:9">
      <c r="A41" s="113">
        <v>1</v>
      </c>
      <c r="B41" s="114" t="s">
        <v>53</v>
      </c>
      <c r="C41" s="114" t="s">
        <v>54</v>
      </c>
      <c r="D41" s="114" t="s">
        <v>55</v>
      </c>
      <c r="E41" s="114" t="s">
        <v>71</v>
      </c>
      <c r="F41" s="107">
        <v>55602</v>
      </c>
      <c r="G41" s="108" t="s">
        <v>147</v>
      </c>
      <c r="H41" s="109">
        <f>'[1]25% FODES'!$C$26</f>
        <v>3000</v>
      </c>
      <c r="I41" s="17"/>
    </row>
    <row r="42" spans="1:9">
      <c r="A42" s="113">
        <v>1</v>
      </c>
      <c r="B42" s="114" t="s">
        <v>53</v>
      </c>
      <c r="C42" s="114" t="s">
        <v>54</v>
      </c>
      <c r="D42" s="114" t="s">
        <v>55</v>
      </c>
      <c r="E42" s="114" t="s">
        <v>71</v>
      </c>
      <c r="F42" s="107">
        <v>55603</v>
      </c>
      <c r="G42" s="108" t="s">
        <v>148</v>
      </c>
      <c r="H42" s="109">
        <f>'[1]25% FODES'!$C$27</f>
        <v>81.180000000000007</v>
      </c>
      <c r="I42" s="17"/>
    </row>
    <row r="43" spans="1:9" ht="15" thickBot="1">
      <c r="A43" s="113">
        <v>1</v>
      </c>
      <c r="B43" s="114" t="s">
        <v>53</v>
      </c>
      <c r="C43" s="114" t="s">
        <v>54</v>
      </c>
      <c r="D43" s="114" t="s">
        <v>55</v>
      </c>
      <c r="E43" s="114" t="s">
        <v>71</v>
      </c>
      <c r="F43" s="107">
        <v>56201</v>
      </c>
      <c r="G43" s="108" t="s">
        <v>149</v>
      </c>
      <c r="H43" s="105">
        <f>'[1]25% FODES'!$C$28</f>
        <v>6300</v>
      </c>
      <c r="I43" s="17"/>
    </row>
    <row r="44" spans="1:9">
      <c r="A44" s="115">
        <v>1</v>
      </c>
      <c r="B44" s="116" t="s">
        <v>53</v>
      </c>
      <c r="C44" s="114" t="s">
        <v>54</v>
      </c>
      <c r="D44" s="114" t="s">
        <v>55</v>
      </c>
      <c r="E44" s="114" t="s">
        <v>71</v>
      </c>
      <c r="F44" s="103" t="s">
        <v>150</v>
      </c>
      <c r="G44" s="108" t="s">
        <v>151</v>
      </c>
      <c r="H44" s="102">
        <f>'[1]25% FODES'!$C$29</f>
        <v>0</v>
      </c>
      <c r="I44" s="17"/>
    </row>
    <row r="45" spans="1:9">
      <c r="A45" s="115">
        <v>1</v>
      </c>
      <c r="B45" s="116" t="s">
        <v>53</v>
      </c>
      <c r="C45" s="114" t="s">
        <v>54</v>
      </c>
      <c r="D45" s="114" t="s">
        <v>55</v>
      </c>
      <c r="E45" s="114" t="s">
        <v>71</v>
      </c>
      <c r="F45" s="107">
        <v>61104</v>
      </c>
      <c r="G45" s="108" t="s">
        <v>152</v>
      </c>
      <c r="H45" s="102">
        <f>'[1]25% FODES'!$C$30</f>
        <v>400</v>
      </c>
      <c r="I45" s="17"/>
    </row>
    <row r="46" spans="1:9">
      <c r="A46" s="115">
        <v>1</v>
      </c>
      <c r="B46" s="116" t="s">
        <v>53</v>
      </c>
      <c r="C46" s="114" t="s">
        <v>54</v>
      </c>
      <c r="D46" s="114" t="s">
        <v>55</v>
      </c>
      <c r="E46" s="114" t="s">
        <v>71</v>
      </c>
      <c r="F46" s="107">
        <v>61108</v>
      </c>
      <c r="G46" s="108" t="s">
        <v>153</v>
      </c>
      <c r="H46" s="102">
        <f>'[1]25% FODES'!$C$31</f>
        <v>2500</v>
      </c>
      <c r="I46" s="17"/>
    </row>
    <row r="47" spans="1:9">
      <c r="A47" s="115">
        <v>1</v>
      </c>
      <c r="B47" s="116" t="s">
        <v>53</v>
      </c>
      <c r="C47" s="114" t="s">
        <v>54</v>
      </c>
      <c r="D47" s="114" t="s">
        <v>55</v>
      </c>
      <c r="E47" s="114" t="s">
        <v>71</v>
      </c>
      <c r="F47" s="107">
        <v>61109</v>
      </c>
      <c r="G47" s="108" t="s">
        <v>154</v>
      </c>
      <c r="H47" s="102">
        <f>'[1]25% FODES'!$C$32</f>
        <v>0</v>
      </c>
      <c r="I47" s="17"/>
    </row>
    <row r="48" spans="1:9" ht="15" thickBot="1">
      <c r="A48" s="117"/>
      <c r="B48" s="118"/>
      <c r="C48" s="114" t="s">
        <v>54</v>
      </c>
      <c r="D48" s="114" t="s">
        <v>55</v>
      </c>
      <c r="E48" s="114" t="s">
        <v>71</v>
      </c>
      <c r="F48" s="107">
        <v>61199</v>
      </c>
      <c r="G48" s="108" t="s">
        <v>155</v>
      </c>
      <c r="H48" s="102">
        <f>'[1]25% FODES'!$C$33</f>
        <v>0</v>
      </c>
      <c r="I48" s="17"/>
    </row>
    <row r="49" spans="1:8" ht="15.6" thickBot="1">
      <c r="A49" s="48" t="s">
        <v>70</v>
      </c>
      <c r="B49" s="32"/>
      <c r="C49" s="118"/>
      <c r="D49" s="118"/>
      <c r="E49" s="118"/>
      <c r="F49" s="119"/>
      <c r="G49" s="120" t="s">
        <v>52</v>
      </c>
      <c r="H49" s="121">
        <f>SUM(H12:H48)</f>
        <v>95333.046499999997</v>
      </c>
    </row>
    <row r="51" spans="1:8" ht="15" thickBot="1"/>
    <row r="52" spans="1:8" ht="15" thickBot="1">
      <c r="A52" s="392" t="s">
        <v>43</v>
      </c>
      <c r="B52" s="393"/>
      <c r="C52" s="393"/>
      <c r="D52" s="393"/>
      <c r="E52" s="394"/>
      <c r="F52" s="395" t="s">
        <v>49</v>
      </c>
      <c r="G52" s="305"/>
      <c r="H52" s="306"/>
    </row>
    <row r="53" spans="1:8" ht="70.8" thickBot="1">
      <c r="A53" s="307" t="s">
        <v>44</v>
      </c>
      <c r="B53" s="308" t="s">
        <v>45</v>
      </c>
      <c r="C53" s="308" t="s">
        <v>46</v>
      </c>
      <c r="D53" s="308" t="s">
        <v>47</v>
      </c>
      <c r="E53" s="309" t="s">
        <v>48</v>
      </c>
      <c r="F53" s="396"/>
      <c r="G53" s="311" t="s">
        <v>50</v>
      </c>
      <c r="H53" s="310" t="s">
        <v>51</v>
      </c>
    </row>
    <row r="54" spans="1:8">
      <c r="A54" s="113">
        <v>1</v>
      </c>
      <c r="B54" s="114" t="s">
        <v>53</v>
      </c>
      <c r="C54" s="114" t="s">
        <v>59</v>
      </c>
      <c r="D54" s="114" t="s">
        <v>55</v>
      </c>
      <c r="E54" s="114" t="s">
        <v>71</v>
      </c>
      <c r="F54" s="103" t="s">
        <v>72</v>
      </c>
      <c r="G54" s="104" t="s">
        <v>73</v>
      </c>
      <c r="H54" s="105">
        <f>'[1]25% FODES'!$J$45</f>
        <v>30664.44</v>
      </c>
    </row>
    <row r="55" spans="1:8">
      <c r="A55" s="113">
        <v>1</v>
      </c>
      <c r="B55" s="114" t="s">
        <v>53</v>
      </c>
      <c r="C55" s="114" t="s">
        <v>59</v>
      </c>
      <c r="D55" s="114" t="s">
        <v>55</v>
      </c>
      <c r="E55" s="114" t="s">
        <v>71</v>
      </c>
      <c r="F55" s="107">
        <v>51103</v>
      </c>
      <c r="G55" s="108" t="s">
        <v>74</v>
      </c>
      <c r="H55" s="109">
        <f>'[1]25% FODES'!$J$51</f>
        <v>2555.37</v>
      </c>
    </row>
    <row r="56" spans="1:8">
      <c r="A56" s="113">
        <v>1</v>
      </c>
      <c r="B56" s="114" t="s">
        <v>53</v>
      </c>
      <c r="C56" s="114" t="s">
        <v>59</v>
      </c>
      <c r="D56" s="114" t="s">
        <v>55</v>
      </c>
      <c r="E56" s="114" t="s">
        <v>71</v>
      </c>
      <c r="F56" s="107">
        <v>51401</v>
      </c>
      <c r="G56" s="108" t="s">
        <v>75</v>
      </c>
      <c r="H56" s="109">
        <f>'[1]25% FODES'!$J$49</f>
        <v>2606.4774000000002</v>
      </c>
    </row>
    <row r="57" spans="1:8">
      <c r="A57" s="113">
        <v>1</v>
      </c>
      <c r="B57" s="114" t="s">
        <v>53</v>
      </c>
      <c r="C57" s="114" t="s">
        <v>59</v>
      </c>
      <c r="D57" s="114" t="s">
        <v>55</v>
      </c>
      <c r="E57" s="114" t="s">
        <v>71</v>
      </c>
      <c r="F57" s="107">
        <v>51501</v>
      </c>
      <c r="G57" s="108" t="s">
        <v>76</v>
      </c>
      <c r="H57" s="109">
        <f>'[1]25% FODES'!$J$50</f>
        <v>2376.4940999999999</v>
      </c>
    </row>
    <row r="58" spans="1:8">
      <c r="A58" s="113">
        <v>1</v>
      </c>
      <c r="B58" s="114" t="s">
        <v>53</v>
      </c>
      <c r="C58" s="114" t="s">
        <v>59</v>
      </c>
      <c r="D58" s="114" t="s">
        <v>55</v>
      </c>
      <c r="E58" s="114" t="s">
        <v>71</v>
      </c>
      <c r="F58" s="107">
        <v>54104</v>
      </c>
      <c r="G58" s="108" t="s">
        <v>63</v>
      </c>
      <c r="H58" s="109">
        <f>'[1]25% FODES'!$J$84</f>
        <v>1150</v>
      </c>
    </row>
    <row r="59" spans="1:8">
      <c r="A59" s="113">
        <v>1</v>
      </c>
      <c r="B59" s="114" t="s">
        <v>53</v>
      </c>
      <c r="C59" s="114" t="s">
        <v>59</v>
      </c>
      <c r="D59" s="114" t="s">
        <v>55</v>
      </c>
      <c r="E59" s="114" t="s">
        <v>71</v>
      </c>
      <c r="F59" s="107">
        <v>54105</v>
      </c>
      <c r="G59" s="108" t="s">
        <v>60</v>
      </c>
      <c r="H59" s="109">
        <f>'[2]25% FODES'!$J$85</f>
        <v>496.35</v>
      </c>
    </row>
    <row r="60" spans="1:8">
      <c r="A60" s="113">
        <v>1</v>
      </c>
      <c r="B60" s="114" t="s">
        <v>53</v>
      </c>
      <c r="C60" s="114" t="s">
        <v>59</v>
      </c>
      <c r="D60" s="114" t="s">
        <v>55</v>
      </c>
      <c r="E60" s="114" t="s">
        <v>71</v>
      </c>
      <c r="F60" s="107">
        <v>54114</v>
      </c>
      <c r="G60" s="108" t="s">
        <v>130</v>
      </c>
      <c r="H60" s="105">
        <f>'[2]25% FODES'!$J$86</f>
        <v>292.3</v>
      </c>
    </row>
    <row r="61" spans="1:8">
      <c r="A61" s="113">
        <v>1</v>
      </c>
      <c r="B61" s="114" t="s">
        <v>53</v>
      </c>
      <c r="C61" s="114" t="s">
        <v>59</v>
      </c>
      <c r="D61" s="114" t="s">
        <v>55</v>
      </c>
      <c r="E61" s="114" t="s">
        <v>71</v>
      </c>
      <c r="F61" s="107">
        <v>54115</v>
      </c>
      <c r="G61" s="108" t="s">
        <v>64</v>
      </c>
      <c r="H61" s="109">
        <f>'[2]25% FODES'!$J$87</f>
        <v>1322</v>
      </c>
    </row>
    <row r="62" spans="1:8">
      <c r="A62" s="113">
        <v>1</v>
      </c>
      <c r="B62" s="114" t="s">
        <v>53</v>
      </c>
      <c r="C62" s="114" t="s">
        <v>59</v>
      </c>
      <c r="D62" s="114" t="s">
        <v>55</v>
      </c>
      <c r="E62" s="114" t="s">
        <v>71</v>
      </c>
      <c r="F62" s="107">
        <v>61104</v>
      </c>
      <c r="G62" s="108" t="s">
        <v>152</v>
      </c>
      <c r="H62" s="109">
        <f>'[2]25% FODES'!$J$88</f>
        <v>350</v>
      </c>
    </row>
    <row r="63" spans="1:8" ht="15.6" thickBot="1">
      <c r="A63" s="48" t="s">
        <v>70</v>
      </c>
      <c r="B63" s="32"/>
      <c r="C63" s="118"/>
      <c r="D63" s="118"/>
      <c r="E63" s="118"/>
      <c r="F63" s="119"/>
      <c r="G63" s="120" t="s">
        <v>52</v>
      </c>
      <c r="H63" s="121">
        <f>SUM(H54:H62)</f>
        <v>41813.431499999999</v>
      </c>
    </row>
    <row r="64" spans="1:8" ht="17.25" customHeight="1" thickBot="1"/>
    <row r="65" spans="1:8" ht="43.8" thickBot="1">
      <c r="A65" s="315" t="s">
        <v>43</v>
      </c>
      <c r="B65" s="312"/>
      <c r="C65" s="312"/>
      <c r="D65" s="312"/>
      <c r="E65" s="313"/>
      <c r="F65" s="316" t="s">
        <v>49</v>
      </c>
      <c r="G65" s="305"/>
      <c r="H65" s="306"/>
    </row>
    <row r="66" spans="1:8" ht="70.8" thickBot="1">
      <c r="A66" s="307" t="s">
        <v>44</v>
      </c>
      <c r="B66" s="308" t="s">
        <v>45</v>
      </c>
      <c r="C66" s="308" t="s">
        <v>46</v>
      </c>
      <c r="D66" s="308" t="s">
        <v>47</v>
      </c>
      <c r="E66" s="309" t="s">
        <v>48</v>
      </c>
      <c r="F66" s="314"/>
      <c r="G66" s="311" t="s">
        <v>50</v>
      </c>
      <c r="H66" s="310" t="s">
        <v>51</v>
      </c>
    </row>
    <row r="67" spans="1:8">
      <c r="A67" s="113">
        <v>1</v>
      </c>
      <c r="B67" s="114" t="s">
        <v>53</v>
      </c>
      <c r="C67" s="114" t="s">
        <v>61</v>
      </c>
      <c r="D67" s="114" t="s">
        <v>55</v>
      </c>
      <c r="E67" s="114" t="s">
        <v>71</v>
      </c>
      <c r="F67" s="103" t="s">
        <v>72</v>
      </c>
      <c r="G67" s="104" t="s">
        <v>73</v>
      </c>
      <c r="H67" s="105">
        <f>'[1]25% FODES'!$J$53</f>
        <v>28540.440000000002</v>
      </c>
    </row>
    <row r="68" spans="1:8">
      <c r="A68" s="113">
        <v>1</v>
      </c>
      <c r="B68" s="114" t="s">
        <v>53</v>
      </c>
      <c r="C68" s="114" t="s">
        <v>61</v>
      </c>
      <c r="D68" s="114" t="s">
        <v>55</v>
      </c>
      <c r="E68" s="114" t="s">
        <v>71</v>
      </c>
      <c r="F68" s="107">
        <v>51103</v>
      </c>
      <c r="G68" s="108" t="s">
        <v>74</v>
      </c>
      <c r="H68" s="109">
        <f>'[1]25% FODES'!$J$60</f>
        <v>2378.37</v>
      </c>
    </row>
    <row r="69" spans="1:8">
      <c r="A69" s="113">
        <v>1</v>
      </c>
      <c r="B69" s="114" t="s">
        <v>53</v>
      </c>
      <c r="C69" s="114" t="s">
        <v>61</v>
      </c>
      <c r="D69" s="114" t="s">
        <v>55</v>
      </c>
      <c r="E69" s="114" t="s">
        <v>71</v>
      </c>
      <c r="F69" s="107">
        <v>51401</v>
      </c>
      <c r="G69" s="108" t="s">
        <v>75</v>
      </c>
      <c r="H69" s="109">
        <f>'[1]25% FODES'!$J$58</f>
        <v>2425.9374000000003</v>
      </c>
    </row>
    <row r="70" spans="1:8">
      <c r="A70" s="113">
        <v>1</v>
      </c>
      <c r="B70" s="114" t="s">
        <v>53</v>
      </c>
      <c r="C70" s="114" t="s">
        <v>61</v>
      </c>
      <c r="D70" s="114" t="s">
        <v>55</v>
      </c>
      <c r="E70" s="114" t="s">
        <v>71</v>
      </c>
      <c r="F70" s="107">
        <v>51501</v>
      </c>
      <c r="G70" s="108" t="s">
        <v>76</v>
      </c>
      <c r="H70" s="109">
        <f>'[1]25% FODES'!$J$59</f>
        <v>2211.8841000000002</v>
      </c>
    </row>
    <row r="71" spans="1:8">
      <c r="A71" s="113">
        <v>1</v>
      </c>
      <c r="B71" s="114" t="s">
        <v>53</v>
      </c>
      <c r="C71" s="114" t="s">
        <v>61</v>
      </c>
      <c r="D71" s="114" t="s">
        <v>55</v>
      </c>
      <c r="E71" s="114" t="s">
        <v>71</v>
      </c>
      <c r="F71" s="107">
        <v>54104</v>
      </c>
      <c r="G71" s="108" t="s">
        <v>63</v>
      </c>
      <c r="H71" s="109">
        <f>'[2]25% FODES'!$J$106</f>
        <v>1270</v>
      </c>
    </row>
    <row r="72" spans="1:8">
      <c r="A72" s="113">
        <v>1</v>
      </c>
      <c r="B72" s="114" t="s">
        <v>53</v>
      </c>
      <c r="C72" s="114" t="s">
        <v>61</v>
      </c>
      <c r="D72" s="114" t="s">
        <v>55</v>
      </c>
      <c r="E72" s="114" t="s">
        <v>71</v>
      </c>
      <c r="F72" s="107">
        <v>54105</v>
      </c>
      <c r="G72" s="108" t="s">
        <v>60</v>
      </c>
      <c r="H72" s="109">
        <f>'[2]25% FODES'!$J$107</f>
        <v>719</v>
      </c>
    </row>
    <row r="73" spans="1:8">
      <c r="A73" s="113">
        <v>1</v>
      </c>
      <c r="B73" s="114" t="s">
        <v>53</v>
      </c>
      <c r="C73" s="114" t="s">
        <v>61</v>
      </c>
      <c r="D73" s="114" t="s">
        <v>55</v>
      </c>
      <c r="E73" s="114" t="s">
        <v>71</v>
      </c>
      <c r="F73" s="107">
        <v>54114</v>
      </c>
      <c r="G73" s="108" t="s">
        <v>130</v>
      </c>
      <c r="H73" s="105">
        <f>'[2]25% FODES'!$J$108</f>
        <v>550.5</v>
      </c>
    </row>
    <row r="74" spans="1:8">
      <c r="A74" s="113">
        <v>1</v>
      </c>
      <c r="B74" s="114" t="s">
        <v>53</v>
      </c>
      <c r="C74" s="114" t="s">
        <v>61</v>
      </c>
      <c r="D74" s="114" t="s">
        <v>55</v>
      </c>
      <c r="E74" s="114" t="s">
        <v>71</v>
      </c>
      <c r="F74" s="107">
        <v>54115</v>
      </c>
      <c r="G74" s="108" t="s">
        <v>64</v>
      </c>
      <c r="H74" s="109">
        <f>'[2]25% FODES'!$J$109</f>
        <v>1728</v>
      </c>
    </row>
    <row r="75" spans="1:8">
      <c r="A75" s="113">
        <v>1</v>
      </c>
      <c r="B75" s="114" t="s">
        <v>53</v>
      </c>
      <c r="C75" s="114" t="s">
        <v>61</v>
      </c>
      <c r="D75" s="114" t="s">
        <v>55</v>
      </c>
      <c r="E75" s="114" t="s">
        <v>71</v>
      </c>
      <c r="F75" s="107">
        <v>54104</v>
      </c>
      <c r="G75" s="108" t="s">
        <v>284</v>
      </c>
      <c r="H75" s="109">
        <f>'[2]25% FODES'!$J$111</f>
        <v>650</v>
      </c>
    </row>
    <row r="76" spans="1:8">
      <c r="A76" s="113">
        <v>1</v>
      </c>
      <c r="B76" s="114" t="s">
        <v>53</v>
      </c>
      <c r="C76" s="114" t="s">
        <v>61</v>
      </c>
      <c r="D76" s="114" t="s">
        <v>55</v>
      </c>
      <c r="E76" s="114" t="s">
        <v>71</v>
      </c>
      <c r="F76" s="107">
        <v>54301</v>
      </c>
      <c r="G76" s="108" t="s">
        <v>156</v>
      </c>
      <c r="H76" s="109">
        <f>'[2]25% FODES'!$J$110</f>
        <v>300</v>
      </c>
    </row>
    <row r="77" spans="1:8" ht="15.6" thickBot="1">
      <c r="A77" s="48" t="s">
        <v>70</v>
      </c>
      <c r="B77" s="32"/>
      <c r="C77" s="118"/>
      <c r="D77" s="118"/>
      <c r="E77" s="118"/>
      <c r="F77" s="119"/>
      <c r="G77" s="120" t="s">
        <v>52</v>
      </c>
      <c r="H77" s="121">
        <f>SUM(H67:H76)</f>
        <v>40774.131500000003</v>
      </c>
    </row>
    <row r="79" spans="1:8" ht="17.25" customHeight="1"/>
    <row r="90" spans="1:8" ht="15" thickBot="1"/>
    <row r="91" spans="1:8" ht="43.8" thickBot="1">
      <c r="A91" s="315" t="s">
        <v>43</v>
      </c>
      <c r="B91" s="312"/>
      <c r="C91" s="312"/>
      <c r="D91" s="312"/>
      <c r="E91" s="313"/>
      <c r="F91" s="316" t="s">
        <v>49</v>
      </c>
      <c r="G91" s="305"/>
      <c r="H91" s="306"/>
    </row>
    <row r="92" spans="1:8" ht="70.8" thickBot="1">
      <c r="A92" s="307" t="s">
        <v>44</v>
      </c>
      <c r="B92" s="308" t="s">
        <v>45</v>
      </c>
      <c r="C92" s="308" t="s">
        <v>46</v>
      </c>
      <c r="D92" s="308" t="s">
        <v>47</v>
      </c>
      <c r="E92" s="309" t="s">
        <v>48</v>
      </c>
      <c r="F92" s="314"/>
      <c r="G92" s="311" t="s">
        <v>50</v>
      </c>
      <c r="H92" s="310" t="s">
        <v>51</v>
      </c>
    </row>
    <row r="93" spans="1:8">
      <c r="A93" s="113">
        <v>1</v>
      </c>
      <c r="B93" s="114" t="s">
        <v>53</v>
      </c>
      <c r="C93" s="114" t="s">
        <v>62</v>
      </c>
      <c r="D93" s="114" t="s">
        <v>55</v>
      </c>
      <c r="E93" s="114" t="s">
        <v>71</v>
      </c>
      <c r="F93" s="103" t="s">
        <v>72</v>
      </c>
      <c r="G93" s="104" t="s">
        <v>73</v>
      </c>
      <c r="H93" s="105">
        <f>'[1]25% FODES'!$J$62</f>
        <v>3999.6000000000004</v>
      </c>
    </row>
    <row r="94" spans="1:8">
      <c r="A94" s="113">
        <v>1</v>
      </c>
      <c r="B94" s="114" t="s">
        <v>53</v>
      </c>
      <c r="C94" s="114" t="s">
        <v>62</v>
      </c>
      <c r="D94" s="114" t="s">
        <v>55</v>
      </c>
      <c r="E94" s="114" t="s">
        <v>71</v>
      </c>
      <c r="F94" s="107">
        <v>51103</v>
      </c>
      <c r="G94" s="108" t="s">
        <v>74</v>
      </c>
      <c r="H94" s="109">
        <f>'[1]25% FODES'!$J$66</f>
        <v>333.3</v>
      </c>
    </row>
    <row r="95" spans="1:8">
      <c r="A95" s="113">
        <v>1</v>
      </c>
      <c r="B95" s="114" t="s">
        <v>53</v>
      </c>
      <c r="C95" s="114" t="s">
        <v>62</v>
      </c>
      <c r="D95" s="114" t="s">
        <v>55</v>
      </c>
      <c r="E95" s="114" t="s">
        <v>71</v>
      </c>
      <c r="F95" s="107">
        <v>51401</v>
      </c>
      <c r="G95" s="108" t="s">
        <v>75</v>
      </c>
      <c r="H95" s="109">
        <f>'[2]25% FODES'!$J$64</f>
        <v>339.96600000000007</v>
      </c>
    </row>
    <row r="96" spans="1:8">
      <c r="A96" s="113">
        <v>1</v>
      </c>
      <c r="B96" s="114" t="s">
        <v>53</v>
      </c>
      <c r="C96" s="114" t="s">
        <v>62</v>
      </c>
      <c r="D96" s="114" t="s">
        <v>55</v>
      </c>
      <c r="E96" s="114" t="s">
        <v>71</v>
      </c>
      <c r="F96" s="107">
        <v>51501</v>
      </c>
      <c r="G96" s="108" t="s">
        <v>76</v>
      </c>
      <c r="H96" s="109">
        <f>'[2]25% FODES'!$J$65</f>
        <v>309.96900000000005</v>
      </c>
    </row>
    <row r="97" spans="1:9">
      <c r="A97" s="113">
        <v>1</v>
      </c>
      <c r="B97" s="114" t="s">
        <v>53</v>
      </c>
      <c r="C97" s="114" t="s">
        <v>62</v>
      </c>
      <c r="D97" s="114" t="s">
        <v>55</v>
      </c>
      <c r="E97" s="114" t="s">
        <v>71</v>
      </c>
      <c r="F97" s="107">
        <v>54104</v>
      </c>
      <c r="G97" s="108" t="s">
        <v>63</v>
      </c>
      <c r="H97" s="109">
        <f>'[2]25% FODES'!$J$131</f>
        <v>170</v>
      </c>
    </row>
    <row r="98" spans="1:9">
      <c r="A98" s="113"/>
      <c r="B98" s="114"/>
      <c r="C98" s="114"/>
      <c r="D98" s="114"/>
      <c r="E98" s="114"/>
      <c r="F98" s="107"/>
      <c r="G98" s="108"/>
      <c r="H98" s="109"/>
    </row>
    <row r="99" spans="1:9">
      <c r="A99" s="113"/>
      <c r="B99" s="114"/>
      <c r="C99" s="114"/>
      <c r="D99" s="114"/>
      <c r="E99" s="114"/>
      <c r="F99" s="107"/>
      <c r="G99" s="108"/>
      <c r="H99" s="105"/>
    </row>
    <row r="100" spans="1:9">
      <c r="A100" s="113"/>
      <c r="B100" s="114"/>
      <c r="C100" s="114"/>
      <c r="D100" s="114"/>
      <c r="E100" s="114"/>
      <c r="F100" s="107"/>
      <c r="G100" s="108"/>
      <c r="H100" s="109"/>
    </row>
    <row r="101" spans="1:9">
      <c r="A101" s="113"/>
      <c r="B101" s="114"/>
      <c r="C101" s="114"/>
      <c r="D101" s="114"/>
      <c r="E101" s="114"/>
      <c r="F101" s="107"/>
      <c r="G101" s="108"/>
      <c r="H101" s="109"/>
    </row>
    <row r="102" spans="1:9" ht="15.6" thickBot="1">
      <c r="A102" s="48" t="s">
        <v>70</v>
      </c>
      <c r="B102" s="32"/>
      <c r="C102" s="118"/>
      <c r="D102" s="118"/>
      <c r="E102" s="118"/>
      <c r="F102" s="119"/>
      <c r="G102" s="120" t="s">
        <v>52</v>
      </c>
      <c r="H102" s="121">
        <f>SUM(H93:H101)</f>
        <v>5152.8350000000009</v>
      </c>
    </row>
    <row r="104" spans="1:9">
      <c r="G104" s="124" t="s">
        <v>160</v>
      </c>
      <c r="H104" s="125">
        <f>H49+H63+H77+H102</f>
        <v>183073.44450000001</v>
      </c>
    </row>
    <row r="107" spans="1:9">
      <c r="G107" t="s">
        <v>333</v>
      </c>
      <c r="H107" s="122">
        <v>15256.12</v>
      </c>
    </row>
    <row r="108" spans="1:9">
      <c r="G108" t="s">
        <v>157</v>
      </c>
      <c r="H108" s="125">
        <f>H107*12</f>
        <v>183073.44</v>
      </c>
      <c r="I108" s="263">
        <f>H108-H104</f>
        <v>-4.5000000100117177E-3</v>
      </c>
    </row>
    <row r="109" spans="1:9">
      <c r="G109" t="s">
        <v>158</v>
      </c>
      <c r="H109" s="123">
        <f>H108/2</f>
        <v>91536.72</v>
      </c>
    </row>
    <row r="110" spans="1:9">
      <c r="G110" t="s">
        <v>159</v>
      </c>
      <c r="H110" s="123">
        <f>H108/2</f>
        <v>91536.72</v>
      </c>
    </row>
    <row r="112" spans="1:9">
      <c r="G112" t="s">
        <v>273</v>
      </c>
      <c r="H112" s="123">
        <f>H12+H13+H14+H15+H16+H54+H55+H56+H57+H67+H68+H69+H70+H93+H94+H95+H96</f>
        <v>91536.724499999997</v>
      </c>
    </row>
    <row r="113" spans="8:8">
      <c r="H113" s="263">
        <f>H109-H112</f>
        <v>-4.4999999954598024E-3</v>
      </c>
    </row>
  </sheetData>
  <mergeCells count="12">
    <mergeCell ref="A7:H7"/>
    <mergeCell ref="A2:H2"/>
    <mergeCell ref="A3:H3"/>
    <mergeCell ref="A4:H4"/>
    <mergeCell ref="A5:H5"/>
    <mergeCell ref="A6:H6"/>
    <mergeCell ref="A52:E52"/>
    <mergeCell ref="F52:F53"/>
    <mergeCell ref="A8:H8"/>
    <mergeCell ref="A9:H9"/>
    <mergeCell ref="A10:E10"/>
    <mergeCell ref="F10:F11"/>
  </mergeCells>
  <pageMargins left="0.7" right="0.7" top="0.75" bottom="0.75" header="0.3" footer="0.3"/>
  <pageSetup paperSize="5" orientation="landscape" horizontalDpi="4294967293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29"/>
  <sheetViews>
    <sheetView topLeftCell="C326" workbookViewId="0">
      <selection activeCell="H321" sqref="H321"/>
    </sheetView>
  </sheetViews>
  <sheetFormatPr baseColWidth="10" defaultRowHeight="14.4"/>
  <cols>
    <col min="3" max="3" width="12.5546875" customWidth="1"/>
    <col min="6" max="6" width="10.5546875" customWidth="1"/>
    <col min="7" max="7" width="54.88671875" customWidth="1"/>
    <col min="8" max="8" width="26.44140625" customWidth="1"/>
    <col min="9" max="9" width="0" hidden="1" customWidth="1"/>
    <col min="10" max="10" width="12.109375" bestFit="1" customWidth="1"/>
  </cols>
  <sheetData>
    <row r="1" spans="1:8" ht="16.2" hidden="1">
      <c r="A1" s="13"/>
      <c r="B1" s="14"/>
      <c r="C1" s="15"/>
      <c r="D1" s="15"/>
      <c r="E1" s="15"/>
      <c r="F1" s="15"/>
      <c r="G1" s="15"/>
      <c r="H1" s="16" t="s">
        <v>77</v>
      </c>
    </row>
    <row r="2" spans="1:8" ht="18">
      <c r="A2" s="409" t="s">
        <v>38</v>
      </c>
      <c r="B2" s="410"/>
      <c r="C2" s="410"/>
      <c r="D2" s="410"/>
      <c r="E2" s="410"/>
      <c r="F2" s="410"/>
      <c r="G2" s="410"/>
      <c r="H2" s="410"/>
    </row>
    <row r="3" spans="1:8" ht="18">
      <c r="A3" s="409" t="s">
        <v>266</v>
      </c>
      <c r="B3" s="410"/>
      <c r="C3" s="410"/>
      <c r="D3" s="410"/>
      <c r="E3" s="410"/>
      <c r="F3" s="410"/>
      <c r="G3" s="410"/>
      <c r="H3" s="410"/>
    </row>
    <row r="4" spans="1:8" ht="18">
      <c r="A4" s="409" t="s">
        <v>39</v>
      </c>
      <c r="B4" s="410"/>
      <c r="C4" s="410"/>
      <c r="D4" s="410"/>
      <c r="E4" s="410"/>
      <c r="F4" s="410"/>
      <c r="G4" s="410"/>
      <c r="H4" s="410"/>
    </row>
    <row r="5" spans="1:8" ht="18">
      <c r="A5" s="409" t="s">
        <v>365</v>
      </c>
      <c r="B5" s="410"/>
      <c r="C5" s="410"/>
      <c r="D5" s="410"/>
      <c r="E5" s="410"/>
      <c r="F5" s="410"/>
      <c r="G5" s="410"/>
      <c r="H5" s="410"/>
    </row>
    <row r="6" spans="1:8" ht="18">
      <c r="A6" s="409" t="s">
        <v>40</v>
      </c>
      <c r="B6" s="410"/>
      <c r="C6" s="410"/>
      <c r="D6" s="410"/>
      <c r="E6" s="410"/>
      <c r="F6" s="410"/>
      <c r="G6" s="410"/>
      <c r="H6" s="410"/>
    </row>
    <row r="7" spans="1:8" ht="15" hidden="1">
      <c r="A7" s="13"/>
      <c r="B7" s="14"/>
      <c r="C7" s="49"/>
      <c r="D7" s="50"/>
      <c r="E7" s="50"/>
      <c r="F7" s="50"/>
      <c r="G7" s="13"/>
      <c r="H7" s="51"/>
    </row>
    <row r="8" spans="1:8" ht="18">
      <c r="A8" s="403" t="s">
        <v>78</v>
      </c>
      <c r="B8" s="403"/>
      <c r="C8" s="403"/>
      <c r="D8" s="403"/>
      <c r="E8" s="403"/>
      <c r="F8" s="403"/>
      <c r="G8" s="403"/>
      <c r="H8" s="403"/>
    </row>
    <row r="9" spans="1:8" ht="18.600000000000001" thickBot="1">
      <c r="A9" s="403" t="s">
        <v>162</v>
      </c>
      <c r="B9" s="403"/>
      <c r="C9" s="403"/>
      <c r="D9" s="403"/>
      <c r="E9" s="403"/>
      <c r="F9" s="403"/>
      <c r="G9" s="403"/>
      <c r="H9" s="403"/>
    </row>
    <row r="10" spans="1:8" ht="16.8" thickBot="1">
      <c r="A10" s="404" t="s">
        <v>43</v>
      </c>
      <c r="B10" s="405"/>
      <c r="C10" s="405"/>
      <c r="D10" s="405"/>
      <c r="E10" s="406"/>
      <c r="F10" s="407" t="s">
        <v>49</v>
      </c>
      <c r="G10" s="36"/>
      <c r="H10" s="18"/>
    </row>
    <row r="11" spans="1:8" ht="94.2" thickBot="1">
      <c r="A11" s="52" t="s">
        <v>44</v>
      </c>
      <c r="B11" s="53" t="s">
        <v>45</v>
      </c>
      <c r="C11" s="53" t="s">
        <v>46</v>
      </c>
      <c r="D11" s="53" t="s">
        <v>47</v>
      </c>
      <c r="E11" s="54" t="s">
        <v>48</v>
      </c>
      <c r="F11" s="408"/>
      <c r="G11" s="37" t="s">
        <v>50</v>
      </c>
      <c r="H11" s="19" t="s">
        <v>51</v>
      </c>
    </row>
    <row r="12" spans="1:8">
      <c r="A12" s="20">
        <v>3</v>
      </c>
      <c r="B12" s="21" t="s">
        <v>243</v>
      </c>
      <c r="C12" s="21" t="s">
        <v>244</v>
      </c>
      <c r="D12" s="21" t="s">
        <v>55</v>
      </c>
      <c r="E12" s="21" t="s">
        <v>79</v>
      </c>
      <c r="F12" s="286" t="s">
        <v>80</v>
      </c>
      <c r="G12" s="285" t="s">
        <v>81</v>
      </c>
      <c r="H12" s="23"/>
    </row>
    <row r="13" spans="1:8">
      <c r="A13" s="20"/>
      <c r="B13" s="21"/>
      <c r="C13" s="21"/>
      <c r="D13" s="21"/>
      <c r="E13" s="21"/>
      <c r="F13" s="24"/>
      <c r="G13" s="96" t="s">
        <v>368</v>
      </c>
      <c r="H13" s="102">
        <v>25000</v>
      </c>
    </row>
    <row r="14" spans="1:8">
      <c r="A14" s="20"/>
      <c r="B14" s="21"/>
      <c r="C14" s="21"/>
      <c r="D14" s="21"/>
      <c r="E14" s="21"/>
      <c r="F14" s="24"/>
      <c r="G14" s="281" t="s">
        <v>369</v>
      </c>
      <c r="H14" s="132">
        <v>10000</v>
      </c>
    </row>
    <row r="15" spans="1:8">
      <c r="A15" s="20"/>
      <c r="B15" s="21"/>
      <c r="C15" s="21"/>
      <c r="D15" s="21"/>
      <c r="E15" s="21"/>
      <c r="F15" s="24"/>
      <c r="G15" s="281" t="s">
        <v>334</v>
      </c>
      <c r="H15" s="132">
        <v>10000</v>
      </c>
    </row>
    <row r="16" spans="1:8">
      <c r="A16" s="20"/>
      <c r="B16" s="21"/>
      <c r="C16" s="21"/>
      <c r="D16" s="21"/>
      <c r="E16" s="21"/>
      <c r="F16" s="24"/>
      <c r="G16" s="281" t="s">
        <v>370</v>
      </c>
      <c r="H16" s="132">
        <v>5000</v>
      </c>
    </row>
    <row r="17" spans="1:8">
      <c r="A17" s="20"/>
      <c r="B17" s="21"/>
      <c r="C17" s="21"/>
      <c r="D17" s="21"/>
      <c r="E17" s="21"/>
      <c r="F17" s="24"/>
      <c r="G17" s="281" t="s">
        <v>371</v>
      </c>
      <c r="H17" s="132">
        <v>10000</v>
      </c>
    </row>
    <row r="18" spans="1:8">
      <c r="A18" s="20"/>
      <c r="B18" s="21"/>
      <c r="C18" s="21"/>
      <c r="D18" s="21"/>
      <c r="E18" s="21"/>
      <c r="F18" s="24"/>
      <c r="G18" s="282" t="s">
        <v>335</v>
      </c>
      <c r="H18" s="132">
        <v>10000</v>
      </c>
    </row>
    <row r="19" spans="1:8">
      <c r="A19" s="20"/>
      <c r="B19" s="21"/>
      <c r="C19" s="21"/>
      <c r="D19" s="21"/>
      <c r="E19" s="21"/>
      <c r="F19" s="24"/>
      <c r="G19" s="281"/>
      <c r="H19" s="132"/>
    </row>
    <row r="20" spans="1:8">
      <c r="A20" s="20"/>
      <c r="B20" s="21"/>
      <c r="C20" s="21"/>
      <c r="D20" s="21"/>
      <c r="E20" s="21"/>
      <c r="F20" s="24"/>
      <c r="G20" s="281"/>
      <c r="H20" s="132"/>
    </row>
    <row r="21" spans="1:8">
      <c r="A21" s="20"/>
      <c r="B21" s="21"/>
      <c r="C21" s="21"/>
      <c r="D21" s="21"/>
      <c r="E21" s="21"/>
      <c r="F21" s="24"/>
      <c r="G21" s="281"/>
      <c r="H21" s="132"/>
    </row>
    <row r="22" spans="1:8" ht="15.6">
      <c r="A22" s="55"/>
      <c r="B22" s="56"/>
      <c r="C22" s="56"/>
      <c r="D22" s="56"/>
      <c r="E22" s="57"/>
      <c r="F22" s="58"/>
      <c r="G22" s="282"/>
      <c r="H22" s="132"/>
    </row>
    <row r="23" spans="1:8">
      <c r="A23" s="20"/>
      <c r="B23" s="21"/>
      <c r="C23" s="21"/>
      <c r="D23" s="21"/>
      <c r="E23" s="21"/>
      <c r="F23" s="24"/>
      <c r="G23" s="281"/>
      <c r="H23" s="132"/>
    </row>
    <row r="24" spans="1:8">
      <c r="A24" s="20"/>
      <c r="B24" s="21"/>
      <c r="C24" s="21"/>
      <c r="D24" s="21"/>
      <c r="E24" s="21"/>
      <c r="F24" s="24"/>
      <c r="G24" s="281"/>
      <c r="H24" s="132"/>
    </row>
    <row r="25" spans="1:8">
      <c r="A25" s="20"/>
      <c r="B25" s="21"/>
      <c r="C25" s="21"/>
      <c r="D25" s="21"/>
      <c r="E25" s="21"/>
      <c r="F25" s="24"/>
      <c r="G25" s="281"/>
      <c r="H25" s="132"/>
    </row>
    <row r="26" spans="1:8">
      <c r="A26" s="20"/>
      <c r="B26" s="21"/>
      <c r="C26" s="21"/>
      <c r="D26" s="21"/>
      <c r="E26" s="21"/>
      <c r="F26" s="24"/>
      <c r="G26" s="281"/>
      <c r="H26" s="132"/>
    </row>
    <row r="27" spans="1:8">
      <c r="A27" s="20"/>
      <c r="B27" s="21"/>
      <c r="C27" s="21"/>
      <c r="D27" s="21"/>
      <c r="E27" s="21"/>
      <c r="F27" s="24"/>
      <c r="G27" s="96"/>
      <c r="H27" s="102"/>
    </row>
    <row r="28" spans="1:8" ht="16.2" thickBot="1">
      <c r="A28" s="27"/>
      <c r="B28" s="28"/>
      <c r="C28" s="28"/>
      <c r="D28" s="28"/>
      <c r="E28" s="28"/>
      <c r="F28" s="29"/>
      <c r="G28" s="30" t="s">
        <v>52</v>
      </c>
      <c r="H28" s="31">
        <f>SUM(H13:H26)</f>
        <v>70000</v>
      </c>
    </row>
    <row r="30" spans="1:8" ht="15">
      <c r="A30" s="32"/>
      <c r="B30" s="32"/>
      <c r="C30" s="33"/>
      <c r="D30" s="34"/>
      <c r="E30" s="34"/>
      <c r="F30" s="34"/>
      <c r="G30" s="35"/>
      <c r="H30" s="42"/>
    </row>
    <row r="32" spans="1:8" ht="15" thickBot="1"/>
    <row r="33" spans="1:8" ht="63.6" thickBot="1">
      <c r="A33" s="265" t="s">
        <v>43</v>
      </c>
      <c r="B33" s="267"/>
      <c r="C33" s="267"/>
      <c r="D33" s="267"/>
      <c r="E33" s="268"/>
      <c r="F33" s="266" t="s">
        <v>49</v>
      </c>
      <c r="G33" s="36"/>
      <c r="H33" s="18"/>
    </row>
    <row r="34" spans="1:8" ht="94.2" thickBot="1">
      <c r="A34" s="52" t="s">
        <v>44</v>
      </c>
      <c r="B34" s="53" t="s">
        <v>45</v>
      </c>
      <c r="C34" s="53" t="s">
        <v>46</v>
      </c>
      <c r="D34" s="53" t="s">
        <v>47</v>
      </c>
      <c r="E34" s="54" t="s">
        <v>48</v>
      </c>
      <c r="F34" s="269"/>
      <c r="G34" s="37" t="s">
        <v>50</v>
      </c>
      <c r="H34" s="19" t="s">
        <v>51</v>
      </c>
    </row>
    <row r="35" spans="1:8" ht="15" customHeight="1">
      <c r="A35" s="20">
        <v>3</v>
      </c>
      <c r="B35" s="21" t="s">
        <v>243</v>
      </c>
      <c r="C35" s="21" t="s">
        <v>244</v>
      </c>
      <c r="D35" s="21" t="s">
        <v>55</v>
      </c>
      <c r="E35" s="21" t="s">
        <v>79</v>
      </c>
      <c r="F35" s="41" t="s">
        <v>278</v>
      </c>
      <c r="G35" s="285" t="s">
        <v>372</v>
      </c>
      <c r="H35" s="284">
        <f>H36</f>
        <v>20000</v>
      </c>
    </row>
    <row r="36" spans="1:8" ht="15" customHeight="1">
      <c r="A36" s="20">
        <v>3</v>
      </c>
      <c r="B36" s="21" t="s">
        <v>243</v>
      </c>
      <c r="C36" s="21" t="s">
        <v>244</v>
      </c>
      <c r="D36" s="21" t="s">
        <v>55</v>
      </c>
      <c r="E36" s="21" t="s">
        <v>79</v>
      </c>
      <c r="F36" s="41"/>
      <c r="G36" s="366" t="s">
        <v>337</v>
      </c>
      <c r="H36" s="23">
        <v>20000</v>
      </c>
    </row>
    <row r="37" spans="1:8" ht="16.95" customHeight="1">
      <c r="A37" s="20"/>
      <c r="B37" s="21"/>
      <c r="C37" s="21"/>
      <c r="D37" s="21"/>
      <c r="E37" s="21"/>
      <c r="F37" s="286" t="s">
        <v>176</v>
      </c>
      <c r="G37" s="285" t="s">
        <v>144</v>
      </c>
      <c r="H37" s="284">
        <f>H38</f>
        <v>4000</v>
      </c>
    </row>
    <row r="38" spans="1:8">
      <c r="A38" s="20">
        <v>3</v>
      </c>
      <c r="B38" s="21" t="s">
        <v>243</v>
      </c>
      <c r="C38" s="21" t="s">
        <v>244</v>
      </c>
      <c r="D38" s="21" t="s">
        <v>55</v>
      </c>
      <c r="E38" s="21" t="s">
        <v>79</v>
      </c>
      <c r="F38" s="24"/>
      <c r="G38" s="6" t="s">
        <v>385</v>
      </c>
      <c r="H38" s="102">
        <v>4000</v>
      </c>
    </row>
    <row r="39" spans="1:8">
      <c r="A39" s="20"/>
      <c r="B39" s="21"/>
      <c r="C39" s="21"/>
      <c r="D39" s="21"/>
      <c r="E39" s="21"/>
      <c r="F39" s="286"/>
      <c r="G39" s="365" t="s">
        <v>384</v>
      </c>
      <c r="H39" s="284">
        <f>H40</f>
        <v>0</v>
      </c>
    </row>
    <row r="40" spans="1:8">
      <c r="A40" s="20"/>
      <c r="B40" s="21"/>
      <c r="C40" s="21"/>
      <c r="D40" s="21"/>
      <c r="E40" s="21"/>
      <c r="F40" s="24"/>
      <c r="G40" s="96"/>
      <c r="H40" s="102"/>
    </row>
    <row r="41" spans="1:8">
      <c r="A41" s="20">
        <v>3</v>
      </c>
      <c r="B41" s="21" t="s">
        <v>243</v>
      </c>
      <c r="C41" s="21" t="s">
        <v>244</v>
      </c>
      <c r="D41" s="21" t="s">
        <v>55</v>
      </c>
      <c r="E41" s="21" t="s">
        <v>79</v>
      </c>
      <c r="F41" s="287">
        <v>61201</v>
      </c>
      <c r="G41" s="182" t="s">
        <v>285</v>
      </c>
      <c r="H41" s="283">
        <f>H42</f>
        <v>10000</v>
      </c>
    </row>
    <row r="42" spans="1:8">
      <c r="A42" s="20"/>
      <c r="B42" s="21"/>
      <c r="C42" s="21"/>
      <c r="D42" s="21"/>
      <c r="E42" s="21"/>
      <c r="F42" s="24"/>
      <c r="G42" s="96" t="s">
        <v>374</v>
      </c>
      <c r="H42" s="102">
        <v>10000</v>
      </c>
    </row>
    <row r="43" spans="1:8">
      <c r="A43" s="20"/>
      <c r="B43" s="21"/>
      <c r="C43" s="21"/>
      <c r="D43" s="21"/>
      <c r="E43" s="21"/>
      <c r="F43" s="24"/>
      <c r="G43" s="96"/>
      <c r="H43" s="135"/>
    </row>
    <row r="44" spans="1:8">
      <c r="A44" s="20">
        <v>3</v>
      </c>
      <c r="B44" s="21" t="s">
        <v>243</v>
      </c>
      <c r="C44" s="21" t="s">
        <v>244</v>
      </c>
      <c r="D44" s="21" t="s">
        <v>55</v>
      </c>
      <c r="E44" s="21" t="s">
        <v>79</v>
      </c>
      <c r="F44" s="287">
        <v>61602</v>
      </c>
      <c r="G44" s="182" t="s">
        <v>296</v>
      </c>
      <c r="H44" s="283">
        <f>H45</f>
        <v>5000</v>
      </c>
    </row>
    <row r="45" spans="1:8">
      <c r="A45" s="20">
        <v>3</v>
      </c>
      <c r="B45" s="21" t="s">
        <v>243</v>
      </c>
      <c r="C45" s="21" t="s">
        <v>244</v>
      </c>
      <c r="D45" s="21" t="s">
        <v>55</v>
      </c>
      <c r="E45" s="21" t="s">
        <v>79</v>
      </c>
      <c r="F45" s="24"/>
      <c r="G45" s="96" t="s">
        <v>373</v>
      </c>
      <c r="H45" s="102">
        <v>5000</v>
      </c>
    </row>
    <row r="46" spans="1:8" ht="16.95" customHeight="1">
      <c r="A46" s="20">
        <v>3</v>
      </c>
      <c r="B46" s="21" t="s">
        <v>243</v>
      </c>
      <c r="C46" s="21" t="s">
        <v>244</v>
      </c>
      <c r="D46" s="21" t="s">
        <v>55</v>
      </c>
      <c r="E46" s="21" t="s">
        <v>79</v>
      </c>
      <c r="F46" s="41"/>
      <c r="G46" s="281"/>
      <c r="H46" s="102"/>
    </row>
    <row r="47" spans="1:8">
      <c r="A47" s="20"/>
      <c r="B47" s="21"/>
      <c r="C47" s="21"/>
      <c r="D47" s="21"/>
      <c r="E47" s="21"/>
      <c r="F47" s="287">
        <v>61603</v>
      </c>
      <c r="G47" s="182" t="s">
        <v>289</v>
      </c>
      <c r="H47" s="283">
        <f>H48</f>
        <v>67000</v>
      </c>
    </row>
    <row r="48" spans="1:8" ht="16.95" customHeight="1">
      <c r="A48" s="20">
        <v>3</v>
      </c>
      <c r="B48" s="21" t="s">
        <v>243</v>
      </c>
      <c r="C48" s="21" t="s">
        <v>244</v>
      </c>
      <c r="D48" s="21" t="s">
        <v>55</v>
      </c>
      <c r="E48" s="21" t="s">
        <v>79</v>
      </c>
      <c r="F48" s="24"/>
      <c r="G48" s="367" t="s">
        <v>375</v>
      </c>
      <c r="H48" s="102">
        <v>67000</v>
      </c>
    </row>
    <row r="49" spans="1:8">
      <c r="A49" s="20"/>
      <c r="B49" s="21"/>
      <c r="C49" s="21"/>
      <c r="D49" s="21"/>
      <c r="E49" s="21"/>
      <c r="F49" s="41"/>
      <c r="G49" s="96"/>
      <c r="H49" s="102"/>
    </row>
    <row r="50" spans="1:8">
      <c r="A50" s="20"/>
      <c r="B50" s="21"/>
      <c r="C50" s="21"/>
      <c r="D50" s="21"/>
      <c r="E50" s="21"/>
      <c r="F50" s="286" t="s">
        <v>178</v>
      </c>
      <c r="G50" s="285" t="s">
        <v>179</v>
      </c>
      <c r="H50" s="283">
        <v>27461</v>
      </c>
    </row>
    <row r="51" spans="1:8">
      <c r="A51" s="20"/>
      <c r="B51" s="21"/>
      <c r="C51" s="21"/>
      <c r="D51" s="21"/>
      <c r="E51" s="21"/>
      <c r="F51" s="286" t="s">
        <v>169</v>
      </c>
      <c r="G51" s="285" t="s">
        <v>170</v>
      </c>
      <c r="H51" s="284">
        <f>H52+H53</f>
        <v>90000</v>
      </c>
    </row>
    <row r="52" spans="1:8">
      <c r="A52" s="20">
        <v>3</v>
      </c>
      <c r="B52" s="21" t="s">
        <v>243</v>
      </c>
      <c r="C52" s="21" t="s">
        <v>244</v>
      </c>
      <c r="D52" s="21" t="s">
        <v>55</v>
      </c>
      <c r="E52" s="21" t="s">
        <v>79</v>
      </c>
      <c r="F52" s="24"/>
      <c r="G52" s="368" t="s">
        <v>376</v>
      </c>
      <c r="H52" s="132">
        <v>0</v>
      </c>
    </row>
    <row r="53" spans="1:8">
      <c r="A53" s="20">
        <v>3</v>
      </c>
      <c r="B53" s="21" t="s">
        <v>243</v>
      </c>
      <c r="C53" s="21" t="s">
        <v>244</v>
      </c>
      <c r="D53" s="21" t="s">
        <v>55</v>
      </c>
      <c r="E53" s="21" t="s">
        <v>79</v>
      </c>
      <c r="F53" s="24"/>
      <c r="G53" s="368" t="s">
        <v>388</v>
      </c>
      <c r="H53" s="132">
        <v>90000</v>
      </c>
    </row>
    <row r="54" spans="1:8" ht="16.2" thickBot="1">
      <c r="A54" s="27"/>
      <c r="B54" s="28"/>
      <c r="C54" s="28"/>
      <c r="D54" s="28"/>
      <c r="E54" s="28"/>
      <c r="F54" s="29"/>
      <c r="G54" s="30" t="s">
        <v>52</v>
      </c>
      <c r="H54" s="31">
        <f>H35+H37+H41+H44+H47+H50+H51</f>
        <v>223461</v>
      </c>
    </row>
    <row r="61" spans="1:8" ht="16.2" thickBot="1">
      <c r="B61" s="129" t="s">
        <v>184</v>
      </c>
    </row>
    <row r="62" spans="1:8" ht="63.6" thickBot="1">
      <c r="A62" s="265" t="s">
        <v>43</v>
      </c>
      <c r="B62" s="267"/>
      <c r="C62" s="267"/>
      <c r="D62" s="267"/>
      <c r="E62" s="268"/>
      <c r="F62" s="266" t="s">
        <v>49</v>
      </c>
      <c r="G62" s="36"/>
      <c r="H62" s="18"/>
    </row>
    <row r="63" spans="1:8" ht="94.2" thickBot="1">
      <c r="A63" s="52" t="s">
        <v>44</v>
      </c>
      <c r="B63" s="53" t="s">
        <v>45</v>
      </c>
      <c r="C63" s="53" t="s">
        <v>46</v>
      </c>
      <c r="D63" s="53" t="s">
        <v>47</v>
      </c>
      <c r="E63" s="54" t="s">
        <v>48</v>
      </c>
      <c r="F63" s="269"/>
      <c r="G63" s="37" t="s">
        <v>50</v>
      </c>
      <c r="H63" s="19" t="s">
        <v>51</v>
      </c>
    </row>
    <row r="64" spans="1:8">
      <c r="A64" s="20">
        <v>3</v>
      </c>
      <c r="B64" s="21" t="s">
        <v>243</v>
      </c>
      <c r="C64" s="21" t="s">
        <v>272</v>
      </c>
      <c r="D64" s="21" t="s">
        <v>55</v>
      </c>
      <c r="E64" s="21" t="s">
        <v>79</v>
      </c>
      <c r="F64" s="41" t="s">
        <v>72</v>
      </c>
      <c r="G64" s="22" t="s">
        <v>73</v>
      </c>
      <c r="H64" s="23">
        <v>18879.599999999999</v>
      </c>
    </row>
    <row r="65" spans="1:8">
      <c r="A65" s="20"/>
      <c r="B65" s="21"/>
      <c r="C65" s="21"/>
      <c r="D65" s="21"/>
      <c r="E65" s="21"/>
      <c r="F65" s="24">
        <v>51103</v>
      </c>
      <c r="G65" s="96" t="s">
        <v>74</v>
      </c>
      <c r="H65" s="102">
        <v>1573.3</v>
      </c>
    </row>
    <row r="66" spans="1:8">
      <c r="A66" s="20"/>
      <c r="B66" s="21"/>
      <c r="C66" s="21"/>
      <c r="D66" s="21"/>
      <c r="E66" s="21"/>
      <c r="F66" s="41" t="s">
        <v>185</v>
      </c>
      <c r="G66" s="108" t="s">
        <v>75</v>
      </c>
      <c r="H66" s="23">
        <v>1604.77</v>
      </c>
    </row>
    <row r="67" spans="1:8">
      <c r="A67" s="20"/>
      <c r="B67" s="21"/>
      <c r="C67" s="21"/>
      <c r="D67" s="21"/>
      <c r="E67" s="21"/>
      <c r="F67" s="24">
        <v>51501</v>
      </c>
      <c r="G67" s="108" t="s">
        <v>76</v>
      </c>
      <c r="H67" s="102">
        <v>1463.17</v>
      </c>
    </row>
    <row r="68" spans="1:8" ht="16.95" customHeight="1">
      <c r="A68" s="20"/>
      <c r="B68" s="21"/>
      <c r="C68" s="21"/>
      <c r="D68" s="21"/>
      <c r="E68" s="21"/>
      <c r="F68" s="41" t="s">
        <v>186</v>
      </c>
      <c r="G68" s="22" t="s">
        <v>267</v>
      </c>
      <c r="H68" s="23">
        <v>2225</v>
      </c>
    </row>
    <row r="69" spans="1:8">
      <c r="A69" s="20"/>
      <c r="B69" s="21"/>
      <c r="C69" s="21"/>
      <c r="D69" s="21"/>
      <c r="E69" s="21"/>
      <c r="F69" s="24">
        <v>54104</v>
      </c>
      <c r="G69" s="96" t="s">
        <v>63</v>
      </c>
      <c r="H69" s="102">
        <v>850</v>
      </c>
    </row>
    <row r="70" spans="1:8">
      <c r="A70" s="20"/>
      <c r="B70" s="21"/>
      <c r="C70" s="21"/>
      <c r="D70" s="21"/>
      <c r="E70" s="21"/>
      <c r="F70" s="24">
        <v>54110</v>
      </c>
      <c r="G70" s="96" t="s">
        <v>67</v>
      </c>
      <c r="H70" s="102">
        <v>3300</v>
      </c>
    </row>
    <row r="71" spans="1:8">
      <c r="A71" s="20"/>
      <c r="B71" s="21"/>
      <c r="C71" s="21"/>
      <c r="D71" s="21"/>
      <c r="E71" s="21"/>
      <c r="F71" s="24">
        <v>54302</v>
      </c>
      <c r="G71" s="96" t="s">
        <v>136</v>
      </c>
      <c r="H71" s="102">
        <v>2607.31</v>
      </c>
    </row>
    <row r="72" spans="1:8">
      <c r="A72" s="20"/>
      <c r="B72" s="21"/>
      <c r="C72" s="21"/>
      <c r="D72" s="21"/>
      <c r="E72" s="21"/>
      <c r="F72" s="41" t="s">
        <v>187</v>
      </c>
      <c r="G72" s="22" t="s">
        <v>188</v>
      </c>
      <c r="H72" s="23">
        <v>300</v>
      </c>
    </row>
    <row r="73" spans="1:8">
      <c r="A73" s="20"/>
      <c r="B73" s="21"/>
      <c r="C73" s="21"/>
      <c r="D73" s="21"/>
      <c r="E73" s="21"/>
      <c r="F73" s="24">
        <v>54399</v>
      </c>
      <c r="G73" s="96" t="s">
        <v>142</v>
      </c>
      <c r="H73" s="102">
        <v>3521.43</v>
      </c>
    </row>
    <row r="74" spans="1:8">
      <c r="A74" s="20"/>
      <c r="B74" s="21"/>
      <c r="C74" s="21"/>
      <c r="D74" s="21"/>
      <c r="E74" s="21"/>
      <c r="F74" s="41" t="s">
        <v>131</v>
      </c>
      <c r="G74" s="22" t="s">
        <v>344</v>
      </c>
      <c r="H74" s="23">
        <v>2500</v>
      </c>
    </row>
    <row r="75" spans="1:8" ht="15.6">
      <c r="A75" s="20"/>
      <c r="B75" s="21"/>
      <c r="C75" s="56"/>
      <c r="D75" s="56"/>
      <c r="E75" s="57"/>
      <c r="F75" s="58"/>
      <c r="G75" s="59"/>
      <c r="H75" s="60"/>
    </row>
    <row r="76" spans="1:8" ht="16.2" thickBot="1">
      <c r="A76" s="27"/>
      <c r="B76" s="28"/>
      <c r="C76" s="28"/>
      <c r="D76" s="28"/>
      <c r="E76" s="28"/>
      <c r="F76" s="29"/>
      <c r="G76" s="30" t="s">
        <v>52</v>
      </c>
      <c r="H76" s="31">
        <f>SUM(H64:H75)</f>
        <v>38824.579999999994</v>
      </c>
    </row>
    <row r="78" spans="1:8" ht="18">
      <c r="H78" s="186">
        <v>3</v>
      </c>
    </row>
    <row r="82" spans="1:8" ht="16.95" customHeight="1"/>
    <row r="88" spans="1:8" ht="16.2" thickBot="1">
      <c r="B88" s="129" t="s">
        <v>162</v>
      </c>
      <c r="C88" s="289" t="s">
        <v>338</v>
      </c>
    </row>
    <row r="89" spans="1:8" ht="63.6" thickBot="1">
      <c r="A89" s="265" t="s">
        <v>43</v>
      </c>
      <c r="B89" s="267"/>
      <c r="C89" s="267"/>
      <c r="D89" s="267"/>
      <c r="E89" s="268"/>
      <c r="F89" s="266" t="s">
        <v>49</v>
      </c>
      <c r="G89" s="36"/>
      <c r="H89" s="18"/>
    </row>
    <row r="90" spans="1:8" ht="94.2" thickBot="1">
      <c r="A90" s="52" t="s">
        <v>44</v>
      </c>
      <c r="B90" s="53" t="s">
        <v>45</v>
      </c>
      <c r="C90" s="53" t="s">
        <v>46</v>
      </c>
      <c r="D90" s="53" t="s">
        <v>47</v>
      </c>
      <c r="E90" s="54" t="s">
        <v>48</v>
      </c>
      <c r="F90" s="269"/>
      <c r="G90" s="37" t="s">
        <v>50</v>
      </c>
      <c r="H90" s="19" t="s">
        <v>51</v>
      </c>
    </row>
    <row r="91" spans="1:8">
      <c r="A91" s="20">
        <v>3</v>
      </c>
      <c r="B91" s="21" t="s">
        <v>243</v>
      </c>
      <c r="C91" s="21" t="s">
        <v>244</v>
      </c>
      <c r="D91" s="21" t="s">
        <v>55</v>
      </c>
      <c r="E91" s="21" t="s">
        <v>79</v>
      </c>
      <c r="F91" s="96">
        <v>51999</v>
      </c>
      <c r="G91" s="96" t="s">
        <v>202</v>
      </c>
      <c r="H91" s="102">
        <v>7000</v>
      </c>
    </row>
    <row r="92" spans="1:8">
      <c r="A92" s="20"/>
      <c r="B92" s="21"/>
      <c r="C92" s="21"/>
      <c r="D92" s="21"/>
      <c r="E92" s="21"/>
      <c r="F92" s="96">
        <v>54111</v>
      </c>
      <c r="G92" s="130" t="s">
        <v>191</v>
      </c>
      <c r="H92" s="102">
        <v>400</v>
      </c>
    </row>
    <row r="93" spans="1:8" ht="16.95" customHeight="1">
      <c r="A93" s="20"/>
      <c r="B93" s="21"/>
      <c r="C93" s="21"/>
      <c r="D93" s="21"/>
      <c r="E93" s="21"/>
      <c r="F93" s="96">
        <v>54107</v>
      </c>
      <c r="G93" s="96" t="s">
        <v>103</v>
      </c>
      <c r="H93" s="102">
        <v>570</v>
      </c>
    </row>
    <row r="94" spans="1:8">
      <c r="A94" s="20"/>
      <c r="B94" s="21"/>
      <c r="C94" s="21"/>
      <c r="D94" s="21"/>
      <c r="E94" s="21"/>
      <c r="F94" s="96">
        <v>54399</v>
      </c>
      <c r="G94" s="96" t="s">
        <v>192</v>
      </c>
      <c r="H94" s="102">
        <v>5000</v>
      </c>
    </row>
    <row r="95" spans="1:8">
      <c r="A95" s="20"/>
      <c r="B95" s="21"/>
      <c r="C95" s="21"/>
      <c r="D95" s="21"/>
      <c r="E95" s="21"/>
      <c r="F95" s="96">
        <v>55603</v>
      </c>
      <c r="G95" s="96" t="s">
        <v>193</v>
      </c>
      <c r="H95" s="131">
        <v>30</v>
      </c>
    </row>
    <row r="96" spans="1:8" ht="15.6">
      <c r="A96" s="20"/>
      <c r="B96" s="21"/>
      <c r="C96" s="56"/>
      <c r="D96" s="56"/>
      <c r="E96" s="57"/>
      <c r="F96" s="58"/>
      <c r="G96" s="59"/>
      <c r="H96" s="60"/>
    </row>
    <row r="97" spans="1:8" ht="16.2" thickBot="1">
      <c r="A97" s="27"/>
      <c r="B97" s="28"/>
      <c r="C97" s="28"/>
      <c r="D97" s="28"/>
      <c r="E97" s="28"/>
      <c r="F97" s="29"/>
      <c r="G97" s="30" t="s">
        <v>52</v>
      </c>
      <c r="H97" s="31">
        <f>SUM(H91:H96)</f>
        <v>13000</v>
      </c>
    </row>
    <row r="102" spans="1:8" ht="18">
      <c r="H102" s="186">
        <v>4</v>
      </c>
    </row>
    <row r="108" spans="1:8" ht="16.95" customHeight="1"/>
    <row r="111" spans="1:8" ht="16.2" thickBot="1">
      <c r="B111" s="129" t="s">
        <v>162</v>
      </c>
      <c r="C111" s="128" t="s">
        <v>194</v>
      </c>
    </row>
    <row r="112" spans="1:8" ht="63.6" thickBot="1">
      <c r="A112" s="265" t="s">
        <v>43</v>
      </c>
      <c r="B112" s="267"/>
      <c r="C112" s="267"/>
      <c r="D112" s="267"/>
      <c r="E112" s="268"/>
      <c r="F112" s="266" t="s">
        <v>49</v>
      </c>
      <c r="G112" s="36"/>
      <c r="H112" s="18"/>
    </row>
    <row r="113" spans="1:8" ht="94.2" thickBot="1">
      <c r="A113" s="52" t="s">
        <v>44</v>
      </c>
      <c r="B113" s="53" t="s">
        <v>45</v>
      </c>
      <c r="C113" s="53" t="s">
        <v>46</v>
      </c>
      <c r="D113" s="53" t="s">
        <v>47</v>
      </c>
      <c r="E113" s="54" t="s">
        <v>48</v>
      </c>
      <c r="F113" s="269"/>
      <c r="G113" s="37" t="s">
        <v>50</v>
      </c>
      <c r="H113" s="19" t="s">
        <v>51</v>
      </c>
    </row>
    <row r="114" spans="1:8">
      <c r="A114" s="20">
        <v>3</v>
      </c>
      <c r="B114" s="21" t="s">
        <v>243</v>
      </c>
      <c r="C114" s="21" t="s">
        <v>244</v>
      </c>
      <c r="D114" s="21" t="s">
        <v>55</v>
      </c>
      <c r="E114" s="21" t="s">
        <v>79</v>
      </c>
      <c r="F114" s="96">
        <v>51999</v>
      </c>
      <c r="G114" s="96" t="s">
        <v>202</v>
      </c>
      <c r="H114" s="102">
        <v>680</v>
      </c>
    </row>
    <row r="115" spans="1:8">
      <c r="A115" s="20"/>
      <c r="B115" s="21"/>
      <c r="C115" s="21"/>
      <c r="D115" s="21"/>
      <c r="E115" s="21"/>
      <c r="F115" s="96">
        <v>54111</v>
      </c>
      <c r="G115" s="130" t="s">
        <v>191</v>
      </c>
      <c r="H115" s="102">
        <v>300</v>
      </c>
    </row>
    <row r="116" spans="1:8">
      <c r="A116" s="20"/>
      <c r="B116" s="21"/>
      <c r="C116" s="21"/>
      <c r="D116" s="21"/>
      <c r="E116" s="21"/>
      <c r="F116" s="96">
        <v>54112</v>
      </c>
      <c r="G116" s="96" t="s">
        <v>104</v>
      </c>
      <c r="H116" s="102">
        <v>1000</v>
      </c>
    </row>
    <row r="117" spans="1:8">
      <c r="A117" s="20"/>
      <c r="B117" s="21"/>
      <c r="C117" s="21"/>
      <c r="D117" s="21"/>
      <c r="E117" s="21"/>
      <c r="F117" s="96">
        <v>55603</v>
      </c>
      <c r="G117" s="96" t="s">
        <v>195</v>
      </c>
      <c r="H117" s="102">
        <v>20</v>
      </c>
    </row>
    <row r="118" spans="1:8">
      <c r="A118" s="20"/>
      <c r="B118" s="21"/>
      <c r="C118" s="21"/>
      <c r="D118" s="21"/>
      <c r="E118" s="21"/>
      <c r="F118" s="96"/>
      <c r="G118" s="96"/>
      <c r="H118" s="131"/>
    </row>
    <row r="119" spans="1:8" ht="15.6">
      <c r="A119" s="20"/>
      <c r="B119" s="21"/>
      <c r="C119" s="56"/>
      <c r="D119" s="56"/>
      <c r="E119" s="57"/>
      <c r="F119" s="58"/>
      <c r="G119" s="59"/>
      <c r="H119" s="60"/>
    </row>
    <row r="120" spans="1:8" ht="16.2" thickBot="1">
      <c r="A120" s="27"/>
      <c r="B120" s="28"/>
      <c r="C120" s="28"/>
      <c r="D120" s="28"/>
      <c r="E120" s="28"/>
      <c r="F120" s="29"/>
      <c r="G120" s="30" t="s">
        <v>52</v>
      </c>
      <c r="H120" s="31">
        <f>SUM(H114:H119)</f>
        <v>2000</v>
      </c>
    </row>
    <row r="122" spans="1:8" ht="16.95" customHeight="1"/>
    <row r="126" spans="1:8" ht="18">
      <c r="H126" s="186">
        <v>5</v>
      </c>
    </row>
    <row r="138" spans="1:8" ht="16.2" thickBot="1">
      <c r="B138" s="129" t="s">
        <v>162</v>
      </c>
      <c r="C138" s="128" t="s">
        <v>196</v>
      </c>
    </row>
    <row r="139" spans="1:8" ht="16.95" customHeight="1" thickBot="1">
      <c r="A139" s="265" t="s">
        <v>43</v>
      </c>
      <c r="B139" s="267"/>
      <c r="C139" s="267"/>
      <c r="D139" s="267"/>
      <c r="E139" s="268"/>
      <c r="F139" s="266" t="s">
        <v>49</v>
      </c>
      <c r="G139" s="36"/>
      <c r="H139" s="18"/>
    </row>
    <row r="140" spans="1:8" ht="94.2" thickBot="1">
      <c r="A140" s="52" t="s">
        <v>44</v>
      </c>
      <c r="B140" s="53" t="s">
        <v>45</v>
      </c>
      <c r="C140" s="53" t="s">
        <v>46</v>
      </c>
      <c r="D140" s="53" t="s">
        <v>47</v>
      </c>
      <c r="E140" s="54" t="s">
        <v>48</v>
      </c>
      <c r="F140" s="269"/>
      <c r="G140" s="37" t="s">
        <v>50</v>
      </c>
      <c r="H140" s="19" t="s">
        <v>51</v>
      </c>
    </row>
    <row r="141" spans="1:8">
      <c r="A141" s="20">
        <v>3</v>
      </c>
      <c r="B141" s="21" t="s">
        <v>243</v>
      </c>
      <c r="C141" s="21" t="s">
        <v>272</v>
      </c>
      <c r="D141" s="21" t="s">
        <v>55</v>
      </c>
      <c r="E141" s="21" t="s">
        <v>79</v>
      </c>
      <c r="F141" s="96">
        <v>51201</v>
      </c>
      <c r="G141" s="288" t="s">
        <v>197</v>
      </c>
      <c r="H141" s="102">
        <v>3720</v>
      </c>
    </row>
    <row r="142" spans="1:8">
      <c r="A142" s="20"/>
      <c r="B142" s="21"/>
      <c r="C142" s="21"/>
      <c r="D142" s="21"/>
      <c r="E142" s="21"/>
      <c r="F142" s="96">
        <v>51202</v>
      </c>
      <c r="G142" s="96" t="s">
        <v>212</v>
      </c>
      <c r="H142" s="102">
        <v>700</v>
      </c>
    </row>
    <row r="143" spans="1:8">
      <c r="A143" s="20"/>
      <c r="B143" s="21"/>
      <c r="C143" s="21"/>
      <c r="D143" s="21"/>
      <c r="E143" s="21"/>
      <c r="F143" s="96">
        <v>51203</v>
      </c>
      <c r="G143" s="96" t="s">
        <v>198</v>
      </c>
      <c r="H143" s="132">
        <v>310</v>
      </c>
    </row>
    <row r="144" spans="1:8">
      <c r="A144" s="20"/>
      <c r="B144" s="21"/>
      <c r="C144" s="21"/>
      <c r="D144" s="21"/>
      <c r="E144" s="21"/>
      <c r="F144" s="96">
        <v>51402</v>
      </c>
      <c r="G144" s="96" t="s">
        <v>199</v>
      </c>
      <c r="H144" s="131">
        <v>316.2</v>
      </c>
    </row>
    <row r="145" spans="1:8">
      <c r="A145" s="20"/>
      <c r="B145" s="21"/>
      <c r="C145" s="21"/>
      <c r="D145" s="21"/>
      <c r="E145" s="21"/>
      <c r="F145" s="96">
        <v>51502</v>
      </c>
      <c r="G145" s="96" t="s">
        <v>200</v>
      </c>
      <c r="H145" s="131">
        <v>288.3</v>
      </c>
    </row>
    <row r="146" spans="1:8" ht="15.6">
      <c r="A146" s="20"/>
      <c r="B146" s="21"/>
      <c r="C146" s="56"/>
      <c r="D146" s="56"/>
      <c r="E146" s="57"/>
      <c r="F146" s="96">
        <v>54110</v>
      </c>
      <c r="G146" s="130" t="s">
        <v>106</v>
      </c>
      <c r="H146" s="102">
        <v>412.65</v>
      </c>
    </row>
    <row r="147" spans="1:8">
      <c r="A147" s="20"/>
      <c r="B147" s="21"/>
      <c r="C147" s="21"/>
      <c r="D147" s="21"/>
      <c r="E147" s="21"/>
      <c r="F147" s="96">
        <v>54301</v>
      </c>
      <c r="G147" s="96" t="s">
        <v>201</v>
      </c>
      <c r="H147" s="102">
        <v>200</v>
      </c>
    </row>
    <row r="148" spans="1:8">
      <c r="A148" s="20"/>
      <c r="B148" s="21"/>
      <c r="C148" s="21"/>
      <c r="D148" s="21"/>
      <c r="E148" s="21"/>
      <c r="F148" s="96">
        <v>55603</v>
      </c>
      <c r="G148" s="96" t="s">
        <v>195</v>
      </c>
      <c r="H148" s="102">
        <v>20</v>
      </c>
    </row>
    <row r="149" spans="1:8" ht="15.6">
      <c r="A149" s="20"/>
      <c r="B149" s="21"/>
      <c r="C149" s="56"/>
      <c r="D149" s="56"/>
      <c r="E149" s="57"/>
      <c r="F149" s="96">
        <v>54107</v>
      </c>
      <c r="G149" s="96" t="s">
        <v>103</v>
      </c>
      <c r="H149" s="102">
        <v>260.85000000000002</v>
      </c>
    </row>
    <row r="150" spans="1:8" ht="16.2" thickBot="1">
      <c r="A150" s="27"/>
      <c r="B150" s="28"/>
      <c r="C150" s="28"/>
      <c r="D150" s="28"/>
      <c r="E150" s="28"/>
      <c r="F150" s="29"/>
      <c r="G150" s="30" t="s">
        <v>52</v>
      </c>
      <c r="H150" s="31">
        <f>SUM(H141:H149)</f>
        <v>6228</v>
      </c>
    </row>
    <row r="153" spans="1:8" ht="16.95" customHeight="1"/>
    <row r="154" spans="1:8" ht="18">
      <c r="H154" s="186">
        <v>6</v>
      </c>
    </row>
    <row r="163" spans="1:8" ht="16.2" thickBot="1">
      <c r="B163" s="129" t="s">
        <v>162</v>
      </c>
      <c r="C163" s="128" t="s">
        <v>387</v>
      </c>
    </row>
    <row r="164" spans="1:8" ht="63.6" thickBot="1">
      <c r="A164" s="265" t="s">
        <v>43</v>
      </c>
      <c r="B164" s="267"/>
      <c r="C164" s="267"/>
      <c r="D164" s="267"/>
      <c r="E164" s="268"/>
      <c r="F164" s="266" t="s">
        <v>49</v>
      </c>
      <c r="G164" s="36"/>
      <c r="H164" s="18"/>
    </row>
    <row r="165" spans="1:8" ht="94.2" thickBot="1">
      <c r="A165" s="52" t="s">
        <v>44</v>
      </c>
      <c r="B165" s="53" t="s">
        <v>45</v>
      </c>
      <c r="C165" s="53" t="s">
        <v>46</v>
      </c>
      <c r="D165" s="53" t="s">
        <v>47</v>
      </c>
      <c r="E165" s="54" t="s">
        <v>48</v>
      </c>
      <c r="F165" s="269"/>
      <c r="G165" s="37" t="s">
        <v>50</v>
      </c>
      <c r="H165" s="19" t="s">
        <v>51</v>
      </c>
    </row>
    <row r="166" spans="1:8">
      <c r="A166" s="20">
        <v>3</v>
      </c>
      <c r="B166" s="21" t="s">
        <v>243</v>
      </c>
      <c r="C166" s="21" t="s">
        <v>272</v>
      </c>
      <c r="D166" s="21" t="s">
        <v>55</v>
      </c>
      <c r="E166" s="21" t="s">
        <v>79</v>
      </c>
      <c r="F166" s="96">
        <v>51201</v>
      </c>
      <c r="G166" s="96" t="s">
        <v>377</v>
      </c>
      <c r="H166" s="131">
        <v>3972</v>
      </c>
    </row>
    <row r="167" spans="1:8">
      <c r="A167" s="20"/>
      <c r="B167" s="21"/>
      <c r="C167" s="21"/>
      <c r="D167" s="21"/>
      <c r="E167" s="21"/>
      <c r="F167" s="96">
        <v>51402</v>
      </c>
      <c r="G167" s="96" t="s">
        <v>199</v>
      </c>
      <c r="H167" s="131">
        <f>H166*8.5/100</f>
        <v>337.62</v>
      </c>
    </row>
    <row r="168" spans="1:8" ht="16.95" customHeight="1">
      <c r="A168" s="20"/>
      <c r="B168" s="21"/>
      <c r="C168" s="21"/>
      <c r="D168" s="21"/>
      <c r="E168" s="21"/>
      <c r="F168" s="96">
        <v>51502</v>
      </c>
      <c r="G168" s="96" t="s">
        <v>200</v>
      </c>
      <c r="H168" s="131">
        <v>307.83</v>
      </c>
    </row>
    <row r="169" spans="1:8">
      <c r="A169" s="20"/>
      <c r="B169" s="21"/>
      <c r="C169" s="21"/>
      <c r="D169" s="21"/>
      <c r="E169" s="21"/>
      <c r="F169" s="96">
        <v>51203</v>
      </c>
      <c r="G169" s="96" t="s">
        <v>208</v>
      </c>
      <c r="H169" s="131">
        <v>335</v>
      </c>
    </row>
    <row r="170" spans="1:8">
      <c r="A170" s="20"/>
      <c r="B170" s="21"/>
      <c r="C170" s="21"/>
      <c r="D170" s="21"/>
      <c r="E170" s="21"/>
      <c r="F170" s="96">
        <v>51999</v>
      </c>
      <c r="G170" s="96" t="s">
        <v>202</v>
      </c>
      <c r="H170" s="102">
        <f>468+560+180+105+90</f>
        <v>1403</v>
      </c>
    </row>
    <row r="171" spans="1:8" ht="15.6">
      <c r="A171" s="20"/>
      <c r="B171" s="21"/>
      <c r="C171" s="56"/>
      <c r="D171" s="56"/>
      <c r="E171" s="57"/>
      <c r="F171" s="96">
        <v>56304</v>
      </c>
      <c r="G171" s="96" t="s">
        <v>203</v>
      </c>
      <c r="H171" s="132">
        <f>'[1]75% FODES'!$C$108+'[1]75% FODES'!$C$109</f>
        <v>8990</v>
      </c>
    </row>
    <row r="172" spans="1:8">
      <c r="A172" s="20"/>
      <c r="B172" s="21"/>
      <c r="C172" s="21"/>
      <c r="D172" s="21"/>
      <c r="E172" s="21"/>
      <c r="F172" s="96">
        <v>54107</v>
      </c>
      <c r="G172" s="96" t="s">
        <v>339</v>
      </c>
      <c r="H172" s="102">
        <f>150+10</f>
        <v>160</v>
      </c>
    </row>
    <row r="173" spans="1:8">
      <c r="A173" s="20"/>
      <c r="B173" s="21"/>
      <c r="C173" s="21"/>
      <c r="D173" s="21"/>
      <c r="E173" s="21"/>
      <c r="F173" s="96">
        <v>54105</v>
      </c>
      <c r="G173" s="96" t="s">
        <v>340</v>
      </c>
      <c r="H173" s="132">
        <f>20+20</f>
        <v>40</v>
      </c>
    </row>
    <row r="174" spans="1:8" ht="15.6">
      <c r="A174" s="20"/>
      <c r="B174" s="21"/>
      <c r="C174" s="56"/>
      <c r="D174" s="56"/>
      <c r="E174" s="57"/>
      <c r="F174" s="96">
        <v>55603</v>
      </c>
      <c r="G174" s="96" t="s">
        <v>193</v>
      </c>
      <c r="H174" s="102">
        <v>10</v>
      </c>
    </row>
    <row r="175" spans="1:8">
      <c r="A175" s="20"/>
      <c r="B175" s="21"/>
      <c r="C175" s="21"/>
      <c r="D175" s="21"/>
      <c r="E175" s="21"/>
      <c r="F175" s="96">
        <v>54199</v>
      </c>
      <c r="G175" s="281" t="s">
        <v>341</v>
      </c>
      <c r="H175" s="135">
        <f>500+100+50+200+150</f>
        <v>1000</v>
      </c>
    </row>
    <row r="176" spans="1:8">
      <c r="A176" s="20"/>
      <c r="B176" s="21"/>
      <c r="C176" s="21"/>
      <c r="D176" s="21"/>
      <c r="E176" s="21"/>
      <c r="F176" s="96">
        <v>54310</v>
      </c>
      <c r="G176" s="281" t="s">
        <v>342</v>
      </c>
      <c r="H176" s="102">
        <v>444.55</v>
      </c>
    </row>
    <row r="177" spans="1:8" ht="15.6">
      <c r="A177" s="20"/>
      <c r="B177" s="21"/>
      <c r="C177" s="56"/>
      <c r="D177" s="56"/>
      <c r="E177" s="57"/>
      <c r="F177" s="96"/>
      <c r="G177" s="96"/>
      <c r="H177" s="102"/>
    </row>
    <row r="178" spans="1:8" ht="16.2" thickBot="1">
      <c r="A178" s="27"/>
      <c r="B178" s="28"/>
      <c r="C178" s="28"/>
      <c r="D178" s="28"/>
      <c r="E178" s="28"/>
      <c r="F178" s="29"/>
      <c r="G178" s="30" t="s">
        <v>52</v>
      </c>
      <c r="H178" s="31">
        <f>SUM(H166:H177)</f>
        <v>17000</v>
      </c>
    </row>
    <row r="180" spans="1:8" ht="18">
      <c r="H180" s="186">
        <v>7</v>
      </c>
    </row>
    <row r="184" spans="1:8" ht="16.95" customHeight="1"/>
    <row r="185" spans="1:8" ht="16.2" thickBot="1">
      <c r="B185" s="129" t="s">
        <v>162</v>
      </c>
      <c r="C185" s="128" t="s">
        <v>390</v>
      </c>
    </row>
    <row r="186" spans="1:8" ht="63.6" thickBot="1">
      <c r="A186" s="265" t="s">
        <v>43</v>
      </c>
      <c r="B186" s="267"/>
      <c r="C186" s="267"/>
      <c r="D186" s="267"/>
      <c r="E186" s="268"/>
      <c r="F186" s="266" t="s">
        <v>49</v>
      </c>
      <c r="G186" s="36"/>
      <c r="H186" s="18"/>
    </row>
    <row r="187" spans="1:8" ht="94.2" thickBot="1">
      <c r="A187" s="52" t="s">
        <v>44</v>
      </c>
      <c r="B187" s="53" t="s">
        <v>45</v>
      </c>
      <c r="C187" s="53" t="s">
        <v>46</v>
      </c>
      <c r="D187" s="53" t="s">
        <v>47</v>
      </c>
      <c r="E187" s="54" t="s">
        <v>48</v>
      </c>
      <c r="F187" s="269"/>
      <c r="G187" s="37" t="s">
        <v>50</v>
      </c>
      <c r="H187" s="19" t="s">
        <v>51</v>
      </c>
    </row>
    <row r="188" spans="1:8">
      <c r="A188" s="20">
        <v>3</v>
      </c>
      <c r="B188" s="21" t="s">
        <v>243</v>
      </c>
      <c r="C188" s="21" t="s">
        <v>272</v>
      </c>
      <c r="D188" s="21" t="s">
        <v>55</v>
      </c>
      <c r="E188" s="21" t="s">
        <v>79</v>
      </c>
      <c r="F188" s="96">
        <v>51999</v>
      </c>
      <c r="G188" s="96" t="s">
        <v>202</v>
      </c>
      <c r="H188" s="133">
        <v>7295.31</v>
      </c>
    </row>
    <row r="189" spans="1:8">
      <c r="A189" s="20"/>
      <c r="B189" s="21"/>
      <c r="C189" s="21"/>
      <c r="D189" s="21"/>
      <c r="E189" s="21"/>
      <c r="F189" s="96">
        <v>56304</v>
      </c>
      <c r="G189" s="96" t="s">
        <v>204</v>
      </c>
      <c r="H189" s="134">
        <v>982.64</v>
      </c>
    </row>
    <row r="190" spans="1:8">
      <c r="A190" s="20"/>
      <c r="B190" s="21"/>
      <c r="C190" s="21"/>
      <c r="D190" s="21"/>
      <c r="E190" s="21"/>
      <c r="F190" s="96"/>
      <c r="G190" s="130"/>
      <c r="H190" s="134"/>
    </row>
    <row r="191" spans="1:8">
      <c r="A191" s="20"/>
      <c r="B191" s="21"/>
      <c r="C191" s="21"/>
      <c r="D191" s="21"/>
      <c r="E191" s="21"/>
      <c r="F191" s="96">
        <v>54313</v>
      </c>
      <c r="G191" s="130" t="s">
        <v>205</v>
      </c>
      <c r="H191" s="134">
        <v>800</v>
      </c>
    </row>
    <row r="192" spans="1:8">
      <c r="A192" s="20"/>
      <c r="B192" s="21"/>
      <c r="C192" s="21"/>
      <c r="D192" s="21"/>
      <c r="E192" s="21"/>
      <c r="F192" s="96">
        <v>54310</v>
      </c>
      <c r="G192" s="130" t="s">
        <v>206</v>
      </c>
      <c r="H192" s="135">
        <v>5212</v>
      </c>
    </row>
    <row r="193" spans="1:8" ht="15.6">
      <c r="A193" s="20"/>
      <c r="B193" s="21"/>
      <c r="C193" s="56"/>
      <c r="D193" s="56"/>
      <c r="E193" s="57"/>
      <c r="F193" s="96">
        <v>54118</v>
      </c>
      <c r="G193" s="130" t="s">
        <v>345</v>
      </c>
      <c r="H193" s="135">
        <v>0</v>
      </c>
    </row>
    <row r="194" spans="1:8">
      <c r="A194" s="20"/>
      <c r="B194" s="21"/>
      <c r="C194" s="21"/>
      <c r="D194" s="21"/>
      <c r="E194" s="21"/>
      <c r="F194" s="96">
        <v>54199</v>
      </c>
      <c r="G194" s="130" t="s">
        <v>343</v>
      </c>
      <c r="H194" s="135">
        <v>1307.3599999999999</v>
      </c>
    </row>
    <row r="195" spans="1:8">
      <c r="A195" s="20"/>
      <c r="B195" s="21"/>
      <c r="C195" s="21"/>
      <c r="D195" s="21"/>
      <c r="E195" s="21"/>
      <c r="F195" s="96">
        <v>54399</v>
      </c>
      <c r="G195" s="130" t="s">
        <v>192</v>
      </c>
      <c r="H195" s="131">
        <v>1392.69</v>
      </c>
    </row>
    <row r="196" spans="1:8" ht="15.6">
      <c r="A196" s="20"/>
      <c r="B196" s="21"/>
      <c r="C196" s="56"/>
      <c r="D196" s="56"/>
      <c r="E196" s="57"/>
      <c r="F196" s="96">
        <v>55603</v>
      </c>
      <c r="G196" s="130" t="s">
        <v>193</v>
      </c>
      <c r="H196" s="131">
        <v>10</v>
      </c>
    </row>
    <row r="197" spans="1:8" ht="16.2" thickBot="1">
      <c r="A197" s="27"/>
      <c r="B197" s="28"/>
      <c r="C197" s="28"/>
      <c r="D197" s="28"/>
      <c r="E197" s="28"/>
      <c r="F197" s="29"/>
      <c r="G197" s="30" t="s">
        <v>52</v>
      </c>
      <c r="H197" s="31">
        <f>SUM(H188:H196)</f>
        <v>17000</v>
      </c>
    </row>
    <row r="201" spans="1:8" ht="18">
      <c r="H201" s="186">
        <v>8</v>
      </c>
    </row>
    <row r="206" spans="1:8" ht="16.95" customHeight="1"/>
    <row r="216" spans="1:8" ht="16.2" thickBot="1">
      <c r="B216" s="129" t="s">
        <v>162</v>
      </c>
      <c r="C216" s="128" t="s">
        <v>210</v>
      </c>
    </row>
    <row r="217" spans="1:8" ht="63.6" thickBot="1">
      <c r="A217" s="265" t="s">
        <v>43</v>
      </c>
      <c r="B217" s="267"/>
      <c r="C217" s="267"/>
      <c r="D217" s="267"/>
      <c r="E217" s="268"/>
      <c r="F217" s="266" t="s">
        <v>49</v>
      </c>
      <c r="G217" s="36"/>
      <c r="H217" s="18"/>
    </row>
    <row r="218" spans="1:8" ht="94.2" thickBot="1">
      <c r="A218" s="52" t="s">
        <v>44</v>
      </c>
      <c r="B218" s="53" t="s">
        <v>45</v>
      </c>
      <c r="C218" s="53" t="s">
        <v>46</v>
      </c>
      <c r="D218" s="53" t="s">
        <v>47</v>
      </c>
      <c r="E218" s="54" t="s">
        <v>48</v>
      </c>
      <c r="F218" s="269"/>
      <c r="G218" s="37" t="s">
        <v>50</v>
      </c>
      <c r="H218" s="19" t="s">
        <v>51</v>
      </c>
    </row>
    <row r="219" spans="1:8">
      <c r="A219" s="20">
        <v>3</v>
      </c>
      <c r="B219" s="21" t="s">
        <v>243</v>
      </c>
      <c r="C219" s="21" t="s">
        <v>272</v>
      </c>
      <c r="D219" s="21" t="s">
        <v>55</v>
      </c>
      <c r="E219" s="21" t="s">
        <v>79</v>
      </c>
      <c r="F219" s="96">
        <v>51999</v>
      </c>
      <c r="G219" s="96" t="s">
        <v>212</v>
      </c>
      <c r="H219" s="131">
        <v>2672</v>
      </c>
    </row>
    <row r="220" spans="1:8">
      <c r="A220" s="20"/>
      <c r="B220" s="21"/>
      <c r="C220" s="21"/>
      <c r="D220" s="21"/>
      <c r="E220" s="21"/>
      <c r="F220" s="96">
        <v>51201</v>
      </c>
      <c r="G220" s="96" t="s">
        <v>207</v>
      </c>
      <c r="H220" s="131">
        <v>3720</v>
      </c>
    </row>
    <row r="221" spans="1:8">
      <c r="A221" s="20"/>
      <c r="B221" s="21"/>
      <c r="C221" s="21"/>
      <c r="D221" s="21"/>
      <c r="E221" s="21"/>
      <c r="F221" s="96">
        <v>51402</v>
      </c>
      <c r="G221" s="96" t="s">
        <v>199</v>
      </c>
      <c r="H221" s="131">
        <v>316.2</v>
      </c>
    </row>
    <row r="222" spans="1:8">
      <c r="A222" s="20"/>
      <c r="B222" s="21"/>
      <c r="C222" s="21"/>
      <c r="D222" s="21"/>
      <c r="E222" s="21"/>
      <c r="F222" s="96">
        <v>51502</v>
      </c>
      <c r="G222" s="96" t="s">
        <v>200</v>
      </c>
      <c r="H222" s="131">
        <v>288.3</v>
      </c>
    </row>
    <row r="223" spans="1:8">
      <c r="A223" s="20"/>
      <c r="B223" s="21"/>
      <c r="C223" s="21"/>
      <c r="D223" s="21"/>
      <c r="E223" s="21"/>
      <c r="F223" s="96">
        <v>51203</v>
      </c>
      <c r="G223" s="96" t="s">
        <v>208</v>
      </c>
      <c r="H223" s="131">
        <v>310</v>
      </c>
    </row>
    <row r="224" spans="1:8" ht="15.6">
      <c r="A224" s="20"/>
      <c r="B224" s="21"/>
      <c r="C224" s="56"/>
      <c r="D224" s="56"/>
      <c r="E224" s="57"/>
      <c r="F224" s="96">
        <v>56305</v>
      </c>
      <c r="G224" s="96" t="s">
        <v>209</v>
      </c>
      <c r="H224" s="102">
        <v>600</v>
      </c>
    </row>
    <row r="225" spans="1:8">
      <c r="A225" s="20"/>
      <c r="B225" s="21"/>
      <c r="C225" s="21"/>
      <c r="D225" s="21"/>
      <c r="E225" s="21"/>
      <c r="F225" s="96"/>
      <c r="G225" s="130"/>
      <c r="H225" s="135"/>
    </row>
    <row r="226" spans="1:8">
      <c r="A226" s="20"/>
      <c r="B226" s="21"/>
      <c r="C226" s="21"/>
      <c r="D226" s="21"/>
      <c r="E226" s="21"/>
      <c r="F226" s="96"/>
      <c r="G226" s="130"/>
      <c r="H226" s="131"/>
    </row>
    <row r="227" spans="1:8" ht="15.6">
      <c r="A227" s="20"/>
      <c r="B227" s="21"/>
      <c r="C227" s="56"/>
      <c r="D227" s="56"/>
      <c r="E227" s="57"/>
      <c r="F227" s="96"/>
      <c r="G227" s="130"/>
      <c r="H227" s="131"/>
    </row>
    <row r="228" spans="1:8" ht="16.2" thickBot="1">
      <c r="A228" s="27"/>
      <c r="B228" s="28"/>
      <c r="C228" s="28"/>
      <c r="D228" s="28"/>
      <c r="E228" s="28"/>
      <c r="F228" s="29"/>
      <c r="G228" s="30" t="s">
        <v>52</v>
      </c>
      <c r="H228" s="31">
        <f>SUM(H219:H227)</f>
        <v>7906.5</v>
      </c>
    </row>
    <row r="230" spans="1:8" ht="18">
      <c r="H230" s="186">
        <v>9</v>
      </c>
    </row>
    <row r="240" spans="1:8" ht="16.2" thickBot="1">
      <c r="B240" s="129" t="s">
        <v>162</v>
      </c>
      <c r="C240" s="128" t="s">
        <v>211</v>
      </c>
    </row>
    <row r="241" spans="1:8" ht="63.6" thickBot="1">
      <c r="A241" s="265" t="s">
        <v>43</v>
      </c>
      <c r="B241" s="267"/>
      <c r="C241" s="267"/>
      <c r="D241" s="267"/>
      <c r="E241" s="268"/>
      <c r="F241" s="266" t="s">
        <v>49</v>
      </c>
      <c r="G241" s="36"/>
      <c r="H241" s="18"/>
    </row>
    <row r="242" spans="1:8" ht="94.2" thickBot="1">
      <c r="A242" s="52" t="s">
        <v>44</v>
      </c>
      <c r="B242" s="53" t="s">
        <v>45</v>
      </c>
      <c r="C242" s="53" t="s">
        <v>46</v>
      </c>
      <c r="D242" s="53" t="s">
        <v>47</v>
      </c>
      <c r="E242" s="54" t="s">
        <v>48</v>
      </c>
      <c r="F242" s="269"/>
      <c r="G242" s="37" t="s">
        <v>50</v>
      </c>
      <c r="H242" s="19" t="s">
        <v>51</v>
      </c>
    </row>
    <row r="243" spans="1:8">
      <c r="A243" s="20">
        <v>3</v>
      </c>
      <c r="B243" s="21" t="s">
        <v>243</v>
      </c>
      <c r="C243" s="21" t="s">
        <v>244</v>
      </c>
      <c r="D243" s="21" t="s">
        <v>55</v>
      </c>
      <c r="E243" s="21" t="s">
        <v>79</v>
      </c>
      <c r="F243" s="130">
        <v>51999</v>
      </c>
      <c r="G243" s="130" t="s">
        <v>202</v>
      </c>
      <c r="H243" s="133">
        <v>800</v>
      </c>
    </row>
    <row r="244" spans="1:8">
      <c r="A244" s="20"/>
      <c r="B244" s="21"/>
      <c r="C244" s="21"/>
      <c r="D244" s="21"/>
      <c r="E244" s="21"/>
      <c r="F244" s="130">
        <v>54119</v>
      </c>
      <c r="G244" s="130" t="s">
        <v>105</v>
      </c>
      <c r="H244" s="133">
        <v>1200</v>
      </c>
    </row>
    <row r="245" spans="1:8">
      <c r="A245" s="20"/>
      <c r="B245" s="21"/>
      <c r="C245" s="21"/>
      <c r="D245" s="21"/>
      <c r="E245" s="21"/>
      <c r="F245" s="96"/>
      <c r="G245" s="96"/>
      <c r="H245" s="131"/>
    </row>
    <row r="246" spans="1:8" ht="16.2" thickBot="1">
      <c r="A246" s="27"/>
      <c r="B246" s="28"/>
      <c r="C246" s="28"/>
      <c r="D246" s="28"/>
      <c r="E246" s="28"/>
      <c r="F246" s="29"/>
      <c r="G246" s="30" t="s">
        <v>52</v>
      </c>
      <c r="H246" s="31">
        <f>SUM(H243:H245)</f>
        <v>2000</v>
      </c>
    </row>
    <row r="252" spans="1:8" ht="18">
      <c r="H252" s="186">
        <v>10</v>
      </c>
    </row>
    <row r="261" spans="1:8" ht="16.2" thickBot="1">
      <c r="B261" s="129" t="s">
        <v>162</v>
      </c>
      <c r="C261" s="128" t="s">
        <v>378</v>
      </c>
    </row>
    <row r="262" spans="1:8" ht="63.6" thickBot="1">
      <c r="A262" s="265" t="s">
        <v>43</v>
      </c>
      <c r="B262" s="267"/>
      <c r="C262" s="267"/>
      <c r="D262" s="267"/>
      <c r="E262" s="268"/>
      <c r="F262" s="266" t="s">
        <v>49</v>
      </c>
      <c r="G262" s="36"/>
      <c r="H262" s="18"/>
    </row>
    <row r="263" spans="1:8" ht="94.2" thickBot="1">
      <c r="A263" s="52" t="s">
        <v>44</v>
      </c>
      <c r="B263" s="53" t="s">
        <v>45</v>
      </c>
      <c r="C263" s="53" t="s">
        <v>46</v>
      </c>
      <c r="D263" s="53" t="s">
        <v>47</v>
      </c>
      <c r="E263" s="54" t="s">
        <v>48</v>
      </c>
      <c r="F263" s="269"/>
      <c r="G263" s="37" t="s">
        <v>50</v>
      </c>
      <c r="H263" s="19" t="s">
        <v>51</v>
      </c>
    </row>
    <row r="264" spans="1:8">
      <c r="A264" s="20">
        <v>3</v>
      </c>
      <c r="B264" s="21" t="s">
        <v>243</v>
      </c>
      <c r="C264" s="21" t="s">
        <v>244</v>
      </c>
      <c r="D264" s="21" t="s">
        <v>55</v>
      </c>
      <c r="E264" s="21" t="s">
        <v>79</v>
      </c>
      <c r="F264" s="130"/>
      <c r="G264" s="130"/>
      <c r="H264" s="133">
        <v>0</v>
      </c>
    </row>
    <row r="265" spans="1:8">
      <c r="A265" s="20"/>
      <c r="B265" s="21"/>
      <c r="C265" s="21"/>
      <c r="D265" s="21"/>
      <c r="E265" s="21"/>
      <c r="F265" s="130">
        <v>54107</v>
      </c>
      <c r="G265" s="130" t="s">
        <v>103</v>
      </c>
      <c r="H265" s="133">
        <v>400</v>
      </c>
    </row>
    <row r="266" spans="1:8">
      <c r="A266" s="20"/>
      <c r="B266" s="21"/>
      <c r="C266" s="21"/>
      <c r="D266" s="21"/>
      <c r="E266" s="21"/>
      <c r="F266" s="130">
        <v>54110</v>
      </c>
      <c r="G266" s="130" t="s">
        <v>106</v>
      </c>
      <c r="H266" s="133">
        <v>1150</v>
      </c>
    </row>
    <row r="267" spans="1:8">
      <c r="A267" s="20"/>
      <c r="B267" s="21"/>
      <c r="C267" s="21"/>
      <c r="D267" s="21"/>
      <c r="E267" s="21"/>
      <c r="F267" s="130">
        <v>51999</v>
      </c>
      <c r="G267" s="130" t="s">
        <v>212</v>
      </c>
      <c r="H267" s="133">
        <v>1030</v>
      </c>
    </row>
    <row r="268" spans="1:8">
      <c r="A268" s="20"/>
      <c r="B268" s="21"/>
      <c r="C268" s="21"/>
      <c r="D268" s="21"/>
      <c r="E268" s="21"/>
      <c r="F268" s="130">
        <v>54119</v>
      </c>
      <c r="G268" s="130" t="s">
        <v>105</v>
      </c>
      <c r="H268" s="136">
        <v>300</v>
      </c>
    </row>
    <row r="269" spans="1:8" ht="15.6">
      <c r="A269" s="20"/>
      <c r="B269" s="21"/>
      <c r="C269" s="56"/>
      <c r="D269" s="56"/>
      <c r="E269" s="57"/>
      <c r="F269" s="130">
        <v>54111</v>
      </c>
      <c r="G269" s="130" t="s">
        <v>191</v>
      </c>
      <c r="H269" s="136">
        <f>600-200</f>
        <v>400</v>
      </c>
    </row>
    <row r="270" spans="1:8">
      <c r="A270" s="20"/>
      <c r="B270" s="21"/>
      <c r="C270" s="21"/>
      <c r="D270" s="21"/>
      <c r="E270" s="21"/>
      <c r="F270" s="130">
        <v>55603</v>
      </c>
      <c r="G270" s="130" t="s">
        <v>193</v>
      </c>
      <c r="H270" s="136">
        <v>20</v>
      </c>
    </row>
    <row r="271" spans="1:8">
      <c r="A271" s="20"/>
      <c r="B271" s="21"/>
      <c r="C271" s="21"/>
      <c r="D271" s="21"/>
      <c r="E271" s="21"/>
      <c r="F271" s="130">
        <v>54112</v>
      </c>
      <c r="G271" s="130" t="s">
        <v>104</v>
      </c>
      <c r="H271" s="136">
        <v>200</v>
      </c>
    </row>
    <row r="272" spans="1:8" ht="15.6">
      <c r="A272" s="20"/>
      <c r="B272" s="21"/>
      <c r="C272" s="56"/>
      <c r="D272" s="56"/>
      <c r="E272" s="57"/>
      <c r="F272" s="96"/>
      <c r="G272" s="130"/>
      <c r="H272" s="131"/>
    </row>
    <row r="273" spans="1:8" ht="16.2" thickBot="1">
      <c r="A273" s="27"/>
      <c r="B273" s="28"/>
      <c r="C273" s="28"/>
      <c r="D273" s="28"/>
      <c r="E273" s="28"/>
      <c r="F273" s="29"/>
      <c r="G273" s="30" t="s">
        <v>52</v>
      </c>
      <c r="H273" s="31">
        <f>SUM(H264:H272)</f>
        <v>3500</v>
      </c>
    </row>
    <row r="276" spans="1:8" ht="18">
      <c r="H276" s="186">
        <v>11</v>
      </c>
    </row>
    <row r="288" spans="1:8" ht="16.2" thickBot="1">
      <c r="B288" s="129" t="s">
        <v>162</v>
      </c>
      <c r="C288" s="128" t="s">
        <v>379</v>
      </c>
    </row>
    <row r="289" spans="1:8" ht="63.6" thickBot="1">
      <c r="A289" s="265" t="s">
        <v>43</v>
      </c>
      <c r="B289" s="267"/>
      <c r="C289" s="267"/>
      <c r="D289" s="267"/>
      <c r="E289" s="268"/>
      <c r="F289" s="266" t="s">
        <v>49</v>
      </c>
      <c r="G289" s="36"/>
      <c r="H289" s="18"/>
    </row>
    <row r="290" spans="1:8" ht="94.2" thickBot="1">
      <c r="A290" s="52" t="s">
        <v>44</v>
      </c>
      <c r="B290" s="53" t="s">
        <v>45</v>
      </c>
      <c r="C290" s="53" t="s">
        <v>46</v>
      </c>
      <c r="D290" s="53" t="s">
        <v>47</v>
      </c>
      <c r="E290" s="54" t="s">
        <v>48</v>
      </c>
      <c r="F290" s="269"/>
      <c r="G290" s="37" t="s">
        <v>50</v>
      </c>
      <c r="H290" s="19" t="s">
        <v>51</v>
      </c>
    </row>
    <row r="291" spans="1:8">
      <c r="A291" s="20">
        <v>3</v>
      </c>
      <c r="B291" s="21" t="s">
        <v>243</v>
      </c>
      <c r="C291" s="21" t="s">
        <v>244</v>
      </c>
      <c r="D291" s="21" t="s">
        <v>55</v>
      </c>
      <c r="E291" s="21" t="s">
        <v>79</v>
      </c>
      <c r="F291" s="96">
        <v>51999</v>
      </c>
      <c r="G291" s="96" t="s">
        <v>212</v>
      </c>
      <c r="H291" s="102">
        <v>800</v>
      </c>
    </row>
    <row r="292" spans="1:8">
      <c r="A292" s="20"/>
      <c r="B292" s="21"/>
      <c r="C292" s="21"/>
      <c r="D292" s="21"/>
      <c r="E292" s="21"/>
      <c r="F292" s="96">
        <v>54111</v>
      </c>
      <c r="G292" s="96" t="s">
        <v>191</v>
      </c>
      <c r="H292" s="102">
        <v>800</v>
      </c>
    </row>
    <row r="293" spans="1:8">
      <c r="A293" s="20"/>
      <c r="B293" s="21"/>
      <c r="C293" s="21"/>
      <c r="D293" s="21"/>
      <c r="E293" s="21"/>
      <c r="F293" s="96">
        <v>54112</v>
      </c>
      <c r="G293" s="96" t="s">
        <v>104</v>
      </c>
      <c r="H293" s="102">
        <v>400</v>
      </c>
    </row>
    <row r="294" spans="1:8">
      <c r="A294" s="20"/>
      <c r="B294" s="21"/>
      <c r="C294" s="21"/>
      <c r="D294" s="21"/>
      <c r="E294" s="21"/>
      <c r="F294" s="96"/>
      <c r="G294" s="96"/>
      <c r="H294" s="131"/>
    </row>
    <row r="295" spans="1:8" ht="15.6">
      <c r="A295" s="20"/>
      <c r="B295" s="21"/>
      <c r="C295" s="56"/>
      <c r="D295" s="56"/>
      <c r="E295" s="57"/>
      <c r="F295" s="96"/>
      <c r="G295" s="130"/>
      <c r="H295" s="131"/>
    </row>
    <row r="296" spans="1:8" ht="16.2" thickBot="1">
      <c r="A296" s="27"/>
      <c r="B296" s="28"/>
      <c r="C296" s="28"/>
      <c r="D296" s="28"/>
      <c r="E296" s="28"/>
      <c r="F296" s="29"/>
      <c r="G296" s="30" t="s">
        <v>52</v>
      </c>
      <c r="H296" s="31">
        <f>SUM(H291:H295)</f>
        <v>2000</v>
      </c>
    </row>
    <row r="298" spans="1:8">
      <c r="G298" s="38"/>
      <c r="H298" s="361"/>
    </row>
    <row r="299" spans="1:8">
      <c r="G299" s="38"/>
      <c r="H299" s="362"/>
    </row>
    <row r="300" spans="1:8">
      <c r="G300" s="38"/>
      <c r="H300" s="361"/>
    </row>
    <row r="301" spans="1:8">
      <c r="G301" s="38"/>
      <c r="H301" s="362"/>
    </row>
    <row r="302" spans="1:8">
      <c r="G302" s="38"/>
      <c r="H302" s="362"/>
    </row>
    <row r="303" spans="1:8">
      <c r="G303" s="38"/>
      <c r="H303" s="38"/>
    </row>
    <row r="304" spans="1:8" ht="18">
      <c r="H304" s="186">
        <v>12</v>
      </c>
    </row>
    <row r="311" spans="1:10" ht="16.2" thickBot="1">
      <c r="A311" s="129" t="s">
        <v>162</v>
      </c>
      <c r="B311" s="128" t="s">
        <v>386</v>
      </c>
    </row>
    <row r="312" spans="1:10" ht="63.6" thickBot="1">
      <c r="A312" s="359" t="s">
        <v>43</v>
      </c>
      <c r="B312" s="267"/>
      <c r="C312" s="267"/>
      <c r="D312" s="267"/>
      <c r="E312" s="268"/>
      <c r="F312" s="360" t="s">
        <v>49</v>
      </c>
      <c r="G312" s="36"/>
      <c r="H312" s="18"/>
    </row>
    <row r="313" spans="1:10" ht="94.2" thickBot="1">
      <c r="A313" s="52" t="s">
        <v>44</v>
      </c>
      <c r="B313" s="53" t="s">
        <v>45</v>
      </c>
      <c r="C313" s="53" t="s">
        <v>46</v>
      </c>
      <c r="D313" s="53" t="s">
        <v>47</v>
      </c>
      <c r="E313" s="54" t="s">
        <v>48</v>
      </c>
      <c r="F313" s="269"/>
      <c r="G313" s="37" t="s">
        <v>50</v>
      </c>
      <c r="H313" s="19" t="s">
        <v>51</v>
      </c>
    </row>
    <row r="314" spans="1:10">
      <c r="A314" s="20">
        <v>3</v>
      </c>
      <c r="B314" s="21" t="s">
        <v>243</v>
      </c>
      <c r="C314" s="21" t="s">
        <v>272</v>
      </c>
      <c r="D314" s="21" t="s">
        <v>55</v>
      </c>
      <c r="E314" s="21" t="s">
        <v>79</v>
      </c>
      <c r="F314" s="96">
        <v>51999</v>
      </c>
      <c r="G314" s="96" t="s">
        <v>212</v>
      </c>
      <c r="H314" s="102">
        <v>4800</v>
      </c>
    </row>
    <row r="315" spans="1:10">
      <c r="A315" s="20"/>
      <c r="B315" s="21"/>
      <c r="C315" s="21"/>
      <c r="D315" s="21"/>
      <c r="E315" s="21"/>
      <c r="F315" s="96">
        <v>54301</v>
      </c>
      <c r="G315" s="96" t="s">
        <v>380</v>
      </c>
      <c r="H315" s="102">
        <v>1800</v>
      </c>
    </row>
    <row r="316" spans="1:10">
      <c r="A316" s="20"/>
      <c r="B316" s="21"/>
      <c r="C316" s="21"/>
      <c r="D316" s="21"/>
      <c r="E316" s="21"/>
      <c r="F316" s="96">
        <v>54304</v>
      </c>
      <c r="G316" s="96" t="s">
        <v>381</v>
      </c>
      <c r="H316" s="102">
        <v>500</v>
      </c>
    </row>
    <row r="317" spans="1:10">
      <c r="A317" s="20"/>
      <c r="B317" s="21"/>
      <c r="C317" s="21"/>
      <c r="D317" s="21"/>
      <c r="E317" s="21"/>
      <c r="F317" s="96">
        <v>54310</v>
      </c>
      <c r="G317" s="96" t="s">
        <v>206</v>
      </c>
      <c r="H317" s="131">
        <v>1000</v>
      </c>
    </row>
    <row r="318" spans="1:10" ht="15.6">
      <c r="A318" s="20"/>
      <c r="B318" s="21"/>
      <c r="C318" s="56"/>
      <c r="D318" s="56"/>
      <c r="E318" s="57"/>
      <c r="F318" s="96">
        <v>56304</v>
      </c>
      <c r="G318" s="130" t="s">
        <v>382</v>
      </c>
      <c r="H318" s="131">
        <v>5000</v>
      </c>
    </row>
    <row r="319" spans="1:10" ht="16.2" thickBot="1">
      <c r="A319" s="27"/>
      <c r="B319" s="28"/>
      <c r="C319" s="28"/>
      <c r="D319" s="28"/>
      <c r="E319" s="28"/>
      <c r="F319" s="29"/>
      <c r="G319" s="30" t="s">
        <v>52</v>
      </c>
      <c r="H319" s="31">
        <f>SUM(H314:H318)</f>
        <v>13100</v>
      </c>
    </row>
    <row r="320" spans="1:10">
      <c r="J320" s="123">
        <f>H319+H228+H197+H178+H150+H76</f>
        <v>100059.07999999999</v>
      </c>
    </row>
    <row r="321" spans="7:10">
      <c r="G321" t="s">
        <v>214</v>
      </c>
      <c r="H321" s="137">
        <f>'[1]75% FODES'!$C$157</f>
        <v>549220.07900000003</v>
      </c>
      <c r="J321" s="123">
        <f>H296+H273+H246+H120+H97+H54+H28</f>
        <v>315961</v>
      </c>
    </row>
    <row r="322" spans="7:10">
      <c r="G322" t="s">
        <v>215</v>
      </c>
      <c r="H322" s="363">
        <f>H28+H54+H76+H97+H120+H150+H178+H197+H228+H246+H273+H296+H319</f>
        <v>416020.08</v>
      </c>
      <c r="J322" s="122"/>
    </row>
    <row r="323" spans="7:10">
      <c r="G323" t="s">
        <v>216</v>
      </c>
      <c r="H323" s="363">
        <f>'AMORT DEUDA'!H20</f>
        <v>133200</v>
      </c>
      <c r="J323" s="122"/>
    </row>
    <row r="324" spans="7:10">
      <c r="G324" t="s">
        <v>217</v>
      </c>
      <c r="H324" s="364">
        <f>SUM(H322:H323)</f>
        <v>549220.08000000007</v>
      </c>
      <c r="J324" s="122"/>
    </row>
    <row r="325" spans="7:10">
      <c r="G325" t="s">
        <v>250</v>
      </c>
      <c r="H325" s="363">
        <f>H321-H324</f>
        <v>-1.0000000474974513E-3</v>
      </c>
      <c r="J325" s="123"/>
    </row>
    <row r="327" spans="7:10" ht="18">
      <c r="H327" s="186">
        <v>13</v>
      </c>
    </row>
    <row r="329" spans="7:10">
      <c r="H329" s="123">
        <f>H319+H296+H273+H246+H228+H197+H178+H150+H120+H97+H76+H54+H28</f>
        <v>416020.07999999996</v>
      </c>
    </row>
  </sheetData>
  <mergeCells count="9">
    <mergeCell ref="A8:H8"/>
    <mergeCell ref="A9:H9"/>
    <mergeCell ref="A10:E10"/>
    <mergeCell ref="F10:F11"/>
    <mergeCell ref="A2:H2"/>
    <mergeCell ref="A3:H3"/>
    <mergeCell ref="A4:H4"/>
    <mergeCell ref="A5:H5"/>
    <mergeCell ref="A6:H6"/>
  </mergeCells>
  <pageMargins left="0.25" right="0.25" top="0.75" bottom="0.75" header="0.3" footer="0.3"/>
  <pageSetup paperSize="5" orientation="landscape" horizontalDpi="4294967293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6"/>
  <sheetViews>
    <sheetView topLeftCell="D12" workbookViewId="0">
      <selection activeCell="A3" sqref="A3:J31"/>
    </sheetView>
  </sheetViews>
  <sheetFormatPr baseColWidth="10" defaultRowHeight="14.4"/>
  <cols>
    <col min="1" max="1" width="14.5546875" customWidth="1"/>
    <col min="2" max="2" width="15.5546875" customWidth="1"/>
    <col min="3" max="3" width="13.6640625" customWidth="1"/>
    <col min="4" max="4" width="8" customWidth="1"/>
    <col min="5" max="5" width="13" customWidth="1"/>
    <col min="6" max="6" width="11.33203125" customWidth="1"/>
    <col min="7" max="7" width="42.109375" customWidth="1"/>
    <col min="8" max="8" width="30" customWidth="1"/>
  </cols>
  <sheetData>
    <row r="1" spans="1:8" hidden="1"/>
    <row r="2" spans="1:8" ht="16.2" hidden="1">
      <c r="A2" s="13"/>
      <c r="B2" s="14"/>
      <c r="C2" s="15"/>
      <c r="D2" s="15"/>
      <c r="E2" s="15"/>
      <c r="F2" s="15"/>
      <c r="G2" s="15"/>
      <c r="H2" s="16" t="s">
        <v>83</v>
      </c>
    </row>
    <row r="3" spans="1:8" ht="18">
      <c r="A3" s="412" t="s">
        <v>38</v>
      </c>
      <c r="B3" s="413"/>
      <c r="C3" s="413"/>
      <c r="D3" s="413"/>
      <c r="E3" s="413"/>
      <c r="F3" s="413"/>
      <c r="G3" s="413"/>
      <c r="H3" s="413"/>
    </row>
    <row r="4" spans="1:8" ht="18">
      <c r="A4" s="412" t="s">
        <v>266</v>
      </c>
      <c r="B4" s="413"/>
      <c r="C4" s="413"/>
      <c r="D4" s="413"/>
      <c r="E4" s="413"/>
      <c r="F4" s="413"/>
      <c r="G4" s="413"/>
      <c r="H4" s="413"/>
    </row>
    <row r="5" spans="1:8" ht="18">
      <c r="A5" s="412" t="s">
        <v>39</v>
      </c>
      <c r="B5" s="413"/>
      <c r="C5" s="413"/>
      <c r="D5" s="413"/>
      <c r="E5" s="413"/>
      <c r="F5" s="413"/>
      <c r="G5" s="413"/>
      <c r="H5" s="413"/>
    </row>
    <row r="6" spans="1:8" ht="18">
      <c r="A6" s="412" t="s">
        <v>365</v>
      </c>
      <c r="B6" s="413"/>
      <c r="C6" s="413"/>
      <c r="D6" s="413"/>
      <c r="E6" s="413"/>
      <c r="F6" s="413"/>
      <c r="G6" s="413"/>
      <c r="H6" s="413"/>
    </row>
    <row r="7" spans="1:8" ht="18">
      <c r="A7" s="412" t="s">
        <v>40</v>
      </c>
      <c r="B7" s="413"/>
      <c r="C7" s="413"/>
      <c r="D7" s="413"/>
      <c r="E7" s="413"/>
      <c r="F7" s="413"/>
      <c r="G7" s="413"/>
      <c r="H7" s="413"/>
    </row>
    <row r="8" spans="1:8" ht="15">
      <c r="A8" s="293"/>
      <c r="B8" s="294"/>
      <c r="C8" s="295"/>
      <c r="D8" s="296"/>
      <c r="E8" s="296"/>
      <c r="F8" s="296"/>
      <c r="G8" s="293"/>
      <c r="H8" s="297"/>
    </row>
    <row r="9" spans="1:8" ht="18" thickBot="1">
      <c r="A9" s="414" t="s">
        <v>84</v>
      </c>
      <c r="B9" s="414"/>
      <c r="C9" s="414"/>
      <c r="D9" s="414"/>
      <c r="E9" s="414"/>
      <c r="F9" s="414"/>
      <c r="G9" s="414"/>
      <c r="H9" s="414"/>
    </row>
    <row r="10" spans="1:8" ht="16.8" thickBot="1">
      <c r="A10" s="415" t="s">
        <v>43</v>
      </c>
      <c r="B10" s="416"/>
      <c r="C10" s="416"/>
      <c r="D10" s="416"/>
      <c r="E10" s="417"/>
      <c r="F10" s="418" t="s">
        <v>49</v>
      </c>
      <c r="G10" s="298"/>
      <c r="H10" s="299"/>
    </row>
    <row r="11" spans="1:8" ht="94.2" thickBot="1">
      <c r="A11" s="300" t="s">
        <v>44</v>
      </c>
      <c r="B11" s="301" t="s">
        <v>45</v>
      </c>
      <c r="C11" s="301" t="s">
        <v>46</v>
      </c>
      <c r="D11" s="301" t="s">
        <v>47</v>
      </c>
      <c r="E11" s="302" t="s">
        <v>48</v>
      </c>
      <c r="F11" s="419"/>
      <c r="G11" s="304" t="s">
        <v>50</v>
      </c>
      <c r="H11" s="303" t="s">
        <v>51</v>
      </c>
    </row>
    <row r="12" spans="1:8" ht="15.6">
      <c r="A12" s="61">
        <v>5</v>
      </c>
      <c r="B12" s="62" t="s">
        <v>86</v>
      </c>
      <c r="C12" s="62" t="s">
        <v>87</v>
      </c>
      <c r="D12" s="62" t="s">
        <v>55</v>
      </c>
      <c r="E12" s="62" t="s">
        <v>79</v>
      </c>
      <c r="F12" s="63" t="s">
        <v>180</v>
      </c>
      <c r="G12" s="369" t="s">
        <v>389</v>
      </c>
      <c r="H12" s="102">
        <v>43500</v>
      </c>
    </row>
    <row r="13" spans="1:8" ht="16.2" thickBot="1">
      <c r="A13" s="39">
        <v>5</v>
      </c>
      <c r="B13" s="40" t="s">
        <v>86</v>
      </c>
      <c r="C13" s="40" t="s">
        <v>87</v>
      </c>
      <c r="D13" s="40" t="s">
        <v>55</v>
      </c>
      <c r="E13" s="40" t="s">
        <v>79</v>
      </c>
      <c r="F13" s="64" t="s">
        <v>181</v>
      </c>
      <c r="G13" s="25" t="s">
        <v>183</v>
      </c>
      <c r="H13" s="102">
        <v>5700</v>
      </c>
    </row>
    <row r="14" spans="1:8" ht="16.2" thickBot="1">
      <c r="A14" s="61">
        <v>5</v>
      </c>
      <c r="B14" s="62" t="s">
        <v>86</v>
      </c>
      <c r="C14" s="62" t="s">
        <v>87</v>
      </c>
      <c r="D14" s="62" t="s">
        <v>55</v>
      </c>
      <c r="E14" s="62" t="s">
        <v>79</v>
      </c>
      <c r="F14" s="64" t="s">
        <v>383</v>
      </c>
      <c r="G14" s="369" t="s">
        <v>389</v>
      </c>
      <c r="H14" s="102">
        <v>64800</v>
      </c>
    </row>
    <row r="15" spans="1:8" ht="15.6">
      <c r="A15" s="61">
        <v>5</v>
      </c>
      <c r="B15" s="62" t="s">
        <v>86</v>
      </c>
      <c r="C15" s="62" t="s">
        <v>87</v>
      </c>
      <c r="D15" s="62" t="s">
        <v>55</v>
      </c>
      <c r="E15" s="62" t="s">
        <v>79</v>
      </c>
      <c r="F15" s="63" t="s">
        <v>182</v>
      </c>
      <c r="G15" s="25" t="s">
        <v>183</v>
      </c>
      <c r="H15" s="102">
        <v>19200</v>
      </c>
    </row>
    <row r="16" spans="1:8" ht="15.6">
      <c r="A16" s="39"/>
      <c r="B16" s="40"/>
      <c r="C16" s="40"/>
      <c r="D16" s="40"/>
      <c r="E16" s="40"/>
      <c r="F16" s="64"/>
      <c r="G16" s="25"/>
      <c r="H16" s="102"/>
    </row>
    <row r="17" spans="1:8" ht="14.25" customHeight="1">
      <c r="A17" s="39"/>
      <c r="B17" s="40"/>
      <c r="C17" s="40"/>
      <c r="D17" s="40"/>
      <c r="E17" s="40"/>
      <c r="F17" s="64"/>
      <c r="G17" s="25"/>
      <c r="H17" s="102"/>
    </row>
    <row r="18" spans="1:8" ht="15.6">
      <c r="A18" s="39"/>
      <c r="B18" s="40"/>
      <c r="C18" s="40"/>
      <c r="D18" s="40"/>
      <c r="E18" s="40"/>
      <c r="F18" s="64"/>
      <c r="G18" s="66"/>
      <c r="H18" s="65"/>
    </row>
    <row r="19" spans="1:8" ht="15.6">
      <c r="A19" s="67"/>
      <c r="B19" s="40"/>
      <c r="C19" s="40"/>
      <c r="D19" s="40"/>
      <c r="E19" s="40"/>
      <c r="F19" s="64"/>
      <c r="G19" s="68"/>
      <c r="H19" s="69"/>
    </row>
    <row r="20" spans="1:8" ht="16.2" thickBot="1">
      <c r="A20" s="27"/>
      <c r="B20" s="28"/>
      <c r="C20" s="28"/>
      <c r="D20" s="28"/>
      <c r="E20" s="28"/>
      <c r="F20" s="29"/>
      <c r="G20" s="70" t="s">
        <v>85</v>
      </c>
      <c r="H20" s="71">
        <f>SUM(H12:H18)</f>
        <v>133200</v>
      </c>
    </row>
    <row r="21" spans="1:8" ht="15">
      <c r="A21" s="411"/>
      <c r="B21" s="411"/>
      <c r="C21" s="411"/>
      <c r="D21" s="411"/>
      <c r="E21" s="411"/>
      <c r="F21" s="411"/>
      <c r="G21" s="411"/>
      <c r="H21" s="42"/>
    </row>
    <row r="22" spans="1:8" ht="2.25" customHeight="1">
      <c r="A22" s="72"/>
      <c r="B22" s="72"/>
      <c r="C22" s="73"/>
      <c r="D22" s="74"/>
      <c r="E22" s="74"/>
      <c r="F22" s="74"/>
      <c r="G22" s="35"/>
      <c r="H22" s="42"/>
    </row>
    <row r="23" spans="1:8" ht="0.75" hidden="1" customHeight="1">
      <c r="A23" s="32"/>
      <c r="B23" s="32"/>
      <c r="C23" s="33"/>
      <c r="D23" s="34"/>
      <c r="E23" s="34"/>
      <c r="F23" s="34"/>
      <c r="G23" s="35"/>
      <c r="H23" s="42"/>
    </row>
    <row r="24" spans="1:8" ht="17.25" customHeight="1">
      <c r="A24" s="43"/>
      <c r="B24" s="44"/>
      <c r="C24" s="33"/>
      <c r="D24" s="34"/>
      <c r="E24" s="34"/>
      <c r="F24" s="34"/>
      <c r="G24" s="35"/>
      <c r="H24" s="42"/>
    </row>
    <row r="25" spans="1:8" ht="16.2" hidden="1">
      <c r="A25" s="43"/>
      <c r="B25" s="44"/>
      <c r="C25" s="33"/>
      <c r="D25" s="34"/>
      <c r="E25" s="34"/>
      <c r="F25" s="34"/>
      <c r="G25" s="35"/>
      <c r="H25" s="42"/>
    </row>
    <row r="26" spans="1:8" ht="15">
      <c r="A26" s="45"/>
      <c r="B26" s="46"/>
      <c r="C26" s="33"/>
      <c r="D26" s="34"/>
      <c r="E26" s="34"/>
      <c r="F26" s="34"/>
      <c r="G26" s="35"/>
      <c r="H26" s="42"/>
    </row>
    <row r="27" spans="1:8" ht="15">
      <c r="A27" s="45"/>
      <c r="B27" s="32"/>
      <c r="C27" s="33"/>
      <c r="D27" s="34"/>
      <c r="E27" s="34"/>
      <c r="F27" s="34"/>
      <c r="G27" s="35"/>
      <c r="H27" s="42"/>
    </row>
    <row r="28" spans="1:8" ht="15">
      <c r="A28" s="45"/>
      <c r="B28" s="32"/>
      <c r="C28" s="33"/>
      <c r="D28" s="34"/>
      <c r="E28" s="34"/>
      <c r="F28" s="34"/>
      <c r="G28" s="35"/>
      <c r="H28" s="42"/>
    </row>
    <row r="29" spans="1:8" ht="15">
      <c r="A29" s="45"/>
      <c r="B29" s="32"/>
      <c r="C29" s="33"/>
      <c r="D29" s="34"/>
      <c r="E29" s="34"/>
      <c r="F29" s="34"/>
      <c r="G29" s="35"/>
      <c r="H29" s="42"/>
    </row>
    <row r="30" spans="1:8" ht="15">
      <c r="A30" s="45"/>
      <c r="B30" s="32"/>
      <c r="C30" s="33"/>
      <c r="D30" s="34"/>
      <c r="E30" s="34"/>
      <c r="F30" s="34"/>
      <c r="G30" s="35"/>
      <c r="H30" s="42"/>
    </row>
    <row r="31" spans="1:8" ht="15">
      <c r="A31" s="45"/>
      <c r="B31" s="32"/>
      <c r="C31" s="33"/>
      <c r="D31" s="34"/>
      <c r="E31" s="34"/>
      <c r="F31" s="34"/>
      <c r="G31" s="35"/>
      <c r="H31" s="42"/>
    </row>
    <row r="32" spans="1:8" ht="15">
      <c r="A32" s="45"/>
      <c r="B32" s="32"/>
      <c r="C32" s="33"/>
      <c r="D32" s="34"/>
      <c r="E32" s="34"/>
      <c r="F32" s="34"/>
      <c r="G32" s="35"/>
      <c r="H32" s="42"/>
    </row>
    <row r="33" spans="1:8" ht="15">
      <c r="A33" s="47"/>
      <c r="B33" s="32"/>
      <c r="C33" s="33"/>
      <c r="D33" s="34"/>
      <c r="E33" s="34"/>
      <c r="F33" s="34"/>
      <c r="G33" s="35"/>
      <c r="H33" s="42"/>
    </row>
    <row r="34" spans="1:8" ht="15">
      <c r="A34" s="47"/>
      <c r="B34" s="32"/>
      <c r="C34" s="33"/>
      <c r="D34" s="34"/>
      <c r="E34" s="34"/>
      <c r="F34" s="34"/>
      <c r="G34" s="35"/>
      <c r="H34" s="42"/>
    </row>
    <row r="35" spans="1:8" ht="15">
      <c r="A35" s="48"/>
      <c r="B35" s="32"/>
      <c r="C35" s="33"/>
      <c r="D35" s="34"/>
      <c r="E35" s="34"/>
      <c r="F35" s="34"/>
      <c r="G35" s="35"/>
      <c r="H35" s="42"/>
    </row>
    <row r="36" spans="1:8" ht="15">
      <c r="A36" s="32"/>
      <c r="B36" s="32"/>
      <c r="C36" s="33"/>
      <c r="D36" s="34"/>
      <c r="E36" s="34"/>
      <c r="F36" s="34"/>
      <c r="G36" s="35"/>
      <c r="H36" s="42"/>
    </row>
  </sheetData>
  <mergeCells count="9">
    <mergeCell ref="A21:G21"/>
    <mergeCell ref="A3:H3"/>
    <mergeCell ref="A4:H4"/>
    <mergeCell ref="A5:H5"/>
    <mergeCell ref="A6:H6"/>
    <mergeCell ref="A7:H7"/>
    <mergeCell ref="A9:H9"/>
    <mergeCell ref="A10:E10"/>
    <mergeCell ref="F10:F11"/>
  </mergeCells>
  <pageMargins left="0.25" right="0.25" top="0.75" bottom="0.75" header="0.3" footer="0.3"/>
  <pageSetup paperSize="5" orientation="landscape" horizontalDpi="4294967293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03"/>
  <sheetViews>
    <sheetView topLeftCell="C75" workbookViewId="0">
      <selection activeCell="E87" sqref="E87"/>
    </sheetView>
  </sheetViews>
  <sheetFormatPr baseColWidth="10" defaultRowHeight="14.4"/>
  <cols>
    <col min="1" max="1" width="6.109375" customWidth="1"/>
    <col min="2" max="2" width="38.44140625" customWidth="1"/>
    <col min="3" max="3" width="12.6640625" customWidth="1"/>
    <col min="4" max="4" width="14.88671875" customWidth="1"/>
    <col min="5" max="5" width="12.5546875" customWidth="1"/>
    <col min="6" max="6" width="10.6640625" customWidth="1"/>
    <col min="7" max="7" width="12.88671875" customWidth="1"/>
    <col min="8" max="8" width="12.6640625" customWidth="1"/>
    <col min="9" max="9" width="11" customWidth="1"/>
    <col min="10" max="10" width="10.33203125" customWidth="1"/>
    <col min="11" max="11" width="0.109375" customWidth="1"/>
    <col min="12" max="12" width="10.6640625" hidden="1" customWidth="1"/>
    <col min="13" max="13" width="0.109375" hidden="1" customWidth="1"/>
    <col min="14" max="14" width="13.109375" customWidth="1"/>
  </cols>
  <sheetData>
    <row r="1" spans="1:14">
      <c r="A1" s="290"/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2" t="s">
        <v>88</v>
      </c>
    </row>
    <row r="2" spans="1:14">
      <c r="A2" s="440" t="s">
        <v>38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</row>
    <row r="3" spans="1:14">
      <c r="A3" s="440" t="s">
        <v>266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</row>
    <row r="4" spans="1:14">
      <c r="A4" s="440" t="s">
        <v>39</v>
      </c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</row>
    <row r="5" spans="1:14">
      <c r="A5" s="440" t="s">
        <v>365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</row>
    <row r="6" spans="1:14">
      <c r="A6" s="440" t="s">
        <v>40</v>
      </c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</row>
    <row r="7" spans="1:14">
      <c r="A7" s="440"/>
      <c r="B7" s="441"/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441"/>
      <c r="N7" s="441"/>
    </row>
    <row r="8" spans="1:14" ht="15" thickBot="1">
      <c r="A8" s="420" t="s">
        <v>89</v>
      </c>
      <c r="B8" s="421"/>
      <c r="C8" s="421"/>
      <c r="D8" s="421"/>
      <c r="E8" s="421"/>
      <c r="F8" s="421"/>
      <c r="G8" s="421"/>
      <c r="H8" s="421"/>
      <c r="I8" s="421"/>
      <c r="J8" s="421"/>
      <c r="K8" s="421"/>
      <c r="L8" s="421"/>
      <c r="M8" s="421"/>
      <c r="N8" s="421"/>
    </row>
    <row r="9" spans="1:14" ht="15" thickBot="1">
      <c r="A9" s="422" t="s">
        <v>90</v>
      </c>
      <c r="B9" s="425" t="s">
        <v>91</v>
      </c>
      <c r="C9" s="428" t="s">
        <v>92</v>
      </c>
      <c r="D9" s="429"/>
      <c r="E9" s="429"/>
      <c r="F9" s="429"/>
      <c r="G9" s="429"/>
      <c r="H9" s="429"/>
      <c r="I9" s="429"/>
      <c r="J9" s="429"/>
      <c r="K9" s="429"/>
      <c r="L9" s="429"/>
      <c r="M9" s="430"/>
      <c r="N9" s="431" t="s">
        <v>93</v>
      </c>
    </row>
    <row r="10" spans="1:14" ht="14.4" customHeight="1">
      <c r="A10" s="423"/>
      <c r="B10" s="426"/>
      <c r="C10" s="434" t="s">
        <v>94</v>
      </c>
      <c r="D10" s="437" t="s">
        <v>95</v>
      </c>
      <c r="E10" s="437" t="s">
        <v>96</v>
      </c>
      <c r="F10" s="437" t="s">
        <v>97</v>
      </c>
      <c r="G10" s="437" t="s">
        <v>98</v>
      </c>
      <c r="H10" s="437" t="s">
        <v>99</v>
      </c>
      <c r="I10" s="437" t="s">
        <v>293</v>
      </c>
      <c r="J10" s="437" t="s">
        <v>100</v>
      </c>
      <c r="K10" s="437"/>
      <c r="L10" s="437"/>
      <c r="M10" s="437"/>
      <c r="N10" s="432"/>
    </row>
    <row r="11" spans="1:14">
      <c r="A11" s="423"/>
      <c r="B11" s="426"/>
      <c r="C11" s="435"/>
      <c r="D11" s="438"/>
      <c r="E11" s="438"/>
      <c r="F11" s="438"/>
      <c r="G11" s="438"/>
      <c r="H11" s="438"/>
      <c r="I11" s="438"/>
      <c r="J11" s="438"/>
      <c r="K11" s="438"/>
      <c r="L11" s="438"/>
      <c r="M11" s="438"/>
      <c r="N11" s="432"/>
    </row>
    <row r="12" spans="1:14" ht="15" thickBot="1">
      <c r="A12" s="424"/>
      <c r="B12" s="427"/>
      <c r="C12" s="436"/>
      <c r="D12" s="439"/>
      <c r="E12" s="439"/>
      <c r="F12" s="439"/>
      <c r="G12" s="439"/>
      <c r="H12" s="439"/>
      <c r="I12" s="439"/>
      <c r="J12" s="439"/>
      <c r="K12" s="439"/>
      <c r="L12" s="439"/>
      <c r="M12" s="439"/>
      <c r="N12" s="433"/>
    </row>
    <row r="13" spans="1:14" ht="19.2" customHeight="1">
      <c r="A13" s="103" t="s">
        <v>72</v>
      </c>
      <c r="B13" s="104" t="s">
        <v>73</v>
      </c>
      <c r="C13" s="105">
        <f>'25% FODES'!H12</f>
        <v>9336.84</v>
      </c>
      <c r="D13" s="105">
        <f>'FONDOS PROPIOS'!H13+'FONDOS PROPIOS'!H22</f>
        <v>33085.800000000003</v>
      </c>
      <c r="E13" s="105">
        <f>'25% FODES'!H54</f>
        <v>30664.44</v>
      </c>
      <c r="F13" s="105">
        <f>'25% FODES'!H67</f>
        <v>28540.440000000002</v>
      </c>
      <c r="G13" s="105">
        <f>'25% FODES'!H93</f>
        <v>3999.6000000000004</v>
      </c>
      <c r="H13" s="105"/>
      <c r="I13" s="105">
        <f>'75 % FODES'!H64</f>
        <v>18879.599999999999</v>
      </c>
      <c r="J13" s="105"/>
      <c r="K13" s="105"/>
      <c r="L13" s="105"/>
      <c r="M13" s="105"/>
      <c r="N13" s="106">
        <f t="shared" ref="N13:N14" si="0">SUM(C13:M13)</f>
        <v>124506.72</v>
      </c>
    </row>
    <row r="14" spans="1:14">
      <c r="A14" s="107">
        <v>51102</v>
      </c>
      <c r="B14" s="108" t="s">
        <v>274</v>
      </c>
      <c r="C14" s="109"/>
      <c r="D14" s="109"/>
      <c r="E14" s="109"/>
      <c r="F14" s="109"/>
      <c r="G14" s="109">
        <v>0</v>
      </c>
      <c r="H14" s="105"/>
      <c r="I14" s="109"/>
      <c r="J14" s="105"/>
      <c r="K14" s="105"/>
      <c r="L14" s="105"/>
      <c r="M14" s="105"/>
      <c r="N14" s="106">
        <f t="shared" si="0"/>
        <v>0</v>
      </c>
    </row>
    <row r="15" spans="1:14">
      <c r="A15" s="107">
        <v>51103</v>
      </c>
      <c r="B15" s="108" t="s">
        <v>74</v>
      </c>
      <c r="C15" s="109">
        <f>'25% FODES'!H13</f>
        <v>778.06999999999994</v>
      </c>
      <c r="D15" s="109">
        <f>'FONDOS PROPIOS'!H14+'FONDOS PROPIOS'!H23</f>
        <v>2757.15</v>
      </c>
      <c r="E15" s="109">
        <f>'25% FODES'!H55</f>
        <v>2555.37</v>
      </c>
      <c r="F15" s="109">
        <f>'25% FODES'!H68</f>
        <v>2378.37</v>
      </c>
      <c r="G15" s="109">
        <f>'25% FODES'!H94</f>
        <v>333.3</v>
      </c>
      <c r="H15" s="105"/>
      <c r="I15" s="109">
        <f>'75 % FODES'!H65</f>
        <v>1573.3</v>
      </c>
      <c r="J15" s="105"/>
      <c r="K15" s="105"/>
      <c r="L15" s="105"/>
      <c r="M15" s="105"/>
      <c r="N15" s="106">
        <f t="shared" ref="N15:N18" si="1">SUM(C15:M15)</f>
        <v>10375.559999999998</v>
      </c>
    </row>
    <row r="16" spans="1:14">
      <c r="A16" s="107">
        <v>51201</v>
      </c>
      <c r="B16" s="108" t="s">
        <v>73</v>
      </c>
      <c r="C16" s="109"/>
      <c r="D16" s="109"/>
      <c r="E16" s="109"/>
      <c r="F16" s="109"/>
      <c r="G16" s="109">
        <v>0</v>
      </c>
      <c r="H16" s="109"/>
      <c r="I16" s="109">
        <f>'75 % FODES'!H141+'75 % FODES'!H166+'75 % FODES'!H220</f>
        <v>11412</v>
      </c>
      <c r="J16" s="109"/>
      <c r="K16" s="109"/>
      <c r="L16" s="109"/>
      <c r="M16" s="109"/>
      <c r="N16" s="106">
        <f t="shared" si="1"/>
        <v>11412</v>
      </c>
    </row>
    <row r="17" spans="1:14">
      <c r="A17" s="107">
        <v>51202</v>
      </c>
      <c r="B17" s="108" t="s">
        <v>274</v>
      </c>
      <c r="C17" s="109"/>
      <c r="D17" s="109"/>
      <c r="E17" s="109"/>
      <c r="F17" s="109"/>
      <c r="G17" s="109">
        <v>0</v>
      </c>
      <c r="H17" s="105">
        <v>0</v>
      </c>
      <c r="I17" s="109">
        <v>0</v>
      </c>
      <c r="J17" s="109"/>
      <c r="K17" s="109"/>
      <c r="L17" s="109"/>
      <c r="M17" s="109"/>
      <c r="N17" s="106">
        <f t="shared" si="1"/>
        <v>0</v>
      </c>
    </row>
    <row r="18" spans="1:14">
      <c r="A18" s="107">
        <v>51203</v>
      </c>
      <c r="B18" s="108" t="s">
        <v>74</v>
      </c>
      <c r="C18" s="109"/>
      <c r="D18" s="109">
        <v>0</v>
      </c>
      <c r="E18" s="109">
        <v>0</v>
      </c>
      <c r="F18" s="109">
        <v>0</v>
      </c>
      <c r="G18" s="109">
        <v>0</v>
      </c>
      <c r="H18" s="109"/>
      <c r="I18" s="109">
        <f>'75 % FODES'!H143+'75 % FODES'!H169+'75 % FODES'!H223</f>
        <v>955</v>
      </c>
      <c r="J18" s="109"/>
      <c r="K18" s="109"/>
      <c r="L18" s="109"/>
      <c r="M18" s="109"/>
      <c r="N18" s="106">
        <f t="shared" si="1"/>
        <v>955</v>
      </c>
    </row>
    <row r="19" spans="1:14">
      <c r="A19" s="107">
        <v>51401</v>
      </c>
      <c r="B19" s="108" t="s">
        <v>75</v>
      </c>
      <c r="C19" s="109">
        <f>'25% FODES'!H14</f>
        <v>793.63139999999999</v>
      </c>
      <c r="D19" s="109">
        <f>'FONDOS PROPIOS'!H15+'FONDOS PROPIOS'!H24</f>
        <v>2982.48</v>
      </c>
      <c r="E19" s="109">
        <f>'25% FODES'!H56</f>
        <v>2606.4774000000002</v>
      </c>
      <c r="F19" s="109">
        <f>'25% FODES'!H69</f>
        <v>2425.9374000000003</v>
      </c>
      <c r="G19" s="109">
        <f>'25% FODES'!H95</f>
        <v>339.96600000000007</v>
      </c>
      <c r="H19" s="109"/>
      <c r="I19" s="109">
        <f>'75 % FODES'!H66</f>
        <v>1604.77</v>
      </c>
      <c r="J19" s="109"/>
      <c r="K19" s="109"/>
      <c r="L19" s="109"/>
      <c r="M19" s="109"/>
      <c r="N19" s="106">
        <f t="shared" ref="N19:N20" si="2">SUM(C19:M19)</f>
        <v>10753.262200000001</v>
      </c>
    </row>
    <row r="20" spans="1:14">
      <c r="A20" s="107">
        <v>51402</v>
      </c>
      <c r="B20" s="108" t="s">
        <v>275</v>
      </c>
      <c r="C20" s="109"/>
      <c r="D20" s="109"/>
      <c r="E20" s="109"/>
      <c r="F20" s="109"/>
      <c r="G20" s="109">
        <v>0</v>
      </c>
      <c r="H20" s="109">
        <v>0</v>
      </c>
      <c r="I20" s="109">
        <f>'75 % FODES'!H144+'75 % FODES'!H167+'75 % FODES'!H221</f>
        <v>970.02</v>
      </c>
      <c r="J20" s="109"/>
      <c r="K20" s="109"/>
      <c r="L20" s="109"/>
      <c r="M20" s="109"/>
      <c r="N20" s="106">
        <f t="shared" si="2"/>
        <v>970.02</v>
      </c>
    </row>
    <row r="21" spans="1:14">
      <c r="A21" s="107">
        <v>51501</v>
      </c>
      <c r="B21" s="108" t="s">
        <v>76</v>
      </c>
      <c r="C21" s="109">
        <f>'25% FODES'!H15</f>
        <v>723.60509999999999</v>
      </c>
      <c r="D21" s="109">
        <f>'FONDOS PROPIOS'!H16+'FONDOS PROPIOS'!H25</f>
        <v>2530.6695</v>
      </c>
      <c r="E21" s="109">
        <f>'25% FODES'!H57</f>
        <v>2376.4940999999999</v>
      </c>
      <c r="F21" s="109">
        <f>'25% FODES'!H70</f>
        <v>2211.8841000000002</v>
      </c>
      <c r="G21" s="109">
        <f>'25% FODES'!H96</f>
        <v>309.96900000000005</v>
      </c>
      <c r="H21" s="109"/>
      <c r="I21" s="109">
        <f>'75 % FODES'!H67</f>
        <v>1463.17</v>
      </c>
      <c r="J21" s="109"/>
      <c r="K21" s="109"/>
      <c r="L21" s="109"/>
      <c r="M21" s="109"/>
      <c r="N21" s="106">
        <f t="shared" ref="N21:N22" si="3">SUM(C21:M21)</f>
        <v>9615.7917999999991</v>
      </c>
    </row>
    <row r="22" spans="1:14">
      <c r="A22" s="107">
        <v>51502</v>
      </c>
      <c r="B22" s="108" t="s">
        <v>276</v>
      </c>
      <c r="C22" s="109"/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f>'75 % FODES'!H145+'75 % FODES'!H168+'75 % FODES'!H222</f>
        <v>884.43000000000006</v>
      </c>
      <c r="J22" s="109"/>
      <c r="K22" s="109"/>
      <c r="L22" s="109"/>
      <c r="M22" s="109"/>
      <c r="N22" s="106">
        <f t="shared" si="3"/>
        <v>884.43000000000006</v>
      </c>
    </row>
    <row r="23" spans="1:14">
      <c r="A23" s="107">
        <v>51901</v>
      </c>
      <c r="B23" s="108" t="s">
        <v>161</v>
      </c>
      <c r="C23" s="109">
        <f>'25% FODES'!H16</f>
        <v>1162.33</v>
      </c>
      <c r="D23" s="109">
        <v>0</v>
      </c>
      <c r="E23" s="109">
        <v>0</v>
      </c>
      <c r="F23" s="109">
        <v>0</v>
      </c>
      <c r="G23" s="109">
        <v>0</v>
      </c>
      <c r="H23" s="109"/>
      <c r="I23" s="109"/>
      <c r="J23" s="109"/>
      <c r="K23" s="109"/>
      <c r="L23" s="109"/>
      <c r="M23" s="109"/>
      <c r="N23" s="106">
        <f t="shared" ref="N23:N25" si="4">SUM(C23:M23)</f>
        <v>1162.33</v>
      </c>
    </row>
    <row r="24" spans="1:14">
      <c r="A24" s="107">
        <v>51999</v>
      </c>
      <c r="B24" s="108" t="s">
        <v>267</v>
      </c>
      <c r="C24" s="109">
        <v>0</v>
      </c>
      <c r="D24" s="109">
        <f>'FONDOS PROPIOS'!H17</f>
        <v>14640</v>
      </c>
      <c r="E24" s="109">
        <v>0</v>
      </c>
      <c r="F24" s="109">
        <v>0</v>
      </c>
      <c r="G24" s="109">
        <v>0</v>
      </c>
      <c r="H24" s="109">
        <f>'75 % FODES'!H91+'75 % FODES'!H114+'75 % FODES'!H243+'75 % FODES'!H291+'75 % FODES'!H267</f>
        <v>10310</v>
      </c>
      <c r="I24" s="109">
        <f>'75 % FODES'!H68+'75 % FODES'!H142+'75 % FODES'!H170+'75 % FODES'!H188+'75 % FODES'!H314+'75 % FODES'!H219</f>
        <v>19095.310000000001</v>
      </c>
      <c r="J24" s="109"/>
      <c r="K24" s="109"/>
      <c r="L24" s="109"/>
      <c r="M24" s="109"/>
      <c r="N24" s="106">
        <f t="shared" si="4"/>
        <v>44045.31</v>
      </c>
    </row>
    <row r="25" spans="1:14">
      <c r="A25" s="107">
        <v>54103</v>
      </c>
      <c r="B25" s="108" t="s">
        <v>277</v>
      </c>
      <c r="C25" s="109"/>
      <c r="D25" s="109">
        <v>0</v>
      </c>
      <c r="E25" s="109"/>
      <c r="F25" s="109"/>
      <c r="G25" s="109">
        <v>0</v>
      </c>
      <c r="H25" s="109">
        <v>0</v>
      </c>
      <c r="I25" s="109"/>
      <c r="J25" s="109"/>
      <c r="K25" s="109"/>
      <c r="L25" s="109"/>
      <c r="M25" s="109"/>
      <c r="N25" s="106">
        <f t="shared" si="4"/>
        <v>0</v>
      </c>
    </row>
    <row r="26" spans="1:14">
      <c r="A26" s="107">
        <v>54104</v>
      </c>
      <c r="B26" s="108" t="s">
        <v>63</v>
      </c>
      <c r="C26" s="109">
        <f>'25% FODES'!H17</f>
        <v>470</v>
      </c>
      <c r="D26" s="109">
        <f>'FONDOS PROPIOS'!H26</f>
        <v>420</v>
      </c>
      <c r="E26" s="109">
        <f>'25% FODES'!H58</f>
        <v>1150</v>
      </c>
      <c r="F26" s="109">
        <f>'25% FODES'!H71</f>
        <v>1270</v>
      </c>
      <c r="G26" s="109">
        <f>'25% FODES'!H97</f>
        <v>170</v>
      </c>
      <c r="H26" s="109"/>
      <c r="I26" s="109">
        <f>'75 % FODES'!H69</f>
        <v>850</v>
      </c>
      <c r="J26" s="109"/>
      <c r="K26" s="109"/>
      <c r="L26" s="109"/>
      <c r="M26" s="109"/>
      <c r="N26" s="106">
        <f t="shared" ref="N26:N28" si="5">SUM(C26:M26)</f>
        <v>4330</v>
      </c>
    </row>
    <row r="27" spans="1:14" ht="15" thickBot="1">
      <c r="A27" s="107">
        <v>54105</v>
      </c>
      <c r="B27" s="108" t="s">
        <v>60</v>
      </c>
      <c r="C27" s="109">
        <f>'25% FODES'!H18</f>
        <v>157.5</v>
      </c>
      <c r="D27" s="109">
        <v>0</v>
      </c>
      <c r="E27" s="109">
        <f>'25% FODES'!H59</f>
        <v>496.35</v>
      </c>
      <c r="F27" s="105">
        <f>'25% FODES'!H72</f>
        <v>719</v>
      </c>
      <c r="G27" s="105">
        <v>0</v>
      </c>
      <c r="H27" s="109"/>
      <c r="I27" s="105">
        <f>40</f>
        <v>40</v>
      </c>
      <c r="J27" s="109"/>
      <c r="K27" s="109"/>
      <c r="L27" s="109"/>
      <c r="M27" s="109"/>
      <c r="N27" s="106">
        <f t="shared" si="5"/>
        <v>1412.85</v>
      </c>
    </row>
    <row r="28" spans="1:14" ht="15" thickBot="1">
      <c r="A28" s="103" t="s">
        <v>278</v>
      </c>
      <c r="B28" s="104" t="s">
        <v>279</v>
      </c>
      <c r="C28" s="109"/>
      <c r="D28" s="109">
        <v>0</v>
      </c>
      <c r="E28" s="105"/>
      <c r="F28" s="109">
        <v>0</v>
      </c>
      <c r="G28" s="109">
        <v>0</v>
      </c>
      <c r="H28" s="109">
        <f>'75 % FODES'!H35+'75 % FODES'!H93+'75 % FODES'!H265</f>
        <v>20970</v>
      </c>
      <c r="I28" s="109">
        <f>'75 % FODES'!H149+'75 % FODES'!H172</f>
        <v>420.85</v>
      </c>
      <c r="J28" s="109"/>
      <c r="K28" s="109"/>
      <c r="L28" s="109"/>
      <c r="M28" s="109"/>
      <c r="N28" s="106">
        <f t="shared" si="5"/>
        <v>21390.85</v>
      </c>
    </row>
    <row r="29" spans="1:14" ht="15" thickBot="1">
      <c r="A29" s="103" t="s">
        <v>126</v>
      </c>
      <c r="B29" s="104" t="s">
        <v>127</v>
      </c>
      <c r="C29" s="109">
        <f>'25% FODES'!H19</f>
        <v>200</v>
      </c>
      <c r="D29" s="109">
        <v>0</v>
      </c>
      <c r="E29" s="105"/>
      <c r="F29" s="109">
        <v>0</v>
      </c>
      <c r="G29" s="109">
        <v>0</v>
      </c>
      <c r="H29" s="109"/>
      <c r="I29" s="109"/>
      <c r="J29" s="109"/>
      <c r="K29" s="109"/>
      <c r="L29" s="109"/>
      <c r="M29" s="109"/>
      <c r="N29" s="106">
        <f t="shared" ref="N29:N33" si="6">SUM(C29:M29)</f>
        <v>200</v>
      </c>
    </row>
    <row r="30" spans="1:14" ht="14.25" customHeight="1">
      <c r="A30" s="103" t="s">
        <v>128</v>
      </c>
      <c r="B30" s="104" t="s">
        <v>129</v>
      </c>
      <c r="C30" s="109">
        <f>'25% FODES'!H20</f>
        <v>2500</v>
      </c>
      <c r="D30" s="109">
        <v>0</v>
      </c>
      <c r="E30" s="109"/>
      <c r="F30" s="109">
        <v>0</v>
      </c>
      <c r="G30" s="109"/>
      <c r="H30" s="109"/>
      <c r="I30" s="109"/>
      <c r="J30" s="109"/>
      <c r="K30" s="109"/>
      <c r="L30" s="109"/>
      <c r="M30" s="109"/>
      <c r="N30" s="106">
        <f t="shared" si="6"/>
        <v>2500</v>
      </c>
    </row>
    <row r="31" spans="1:14">
      <c r="A31" s="107">
        <v>54110</v>
      </c>
      <c r="B31" s="108" t="s">
        <v>67</v>
      </c>
      <c r="C31" s="109">
        <f>'25% FODES'!H21</f>
        <v>6500</v>
      </c>
      <c r="D31" s="109">
        <v>0</v>
      </c>
      <c r="E31" s="109"/>
      <c r="F31" s="109"/>
      <c r="G31" s="109"/>
      <c r="H31" s="109">
        <f>'75 % FODES'!H266</f>
        <v>1150</v>
      </c>
      <c r="I31" s="109">
        <f>'75 % FODES'!H70+'75 % FODES'!H146</f>
        <v>3712.65</v>
      </c>
      <c r="J31" s="109"/>
      <c r="K31" s="109"/>
      <c r="L31" s="109"/>
      <c r="M31" s="109"/>
      <c r="N31" s="106">
        <f t="shared" si="6"/>
        <v>11362.65</v>
      </c>
    </row>
    <row r="32" spans="1:14">
      <c r="A32" s="107">
        <v>54111</v>
      </c>
      <c r="B32" s="108" t="s">
        <v>280</v>
      </c>
      <c r="C32" s="105"/>
      <c r="D32" s="109"/>
      <c r="E32" s="105"/>
      <c r="F32" s="109"/>
      <c r="G32" s="109">
        <v>0</v>
      </c>
      <c r="H32" s="109">
        <f>'75 % FODES'!H92+'75 % FODES'!H115+'75 % FODES'!H269+'75 % FODES'!H292</f>
        <v>1900</v>
      </c>
      <c r="I32" s="109"/>
      <c r="J32" s="109"/>
      <c r="K32" s="109"/>
      <c r="L32" s="109"/>
      <c r="M32" s="109"/>
      <c r="N32" s="106">
        <f t="shared" si="6"/>
        <v>1900</v>
      </c>
    </row>
    <row r="33" spans="1:14">
      <c r="A33" s="107">
        <v>54112</v>
      </c>
      <c r="B33" s="108" t="s">
        <v>281</v>
      </c>
      <c r="C33" s="109"/>
      <c r="D33" s="109"/>
      <c r="E33" s="109"/>
      <c r="F33" s="109"/>
      <c r="G33" s="109">
        <v>0</v>
      </c>
      <c r="H33" s="109">
        <f>'75 % FODES'!H116+'75 % FODES'!H293+'75 % FODES'!H271</f>
        <v>1600</v>
      </c>
      <c r="I33" s="109"/>
      <c r="J33" s="109"/>
      <c r="K33" s="109"/>
      <c r="L33" s="109"/>
      <c r="M33" s="109"/>
      <c r="N33" s="106">
        <f t="shared" si="6"/>
        <v>1600</v>
      </c>
    </row>
    <row r="34" spans="1:14">
      <c r="A34" s="107">
        <v>54114</v>
      </c>
      <c r="B34" s="108" t="s">
        <v>130</v>
      </c>
      <c r="C34" s="105">
        <f>'25% FODES'!H22</f>
        <v>106.25</v>
      </c>
      <c r="D34" s="109"/>
      <c r="E34" s="105">
        <f>'25% FODES'!H60</f>
        <v>292.3</v>
      </c>
      <c r="F34" s="109">
        <f>'25% FODES'!H73</f>
        <v>550.5</v>
      </c>
      <c r="G34" s="109">
        <v>0</v>
      </c>
      <c r="H34" s="109"/>
      <c r="I34" s="109"/>
      <c r="J34" s="109"/>
      <c r="K34" s="109"/>
      <c r="L34" s="109"/>
      <c r="M34" s="109"/>
      <c r="N34" s="106">
        <f t="shared" ref="N34:N48" si="7">SUM(C34:M34)</f>
        <v>949.05</v>
      </c>
    </row>
    <row r="35" spans="1:14" ht="15" thickBot="1">
      <c r="A35" s="107">
        <v>54115</v>
      </c>
      <c r="B35" s="108" t="s">
        <v>64</v>
      </c>
      <c r="C35" s="109">
        <f>'25% FODES'!H23</f>
        <v>600</v>
      </c>
      <c r="D35" s="109"/>
      <c r="E35" s="109">
        <f>'25% FODES'!H61</f>
        <v>1322</v>
      </c>
      <c r="F35" s="109">
        <f>'25% FODES'!H74</f>
        <v>1728</v>
      </c>
      <c r="G35" s="109">
        <v>0</v>
      </c>
      <c r="H35" s="109"/>
      <c r="I35" s="109"/>
      <c r="J35" s="109"/>
      <c r="K35" s="109"/>
      <c r="L35" s="109"/>
      <c r="M35" s="109"/>
      <c r="N35" s="106">
        <f t="shared" si="7"/>
        <v>3650</v>
      </c>
    </row>
    <row r="36" spans="1:14">
      <c r="A36" s="103" t="s">
        <v>131</v>
      </c>
      <c r="B36" s="108" t="s">
        <v>132</v>
      </c>
      <c r="C36" s="109">
        <f>'25% FODES'!H24</f>
        <v>3500</v>
      </c>
      <c r="D36" s="109"/>
      <c r="E36" s="109"/>
      <c r="F36" s="109"/>
      <c r="G36" s="109"/>
      <c r="H36" s="109">
        <v>0</v>
      </c>
      <c r="I36" s="109">
        <f>'75 % FODES'!H74</f>
        <v>2500</v>
      </c>
      <c r="J36" s="109"/>
      <c r="K36" s="109"/>
      <c r="L36" s="109"/>
      <c r="M36" s="109"/>
      <c r="N36" s="106">
        <f t="shared" si="7"/>
        <v>6000</v>
      </c>
    </row>
    <row r="37" spans="1:14">
      <c r="A37" s="107">
        <v>54119</v>
      </c>
      <c r="B37" s="108" t="s">
        <v>82</v>
      </c>
      <c r="C37" s="109">
        <f>'25% FODES'!H25</f>
        <v>150</v>
      </c>
      <c r="D37" s="109"/>
      <c r="E37" s="109"/>
      <c r="F37" s="109"/>
      <c r="G37" s="109"/>
      <c r="H37" s="109">
        <f>'75 % FODES'!H244+'75 % FODES'!H268</f>
        <v>1500</v>
      </c>
      <c r="I37" s="109"/>
      <c r="J37" s="109"/>
      <c r="K37" s="109"/>
      <c r="L37" s="109"/>
      <c r="M37" s="109"/>
      <c r="N37" s="106">
        <f t="shared" si="7"/>
        <v>1650</v>
      </c>
    </row>
    <row r="38" spans="1:14">
      <c r="A38" s="107">
        <v>54121</v>
      </c>
      <c r="B38" s="108" t="s">
        <v>133</v>
      </c>
      <c r="C38" s="109">
        <f>'25% FODES'!H26</f>
        <v>1000</v>
      </c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6">
        <f t="shared" si="7"/>
        <v>1000</v>
      </c>
    </row>
    <row r="39" spans="1:14" ht="15" thickBot="1">
      <c r="A39" s="107">
        <v>54199</v>
      </c>
      <c r="B39" s="108" t="s">
        <v>68</v>
      </c>
      <c r="C39" s="105">
        <f>'25% FODES'!H27</f>
        <v>3500</v>
      </c>
      <c r="D39" s="109"/>
      <c r="E39" s="109"/>
      <c r="F39" s="109"/>
      <c r="G39" s="109"/>
      <c r="H39" s="109"/>
      <c r="I39" s="109">
        <f>'75 % FODES'!H194+'75 % FODES'!H175</f>
        <v>2307.3599999999997</v>
      </c>
      <c r="J39" s="109"/>
      <c r="K39" s="109"/>
      <c r="L39" s="109"/>
      <c r="M39" s="109"/>
      <c r="N39" s="106">
        <f t="shared" si="7"/>
        <v>5807.36</v>
      </c>
    </row>
    <row r="40" spans="1:14">
      <c r="A40" s="103" t="s">
        <v>134</v>
      </c>
      <c r="B40" s="108" t="s">
        <v>65</v>
      </c>
      <c r="C40" s="109">
        <f>'25% FODES'!H28</f>
        <v>6800</v>
      </c>
      <c r="D40" s="109"/>
      <c r="E40" s="109"/>
      <c r="F40" s="109"/>
      <c r="G40" s="109"/>
      <c r="H40" s="109"/>
      <c r="I40" s="109">
        <v>0</v>
      </c>
      <c r="J40" s="109"/>
      <c r="K40" s="109"/>
      <c r="L40" s="109"/>
      <c r="M40" s="109"/>
      <c r="N40" s="106">
        <f t="shared" si="7"/>
        <v>6800</v>
      </c>
    </row>
    <row r="41" spans="1:14">
      <c r="A41" s="107">
        <v>54203</v>
      </c>
      <c r="B41" s="108" t="s">
        <v>58</v>
      </c>
      <c r="C41" s="109">
        <f>'25% FODES'!H29</f>
        <v>9500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6">
        <f t="shared" si="7"/>
        <v>9500</v>
      </c>
    </row>
    <row r="42" spans="1:14">
      <c r="A42" s="107">
        <v>54205</v>
      </c>
      <c r="B42" s="108" t="s">
        <v>135</v>
      </c>
      <c r="C42" s="109">
        <f>'25% FODES'!H30</f>
        <v>18000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6">
        <f t="shared" si="7"/>
        <v>18000</v>
      </c>
    </row>
    <row r="43" spans="1:14">
      <c r="A43" s="107">
        <v>54301</v>
      </c>
      <c r="B43" s="108" t="s">
        <v>156</v>
      </c>
      <c r="C43" s="109">
        <f>'25% FODES'!H31</f>
        <v>1398.64</v>
      </c>
      <c r="D43" s="109"/>
      <c r="E43" s="109"/>
      <c r="F43" s="109">
        <f>'25% FODES'!H76</f>
        <v>300</v>
      </c>
      <c r="G43" s="109"/>
      <c r="H43" s="109"/>
      <c r="I43" s="109">
        <f>'75 % FODES'!H147+'75 % FODES'!H315</f>
        <v>2000</v>
      </c>
      <c r="J43" s="109"/>
      <c r="K43" s="109"/>
      <c r="L43" s="109"/>
      <c r="M43" s="109"/>
      <c r="N43" s="106">
        <f t="shared" si="7"/>
        <v>3698.6400000000003</v>
      </c>
    </row>
    <row r="44" spans="1:14">
      <c r="A44" s="107">
        <v>54302</v>
      </c>
      <c r="B44" s="108" t="s">
        <v>136</v>
      </c>
      <c r="C44" s="109">
        <f>'25% FODES'!H32</f>
        <v>3500</v>
      </c>
      <c r="D44" s="109"/>
      <c r="E44" s="109"/>
      <c r="F44" s="109"/>
      <c r="G44" s="109"/>
      <c r="H44" s="109"/>
      <c r="I44" s="109">
        <f>'75 % FODES'!H71</f>
        <v>2607.31</v>
      </c>
      <c r="J44" s="109"/>
      <c r="K44" s="109"/>
      <c r="L44" s="109"/>
      <c r="M44" s="109"/>
      <c r="N44" s="106">
        <f t="shared" si="7"/>
        <v>6107.3099999999995</v>
      </c>
    </row>
    <row r="45" spans="1:14">
      <c r="A45" s="107">
        <v>54303</v>
      </c>
      <c r="B45" s="108" t="s">
        <v>137</v>
      </c>
      <c r="C45" s="109">
        <f>'25% FODES'!H33</f>
        <v>1100</v>
      </c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6">
        <f t="shared" si="7"/>
        <v>1100</v>
      </c>
    </row>
    <row r="46" spans="1:14" ht="15" thickBot="1">
      <c r="A46" s="107">
        <v>54304</v>
      </c>
      <c r="B46" s="108" t="s">
        <v>138</v>
      </c>
      <c r="C46" s="109">
        <f>'25% FODES'!H34</f>
        <v>500</v>
      </c>
      <c r="D46" s="109">
        <f>'FONDOS PROPIOS'!H19</f>
        <v>1425</v>
      </c>
      <c r="E46" s="109"/>
      <c r="F46" s="109"/>
      <c r="G46" s="109"/>
      <c r="H46" s="109">
        <v>0</v>
      </c>
      <c r="I46" s="109">
        <f>'75 % FODES'!H316</f>
        <v>500</v>
      </c>
      <c r="J46" s="109"/>
      <c r="K46" s="109"/>
      <c r="L46" s="109"/>
      <c r="M46" s="109"/>
      <c r="N46" s="106">
        <f t="shared" si="7"/>
        <v>2425</v>
      </c>
    </row>
    <row r="47" spans="1:14" ht="15" thickBot="1">
      <c r="A47" s="103" t="s">
        <v>141</v>
      </c>
      <c r="B47" s="104" t="s">
        <v>140</v>
      </c>
      <c r="C47" s="109">
        <f>'25% FODES'!H35</f>
        <v>4221.46</v>
      </c>
      <c r="D47" s="109"/>
      <c r="E47" s="109"/>
      <c r="F47" s="109"/>
      <c r="G47" s="109"/>
      <c r="H47" s="109">
        <v>0</v>
      </c>
      <c r="I47" s="109">
        <f>'75 % FODES'!H192+'75 % FODES'!H176+'75 % FODES'!H317</f>
        <v>6656.55</v>
      </c>
      <c r="J47" s="109"/>
      <c r="K47" s="109"/>
      <c r="L47" s="109"/>
      <c r="M47" s="109"/>
      <c r="N47" s="106">
        <f t="shared" si="7"/>
        <v>10878.01</v>
      </c>
    </row>
    <row r="48" spans="1:14" ht="15" thickBot="1">
      <c r="A48" s="103" t="s">
        <v>282</v>
      </c>
      <c r="B48" s="104" t="s">
        <v>283</v>
      </c>
      <c r="C48" s="109"/>
      <c r="D48" s="109"/>
      <c r="E48" s="109"/>
      <c r="F48" s="109"/>
      <c r="G48" s="109"/>
      <c r="H48" s="109"/>
      <c r="I48" s="109">
        <f>'75 % FODES'!H191</f>
        <v>800</v>
      </c>
      <c r="J48" s="109"/>
      <c r="K48" s="109"/>
      <c r="L48" s="109"/>
      <c r="M48" s="109"/>
      <c r="N48" s="106">
        <f t="shared" si="7"/>
        <v>800</v>
      </c>
    </row>
    <row r="49" spans="1:14" ht="15" thickBot="1">
      <c r="A49" s="103" t="s">
        <v>268</v>
      </c>
      <c r="B49" s="104" t="s">
        <v>220</v>
      </c>
      <c r="C49" s="109"/>
      <c r="D49" s="109">
        <f>'FONDOS PROPIOS'!H20</f>
        <v>5104.6900000000005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6">
        <f t="shared" ref="N49:N57" si="8">SUM(C49:M49)</f>
        <v>5104.6900000000005</v>
      </c>
    </row>
    <row r="50" spans="1:14">
      <c r="A50" s="103" t="s">
        <v>139</v>
      </c>
      <c r="B50" s="104" t="s">
        <v>142</v>
      </c>
      <c r="C50" s="109">
        <f>'25% FODES'!H36</f>
        <v>1500</v>
      </c>
      <c r="D50" s="109"/>
      <c r="E50" s="109"/>
      <c r="F50" s="109"/>
      <c r="G50" s="109"/>
      <c r="H50" s="109">
        <f>'75 % FODES'!H94</f>
        <v>5000</v>
      </c>
      <c r="I50" s="109">
        <f>'75 % FODES'!H73+'75 % FODES'!H195</f>
        <v>4914.12</v>
      </c>
      <c r="J50" s="109"/>
      <c r="K50" s="109"/>
      <c r="L50" s="109"/>
      <c r="M50" s="109"/>
      <c r="N50" s="106">
        <f t="shared" si="8"/>
        <v>11414.119999999999</v>
      </c>
    </row>
    <row r="51" spans="1:14">
      <c r="A51" s="107">
        <v>54401</v>
      </c>
      <c r="B51" s="108" t="s">
        <v>143</v>
      </c>
      <c r="C51" s="109">
        <f>'25% FODES'!H37</f>
        <v>800</v>
      </c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6">
        <f t="shared" si="8"/>
        <v>800</v>
      </c>
    </row>
    <row r="52" spans="1:14">
      <c r="A52" s="107">
        <v>54403</v>
      </c>
      <c r="B52" s="108" t="s">
        <v>66</v>
      </c>
      <c r="C52" s="105">
        <f>'25% FODES'!H38</f>
        <v>2000</v>
      </c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6">
        <f t="shared" si="8"/>
        <v>2000</v>
      </c>
    </row>
    <row r="53" spans="1:14">
      <c r="A53" s="107">
        <v>54504</v>
      </c>
      <c r="B53" s="108" t="s">
        <v>269</v>
      </c>
      <c r="C53" s="109"/>
      <c r="D53" s="109">
        <f>'FONDOS PROPIOS'!H18</f>
        <v>7180</v>
      </c>
      <c r="E53" s="109"/>
      <c r="F53" s="109"/>
      <c r="G53" s="109"/>
      <c r="H53" s="109"/>
      <c r="I53" s="109"/>
      <c r="J53" s="109"/>
      <c r="K53" s="109"/>
      <c r="L53" s="109"/>
      <c r="M53" s="109"/>
      <c r="N53" s="106">
        <f t="shared" si="8"/>
        <v>7180</v>
      </c>
    </row>
    <row r="54" spans="1:14" ht="15" customHeight="1" thickBot="1">
      <c r="A54" s="107">
        <v>54505</v>
      </c>
      <c r="B54" s="108" t="s">
        <v>144</v>
      </c>
      <c r="C54" s="109">
        <f>'25% FODES'!H39</f>
        <v>2128.54</v>
      </c>
      <c r="D54" s="109"/>
      <c r="E54" s="109"/>
      <c r="F54" s="109"/>
      <c r="G54" s="109"/>
      <c r="H54" s="109">
        <f>'75 % FODES'!H37</f>
        <v>4000</v>
      </c>
      <c r="I54" s="109"/>
      <c r="J54" s="109"/>
      <c r="K54" s="109"/>
      <c r="L54" s="109"/>
      <c r="M54" s="109"/>
      <c r="N54" s="106">
        <f t="shared" si="8"/>
        <v>6128.54</v>
      </c>
    </row>
    <row r="55" spans="1:14" ht="15" customHeight="1">
      <c r="A55" s="103" t="s">
        <v>187</v>
      </c>
      <c r="B55" s="108" t="s">
        <v>188</v>
      </c>
      <c r="C55" s="109"/>
      <c r="D55" s="109"/>
      <c r="E55" s="109"/>
      <c r="F55" s="109"/>
      <c r="G55" s="109"/>
      <c r="H55" s="109"/>
      <c r="I55" s="109">
        <f>'75 % FODES'!H72</f>
        <v>300</v>
      </c>
      <c r="J55" s="109"/>
      <c r="K55" s="109"/>
      <c r="L55" s="109"/>
      <c r="M55" s="109"/>
      <c r="N55" s="106">
        <f t="shared" si="8"/>
        <v>300</v>
      </c>
    </row>
    <row r="56" spans="1:14">
      <c r="A56" s="107">
        <v>54602</v>
      </c>
      <c r="B56" s="108" t="s">
        <v>189</v>
      </c>
      <c r="C56" s="109"/>
      <c r="D56" s="109"/>
      <c r="E56" s="109"/>
      <c r="F56" s="109"/>
      <c r="G56" s="109"/>
      <c r="H56" s="109"/>
      <c r="I56" s="109">
        <v>0</v>
      </c>
      <c r="J56" s="109"/>
      <c r="K56" s="109"/>
      <c r="L56" s="109"/>
      <c r="M56" s="109"/>
      <c r="N56" s="106">
        <f t="shared" si="8"/>
        <v>0</v>
      </c>
    </row>
    <row r="57" spans="1:14" ht="15" thickBot="1">
      <c r="A57" s="107">
        <v>54603</v>
      </c>
      <c r="B57" s="108" t="s">
        <v>190</v>
      </c>
      <c r="C57" s="109"/>
      <c r="D57" s="109"/>
      <c r="E57" s="109"/>
      <c r="F57" s="109"/>
      <c r="G57" s="109"/>
      <c r="H57" s="109"/>
      <c r="I57" s="109">
        <v>0</v>
      </c>
      <c r="J57" s="109"/>
      <c r="K57" s="109"/>
      <c r="L57" s="109"/>
      <c r="M57" s="109"/>
      <c r="N57" s="106">
        <f t="shared" si="8"/>
        <v>0</v>
      </c>
    </row>
    <row r="58" spans="1:14">
      <c r="A58" s="103" t="s">
        <v>180</v>
      </c>
      <c r="B58" s="369" t="s">
        <v>389</v>
      </c>
      <c r="C58" s="109"/>
      <c r="D58" s="109"/>
      <c r="E58" s="109"/>
      <c r="F58" s="109"/>
      <c r="G58" s="109"/>
      <c r="H58" s="109"/>
      <c r="I58" s="109"/>
      <c r="J58" s="109">
        <f>'AMORT DEUDA'!H12</f>
        <v>43500</v>
      </c>
      <c r="K58" s="109"/>
      <c r="L58" s="109"/>
      <c r="M58" s="109"/>
      <c r="N58" s="106">
        <f t="shared" ref="N58:N59" si="9">SUM(C58:M58)</f>
        <v>43500</v>
      </c>
    </row>
    <row r="59" spans="1:14" ht="15" thickBot="1">
      <c r="A59" s="107">
        <v>55304</v>
      </c>
      <c r="B59" s="108" t="s">
        <v>183</v>
      </c>
      <c r="C59" s="109"/>
      <c r="D59" s="109"/>
      <c r="E59" s="109"/>
      <c r="F59" s="109"/>
      <c r="G59" s="109"/>
      <c r="H59" s="109"/>
      <c r="I59" s="109"/>
      <c r="J59" s="109">
        <f>'AMORT DEUDA'!H13</f>
        <v>5700</v>
      </c>
      <c r="K59" s="109"/>
      <c r="L59" s="109"/>
      <c r="M59" s="109"/>
      <c r="N59" s="106">
        <f t="shared" si="9"/>
        <v>5700</v>
      </c>
    </row>
    <row r="60" spans="1:14">
      <c r="A60" s="103" t="s">
        <v>145</v>
      </c>
      <c r="B60" s="108" t="s">
        <v>146</v>
      </c>
      <c r="C60" s="109">
        <f>'25% FODES'!H40</f>
        <v>125</v>
      </c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6">
        <f t="shared" ref="N60:N64" si="10">SUM(C60:M60)</f>
        <v>125</v>
      </c>
    </row>
    <row r="61" spans="1:14">
      <c r="A61" s="107">
        <v>55602</v>
      </c>
      <c r="B61" s="108" t="s">
        <v>147</v>
      </c>
      <c r="C61" s="109">
        <v>3000</v>
      </c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6">
        <f t="shared" si="10"/>
        <v>3000</v>
      </c>
    </row>
    <row r="62" spans="1:14">
      <c r="A62" s="107">
        <v>55603</v>
      </c>
      <c r="B62" s="108" t="s">
        <v>148</v>
      </c>
      <c r="C62" s="109">
        <f>'25% FODES'!H42</f>
        <v>81.180000000000007</v>
      </c>
      <c r="D62" s="109">
        <f>'FONDOS PROPIOS'!H21</f>
        <v>51.62</v>
      </c>
      <c r="E62" s="109"/>
      <c r="F62" s="109"/>
      <c r="G62" s="109"/>
      <c r="H62" s="109">
        <f>'75 % FODES'!H95+'75 % FODES'!H117+'75 % FODES'!H270</f>
        <v>70</v>
      </c>
      <c r="I62" s="109">
        <f>20+10+10</f>
        <v>40</v>
      </c>
      <c r="J62" s="109"/>
      <c r="K62" s="109"/>
      <c r="L62" s="109"/>
      <c r="M62" s="109"/>
      <c r="N62" s="106">
        <f t="shared" si="10"/>
        <v>242.8</v>
      </c>
    </row>
    <row r="63" spans="1:14" ht="15" thickBot="1">
      <c r="A63" s="107">
        <v>56201</v>
      </c>
      <c r="B63" s="108" t="s">
        <v>149</v>
      </c>
      <c r="C63" s="105">
        <f>'25% FODES'!H43</f>
        <v>6300</v>
      </c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6">
        <f t="shared" si="10"/>
        <v>6300</v>
      </c>
    </row>
    <row r="64" spans="1:14" ht="15" thickBot="1">
      <c r="A64" s="103" t="s">
        <v>290</v>
      </c>
      <c r="B64" s="108" t="s">
        <v>222</v>
      </c>
      <c r="C64" s="102"/>
      <c r="D64" s="109"/>
      <c r="E64" s="109"/>
      <c r="F64" s="109"/>
      <c r="G64" s="109"/>
      <c r="H64" s="109"/>
      <c r="I64" s="109">
        <f>'75 % FODES'!H318+'75 % FODES'!H189+'75 % FODES'!H171</f>
        <v>14972.64</v>
      </c>
      <c r="J64" s="109"/>
      <c r="K64" s="109"/>
      <c r="L64" s="109"/>
      <c r="M64" s="109"/>
      <c r="N64" s="106">
        <f t="shared" si="10"/>
        <v>14972.64</v>
      </c>
    </row>
    <row r="65" spans="1:14" ht="15" thickBot="1">
      <c r="A65" s="103" t="s">
        <v>291</v>
      </c>
      <c r="B65" s="108" t="s">
        <v>292</v>
      </c>
      <c r="C65" s="102"/>
      <c r="D65" s="109"/>
      <c r="E65" s="109"/>
      <c r="F65" s="109"/>
      <c r="G65" s="109"/>
      <c r="H65" s="109">
        <v>0</v>
      </c>
      <c r="I65" s="109">
        <f>'75 % FODES'!H224</f>
        <v>600</v>
      </c>
      <c r="J65" s="109"/>
      <c r="K65" s="109"/>
      <c r="L65" s="109"/>
      <c r="M65" s="109"/>
      <c r="N65" s="106">
        <f t="shared" ref="N65:N76" si="11">SUM(C65:M65)</f>
        <v>600</v>
      </c>
    </row>
    <row r="66" spans="1:14">
      <c r="A66" s="103" t="s">
        <v>150</v>
      </c>
      <c r="B66" s="108" t="s">
        <v>151</v>
      </c>
      <c r="C66" s="102">
        <f>'25% FODES'!H44</f>
        <v>0</v>
      </c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6">
        <f t="shared" si="11"/>
        <v>0</v>
      </c>
    </row>
    <row r="67" spans="1:14">
      <c r="A67" s="107">
        <v>61102</v>
      </c>
      <c r="B67" s="108" t="s">
        <v>284</v>
      </c>
      <c r="C67" s="102">
        <v>0</v>
      </c>
      <c r="D67" s="109"/>
      <c r="E67" s="109"/>
      <c r="F67" s="109">
        <f>'25% FODES'!H75</f>
        <v>650</v>
      </c>
      <c r="G67" s="109"/>
      <c r="H67" s="109">
        <v>0</v>
      </c>
      <c r="I67" s="109"/>
      <c r="J67" s="109"/>
      <c r="K67" s="109"/>
      <c r="L67" s="109"/>
      <c r="M67" s="109"/>
      <c r="N67" s="106">
        <f t="shared" si="11"/>
        <v>650</v>
      </c>
    </row>
    <row r="68" spans="1:14">
      <c r="A68" s="107">
        <v>61104</v>
      </c>
      <c r="B68" s="108" t="s">
        <v>152</v>
      </c>
      <c r="C68" s="102">
        <f>'25% FODES'!H45</f>
        <v>400</v>
      </c>
      <c r="D68" s="109"/>
      <c r="E68" s="109">
        <f>'25% FODES'!H62</f>
        <v>350</v>
      </c>
      <c r="F68" s="109"/>
      <c r="G68" s="109"/>
      <c r="H68" s="109"/>
      <c r="I68" s="109"/>
      <c r="J68" s="109"/>
      <c r="K68" s="109"/>
      <c r="L68" s="109"/>
      <c r="M68" s="109"/>
      <c r="N68" s="106">
        <f t="shared" si="11"/>
        <v>750</v>
      </c>
    </row>
    <row r="69" spans="1:14">
      <c r="A69" s="107">
        <v>61105</v>
      </c>
      <c r="B69" s="108" t="s">
        <v>245</v>
      </c>
      <c r="C69" s="102"/>
      <c r="D69" s="109"/>
      <c r="E69" s="109"/>
      <c r="F69" s="109"/>
      <c r="G69" s="109"/>
      <c r="H69" s="109">
        <v>0</v>
      </c>
      <c r="I69" s="109"/>
      <c r="J69" s="109"/>
      <c r="K69" s="109"/>
      <c r="L69" s="109"/>
      <c r="M69" s="109"/>
      <c r="N69" s="106">
        <f t="shared" si="11"/>
        <v>0</v>
      </c>
    </row>
    <row r="70" spans="1:14">
      <c r="A70" s="107">
        <v>61108</v>
      </c>
      <c r="B70" s="108" t="s">
        <v>153</v>
      </c>
      <c r="C70" s="102">
        <f>'25% FODES'!H46</f>
        <v>2500</v>
      </c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6">
        <f t="shared" si="11"/>
        <v>2500</v>
      </c>
    </row>
    <row r="71" spans="1:14">
      <c r="A71" s="107">
        <v>61109</v>
      </c>
      <c r="B71" s="108" t="s">
        <v>154</v>
      </c>
      <c r="C71" s="102">
        <v>0</v>
      </c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6">
        <f t="shared" si="11"/>
        <v>0</v>
      </c>
    </row>
    <row r="72" spans="1:14" ht="15" thickBot="1">
      <c r="A72" s="107">
        <v>61199</v>
      </c>
      <c r="B72" s="108" t="s">
        <v>155</v>
      </c>
      <c r="C72" s="102">
        <v>0</v>
      </c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6">
        <f t="shared" si="11"/>
        <v>0</v>
      </c>
    </row>
    <row r="73" spans="1:14">
      <c r="A73" s="103" t="s">
        <v>252</v>
      </c>
      <c r="B73" s="108" t="s">
        <v>285</v>
      </c>
      <c r="C73" s="102"/>
      <c r="D73" s="109"/>
      <c r="E73" s="109"/>
      <c r="F73" s="109"/>
      <c r="G73" s="109"/>
      <c r="H73" s="109">
        <f>'75 % FODES'!H41</f>
        <v>10000</v>
      </c>
      <c r="I73" s="109"/>
      <c r="J73" s="109"/>
      <c r="K73" s="109"/>
      <c r="L73" s="109"/>
      <c r="M73" s="109"/>
      <c r="N73" s="106">
        <f t="shared" si="11"/>
        <v>10000</v>
      </c>
    </row>
    <row r="74" spans="1:14">
      <c r="A74" s="107">
        <v>61503</v>
      </c>
      <c r="B74" s="108" t="s">
        <v>286</v>
      </c>
      <c r="C74" s="102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6">
        <f t="shared" si="11"/>
        <v>0</v>
      </c>
    </row>
    <row r="75" spans="1:14">
      <c r="A75" s="107">
        <v>61599</v>
      </c>
      <c r="B75" s="108" t="s">
        <v>179</v>
      </c>
      <c r="C75" s="102"/>
      <c r="D75" s="109"/>
      <c r="E75" s="109"/>
      <c r="F75" s="109"/>
      <c r="G75" s="109"/>
      <c r="H75" s="109">
        <f>'75 % FODES'!H50</f>
        <v>27461</v>
      </c>
      <c r="I75" s="109"/>
      <c r="J75" s="109"/>
      <c r="K75" s="109"/>
      <c r="L75" s="109"/>
      <c r="M75" s="109"/>
      <c r="N75" s="106">
        <f t="shared" si="11"/>
        <v>27461</v>
      </c>
    </row>
    <row r="76" spans="1:14">
      <c r="A76" s="107">
        <v>61601</v>
      </c>
      <c r="B76" s="108" t="s">
        <v>81</v>
      </c>
      <c r="C76" s="102"/>
      <c r="D76" s="109"/>
      <c r="E76" s="109"/>
      <c r="F76" s="109"/>
      <c r="G76" s="109"/>
      <c r="H76" s="109">
        <f>'75 % FODES'!H28</f>
        <v>70000</v>
      </c>
      <c r="I76" s="109"/>
      <c r="J76" s="109"/>
      <c r="K76" s="109"/>
      <c r="L76" s="109"/>
      <c r="M76" s="109"/>
      <c r="N76" s="106">
        <f t="shared" si="11"/>
        <v>70000</v>
      </c>
    </row>
    <row r="77" spans="1:14" ht="13.2" customHeight="1">
      <c r="A77" s="107">
        <v>61602</v>
      </c>
      <c r="B77" s="108" t="s">
        <v>296</v>
      </c>
      <c r="C77" s="102"/>
      <c r="D77" s="109"/>
      <c r="E77" s="109"/>
      <c r="F77" s="109"/>
      <c r="G77" s="109"/>
      <c r="H77" s="109">
        <f>'75 % FODES'!H44</f>
        <v>5000</v>
      </c>
      <c r="I77" s="109"/>
      <c r="J77" s="109"/>
      <c r="K77" s="109"/>
      <c r="L77" s="109"/>
      <c r="M77" s="109"/>
      <c r="N77" s="106">
        <f t="shared" ref="N77:N79" si="12">SUM(C77:M77)</f>
        <v>5000</v>
      </c>
    </row>
    <row r="78" spans="1:14">
      <c r="A78" s="107">
        <v>61603</v>
      </c>
      <c r="B78" s="108" t="s">
        <v>289</v>
      </c>
      <c r="C78" s="102"/>
      <c r="D78" s="109"/>
      <c r="E78" s="109"/>
      <c r="F78" s="109"/>
      <c r="G78" s="109"/>
      <c r="H78" s="109">
        <f>'75 % FODES'!H47</f>
        <v>67000</v>
      </c>
      <c r="I78" s="109"/>
      <c r="J78" s="109"/>
      <c r="K78" s="109"/>
      <c r="L78" s="109"/>
      <c r="M78" s="109"/>
      <c r="N78" s="106">
        <f t="shared" si="12"/>
        <v>67000</v>
      </c>
    </row>
    <row r="79" spans="1:14" ht="15" thickBot="1">
      <c r="A79" s="107">
        <v>61606</v>
      </c>
      <c r="B79" s="108" t="s">
        <v>247</v>
      </c>
      <c r="C79" s="102"/>
      <c r="D79" s="109"/>
      <c r="E79" s="109"/>
      <c r="F79" s="109"/>
      <c r="G79" s="109"/>
      <c r="H79" s="109">
        <v>0</v>
      </c>
      <c r="I79" s="109"/>
      <c r="J79" s="109"/>
      <c r="K79" s="109"/>
      <c r="L79" s="109"/>
      <c r="M79" s="109"/>
      <c r="N79" s="106">
        <f t="shared" si="12"/>
        <v>0</v>
      </c>
    </row>
    <row r="80" spans="1:14">
      <c r="A80" s="103" t="s">
        <v>173</v>
      </c>
      <c r="B80" s="108" t="s">
        <v>287</v>
      </c>
      <c r="C80" s="102"/>
      <c r="D80" s="109"/>
      <c r="E80" s="109"/>
      <c r="F80" s="109"/>
      <c r="G80" s="109"/>
      <c r="H80" s="109">
        <v>0</v>
      </c>
      <c r="I80" s="109"/>
      <c r="J80" s="109"/>
      <c r="K80" s="109"/>
      <c r="L80" s="109"/>
      <c r="M80" s="109"/>
      <c r="N80" s="106">
        <f>SUM(C80:M80)</f>
        <v>0</v>
      </c>
    </row>
    <row r="81" spans="1:14">
      <c r="A81" s="107">
        <v>61699</v>
      </c>
      <c r="B81" s="108" t="s">
        <v>288</v>
      </c>
      <c r="C81" s="102"/>
      <c r="D81" s="109"/>
      <c r="E81" s="109"/>
      <c r="F81" s="109"/>
      <c r="G81" s="109"/>
      <c r="H81" s="109">
        <f>'75 % FODES'!H51</f>
        <v>90000</v>
      </c>
      <c r="I81" s="109"/>
      <c r="J81" s="109"/>
      <c r="K81" s="109"/>
      <c r="L81" s="109"/>
      <c r="M81" s="109"/>
      <c r="N81" s="106">
        <f>SUM(C81:M81)</f>
        <v>90000</v>
      </c>
    </row>
    <row r="82" spans="1:14">
      <c r="A82" s="107">
        <v>71302</v>
      </c>
      <c r="B82" s="369" t="s">
        <v>389</v>
      </c>
      <c r="C82" s="102"/>
      <c r="D82" s="109"/>
      <c r="E82" s="109"/>
      <c r="F82" s="109"/>
      <c r="G82" s="109"/>
      <c r="H82" s="109"/>
      <c r="I82" s="109"/>
      <c r="J82" s="109">
        <f>'AMORT DEUDA'!H14</f>
        <v>64800</v>
      </c>
      <c r="K82" s="109"/>
      <c r="L82" s="109"/>
      <c r="M82" s="109"/>
      <c r="N82" s="106">
        <f>SUM(C82:M82)</f>
        <v>64800</v>
      </c>
    </row>
    <row r="83" spans="1:14" ht="15" thickBot="1">
      <c r="A83" s="107">
        <v>71304</v>
      </c>
      <c r="B83" s="108" t="s">
        <v>183</v>
      </c>
      <c r="C83" s="102"/>
      <c r="D83" s="109"/>
      <c r="E83" s="109"/>
      <c r="F83" s="109"/>
      <c r="G83" s="109"/>
      <c r="H83" s="109"/>
      <c r="I83" s="109"/>
      <c r="J83" s="109">
        <f>'AMORT DEUDA'!H15</f>
        <v>19200</v>
      </c>
      <c r="K83" s="109"/>
      <c r="L83" s="109"/>
      <c r="M83" s="109"/>
      <c r="N83" s="106">
        <f>SUM(C83:M83)</f>
        <v>19200</v>
      </c>
    </row>
    <row r="84" spans="1:14" ht="15" thickBot="1">
      <c r="A84" s="110"/>
      <c r="B84" s="111" t="s">
        <v>101</v>
      </c>
      <c r="C84" s="112">
        <f>SUM(C13:C83)</f>
        <v>95333.046499999997</v>
      </c>
      <c r="D84" s="112">
        <f>SUM(D13:D83)</f>
        <v>70177.409500000009</v>
      </c>
      <c r="E84" s="112">
        <f>SUM(E13:E83)</f>
        <v>41813.431499999999</v>
      </c>
      <c r="F84" s="112">
        <f>SUM(F13:F83)</f>
        <v>40774.131500000003</v>
      </c>
      <c r="G84" s="112">
        <f>SUM(G13:G83)</f>
        <v>5152.8350000000009</v>
      </c>
      <c r="H84" s="112">
        <f>SUM(H13:H82)</f>
        <v>315961</v>
      </c>
      <c r="I84" s="112">
        <f>SUM(I13:I81)</f>
        <v>100059.07999999999</v>
      </c>
      <c r="J84" s="112">
        <f>SUM(J13:J83)</f>
        <v>133200</v>
      </c>
      <c r="K84" s="112"/>
      <c r="L84" s="112"/>
      <c r="M84" s="112"/>
      <c r="N84" s="112">
        <f>SUM(C84:M84)</f>
        <v>802470.93400000001</v>
      </c>
    </row>
    <row r="85" spans="1:14">
      <c r="H85" s="185">
        <v>529421.76</v>
      </c>
    </row>
    <row r="86" spans="1:14">
      <c r="C86" s="183">
        <v>0.25</v>
      </c>
      <c r="D86" s="184" t="s">
        <v>294</v>
      </c>
      <c r="E86" s="183">
        <v>0.75</v>
      </c>
      <c r="H86" s="123">
        <f>H84+I84</f>
        <v>416020.07999999996</v>
      </c>
    </row>
    <row r="87" spans="1:14">
      <c r="C87" s="123">
        <f>C84+E84+F84+G84</f>
        <v>183073.44450000001</v>
      </c>
      <c r="D87" s="123">
        <f>D84</f>
        <v>70177.409500000009</v>
      </c>
      <c r="E87" s="123">
        <f>H84+I84+J84</f>
        <v>549220.07999999996</v>
      </c>
      <c r="F87">
        <v>549220.07999999996</v>
      </c>
      <c r="G87" s="123">
        <f>F87-E87</f>
        <v>0</v>
      </c>
    </row>
    <row r="88" spans="1:14">
      <c r="E88" s="123">
        <f>C87+D87+E87</f>
        <v>802470.93400000001</v>
      </c>
    </row>
    <row r="89" spans="1:14">
      <c r="D89" s="122"/>
    </row>
    <row r="102" spans="1:14">
      <c r="A102" s="187"/>
      <c r="B102" s="187"/>
      <c r="C102" s="187"/>
      <c r="D102" s="187"/>
      <c r="E102" s="187"/>
      <c r="F102" s="187"/>
      <c r="G102" s="187"/>
      <c r="H102" s="187"/>
      <c r="I102" s="187"/>
      <c r="J102" s="187"/>
      <c r="K102" s="187"/>
      <c r="L102" s="187"/>
      <c r="M102" s="187"/>
      <c r="N102" s="187"/>
    </row>
    <row r="103" spans="1:14">
      <c r="A103" s="187"/>
      <c r="B103" s="187"/>
      <c r="C103" s="187"/>
      <c r="D103" s="187"/>
      <c r="E103" s="187"/>
      <c r="F103" s="187"/>
      <c r="G103" s="187"/>
      <c r="H103" s="187"/>
      <c r="I103" s="187"/>
      <c r="J103" s="187"/>
      <c r="K103" s="187"/>
      <c r="L103" s="187"/>
      <c r="M103" s="187"/>
      <c r="N103" s="187"/>
    </row>
    <row r="112" spans="1:14" ht="15" customHeight="1"/>
    <row r="113" ht="14.4" customHeight="1"/>
    <row r="198" spans="1:14">
      <c r="A198" s="187"/>
      <c r="B198" s="187"/>
      <c r="C198" s="187"/>
      <c r="D198" s="187"/>
      <c r="E198" s="187"/>
      <c r="F198" s="187"/>
      <c r="G198" s="187"/>
      <c r="H198" s="187"/>
      <c r="I198" s="187"/>
      <c r="J198" s="187"/>
      <c r="K198" s="187"/>
      <c r="L198" s="187"/>
      <c r="M198" s="187"/>
      <c r="N198" s="187"/>
    </row>
    <row r="199" spans="1:14">
      <c r="A199" s="187"/>
      <c r="B199" s="187"/>
      <c r="C199" s="187"/>
      <c r="D199" s="187"/>
      <c r="E199" s="187"/>
      <c r="F199" s="187"/>
      <c r="G199" s="187"/>
      <c r="H199" s="187"/>
      <c r="I199" s="187"/>
      <c r="J199" s="187"/>
      <c r="K199" s="187"/>
      <c r="L199" s="187"/>
      <c r="M199" s="187"/>
      <c r="N199" s="187"/>
    </row>
    <row r="200" spans="1:14">
      <c r="A200" s="187"/>
      <c r="B200" s="187"/>
      <c r="C200" s="187"/>
      <c r="D200" s="187"/>
      <c r="E200" s="187"/>
      <c r="F200" s="187"/>
      <c r="G200" s="187"/>
      <c r="H200" s="187"/>
      <c r="I200" s="187"/>
      <c r="J200" s="187"/>
      <c r="K200" s="187"/>
      <c r="L200" s="187"/>
      <c r="M200" s="187"/>
      <c r="N200" s="187"/>
    </row>
    <row r="201" spans="1:14">
      <c r="A201" s="187"/>
      <c r="B201" s="187"/>
      <c r="C201" s="187"/>
      <c r="D201" s="187"/>
      <c r="E201" s="187"/>
      <c r="F201" s="187"/>
      <c r="G201" s="187"/>
      <c r="H201" s="187"/>
      <c r="I201" s="187"/>
      <c r="J201" s="187"/>
      <c r="K201" s="187"/>
      <c r="L201" s="187"/>
      <c r="M201" s="187"/>
      <c r="N201" s="187"/>
    </row>
    <row r="202" spans="1:14">
      <c r="A202" s="187"/>
      <c r="B202" s="187"/>
      <c r="C202" s="187"/>
      <c r="D202" s="187"/>
      <c r="E202" s="187"/>
      <c r="F202" s="187"/>
      <c r="G202" s="187"/>
      <c r="H202" s="187"/>
      <c r="I202" s="187"/>
      <c r="J202" s="187"/>
      <c r="K202" s="187"/>
      <c r="L202" s="187"/>
      <c r="M202" s="187"/>
      <c r="N202" s="187"/>
    </row>
    <row r="203" spans="1:14">
      <c r="A203" s="187"/>
      <c r="B203" s="187"/>
      <c r="C203" s="187"/>
      <c r="D203" s="187"/>
      <c r="E203" s="187"/>
      <c r="F203" s="187"/>
      <c r="G203" s="187"/>
      <c r="H203" s="187"/>
      <c r="I203" s="187"/>
      <c r="J203" s="187"/>
      <c r="K203" s="187"/>
      <c r="L203" s="187"/>
      <c r="M203" s="187"/>
      <c r="N203" s="187"/>
    </row>
  </sheetData>
  <protectedRanges>
    <protectedRange sqref="D13:D15" name="Rango1"/>
  </protectedRanges>
  <mergeCells count="22">
    <mergeCell ref="A7:N7"/>
    <mergeCell ref="A2:N2"/>
    <mergeCell ref="A3:N3"/>
    <mergeCell ref="A4:N4"/>
    <mergeCell ref="A5:N5"/>
    <mergeCell ref="A6:N6"/>
    <mergeCell ref="A8:N8"/>
    <mergeCell ref="A9:A12"/>
    <mergeCell ref="B9:B12"/>
    <mergeCell ref="C9:M9"/>
    <mergeCell ref="N9:N12"/>
    <mergeCell ref="C10:C12"/>
    <mergeCell ref="D10:D12"/>
    <mergeCell ref="E10:E12"/>
    <mergeCell ref="F10:F12"/>
    <mergeCell ref="G10:G12"/>
    <mergeCell ref="H10:H12"/>
    <mergeCell ref="I10:I12"/>
    <mergeCell ref="J10:J12"/>
    <mergeCell ref="K10:K12"/>
    <mergeCell ref="L10:L12"/>
    <mergeCell ref="M10:M12"/>
  </mergeCells>
  <pageMargins left="0.25" right="0.25" top="0.75" bottom="0.75" header="0.3" footer="0.3"/>
  <pageSetup paperSize="5" orientation="landscape" horizontalDpi="4294967293" verticalDpi="72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05"/>
  <sheetViews>
    <sheetView topLeftCell="A39" workbookViewId="0">
      <selection sqref="A1:M64"/>
    </sheetView>
  </sheetViews>
  <sheetFormatPr baseColWidth="10" defaultRowHeight="14.4"/>
  <cols>
    <col min="2" max="2" width="21.5546875" customWidth="1"/>
    <col min="7" max="7" width="14.109375" customWidth="1"/>
    <col min="11" max="11" width="12.5546875" customWidth="1"/>
    <col min="12" max="12" width="12.5546875" bestFit="1" customWidth="1"/>
    <col min="15" max="15" width="14.33203125" customWidth="1"/>
  </cols>
  <sheetData>
    <row r="1" spans="1:11" ht="18">
      <c r="A1" s="293"/>
      <c r="B1" s="294"/>
      <c r="C1" s="294"/>
      <c r="D1" s="294"/>
      <c r="E1" s="294"/>
      <c r="F1" s="294"/>
      <c r="G1" s="294"/>
      <c r="H1" s="294"/>
      <c r="I1" s="294"/>
      <c r="J1" s="294"/>
      <c r="K1" s="317" t="s">
        <v>107</v>
      </c>
    </row>
    <row r="2" spans="1:11" ht="18">
      <c r="A2" s="412" t="s">
        <v>38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1" ht="18">
      <c r="A3" s="412" t="s">
        <v>266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</row>
    <row r="4" spans="1:11" ht="18">
      <c r="A4" s="412" t="s">
        <v>108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</row>
    <row r="5" spans="1:11" ht="19.2" customHeight="1">
      <c r="A5" s="412" t="s">
        <v>365</v>
      </c>
      <c r="B5" s="413"/>
      <c r="C5" s="413"/>
      <c r="D5" s="413"/>
      <c r="E5" s="413"/>
      <c r="F5" s="413"/>
      <c r="G5" s="413"/>
      <c r="H5" s="413"/>
      <c r="I5" s="413"/>
      <c r="J5" s="413"/>
      <c r="K5" s="413"/>
    </row>
    <row r="6" spans="1:11" ht="27.6" customHeight="1" thickBot="1">
      <c r="A6" s="412" t="s">
        <v>109</v>
      </c>
      <c r="B6" s="413"/>
      <c r="C6" s="413"/>
      <c r="D6" s="413"/>
      <c r="E6" s="413"/>
      <c r="F6" s="413"/>
      <c r="G6" s="413"/>
      <c r="H6" s="413"/>
      <c r="I6" s="413"/>
      <c r="J6" s="413"/>
      <c r="K6" s="413"/>
    </row>
    <row r="7" spans="1:11" ht="18.600000000000001" hidden="1" thickBot="1">
      <c r="A7" s="412"/>
      <c r="B7" s="413"/>
      <c r="C7" s="413"/>
      <c r="D7" s="413"/>
      <c r="E7" s="413"/>
      <c r="F7" s="413"/>
      <c r="G7" s="413"/>
      <c r="H7" s="413"/>
      <c r="I7" s="413"/>
      <c r="J7" s="413"/>
      <c r="K7" s="413"/>
    </row>
    <row r="8" spans="1:11" ht="18.600000000000001" hidden="1" thickBot="1">
      <c r="A8" s="449" t="s">
        <v>110</v>
      </c>
      <c r="B8" s="450"/>
      <c r="C8" s="450"/>
      <c r="D8" s="450"/>
      <c r="E8" s="450"/>
      <c r="F8" s="450"/>
      <c r="G8" s="450"/>
      <c r="H8" s="450"/>
      <c r="I8" s="450"/>
      <c r="J8" s="450"/>
      <c r="K8" s="450"/>
    </row>
    <row r="9" spans="1:11" ht="16.8" thickBot="1">
      <c r="A9" s="451" t="s">
        <v>90</v>
      </c>
      <c r="B9" s="454" t="s">
        <v>91</v>
      </c>
      <c r="C9" s="457" t="s">
        <v>111</v>
      </c>
      <c r="D9" s="458"/>
      <c r="E9" s="458"/>
      <c r="F9" s="459"/>
      <c r="G9" s="460" t="s">
        <v>112</v>
      </c>
      <c r="H9" s="460" t="s">
        <v>113</v>
      </c>
      <c r="I9" s="460" t="s">
        <v>114</v>
      </c>
      <c r="J9" s="460" t="s">
        <v>115</v>
      </c>
      <c r="K9" s="463" t="s">
        <v>116</v>
      </c>
    </row>
    <row r="10" spans="1:11" ht="15.6" thickBot="1">
      <c r="A10" s="452"/>
      <c r="B10" s="455"/>
      <c r="C10" s="466" t="s">
        <v>117</v>
      </c>
      <c r="D10" s="467"/>
      <c r="E10" s="318" t="s">
        <v>118</v>
      </c>
      <c r="F10" s="447" t="s">
        <v>119</v>
      </c>
      <c r="G10" s="461"/>
      <c r="H10" s="461"/>
      <c r="I10" s="461"/>
      <c r="J10" s="461"/>
      <c r="K10" s="464"/>
    </row>
    <row r="11" spans="1:11" ht="52.2" thickBot="1">
      <c r="A11" s="453"/>
      <c r="B11" s="456"/>
      <c r="C11" s="319" t="s">
        <v>120</v>
      </c>
      <c r="D11" s="320" t="s">
        <v>121</v>
      </c>
      <c r="E11" s="321" t="s">
        <v>122</v>
      </c>
      <c r="F11" s="448"/>
      <c r="G11" s="462"/>
      <c r="H11" s="462"/>
      <c r="I11" s="462"/>
      <c r="J11" s="462"/>
      <c r="K11" s="465"/>
    </row>
    <row r="12" spans="1:11" ht="15" thickBot="1">
      <c r="A12" s="322">
        <v>11</v>
      </c>
      <c r="B12" s="323" t="s">
        <v>30</v>
      </c>
      <c r="C12" s="324"/>
      <c r="D12" s="324"/>
      <c r="E12" s="325"/>
      <c r="F12" s="325"/>
      <c r="G12" s="326">
        <f>G13</f>
        <v>4547.1749999999993</v>
      </c>
      <c r="H12" s="324"/>
      <c r="I12" s="324"/>
      <c r="J12" s="324"/>
      <c r="K12" s="327">
        <f t="shared" ref="K12:K18" si="0">SUM(C12:J12)</f>
        <v>4547.1749999999993</v>
      </c>
    </row>
    <row r="13" spans="1:11" ht="15" thickBot="1">
      <c r="A13" s="7">
        <v>118</v>
      </c>
      <c r="B13" s="8" t="s">
        <v>36</v>
      </c>
      <c r="C13" s="86"/>
      <c r="D13" s="86"/>
      <c r="E13" s="86"/>
      <c r="F13" s="86"/>
      <c r="G13" s="11">
        <f>G14+G15+G16+G17+G18</f>
        <v>4547.1749999999993</v>
      </c>
      <c r="H13" s="86"/>
      <c r="I13" s="86"/>
      <c r="J13" s="86"/>
      <c r="K13" s="86">
        <f t="shared" si="0"/>
        <v>4547.1749999999993</v>
      </c>
    </row>
    <row r="14" spans="1:11" ht="15" thickBot="1">
      <c r="A14" s="9">
        <v>11512</v>
      </c>
      <c r="B14" s="10" t="s">
        <v>234</v>
      </c>
      <c r="C14" s="86"/>
      <c r="D14" s="86"/>
      <c r="E14" s="86"/>
      <c r="F14" s="86"/>
      <c r="G14" s="12">
        <f>N72</f>
        <v>0</v>
      </c>
      <c r="H14" s="86"/>
      <c r="I14" s="86"/>
      <c r="J14" s="86"/>
      <c r="K14" s="86">
        <f t="shared" si="0"/>
        <v>0</v>
      </c>
    </row>
    <row r="15" spans="1:11" ht="15" thickBot="1">
      <c r="A15" s="9">
        <v>11801</v>
      </c>
      <c r="B15" s="10" t="s">
        <v>31</v>
      </c>
      <c r="C15" s="86"/>
      <c r="D15" s="86"/>
      <c r="E15" s="86"/>
      <c r="F15" s="86"/>
      <c r="G15" s="12">
        <f>N73</f>
        <v>4346.5199999999995</v>
      </c>
      <c r="H15" s="86"/>
      <c r="I15" s="86"/>
      <c r="J15" s="86"/>
      <c r="K15" s="86">
        <f t="shared" si="0"/>
        <v>4346.5199999999995</v>
      </c>
    </row>
    <row r="16" spans="1:11" ht="15" thickBot="1">
      <c r="A16" s="9">
        <v>11802</v>
      </c>
      <c r="B16" s="10" t="s">
        <v>226</v>
      </c>
      <c r="C16" s="86"/>
      <c r="D16" s="86"/>
      <c r="E16" s="86"/>
      <c r="F16" s="86"/>
      <c r="G16" s="12">
        <f>N74</f>
        <v>0</v>
      </c>
      <c r="H16" s="86"/>
      <c r="I16" s="86"/>
      <c r="J16" s="86"/>
      <c r="K16" s="86">
        <f t="shared" si="0"/>
        <v>0</v>
      </c>
    </row>
    <row r="17" spans="1:11" ht="15" thickBot="1">
      <c r="A17" s="9">
        <v>11818</v>
      </c>
      <c r="B17" s="10" t="s">
        <v>13</v>
      </c>
      <c r="C17" s="86"/>
      <c r="D17" s="86"/>
      <c r="E17" s="86"/>
      <c r="F17" s="86"/>
      <c r="G17" s="12">
        <f>N75</f>
        <v>200.65499999999997</v>
      </c>
      <c r="H17" s="86"/>
      <c r="I17" s="86"/>
      <c r="J17" s="86"/>
      <c r="K17" s="86">
        <f t="shared" si="0"/>
        <v>200.65499999999997</v>
      </c>
    </row>
    <row r="18" spans="1:11" ht="15" thickBot="1">
      <c r="A18" s="9">
        <v>11899</v>
      </c>
      <c r="B18" s="10" t="s">
        <v>298</v>
      </c>
      <c r="C18" s="86"/>
      <c r="D18" s="86"/>
      <c r="E18" s="86"/>
      <c r="F18" s="86"/>
      <c r="G18" s="12">
        <f>N76</f>
        <v>0</v>
      </c>
      <c r="H18" s="86"/>
      <c r="I18" s="86"/>
      <c r="J18" s="86"/>
      <c r="K18" s="86">
        <f t="shared" si="0"/>
        <v>0</v>
      </c>
    </row>
    <row r="19" spans="1:11" ht="15" thickBot="1">
      <c r="A19" s="273">
        <v>12</v>
      </c>
      <c r="B19" s="274" t="s">
        <v>14</v>
      </c>
      <c r="C19" s="279"/>
      <c r="D19" s="279"/>
      <c r="E19" s="279"/>
      <c r="F19" s="279"/>
      <c r="G19" s="276">
        <f>G20</f>
        <v>34939.53</v>
      </c>
      <c r="H19" s="279"/>
      <c r="I19" s="279"/>
      <c r="J19" s="279"/>
      <c r="K19" s="272">
        <f t="shared" ref="K19:K30" si="1">SUM(C19:J19)</f>
        <v>34939.53</v>
      </c>
    </row>
    <row r="20" spans="1:11" ht="15" thickBot="1">
      <c r="A20" s="7">
        <v>121</v>
      </c>
      <c r="B20" s="8" t="s">
        <v>15</v>
      </c>
      <c r="C20" s="86"/>
      <c r="D20" s="86"/>
      <c r="E20" s="86"/>
      <c r="F20" s="86"/>
      <c r="G20" s="11">
        <f>G21+G22+G23+G24+G25+G26+G27+G28+G29+G30+G31</f>
        <v>34939.53</v>
      </c>
      <c r="H20" s="86"/>
      <c r="I20" s="86"/>
      <c r="J20" s="86"/>
      <c r="K20" s="86">
        <f t="shared" si="1"/>
        <v>34939.53</v>
      </c>
    </row>
    <row r="21" spans="1:11" ht="15" thickBot="1">
      <c r="A21" s="9">
        <v>12105</v>
      </c>
      <c r="B21" s="10" t="s">
        <v>235</v>
      </c>
      <c r="C21" s="86"/>
      <c r="D21" s="86"/>
      <c r="E21" s="86"/>
      <c r="F21" s="86"/>
      <c r="G21" s="12">
        <f t="shared" ref="G21:G31" si="2">N79</f>
        <v>3047.1600000000003</v>
      </c>
      <c r="H21" s="86"/>
      <c r="I21" s="86"/>
      <c r="J21" s="86"/>
      <c r="K21" s="86">
        <f t="shared" si="1"/>
        <v>3047.1600000000003</v>
      </c>
    </row>
    <row r="22" spans="1:11" ht="15" thickBot="1">
      <c r="A22" s="9">
        <v>12106</v>
      </c>
      <c r="B22" s="10" t="s">
        <v>235</v>
      </c>
      <c r="C22" s="86"/>
      <c r="D22" s="86"/>
      <c r="E22" s="86"/>
      <c r="F22" s="86"/>
      <c r="G22" s="12">
        <f t="shared" si="2"/>
        <v>105</v>
      </c>
      <c r="H22" s="86"/>
      <c r="I22" s="86"/>
      <c r="J22" s="86"/>
      <c r="K22" s="86">
        <f t="shared" si="1"/>
        <v>105</v>
      </c>
    </row>
    <row r="23" spans="1:11" ht="15" thickBot="1">
      <c r="A23" s="9">
        <v>12108</v>
      </c>
      <c r="B23" s="10" t="s">
        <v>102</v>
      </c>
      <c r="C23" s="86"/>
      <c r="D23" s="86"/>
      <c r="E23" s="86"/>
      <c r="F23" s="86"/>
      <c r="G23" s="12">
        <f t="shared" si="2"/>
        <v>2099.7599999999998</v>
      </c>
      <c r="H23" s="86"/>
      <c r="I23" s="86"/>
      <c r="J23" s="86"/>
      <c r="K23" s="86">
        <f t="shared" si="1"/>
        <v>2099.7599999999998</v>
      </c>
    </row>
    <row r="24" spans="1:11" ht="15" thickBot="1">
      <c r="A24" s="9">
        <v>12109</v>
      </c>
      <c r="B24" s="10" t="s">
        <v>236</v>
      </c>
      <c r="C24" s="86"/>
      <c r="D24" s="86"/>
      <c r="E24" s="86"/>
      <c r="F24" s="86"/>
      <c r="G24" s="12">
        <f t="shared" si="2"/>
        <v>6267.4500000000007</v>
      </c>
      <c r="H24" s="86"/>
      <c r="I24" s="86"/>
      <c r="J24" s="86"/>
      <c r="K24" s="86">
        <f t="shared" si="1"/>
        <v>6267.4500000000007</v>
      </c>
    </row>
    <row r="25" spans="1:11" ht="15" thickBot="1">
      <c r="A25" s="9">
        <v>12110</v>
      </c>
      <c r="B25" s="10" t="s">
        <v>18</v>
      </c>
      <c r="C25" s="87"/>
      <c r="D25" s="87"/>
      <c r="E25" s="87"/>
      <c r="F25" s="87"/>
      <c r="G25" s="12">
        <f t="shared" si="2"/>
        <v>0</v>
      </c>
      <c r="H25" s="87"/>
      <c r="I25" s="87"/>
      <c r="J25" s="88"/>
      <c r="K25" s="89">
        <f t="shared" si="1"/>
        <v>0</v>
      </c>
    </row>
    <row r="26" spans="1:11" ht="15" thickBot="1">
      <c r="A26" s="9">
        <v>12111</v>
      </c>
      <c r="B26" s="10" t="s">
        <v>237</v>
      </c>
      <c r="C26" s="90"/>
      <c r="D26" s="90"/>
      <c r="E26" s="90"/>
      <c r="F26" s="90"/>
      <c r="G26" s="12">
        <f t="shared" si="2"/>
        <v>315</v>
      </c>
      <c r="H26" s="90"/>
      <c r="I26" s="90"/>
      <c r="J26" s="90"/>
      <c r="K26" s="175">
        <f t="shared" si="1"/>
        <v>315</v>
      </c>
    </row>
    <row r="27" spans="1:11" ht="15" thickBot="1">
      <c r="A27" s="9">
        <v>12114</v>
      </c>
      <c r="B27" s="10" t="s">
        <v>238</v>
      </c>
      <c r="C27" s="91"/>
      <c r="D27" s="91"/>
      <c r="E27" s="91"/>
      <c r="F27" s="91"/>
      <c r="G27" s="12">
        <f t="shared" si="2"/>
        <v>3448.92</v>
      </c>
      <c r="H27" s="91"/>
      <c r="I27" s="91"/>
      <c r="J27" s="92"/>
      <c r="K27" s="93">
        <f t="shared" si="1"/>
        <v>3448.92</v>
      </c>
    </row>
    <row r="28" spans="1:11" ht="15" thickBot="1">
      <c r="A28" s="9">
        <v>12117</v>
      </c>
      <c r="B28" s="10" t="s">
        <v>228</v>
      </c>
      <c r="C28" s="87"/>
      <c r="D28" s="87"/>
      <c r="E28" s="87"/>
      <c r="F28" s="87"/>
      <c r="G28" s="12">
        <f t="shared" si="2"/>
        <v>1112.52</v>
      </c>
      <c r="H28" s="87"/>
      <c r="I28" s="87"/>
      <c r="J28" s="88"/>
      <c r="K28" s="89">
        <f t="shared" si="1"/>
        <v>1112.52</v>
      </c>
    </row>
    <row r="29" spans="1:11" ht="15" thickBot="1">
      <c r="A29" s="9">
        <v>12118</v>
      </c>
      <c r="B29" s="10" t="s">
        <v>229</v>
      </c>
      <c r="C29" s="90"/>
      <c r="D29" s="90"/>
      <c r="E29" s="90"/>
      <c r="F29" s="90"/>
      <c r="G29" s="12">
        <f t="shared" si="2"/>
        <v>15618</v>
      </c>
      <c r="H29" s="90"/>
      <c r="I29" s="90"/>
      <c r="J29" s="90"/>
      <c r="K29" s="175">
        <f t="shared" si="1"/>
        <v>15618</v>
      </c>
    </row>
    <row r="30" spans="1:11" ht="15" thickBot="1">
      <c r="A30" s="9">
        <v>12119</v>
      </c>
      <c r="B30" s="10" t="s">
        <v>230</v>
      </c>
      <c r="C30" s="91"/>
      <c r="D30" s="91"/>
      <c r="E30" s="91"/>
      <c r="F30" s="91"/>
      <c r="G30" s="12">
        <f t="shared" si="2"/>
        <v>2513.4</v>
      </c>
      <c r="H30" s="91"/>
      <c r="I30" s="91"/>
      <c r="J30" s="92"/>
      <c r="K30" s="93">
        <f t="shared" si="1"/>
        <v>2513.4</v>
      </c>
    </row>
    <row r="31" spans="1:11" ht="15" thickBot="1">
      <c r="A31" s="9">
        <v>12199</v>
      </c>
      <c r="B31" s="10" t="s">
        <v>239</v>
      </c>
      <c r="C31" s="91"/>
      <c r="D31" s="91"/>
      <c r="E31" s="91"/>
      <c r="F31" s="91"/>
      <c r="G31" s="12">
        <f t="shared" si="2"/>
        <v>412.32000000000005</v>
      </c>
      <c r="H31" s="91"/>
      <c r="I31" s="91"/>
      <c r="J31" s="92"/>
      <c r="K31" s="93">
        <f t="shared" ref="K31" si="3">SUM(C31:J31)</f>
        <v>412.32000000000005</v>
      </c>
    </row>
    <row r="32" spans="1:11" ht="15" thickBot="1">
      <c r="A32" s="273">
        <v>122</v>
      </c>
      <c r="B32" s="274" t="s">
        <v>21</v>
      </c>
      <c r="C32" s="278"/>
      <c r="D32" s="278"/>
      <c r="E32" s="278"/>
      <c r="F32" s="278"/>
      <c r="G32" s="276">
        <f>G33+G34</f>
        <v>3731.2049999999999</v>
      </c>
      <c r="H32" s="278"/>
      <c r="I32" s="278"/>
      <c r="J32" s="278"/>
      <c r="K32" s="271">
        <f t="shared" ref="K32:K44" si="4">SUM(C32:J32)</f>
        <v>3731.2049999999999</v>
      </c>
    </row>
    <row r="33" spans="1:16" ht="15" thickBot="1">
      <c r="A33" s="9">
        <v>12210</v>
      </c>
      <c r="B33" s="10" t="s">
        <v>22</v>
      </c>
      <c r="C33" s="91"/>
      <c r="D33" s="91"/>
      <c r="E33" s="91"/>
      <c r="F33" s="91"/>
      <c r="G33" s="12">
        <f>N91</f>
        <v>3567.4049999999997</v>
      </c>
      <c r="H33" s="91"/>
      <c r="I33" s="91"/>
      <c r="J33" s="92"/>
      <c r="K33" s="93">
        <f t="shared" si="4"/>
        <v>3567.4049999999997</v>
      </c>
    </row>
    <row r="34" spans="1:16" ht="15" thickBot="1">
      <c r="A34" s="9">
        <v>12211</v>
      </c>
      <c r="B34" s="10" t="s">
        <v>23</v>
      </c>
      <c r="C34" s="90"/>
      <c r="D34" s="90"/>
      <c r="E34" s="90"/>
      <c r="F34" s="90"/>
      <c r="G34" s="12">
        <f>N92</f>
        <v>163.80000000000001</v>
      </c>
      <c r="H34" s="90"/>
      <c r="I34" s="90"/>
      <c r="J34" s="90"/>
      <c r="K34" s="175">
        <f t="shared" si="4"/>
        <v>163.80000000000001</v>
      </c>
    </row>
    <row r="35" spans="1:16" ht="15" thickBot="1">
      <c r="A35" s="7"/>
      <c r="B35" s="8"/>
      <c r="C35" s="91"/>
      <c r="D35" s="91"/>
      <c r="E35" s="91"/>
      <c r="F35" s="91"/>
      <c r="G35" s="11">
        <f>G36</f>
        <v>7776</v>
      </c>
      <c r="H35" s="91"/>
      <c r="I35" s="91"/>
      <c r="J35" s="92"/>
      <c r="K35" s="270">
        <f t="shared" si="4"/>
        <v>7776</v>
      </c>
    </row>
    <row r="36" spans="1:16" ht="15" thickBot="1">
      <c r="A36" s="9">
        <v>14201</v>
      </c>
      <c r="B36" s="10" t="s">
        <v>232</v>
      </c>
      <c r="C36" s="95"/>
      <c r="D36" s="95"/>
      <c r="E36" s="95"/>
      <c r="F36" s="95"/>
      <c r="G36" s="12">
        <f>N94</f>
        <v>7776</v>
      </c>
      <c r="H36" s="95"/>
      <c r="I36" s="95"/>
      <c r="J36" s="95"/>
      <c r="K36" s="176">
        <f t="shared" si="4"/>
        <v>7776</v>
      </c>
    </row>
    <row r="37" spans="1:16" ht="15" thickBot="1">
      <c r="A37" s="273">
        <v>15</v>
      </c>
      <c r="B37" s="274" t="s">
        <v>24</v>
      </c>
      <c r="C37" s="275"/>
      <c r="D37" s="275"/>
      <c r="E37" s="275"/>
      <c r="F37" s="275"/>
      <c r="G37" s="276">
        <f>G38</f>
        <v>19183.500000000004</v>
      </c>
      <c r="H37" s="275"/>
      <c r="I37" s="275"/>
      <c r="J37" s="277"/>
      <c r="K37" s="270">
        <f t="shared" si="4"/>
        <v>19183.500000000004</v>
      </c>
      <c r="L37" s="123">
        <f>K37+K35+K32+K19+K12</f>
        <v>70177.41</v>
      </c>
    </row>
    <row r="38" spans="1:16" ht="15" thickBot="1">
      <c r="A38" s="7">
        <v>153</v>
      </c>
      <c r="B38" s="8" t="s">
        <v>25</v>
      </c>
      <c r="C38" s="95"/>
      <c r="D38" s="95"/>
      <c r="E38" s="95"/>
      <c r="F38" s="95"/>
      <c r="G38" s="11">
        <f>G39+G40</f>
        <v>19183.500000000004</v>
      </c>
      <c r="H38" s="95"/>
      <c r="I38" s="95"/>
      <c r="J38" s="95"/>
      <c r="K38" s="176">
        <f t="shared" si="4"/>
        <v>19183.500000000004</v>
      </c>
    </row>
    <row r="39" spans="1:16" ht="15" thickBot="1">
      <c r="A39" s="9">
        <v>15312</v>
      </c>
      <c r="B39" s="94" t="s">
        <v>26</v>
      </c>
      <c r="C39" s="96"/>
      <c r="D39" s="96"/>
      <c r="E39" s="96"/>
      <c r="F39" s="96"/>
      <c r="G39" s="12">
        <f>N97</f>
        <v>91.44</v>
      </c>
      <c r="H39" s="96"/>
      <c r="I39" s="96"/>
      <c r="J39" s="96"/>
      <c r="K39" s="177">
        <f t="shared" si="4"/>
        <v>91.44</v>
      </c>
    </row>
    <row r="40" spans="1:16" ht="15" thickBot="1">
      <c r="A40" s="179">
        <v>15799</v>
      </c>
      <c r="B40" s="180" t="s">
        <v>240</v>
      </c>
      <c r="C40" s="181"/>
      <c r="D40" s="181"/>
      <c r="E40" s="181"/>
      <c r="F40" s="181"/>
      <c r="G40" s="12">
        <f>N98</f>
        <v>19092.060000000005</v>
      </c>
      <c r="H40" s="97"/>
      <c r="I40" s="97"/>
      <c r="J40" s="97"/>
      <c r="K40" s="178">
        <f t="shared" si="4"/>
        <v>19092.060000000005</v>
      </c>
    </row>
    <row r="41" spans="1:16">
      <c r="A41" s="126" t="s">
        <v>27</v>
      </c>
      <c r="B41" s="127"/>
      <c r="C41" s="97"/>
      <c r="D41" s="97"/>
      <c r="E41" s="97"/>
      <c r="F41" s="97"/>
      <c r="G41" s="98"/>
      <c r="H41" s="97"/>
      <c r="I41" s="97"/>
      <c r="J41" s="97"/>
      <c r="K41" s="178">
        <f t="shared" si="4"/>
        <v>0</v>
      </c>
    </row>
    <row r="42" spans="1:16">
      <c r="A42" s="328">
        <v>16201</v>
      </c>
      <c r="B42" s="329" t="s">
        <v>124</v>
      </c>
      <c r="C42" s="330">
        <f>15256.12*12</f>
        <v>183073.44</v>
      </c>
      <c r="D42" s="331"/>
      <c r="E42" s="331"/>
      <c r="F42" s="331"/>
      <c r="G42" s="331"/>
      <c r="H42" s="331"/>
      <c r="I42" s="331"/>
      <c r="J42" s="331"/>
      <c r="K42" s="330">
        <f t="shared" si="4"/>
        <v>183073.44</v>
      </c>
    </row>
    <row r="43" spans="1:16">
      <c r="A43" s="328">
        <v>22201</v>
      </c>
      <c r="B43" s="329" t="s">
        <v>125</v>
      </c>
      <c r="C43" s="331"/>
      <c r="D43" s="330">
        <f>45768.34*12</f>
        <v>549220.07999999996</v>
      </c>
      <c r="E43" s="331"/>
      <c r="F43" s="331"/>
      <c r="G43" s="331"/>
      <c r="H43" s="331"/>
      <c r="I43" s="331"/>
      <c r="J43" s="331"/>
      <c r="K43" s="330">
        <f t="shared" si="4"/>
        <v>549220.07999999996</v>
      </c>
    </row>
    <row r="44" spans="1:16">
      <c r="A44" s="99">
        <v>32102</v>
      </c>
      <c r="B44" s="100" t="s">
        <v>123</v>
      </c>
      <c r="C44" s="101"/>
      <c r="D44" s="101"/>
      <c r="E44" s="101"/>
      <c r="F44" s="101"/>
      <c r="G44" s="101"/>
      <c r="H44" s="101"/>
      <c r="I44" s="101"/>
      <c r="J44" s="101"/>
      <c r="K44" s="101">
        <f t="shared" si="4"/>
        <v>0</v>
      </c>
      <c r="M44" s="139"/>
      <c r="N44" s="139"/>
      <c r="O44" s="139"/>
      <c r="P44" s="139"/>
    </row>
    <row r="45" spans="1:16">
      <c r="A45" s="332"/>
      <c r="B45" s="332"/>
      <c r="C45" s="333">
        <f>SUM(C42:C44)</f>
        <v>183073.44</v>
      </c>
      <c r="D45" s="333">
        <f>SUM(D43:D44)</f>
        <v>549220.07999999996</v>
      </c>
      <c r="E45" s="334"/>
      <c r="F45" s="334"/>
      <c r="G45" s="333">
        <f>G14+G15+G16+G17+G18+G21+G22+G23+G24+G25+G26+G27+G28+G29+G30+G31+G33+G34+G36+G39+G40</f>
        <v>70177.41</v>
      </c>
      <c r="H45" s="334"/>
      <c r="I45" s="334"/>
      <c r="J45" s="334"/>
      <c r="K45" s="335">
        <f>K43+K42+K37+K35+K32+K19+K12</f>
        <v>802470.93</v>
      </c>
      <c r="L45" s="264">
        <f>C45+D45+G45</f>
        <v>802470.93</v>
      </c>
      <c r="M45" s="139"/>
      <c r="N45" s="139"/>
      <c r="O45" s="139"/>
      <c r="P45" s="139"/>
    </row>
    <row r="46" spans="1:16">
      <c r="P46" s="139"/>
    </row>
    <row r="66" spans="1:16" ht="15" thickBot="1"/>
    <row r="67" spans="1:16" ht="15" thickBot="1">
      <c r="A67" s="383" t="s">
        <v>0</v>
      </c>
      <c r="B67" s="442" t="s">
        <v>1</v>
      </c>
      <c r="C67" s="444" t="s">
        <v>2</v>
      </c>
      <c r="D67" s="445"/>
      <c r="E67" s="445"/>
      <c r="F67" s="445"/>
      <c r="G67" s="445"/>
      <c r="H67" s="445"/>
      <c r="I67" s="445"/>
      <c r="J67" s="445"/>
      <c r="K67" s="445"/>
      <c r="L67" s="445"/>
      <c r="M67" s="445"/>
      <c r="N67" s="445"/>
      <c r="O67" s="446"/>
    </row>
    <row r="68" spans="1:16">
      <c r="A68" s="384"/>
      <c r="B68" s="443"/>
      <c r="C68" s="140" t="s">
        <v>3</v>
      </c>
      <c r="D68" s="141" t="s">
        <v>4</v>
      </c>
      <c r="E68" s="141" t="s">
        <v>5</v>
      </c>
      <c r="F68" s="141" t="s">
        <v>6</v>
      </c>
      <c r="G68" s="141" t="s">
        <v>7</v>
      </c>
      <c r="H68" s="141" t="s">
        <v>8</v>
      </c>
      <c r="I68" s="141" t="s">
        <v>9</v>
      </c>
      <c r="J68" s="141" t="s">
        <v>10</v>
      </c>
      <c r="K68" s="141" t="s">
        <v>11</v>
      </c>
      <c r="L68" s="142" t="s">
        <v>12</v>
      </c>
      <c r="M68" s="143" t="s">
        <v>223</v>
      </c>
      <c r="N68" s="141">
        <v>2017</v>
      </c>
      <c r="O68" s="139"/>
    </row>
    <row r="69" spans="1:16">
      <c r="A69" s="260">
        <v>11</v>
      </c>
      <c r="B69" s="261" t="s">
        <v>30</v>
      </c>
      <c r="C69" s="258"/>
      <c r="D69" s="258"/>
      <c r="E69" s="258"/>
      <c r="F69" s="258"/>
      <c r="G69" s="258"/>
      <c r="H69" s="258"/>
      <c r="I69" s="258"/>
      <c r="J69" s="258"/>
      <c r="K69" s="262">
        <f>K70</f>
        <v>3031.45</v>
      </c>
      <c r="L69" s="258">
        <f>K69/8</f>
        <v>378.93124999999998</v>
      </c>
      <c r="M69" s="258">
        <f>L69*4</f>
        <v>1515.7249999999999</v>
      </c>
      <c r="N69" s="262">
        <f>M69+K69</f>
        <v>4547.1749999999993</v>
      </c>
      <c r="O69" s="139"/>
    </row>
    <row r="70" spans="1:16">
      <c r="A70" s="6">
        <v>118</v>
      </c>
      <c r="B70" s="144" t="s">
        <v>32</v>
      </c>
      <c r="C70" s="145"/>
      <c r="D70" s="146"/>
      <c r="E70" s="145"/>
      <c r="F70" s="145"/>
      <c r="G70" s="145"/>
      <c r="H70" s="145"/>
      <c r="I70" s="145"/>
      <c r="J70" s="145"/>
      <c r="K70" s="146">
        <f>K71+K72+K73+K74+K75+K76</f>
        <v>3031.45</v>
      </c>
      <c r="L70" s="145">
        <f>K70/8</f>
        <v>378.93124999999998</v>
      </c>
      <c r="M70" s="145">
        <f>L70*4</f>
        <v>1515.7249999999999</v>
      </c>
      <c r="N70" s="146">
        <f>M70+K70</f>
        <v>4547.1749999999993</v>
      </c>
      <c r="O70" s="139"/>
    </row>
    <row r="71" spans="1:16">
      <c r="A71" s="6">
        <v>11501</v>
      </c>
      <c r="B71" s="147" t="s">
        <v>224</v>
      </c>
      <c r="C71" s="148">
        <v>0</v>
      </c>
      <c r="D71" s="148"/>
      <c r="E71" s="148"/>
      <c r="F71" s="148"/>
      <c r="G71" s="148"/>
      <c r="H71" s="148"/>
      <c r="I71" s="148"/>
      <c r="J71" s="148"/>
      <c r="K71" s="148">
        <f t="shared" ref="K71:K76" si="5">SUM(C71:J71)</f>
        <v>0</v>
      </c>
      <c r="L71" s="148"/>
      <c r="M71" s="148">
        <f>L71*4</f>
        <v>0</v>
      </c>
      <c r="N71" s="149">
        <f>M71+K71</f>
        <v>0</v>
      </c>
      <c r="O71" s="150">
        <f t="shared" ref="O71:O97" si="6">SUM(N71)</f>
        <v>0</v>
      </c>
    </row>
    <row r="72" spans="1:16">
      <c r="A72" s="6">
        <v>11512</v>
      </c>
      <c r="B72" s="147" t="s">
        <v>225</v>
      </c>
      <c r="C72" s="148"/>
      <c r="D72" s="148"/>
      <c r="E72" s="148"/>
      <c r="F72" s="148"/>
      <c r="G72" s="148"/>
      <c r="H72" s="148"/>
      <c r="I72" s="148"/>
      <c r="J72" s="148"/>
      <c r="K72" s="148">
        <f t="shared" si="5"/>
        <v>0</v>
      </c>
      <c r="L72" s="148">
        <f t="shared" ref="L72:L98" si="7">K72/8</f>
        <v>0</v>
      </c>
      <c r="M72" s="148">
        <f t="shared" ref="M72:M97" si="8">L72*4</f>
        <v>0</v>
      </c>
      <c r="N72" s="149">
        <f>M72+K72</f>
        <v>0</v>
      </c>
      <c r="O72" s="150">
        <f t="shared" si="6"/>
        <v>0</v>
      </c>
    </row>
    <row r="73" spans="1:16">
      <c r="A73" s="6">
        <v>11801</v>
      </c>
      <c r="B73" s="147" t="s">
        <v>31</v>
      </c>
      <c r="C73" s="145">
        <v>362.21</v>
      </c>
      <c r="D73" s="145">
        <v>362.21</v>
      </c>
      <c r="E73" s="145">
        <v>362.21</v>
      </c>
      <c r="F73" s="145">
        <v>362.21</v>
      </c>
      <c r="G73" s="145">
        <v>362.21</v>
      </c>
      <c r="H73" s="145">
        <v>362.21</v>
      </c>
      <c r="I73" s="145">
        <v>362.21</v>
      </c>
      <c r="J73" s="145">
        <v>362.21</v>
      </c>
      <c r="K73" s="145">
        <f t="shared" si="5"/>
        <v>2897.68</v>
      </c>
      <c r="L73" s="145">
        <f t="shared" si="7"/>
        <v>362.21</v>
      </c>
      <c r="M73" s="145">
        <f t="shared" si="8"/>
        <v>1448.84</v>
      </c>
      <c r="N73" s="151">
        <f>M73+K73</f>
        <v>4346.5199999999995</v>
      </c>
      <c r="O73" s="150">
        <f t="shared" si="6"/>
        <v>4346.5199999999995</v>
      </c>
    </row>
    <row r="74" spans="1:16">
      <c r="A74" s="6">
        <v>11802</v>
      </c>
      <c r="B74" s="147" t="s">
        <v>226</v>
      </c>
      <c r="C74" s="145"/>
      <c r="D74" s="145"/>
      <c r="E74" s="145"/>
      <c r="F74" s="145"/>
      <c r="G74" s="145"/>
      <c r="H74" s="145"/>
      <c r="I74" s="145"/>
      <c r="J74" s="145"/>
      <c r="K74" s="152">
        <f t="shared" si="5"/>
        <v>0</v>
      </c>
      <c r="L74" s="145">
        <f t="shared" si="7"/>
        <v>0</v>
      </c>
      <c r="M74" s="145">
        <f t="shared" si="8"/>
        <v>0</v>
      </c>
      <c r="N74" s="151">
        <f t="shared" ref="N74:N83" si="9">M74+K74</f>
        <v>0</v>
      </c>
      <c r="O74" s="150">
        <f t="shared" si="6"/>
        <v>0</v>
      </c>
    </row>
    <row r="75" spans="1:16" ht="15" thickBot="1">
      <c r="A75" s="5">
        <v>11818</v>
      </c>
      <c r="B75" s="147" t="s">
        <v>13</v>
      </c>
      <c r="C75" s="152"/>
      <c r="D75" s="152">
        <v>3.43</v>
      </c>
      <c r="E75" s="152"/>
      <c r="F75" s="152">
        <v>20.58</v>
      </c>
      <c r="G75" s="152">
        <v>41.16</v>
      </c>
      <c r="H75" s="152" t="s">
        <v>332</v>
      </c>
      <c r="I75" s="152">
        <v>68.599999999999994</v>
      </c>
      <c r="J75" s="152">
        <v>0</v>
      </c>
      <c r="K75" s="154">
        <f t="shared" si="5"/>
        <v>133.76999999999998</v>
      </c>
      <c r="L75" s="145">
        <f t="shared" si="7"/>
        <v>16.721249999999998</v>
      </c>
      <c r="M75" s="145">
        <f t="shared" si="8"/>
        <v>66.884999999999991</v>
      </c>
      <c r="N75" s="151">
        <f t="shared" si="9"/>
        <v>200.65499999999997</v>
      </c>
      <c r="O75" s="150">
        <f t="shared" si="6"/>
        <v>200.65499999999997</v>
      </c>
    </row>
    <row r="76" spans="1:16" ht="15" thickBot="1">
      <c r="A76" s="2">
        <v>11899</v>
      </c>
      <c r="B76" s="155"/>
      <c r="C76" s="156">
        <v>0</v>
      </c>
      <c r="D76" s="156"/>
      <c r="E76" s="156"/>
      <c r="F76" s="156"/>
      <c r="G76" s="156">
        <v>0</v>
      </c>
      <c r="H76" s="156">
        <v>0</v>
      </c>
      <c r="I76" s="156"/>
      <c r="J76" s="156">
        <v>0</v>
      </c>
      <c r="K76" s="154">
        <f t="shared" si="5"/>
        <v>0</v>
      </c>
      <c r="L76" s="145">
        <f t="shared" si="7"/>
        <v>0</v>
      </c>
      <c r="M76" s="145">
        <f t="shared" si="8"/>
        <v>0</v>
      </c>
      <c r="N76" s="151">
        <f t="shared" si="9"/>
        <v>0</v>
      </c>
      <c r="O76" s="150">
        <f t="shared" si="6"/>
        <v>0</v>
      </c>
    </row>
    <row r="77" spans="1:16" ht="15" thickBot="1">
      <c r="A77" s="254">
        <v>12</v>
      </c>
      <c r="B77" s="255" t="s">
        <v>14</v>
      </c>
      <c r="C77" s="256"/>
      <c r="D77" s="256"/>
      <c r="E77" s="256"/>
      <c r="F77" s="256"/>
      <c r="G77" s="256"/>
      <c r="H77" s="256"/>
      <c r="I77" s="256"/>
      <c r="J77" s="256"/>
      <c r="K77" s="257">
        <f>K78</f>
        <v>30964.49</v>
      </c>
      <c r="L77" s="258">
        <f t="shared" si="7"/>
        <v>3870.5612500000002</v>
      </c>
      <c r="M77" s="258">
        <f>L77*4</f>
        <v>15482.245000000001</v>
      </c>
      <c r="N77" s="259">
        <f t="shared" si="9"/>
        <v>46446.735000000001</v>
      </c>
      <c r="O77" s="150"/>
    </row>
    <row r="78" spans="1:16" ht="15" thickBot="1">
      <c r="A78" s="2">
        <v>121</v>
      </c>
      <c r="B78" s="155" t="s">
        <v>15</v>
      </c>
      <c r="C78" s="156"/>
      <c r="D78" s="156"/>
      <c r="E78" s="156"/>
      <c r="F78" s="156"/>
      <c r="G78" s="156"/>
      <c r="H78" s="156"/>
      <c r="I78" s="156"/>
      <c r="J78" s="156"/>
      <c r="K78" s="154">
        <f>K79+K80+K81+K82+K83+K84+K85+K86+K87+K88+K89+K90+K91+K92+K93+K94</f>
        <v>30964.49</v>
      </c>
      <c r="L78" s="145">
        <f t="shared" si="7"/>
        <v>3870.5612500000002</v>
      </c>
      <c r="M78" s="145">
        <f t="shared" si="8"/>
        <v>15482.245000000001</v>
      </c>
      <c r="N78" s="151">
        <f t="shared" si="9"/>
        <v>46446.735000000001</v>
      </c>
      <c r="O78" s="150"/>
      <c r="P78" s="263">
        <f>N99-O99</f>
        <v>0</v>
      </c>
    </row>
    <row r="79" spans="1:16" ht="15" thickBot="1">
      <c r="A79" s="1">
        <v>12105</v>
      </c>
      <c r="B79" s="157" t="s">
        <v>227</v>
      </c>
      <c r="C79" s="158">
        <v>253.93</v>
      </c>
      <c r="D79" s="158">
        <v>253.93</v>
      </c>
      <c r="E79" s="158">
        <v>253.93</v>
      </c>
      <c r="F79" s="158">
        <v>253.93</v>
      </c>
      <c r="G79" s="158">
        <v>253.93</v>
      </c>
      <c r="H79" s="158">
        <v>253.93</v>
      </c>
      <c r="I79" s="158">
        <v>253.93</v>
      </c>
      <c r="J79" s="158">
        <v>253.93</v>
      </c>
      <c r="K79" s="154">
        <f>SUM(C79:J79)</f>
        <v>2031.4400000000003</v>
      </c>
      <c r="L79" s="145">
        <f t="shared" si="7"/>
        <v>253.93000000000004</v>
      </c>
      <c r="M79" s="145">
        <f t="shared" si="8"/>
        <v>1015.7200000000001</v>
      </c>
      <c r="N79" s="151">
        <f t="shared" si="9"/>
        <v>3047.1600000000003</v>
      </c>
      <c r="O79" s="150">
        <f t="shared" si="6"/>
        <v>3047.1600000000003</v>
      </c>
    </row>
    <row r="80" spans="1:16" ht="15" thickBot="1">
      <c r="A80" s="1">
        <v>12106</v>
      </c>
      <c r="B80" s="157" t="s">
        <v>227</v>
      </c>
      <c r="C80" s="158">
        <v>5</v>
      </c>
      <c r="D80" s="158">
        <v>10</v>
      </c>
      <c r="E80" s="158"/>
      <c r="F80" s="158"/>
      <c r="G80" s="158">
        <v>5</v>
      </c>
      <c r="H80" s="158">
        <v>30</v>
      </c>
      <c r="I80" s="158">
        <v>15</v>
      </c>
      <c r="J80" s="158">
        <v>5</v>
      </c>
      <c r="K80" s="154">
        <f>SUM(C80:J80)</f>
        <v>70</v>
      </c>
      <c r="L80" s="145">
        <f t="shared" si="7"/>
        <v>8.75</v>
      </c>
      <c r="M80" s="145">
        <f t="shared" si="8"/>
        <v>35</v>
      </c>
      <c r="N80" s="151">
        <f t="shared" si="9"/>
        <v>105</v>
      </c>
      <c r="O80" s="150">
        <f t="shared" si="6"/>
        <v>105</v>
      </c>
    </row>
    <row r="81" spans="1:16" ht="15" thickBot="1">
      <c r="A81" s="1">
        <v>12108</v>
      </c>
      <c r="B81" s="356" t="s">
        <v>16</v>
      </c>
      <c r="C81" s="241">
        <v>174.98</v>
      </c>
      <c r="D81" s="241">
        <v>174.98</v>
      </c>
      <c r="E81" s="159">
        <v>174.98</v>
      </c>
      <c r="F81" s="159">
        <v>174.98</v>
      </c>
      <c r="G81" s="159">
        <v>174.98</v>
      </c>
      <c r="H81" s="159">
        <v>174.98</v>
      </c>
      <c r="I81" s="159">
        <v>174.98</v>
      </c>
      <c r="J81" s="159">
        <v>174.98</v>
      </c>
      <c r="K81" s="160">
        <f>SUM(C81:J81)</f>
        <v>1399.84</v>
      </c>
      <c r="L81" s="148">
        <f t="shared" si="7"/>
        <v>174.98</v>
      </c>
      <c r="M81" s="148">
        <f t="shared" si="8"/>
        <v>699.92</v>
      </c>
      <c r="N81" s="358">
        <f t="shared" si="9"/>
        <v>2099.7599999999998</v>
      </c>
      <c r="O81" s="150">
        <f t="shared" si="6"/>
        <v>2099.7599999999998</v>
      </c>
      <c r="P81" s="139"/>
    </row>
    <row r="82" spans="1:16" ht="15" thickBot="1">
      <c r="A82" s="1">
        <v>12109</v>
      </c>
      <c r="B82" s="357" t="s">
        <v>17</v>
      </c>
      <c r="C82" s="6">
        <v>596.9</v>
      </c>
      <c r="D82" s="6">
        <v>596.9</v>
      </c>
      <c r="E82" s="6">
        <v>596.9</v>
      </c>
      <c r="F82" s="6">
        <v>596.9</v>
      </c>
      <c r="G82" s="6">
        <v>596.9</v>
      </c>
      <c r="H82" s="6">
        <v>596.9</v>
      </c>
      <c r="I82" s="6">
        <v>596.9</v>
      </c>
      <c r="J82" s="6">
        <v>596.9</v>
      </c>
      <c r="K82" s="160">
        <f>SUM(D82:J82)</f>
        <v>4178.3</v>
      </c>
      <c r="L82" s="148">
        <f t="shared" si="7"/>
        <v>522.28750000000002</v>
      </c>
      <c r="M82" s="148">
        <f t="shared" si="8"/>
        <v>2089.15</v>
      </c>
      <c r="N82" s="358">
        <f t="shared" si="9"/>
        <v>6267.4500000000007</v>
      </c>
      <c r="O82" s="150">
        <f t="shared" si="6"/>
        <v>6267.4500000000007</v>
      </c>
      <c r="P82" s="139"/>
    </row>
    <row r="83" spans="1:16" ht="15" thickBot="1">
      <c r="A83" s="1">
        <v>12110</v>
      </c>
      <c r="B83" s="157" t="s">
        <v>18</v>
      </c>
      <c r="C83" s="159"/>
      <c r="D83" s="159"/>
      <c r="E83" s="159"/>
      <c r="F83" s="159"/>
      <c r="G83" s="159"/>
      <c r="H83" s="159"/>
      <c r="I83" s="159"/>
      <c r="J83" s="159"/>
      <c r="K83" s="160"/>
      <c r="L83" s="148">
        <f t="shared" si="7"/>
        <v>0</v>
      </c>
      <c r="M83" s="148">
        <f t="shared" si="8"/>
        <v>0</v>
      </c>
      <c r="N83" s="149">
        <f t="shared" si="9"/>
        <v>0</v>
      </c>
      <c r="O83" s="150">
        <f t="shared" si="6"/>
        <v>0</v>
      </c>
      <c r="P83" s="139"/>
    </row>
    <row r="84" spans="1:16" ht="15" thickBot="1">
      <c r="A84" s="1">
        <v>12111</v>
      </c>
      <c r="B84" s="157" t="s">
        <v>19</v>
      </c>
      <c r="C84" s="161">
        <v>30</v>
      </c>
      <c r="D84" s="161">
        <v>30</v>
      </c>
      <c r="E84" s="161">
        <v>30</v>
      </c>
      <c r="F84" s="161">
        <v>30</v>
      </c>
      <c r="G84" s="161">
        <v>60</v>
      </c>
      <c r="H84" s="161">
        <v>10</v>
      </c>
      <c r="I84" s="161">
        <v>10</v>
      </c>
      <c r="J84" s="161">
        <v>10</v>
      </c>
      <c r="K84" s="162">
        <f t="shared" ref="K84:K91" si="10">SUM(C84:J84)</f>
        <v>210</v>
      </c>
      <c r="L84" s="148">
        <f t="shared" si="7"/>
        <v>26.25</v>
      </c>
      <c r="M84" s="148">
        <f t="shared" si="8"/>
        <v>105</v>
      </c>
      <c r="N84" s="149">
        <f>M84+K84</f>
        <v>315</v>
      </c>
      <c r="O84" s="150">
        <f t="shared" si="6"/>
        <v>315</v>
      </c>
      <c r="P84" s="139"/>
    </row>
    <row r="85" spans="1:16" ht="15" thickBot="1">
      <c r="A85" s="1">
        <v>12114</v>
      </c>
      <c r="B85" s="157" t="s">
        <v>20</v>
      </c>
      <c r="C85" s="159">
        <v>212.41</v>
      </c>
      <c r="D85" s="159">
        <v>212.41</v>
      </c>
      <c r="E85" s="159">
        <v>812.41</v>
      </c>
      <c r="F85" s="159">
        <v>212.41</v>
      </c>
      <c r="G85" s="159">
        <v>212.41</v>
      </c>
      <c r="H85" s="159">
        <v>212.41</v>
      </c>
      <c r="I85" s="159">
        <v>212.41</v>
      </c>
      <c r="J85" s="159">
        <v>212.41</v>
      </c>
      <c r="K85" s="160">
        <f t="shared" si="10"/>
        <v>2299.2800000000002</v>
      </c>
      <c r="L85" s="148">
        <f t="shared" si="7"/>
        <v>287.41000000000003</v>
      </c>
      <c r="M85" s="148">
        <f t="shared" si="8"/>
        <v>1149.6400000000001</v>
      </c>
      <c r="N85" s="149">
        <f t="shared" ref="N85:N94" si="11">M85+K85</f>
        <v>3448.92</v>
      </c>
      <c r="O85" s="150">
        <f t="shared" si="6"/>
        <v>3448.92</v>
      </c>
    </row>
    <row r="86" spans="1:16" ht="15" thickBot="1">
      <c r="A86" s="1">
        <v>12117</v>
      </c>
      <c r="B86" s="157" t="s">
        <v>228</v>
      </c>
      <c r="C86" s="161">
        <v>92.71</v>
      </c>
      <c r="D86" s="161">
        <v>92.71</v>
      </c>
      <c r="E86" s="161">
        <v>92.71</v>
      </c>
      <c r="F86" s="161">
        <v>92.71</v>
      </c>
      <c r="G86" s="161">
        <v>92.71</v>
      </c>
      <c r="H86" s="161">
        <v>92.71</v>
      </c>
      <c r="I86" s="161">
        <v>92.71</v>
      </c>
      <c r="J86" s="161">
        <v>92.71</v>
      </c>
      <c r="K86" s="162">
        <f t="shared" si="10"/>
        <v>741.68000000000006</v>
      </c>
      <c r="L86" s="148">
        <f t="shared" si="7"/>
        <v>92.710000000000008</v>
      </c>
      <c r="M86" s="148">
        <f t="shared" si="8"/>
        <v>370.84000000000003</v>
      </c>
      <c r="N86" s="149">
        <f t="shared" si="11"/>
        <v>1112.52</v>
      </c>
      <c r="O86" s="150">
        <f t="shared" si="6"/>
        <v>1112.52</v>
      </c>
    </row>
    <row r="87" spans="1:16" ht="15" thickBot="1">
      <c r="A87" s="1">
        <v>12118</v>
      </c>
      <c r="B87" s="157" t="s">
        <v>229</v>
      </c>
      <c r="C87" s="161">
        <v>1301.5</v>
      </c>
      <c r="D87" s="161">
        <v>1301.5</v>
      </c>
      <c r="E87" s="161">
        <v>1301.5</v>
      </c>
      <c r="F87" s="161">
        <v>1301.5</v>
      </c>
      <c r="G87" s="161">
        <v>1301.5</v>
      </c>
      <c r="H87" s="161">
        <v>1301.5</v>
      </c>
      <c r="I87" s="161">
        <v>1301.5</v>
      </c>
      <c r="J87" s="161">
        <v>1301.5</v>
      </c>
      <c r="K87" s="162">
        <f t="shared" si="10"/>
        <v>10412</v>
      </c>
      <c r="L87" s="148">
        <f t="shared" si="7"/>
        <v>1301.5</v>
      </c>
      <c r="M87" s="148">
        <f>L87*4</f>
        <v>5206</v>
      </c>
      <c r="N87" s="149">
        <f>M87+K87</f>
        <v>15618</v>
      </c>
      <c r="O87" s="150">
        <f t="shared" si="6"/>
        <v>15618</v>
      </c>
    </row>
    <row r="88" spans="1:16" ht="15" thickBot="1">
      <c r="A88" s="1">
        <v>12119</v>
      </c>
      <c r="B88" s="157" t="s">
        <v>230</v>
      </c>
      <c r="C88" s="159">
        <v>209.45</v>
      </c>
      <c r="D88" s="159">
        <v>209.45</v>
      </c>
      <c r="E88" s="159">
        <v>209.45</v>
      </c>
      <c r="F88" s="159">
        <v>209.45</v>
      </c>
      <c r="G88" s="159">
        <v>209.45</v>
      </c>
      <c r="H88" s="159">
        <v>209.45</v>
      </c>
      <c r="I88" s="159">
        <v>209.45</v>
      </c>
      <c r="J88" s="159">
        <v>209.45</v>
      </c>
      <c r="K88" s="160">
        <f t="shared" si="10"/>
        <v>1675.6000000000001</v>
      </c>
      <c r="L88" s="148">
        <f t="shared" si="7"/>
        <v>209.45000000000002</v>
      </c>
      <c r="M88" s="148">
        <f t="shared" si="8"/>
        <v>837.80000000000007</v>
      </c>
      <c r="N88" s="149">
        <f t="shared" si="11"/>
        <v>2513.4</v>
      </c>
      <c r="O88" s="150">
        <f t="shared" si="6"/>
        <v>2513.4</v>
      </c>
    </row>
    <row r="89" spans="1:16" ht="15" thickBot="1">
      <c r="A89" s="1">
        <v>12199</v>
      </c>
      <c r="B89" s="157" t="s">
        <v>231</v>
      </c>
      <c r="C89" s="158">
        <v>34.36</v>
      </c>
      <c r="D89" s="158">
        <v>34.36</v>
      </c>
      <c r="E89" s="158">
        <v>34.36</v>
      </c>
      <c r="F89" s="158">
        <v>34.36</v>
      </c>
      <c r="G89" s="158">
        <v>34.36</v>
      </c>
      <c r="H89" s="158">
        <v>34.36</v>
      </c>
      <c r="I89" s="158">
        <v>34.36</v>
      </c>
      <c r="J89" s="158">
        <v>34.36</v>
      </c>
      <c r="K89" s="154">
        <f t="shared" si="10"/>
        <v>274.88000000000005</v>
      </c>
      <c r="L89" s="145">
        <f t="shared" si="7"/>
        <v>34.360000000000007</v>
      </c>
      <c r="M89" s="145">
        <f t="shared" si="8"/>
        <v>137.44000000000003</v>
      </c>
      <c r="N89" s="151">
        <f t="shared" si="11"/>
        <v>412.32000000000005</v>
      </c>
      <c r="O89" s="150">
        <f t="shared" si="6"/>
        <v>412.32000000000005</v>
      </c>
    </row>
    <row r="90" spans="1:16" ht="15" thickBot="1">
      <c r="A90" s="1">
        <v>122</v>
      </c>
      <c r="B90" s="157" t="s">
        <v>21</v>
      </c>
      <c r="C90" s="158"/>
      <c r="D90" s="158"/>
      <c r="E90" s="158"/>
      <c r="F90" s="158"/>
      <c r="G90" s="158"/>
      <c r="H90" s="158"/>
      <c r="I90" s="158"/>
      <c r="J90" s="158"/>
      <c r="K90" s="154"/>
      <c r="L90" s="145">
        <f t="shared" si="7"/>
        <v>0</v>
      </c>
      <c r="M90" s="145">
        <f t="shared" si="8"/>
        <v>0</v>
      </c>
      <c r="N90" s="151">
        <f t="shared" si="11"/>
        <v>0</v>
      </c>
      <c r="O90" s="150">
        <f t="shared" si="6"/>
        <v>0</v>
      </c>
    </row>
    <row r="91" spans="1:16" ht="15" thickBot="1">
      <c r="A91" s="1">
        <v>12210</v>
      </c>
      <c r="B91" s="157" t="s">
        <v>35</v>
      </c>
      <c r="C91" s="163">
        <v>1800</v>
      </c>
      <c r="D91" s="163">
        <v>82.61</v>
      </c>
      <c r="E91" s="163">
        <v>82.61</v>
      </c>
      <c r="F91" s="163">
        <v>82.61</v>
      </c>
      <c r="G91" s="163">
        <v>82.61</v>
      </c>
      <c r="H91" s="163">
        <v>82.61</v>
      </c>
      <c r="I91" s="163">
        <v>82.61</v>
      </c>
      <c r="J91" s="163">
        <v>82.61</v>
      </c>
      <c r="K91" s="154">
        <f t="shared" si="10"/>
        <v>2378.27</v>
      </c>
      <c r="L91" s="145">
        <f t="shared" si="7"/>
        <v>297.28375</v>
      </c>
      <c r="M91" s="145">
        <f t="shared" si="8"/>
        <v>1189.135</v>
      </c>
      <c r="N91" s="151">
        <f t="shared" si="11"/>
        <v>3567.4049999999997</v>
      </c>
      <c r="O91" s="150">
        <f t="shared" si="6"/>
        <v>3567.4049999999997</v>
      </c>
    </row>
    <row r="92" spans="1:16" ht="15" thickBot="1">
      <c r="A92" s="1">
        <v>12211</v>
      </c>
      <c r="B92" s="157" t="s">
        <v>23</v>
      </c>
      <c r="C92" s="163">
        <v>13.65</v>
      </c>
      <c r="D92" s="163">
        <v>13.65</v>
      </c>
      <c r="E92" s="163">
        <v>13.65</v>
      </c>
      <c r="F92" s="163">
        <v>13.65</v>
      </c>
      <c r="G92" s="163">
        <v>13.65</v>
      </c>
      <c r="H92" s="163">
        <v>13.65</v>
      </c>
      <c r="I92" s="163">
        <v>13.65</v>
      </c>
      <c r="J92" s="163">
        <v>13.65</v>
      </c>
      <c r="K92" s="164">
        <f>SUM(C92:J92)</f>
        <v>109.20000000000002</v>
      </c>
      <c r="L92" s="145">
        <f t="shared" si="7"/>
        <v>13.650000000000002</v>
      </c>
      <c r="M92" s="145">
        <f t="shared" si="8"/>
        <v>54.600000000000009</v>
      </c>
      <c r="N92" s="151">
        <f t="shared" si="11"/>
        <v>163.80000000000001</v>
      </c>
      <c r="O92" s="150">
        <f t="shared" si="6"/>
        <v>163.80000000000001</v>
      </c>
    </row>
    <row r="93" spans="1:16" ht="15" thickBot="1">
      <c r="A93" s="1"/>
      <c r="B93" s="157"/>
      <c r="C93" s="163"/>
      <c r="D93" s="163"/>
      <c r="E93" s="163"/>
      <c r="F93" s="163"/>
      <c r="G93" s="163"/>
      <c r="H93" s="163"/>
      <c r="I93" s="163"/>
      <c r="J93" s="163"/>
      <c r="K93" s="164"/>
      <c r="L93" s="145">
        <f t="shared" si="7"/>
        <v>0</v>
      </c>
      <c r="M93" s="145">
        <f t="shared" si="8"/>
        <v>0</v>
      </c>
      <c r="N93" s="151">
        <f t="shared" si="11"/>
        <v>0</v>
      </c>
      <c r="O93" s="150">
        <f t="shared" si="6"/>
        <v>0</v>
      </c>
    </row>
    <row r="94" spans="1:16" ht="15" thickBot="1">
      <c r="A94" s="1">
        <v>14201</v>
      </c>
      <c r="B94" s="356" t="s">
        <v>232</v>
      </c>
      <c r="C94" s="163">
        <v>648</v>
      </c>
      <c r="D94" s="163">
        <v>648</v>
      </c>
      <c r="E94" s="163">
        <v>648</v>
      </c>
      <c r="F94" s="163">
        <v>648</v>
      </c>
      <c r="G94" s="163">
        <v>648</v>
      </c>
      <c r="H94" s="163">
        <v>648</v>
      </c>
      <c r="I94" s="163">
        <v>648</v>
      </c>
      <c r="J94" s="163">
        <v>648</v>
      </c>
      <c r="K94" s="164">
        <f>SUM(C94:J94)</f>
        <v>5184</v>
      </c>
      <c r="L94" s="145">
        <f t="shared" si="7"/>
        <v>648</v>
      </c>
      <c r="M94" s="145">
        <f t="shared" si="8"/>
        <v>2592</v>
      </c>
      <c r="N94" s="358">
        <f t="shared" si="11"/>
        <v>7776</v>
      </c>
      <c r="O94" s="150">
        <f t="shared" si="6"/>
        <v>7776</v>
      </c>
    </row>
    <row r="95" spans="1:16" ht="15" thickBot="1">
      <c r="A95" s="248">
        <v>15</v>
      </c>
      <c r="B95" s="249" t="s">
        <v>34</v>
      </c>
      <c r="C95" s="250"/>
      <c r="D95" s="250"/>
      <c r="E95" s="250"/>
      <c r="F95" s="250"/>
      <c r="G95" s="250"/>
      <c r="H95" s="250"/>
      <c r="I95" s="250"/>
      <c r="J95" s="250"/>
      <c r="K95" s="251">
        <f>K96</f>
        <v>6639.0000000000045</v>
      </c>
      <c r="L95" s="252">
        <f t="shared" si="7"/>
        <v>829.87500000000057</v>
      </c>
      <c r="M95" s="252">
        <f t="shared" si="8"/>
        <v>3319.5000000000023</v>
      </c>
      <c r="N95" s="253">
        <f>M95+K95+8925+300</f>
        <v>19183.500000000007</v>
      </c>
      <c r="O95" s="150"/>
    </row>
    <row r="96" spans="1:16" ht="15" thickBot="1">
      <c r="A96" s="1">
        <v>153</v>
      </c>
      <c r="B96" s="157" t="s">
        <v>33</v>
      </c>
      <c r="C96" s="163"/>
      <c r="D96" s="163"/>
      <c r="E96" s="163"/>
      <c r="F96" s="163"/>
      <c r="G96" s="163"/>
      <c r="H96" s="163"/>
      <c r="I96" s="163"/>
      <c r="J96" s="163"/>
      <c r="K96" s="164">
        <f>K97+K98</f>
        <v>6639.0000000000045</v>
      </c>
      <c r="L96" s="145">
        <f t="shared" si="7"/>
        <v>829.87500000000057</v>
      </c>
      <c r="M96" s="145">
        <f t="shared" si="8"/>
        <v>3319.5000000000023</v>
      </c>
      <c r="N96" s="151">
        <f>M96+K96</f>
        <v>9958.5000000000073</v>
      </c>
      <c r="O96" s="150"/>
    </row>
    <row r="97" spans="1:15">
      <c r="A97" s="3">
        <v>15312</v>
      </c>
      <c r="B97" s="165" t="s">
        <v>26</v>
      </c>
      <c r="C97" s="166">
        <v>7.62</v>
      </c>
      <c r="D97" s="166">
        <v>7.62</v>
      </c>
      <c r="E97" s="166">
        <v>7.62</v>
      </c>
      <c r="F97" s="166">
        <v>7.62</v>
      </c>
      <c r="G97" s="166">
        <v>7.62</v>
      </c>
      <c r="H97" s="166">
        <v>7.62</v>
      </c>
      <c r="I97" s="166">
        <v>7.62</v>
      </c>
      <c r="J97" s="166">
        <v>7.62</v>
      </c>
      <c r="K97" s="167">
        <f>SUM(C97:J97)</f>
        <v>60.959999999999994</v>
      </c>
      <c r="L97" s="145">
        <f>K97/8</f>
        <v>7.6199999999999992</v>
      </c>
      <c r="M97" s="145">
        <f t="shared" si="8"/>
        <v>30.479999999999997</v>
      </c>
      <c r="N97" s="151">
        <f>M97+K97</f>
        <v>91.44</v>
      </c>
      <c r="O97" s="150">
        <f t="shared" si="6"/>
        <v>91.44</v>
      </c>
    </row>
    <row r="98" spans="1:15" ht="15" thickBot="1">
      <c r="A98" s="242">
        <v>15799</v>
      </c>
      <c r="B98" s="243" t="s">
        <v>240</v>
      </c>
      <c r="C98" s="244">
        <v>2012.88</v>
      </c>
      <c r="D98" s="244">
        <v>2012.88</v>
      </c>
      <c r="E98" s="244">
        <v>1412.88</v>
      </c>
      <c r="F98" s="244">
        <v>2012.88</v>
      </c>
      <c r="G98" s="244">
        <v>2012.88</v>
      </c>
      <c r="H98" s="244">
        <v>2012.88</v>
      </c>
      <c r="I98" s="244">
        <v>2012.88</v>
      </c>
      <c r="J98" s="244">
        <v>2012.88</v>
      </c>
      <c r="K98" s="245">
        <f>SUM(C98:J98)-8925</f>
        <v>6578.0400000000045</v>
      </c>
      <c r="L98" s="246">
        <f t="shared" si="7"/>
        <v>822.25500000000056</v>
      </c>
      <c r="M98" s="246">
        <f>L98*4</f>
        <v>3289.0200000000023</v>
      </c>
      <c r="N98" s="247">
        <f>M98+K98+300+8925</f>
        <v>19092.060000000005</v>
      </c>
      <c r="O98" s="150">
        <f>SUM(N98)</f>
        <v>19092.060000000005</v>
      </c>
    </row>
    <row r="99" spans="1:15" ht="15" thickBot="1">
      <c r="A99" s="168" t="s">
        <v>27</v>
      </c>
      <c r="B99" s="169"/>
      <c r="C99" s="158"/>
      <c r="D99" s="170"/>
      <c r="E99" s="170"/>
      <c r="F99" s="170"/>
      <c r="G99" s="170"/>
      <c r="H99" s="170"/>
      <c r="I99" s="170"/>
      <c r="J99" s="171"/>
      <c r="K99" s="172"/>
      <c r="L99" s="145">
        <f t="shared" ref="L99:L101" si="12">K99/9</f>
        <v>0</v>
      </c>
      <c r="M99" s="145">
        <f t="shared" ref="M99:M101" si="13">L99*3</f>
        <v>0</v>
      </c>
      <c r="N99" s="280">
        <f>N69+N77+N95</f>
        <v>70177.41</v>
      </c>
      <c r="O99" s="173">
        <f>SUM(O71:O98)</f>
        <v>70177.41</v>
      </c>
    </row>
    <row r="100" spans="1:15" ht="15" thickBot="1">
      <c r="A100" s="168" t="s">
        <v>28</v>
      </c>
      <c r="B100" s="169"/>
      <c r="C100" s="158"/>
      <c r="D100" s="158"/>
      <c r="E100" s="158"/>
      <c r="F100" s="158"/>
      <c r="G100" s="158"/>
      <c r="H100" s="158"/>
      <c r="I100" s="158"/>
      <c r="J100" s="153"/>
      <c r="K100" s="154"/>
      <c r="L100" s="145">
        <f t="shared" si="12"/>
        <v>0</v>
      </c>
      <c r="M100" s="145">
        <f t="shared" si="13"/>
        <v>0</v>
      </c>
      <c r="N100" s="145">
        <f t="shared" ref="N100:N101" si="14">M100+K100</f>
        <v>0</v>
      </c>
      <c r="O100" s="139"/>
    </row>
    <row r="101" spans="1:15" ht="15" thickBot="1">
      <c r="A101" s="4" t="s">
        <v>29</v>
      </c>
      <c r="B101" s="174"/>
      <c r="C101" s="158"/>
      <c r="D101" s="158"/>
      <c r="E101" s="158"/>
      <c r="F101" s="158"/>
      <c r="G101" s="158"/>
      <c r="H101" s="158"/>
      <c r="I101" s="158"/>
      <c r="J101" s="153"/>
      <c r="K101" s="154"/>
      <c r="L101" s="145">
        <f t="shared" si="12"/>
        <v>0</v>
      </c>
      <c r="M101" s="145">
        <f t="shared" si="13"/>
        <v>0</v>
      </c>
      <c r="N101" s="145">
        <f t="shared" si="14"/>
        <v>0</v>
      </c>
      <c r="O101" s="264">
        <f>L36-O99</f>
        <v>-70177.41</v>
      </c>
    </row>
    <row r="102" spans="1:15"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50">
        <f>N81+N82+N94</f>
        <v>16143.210000000001</v>
      </c>
    </row>
    <row r="103" spans="1:15">
      <c r="B103" s="139"/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50">
        <f>O99-O102</f>
        <v>54034.200000000004</v>
      </c>
    </row>
    <row r="104" spans="1:15">
      <c r="B104" s="139"/>
      <c r="C104" s="139" t="s">
        <v>233</v>
      </c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</row>
    <row r="105" spans="1:15">
      <c r="B105" s="139"/>
      <c r="C105" s="139" t="s">
        <v>367</v>
      </c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</row>
  </sheetData>
  <mergeCells count="20">
    <mergeCell ref="A67:A68"/>
    <mergeCell ref="B67:B68"/>
    <mergeCell ref="C67:O67"/>
    <mergeCell ref="F10:F11"/>
    <mergeCell ref="A7:K7"/>
    <mergeCell ref="A8:K8"/>
    <mergeCell ref="A9:A11"/>
    <mergeCell ref="B9:B11"/>
    <mergeCell ref="C9:F9"/>
    <mergeCell ref="G9:G11"/>
    <mergeCell ref="H9:H11"/>
    <mergeCell ref="I9:I11"/>
    <mergeCell ref="J9:J11"/>
    <mergeCell ref="K9:K11"/>
    <mergeCell ref="C10:D10"/>
    <mergeCell ref="A2:K2"/>
    <mergeCell ref="A3:K3"/>
    <mergeCell ref="A4:K4"/>
    <mergeCell ref="A5:K5"/>
    <mergeCell ref="A6:K6"/>
  </mergeCells>
  <pageMargins left="0.25" right="0.25" top="0.75" bottom="0.75" header="0.3" footer="0.3"/>
  <pageSetup paperSize="5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33"/>
  <sheetViews>
    <sheetView tabSelected="1" topLeftCell="C1" workbookViewId="0">
      <selection activeCell="D16" sqref="D16"/>
    </sheetView>
  </sheetViews>
  <sheetFormatPr baseColWidth="10" defaultRowHeight="14.4"/>
  <cols>
    <col min="1" max="1" width="62" customWidth="1"/>
    <col min="2" max="2" width="20.33203125" customWidth="1"/>
    <col min="4" max="4" width="88.6640625" customWidth="1"/>
    <col min="5" max="5" width="0.44140625" hidden="1" customWidth="1"/>
    <col min="6" max="6" width="13.33203125" customWidth="1"/>
  </cols>
  <sheetData>
    <row r="1" spans="1:5" ht="21">
      <c r="A1" s="188" t="s">
        <v>300</v>
      </c>
      <c r="B1" s="189"/>
      <c r="C1" s="189"/>
    </row>
    <row r="2" spans="1:5">
      <c r="A2" s="189"/>
      <c r="B2" s="189"/>
      <c r="C2" s="189"/>
    </row>
    <row r="3" spans="1:5">
      <c r="A3" s="190" t="s">
        <v>81</v>
      </c>
      <c r="B3" s="191"/>
      <c r="C3" s="189"/>
    </row>
    <row r="4" spans="1:5">
      <c r="A4" s="192" t="s">
        <v>163</v>
      </c>
      <c r="B4" s="193">
        <v>20000</v>
      </c>
      <c r="C4" s="189"/>
      <c r="D4" s="376"/>
      <c r="E4" s="370"/>
    </row>
    <row r="5" spans="1:5">
      <c r="A5" s="192" t="s">
        <v>249</v>
      </c>
      <c r="B5" s="193">
        <v>5000</v>
      </c>
      <c r="C5" s="189"/>
      <c r="D5" s="377"/>
      <c r="E5" s="371">
        <v>5000</v>
      </c>
    </row>
    <row r="6" spans="1:5">
      <c r="A6" s="194" t="s">
        <v>248</v>
      </c>
      <c r="B6" s="193">
        <v>10000</v>
      </c>
      <c r="C6" s="189"/>
      <c r="D6" s="378"/>
      <c r="E6" s="371">
        <v>10000</v>
      </c>
    </row>
    <row r="7" spans="1:5">
      <c r="A7" s="192" t="s">
        <v>164</v>
      </c>
      <c r="B7" s="193">
        <v>5000</v>
      </c>
      <c r="C7" s="189"/>
      <c r="D7" s="377"/>
      <c r="E7" s="371">
        <v>5000</v>
      </c>
    </row>
    <row r="8" spans="1:5">
      <c r="A8" s="192" t="s">
        <v>165</v>
      </c>
      <c r="B8" s="193">
        <v>10000</v>
      </c>
      <c r="C8" s="189"/>
      <c r="D8" s="377"/>
      <c r="E8" s="371">
        <v>10000</v>
      </c>
    </row>
    <row r="9" spans="1:5">
      <c r="A9" s="192"/>
      <c r="B9" s="193"/>
      <c r="C9" s="189"/>
      <c r="D9" s="377"/>
      <c r="E9" s="371">
        <v>5000</v>
      </c>
    </row>
    <row r="10" spans="1:5">
      <c r="A10" s="192" t="s">
        <v>166</v>
      </c>
      <c r="B10" s="193">
        <v>10000</v>
      </c>
      <c r="C10" s="189"/>
      <c r="D10" s="379"/>
      <c r="E10" s="372">
        <v>5000</v>
      </c>
    </row>
    <row r="11" spans="1:5">
      <c r="A11" s="192" t="s">
        <v>167</v>
      </c>
      <c r="B11" s="193">
        <v>10000</v>
      </c>
      <c r="C11" s="189"/>
      <c r="D11" s="377"/>
      <c r="E11" s="371">
        <v>10000</v>
      </c>
    </row>
    <row r="12" spans="1:5">
      <c r="A12" s="195"/>
      <c r="B12" s="193"/>
      <c r="C12" s="189"/>
      <c r="D12" s="377"/>
      <c r="E12" s="371">
        <f>28500+42.44</f>
        <v>28542.44</v>
      </c>
    </row>
    <row r="13" spans="1:5" ht="15.6">
      <c r="A13" s="196"/>
      <c r="B13" s="197"/>
      <c r="C13" s="189"/>
      <c r="D13" s="380"/>
      <c r="E13" s="371">
        <v>10000</v>
      </c>
    </row>
    <row r="14" spans="1:5" ht="16.2" thickBot="1">
      <c r="A14" s="198" t="s">
        <v>52</v>
      </c>
      <c r="B14" s="199">
        <f>SUM(B4:B13)</f>
        <v>70000</v>
      </c>
      <c r="C14" s="189"/>
      <c r="D14" s="380"/>
      <c r="E14" s="371">
        <v>20000</v>
      </c>
    </row>
    <row r="15" spans="1:5">
      <c r="A15" s="189"/>
      <c r="B15" s="189"/>
      <c r="C15" s="189"/>
      <c r="D15" s="380"/>
      <c r="E15" s="371">
        <v>30000</v>
      </c>
    </row>
    <row r="16" spans="1:5">
      <c r="A16" s="189"/>
      <c r="B16" s="189"/>
      <c r="C16" s="189"/>
      <c r="D16" s="380"/>
      <c r="E16" s="372">
        <v>2000</v>
      </c>
    </row>
    <row r="17" spans="1:5">
      <c r="A17" s="189"/>
      <c r="B17" s="189"/>
      <c r="C17" s="189"/>
      <c r="D17" s="380"/>
      <c r="E17" s="371">
        <v>10000</v>
      </c>
    </row>
    <row r="18" spans="1:5">
      <c r="A18" s="190" t="s">
        <v>213</v>
      </c>
      <c r="B18" s="191">
        <v>25000</v>
      </c>
      <c r="C18" s="189"/>
      <c r="D18" s="214"/>
      <c r="E18" s="373">
        <v>10000</v>
      </c>
    </row>
    <row r="19" spans="1:5">
      <c r="A19" s="190" t="s">
        <v>144</v>
      </c>
      <c r="B19" s="191"/>
      <c r="C19" s="189"/>
      <c r="D19" s="214"/>
      <c r="E19" s="373">
        <v>5000</v>
      </c>
    </row>
    <row r="20" spans="1:5">
      <c r="A20" s="192" t="s">
        <v>177</v>
      </c>
      <c r="B20" s="193">
        <v>3000</v>
      </c>
      <c r="C20" s="189"/>
      <c r="D20" s="214"/>
      <c r="E20" s="373">
        <v>2500</v>
      </c>
    </row>
    <row r="21" spans="1:5">
      <c r="A21" s="190" t="s">
        <v>154</v>
      </c>
      <c r="B21" s="191"/>
      <c r="C21" s="189"/>
      <c r="D21" s="214"/>
      <c r="E21" s="373">
        <v>5847.24</v>
      </c>
    </row>
    <row r="22" spans="1:5">
      <c r="A22" s="200" t="s">
        <v>168</v>
      </c>
      <c r="B22" s="201">
        <v>200000</v>
      </c>
      <c r="C22" s="189"/>
      <c r="D22" s="214"/>
      <c r="E22" s="373">
        <v>1000</v>
      </c>
    </row>
    <row r="23" spans="1:5">
      <c r="A23" s="190" t="s">
        <v>245</v>
      </c>
      <c r="B23" s="191"/>
      <c r="C23" s="189"/>
      <c r="D23" s="381"/>
      <c r="E23" s="374">
        <v>15500</v>
      </c>
    </row>
    <row r="24" spans="1:5">
      <c r="A24" s="192" t="s">
        <v>246</v>
      </c>
      <c r="B24" s="193">
        <v>17500</v>
      </c>
      <c r="C24" s="189"/>
      <c r="D24" s="377"/>
      <c r="E24" s="375">
        <f>SUM(E5:E23)</f>
        <v>190389.68</v>
      </c>
    </row>
    <row r="25" spans="1:5">
      <c r="A25" s="192" t="s">
        <v>296</v>
      </c>
      <c r="B25" s="193"/>
      <c r="C25" s="189"/>
      <c r="D25" s="382"/>
    </row>
    <row r="26" spans="1:5">
      <c r="A26" s="192" t="s">
        <v>172</v>
      </c>
      <c r="B26" s="193">
        <v>5000</v>
      </c>
      <c r="C26" s="189"/>
      <c r="D26" s="382"/>
    </row>
    <row r="27" spans="1:5">
      <c r="A27" s="192" t="s">
        <v>270</v>
      </c>
      <c r="B27" s="193">
        <v>10000</v>
      </c>
      <c r="C27" s="189"/>
      <c r="D27" s="382"/>
    </row>
    <row r="28" spans="1:5">
      <c r="A28" s="190" t="s">
        <v>295</v>
      </c>
      <c r="B28" s="191">
        <v>5000</v>
      </c>
      <c r="C28" s="189"/>
    </row>
    <row r="29" spans="1:5">
      <c r="A29" s="190" t="s">
        <v>174</v>
      </c>
      <c r="B29" s="191"/>
      <c r="C29" s="189"/>
    </row>
    <row r="30" spans="1:5">
      <c r="A30" s="192" t="s">
        <v>175</v>
      </c>
      <c r="B30" s="193">
        <v>14000</v>
      </c>
      <c r="C30" s="189"/>
    </row>
    <row r="31" spans="1:5" ht="0.6" customHeight="1">
      <c r="A31" s="190" t="s">
        <v>179</v>
      </c>
      <c r="B31" s="193">
        <v>27790.63</v>
      </c>
      <c r="C31" s="189"/>
    </row>
    <row r="32" spans="1:5" hidden="1">
      <c r="A32" s="190" t="s">
        <v>170</v>
      </c>
      <c r="B32" s="191"/>
      <c r="C32" s="189"/>
    </row>
    <row r="33" spans="1:3">
      <c r="A33" s="192" t="s">
        <v>171</v>
      </c>
      <c r="B33" s="193">
        <v>10000</v>
      </c>
      <c r="C33" s="189"/>
    </row>
    <row r="34" spans="1:3">
      <c r="A34" s="192" t="s">
        <v>242</v>
      </c>
      <c r="B34" s="193">
        <v>8000</v>
      </c>
      <c r="C34" s="189"/>
    </row>
    <row r="35" spans="1:3">
      <c r="A35" s="192" t="s">
        <v>271</v>
      </c>
      <c r="B35" s="193">
        <f>28500+42.44</f>
        <v>28542.44</v>
      </c>
      <c r="C35" s="189"/>
    </row>
    <row r="36" spans="1:3" ht="15.6">
      <c r="A36" s="202" t="s">
        <v>52</v>
      </c>
      <c r="B36" s="203">
        <f>SUM(B18:B35)</f>
        <v>353833.07</v>
      </c>
      <c r="C36" s="189"/>
    </row>
    <row r="37" spans="1:3">
      <c r="A37" s="189"/>
      <c r="B37" s="189"/>
      <c r="C37" s="189"/>
    </row>
    <row r="38" spans="1:3">
      <c r="A38" s="189"/>
      <c r="B38" s="189"/>
      <c r="C38" s="189"/>
    </row>
    <row r="39" spans="1:3">
      <c r="A39" s="189"/>
      <c r="B39" s="189"/>
      <c r="C39" s="189"/>
    </row>
    <row r="40" spans="1:3">
      <c r="A40" s="189"/>
      <c r="B40" s="189"/>
      <c r="C40" s="189"/>
    </row>
    <row r="41" spans="1:3">
      <c r="A41" s="189"/>
      <c r="B41" s="189"/>
      <c r="C41" s="189"/>
    </row>
    <row r="42" spans="1:3">
      <c r="A42" s="189"/>
      <c r="B42" s="189"/>
      <c r="C42" s="189"/>
    </row>
    <row r="43" spans="1:3">
      <c r="A43" s="189"/>
      <c r="B43" s="189"/>
      <c r="C43" s="189"/>
    </row>
    <row r="44" spans="1:3">
      <c r="A44" s="189"/>
      <c r="B44" s="189"/>
      <c r="C44" s="189"/>
    </row>
    <row r="45" spans="1:3">
      <c r="A45" s="189"/>
      <c r="B45" s="189"/>
      <c r="C45" s="189"/>
    </row>
    <row r="46" spans="1:3">
      <c r="A46" s="189"/>
      <c r="B46" s="189"/>
      <c r="C46" s="189"/>
    </row>
    <row r="47" spans="1:3">
      <c r="A47" s="189"/>
      <c r="B47" s="189"/>
      <c r="C47" s="189"/>
    </row>
    <row r="48" spans="1:3">
      <c r="A48" s="189"/>
      <c r="B48" s="189"/>
      <c r="C48" s="189"/>
    </row>
    <row r="49" spans="1:3">
      <c r="A49" s="189" t="s">
        <v>299</v>
      </c>
      <c r="B49" s="189"/>
      <c r="C49" s="189"/>
    </row>
    <row r="50" spans="1:3">
      <c r="A50" s="204" t="s">
        <v>154</v>
      </c>
      <c r="B50" s="191"/>
      <c r="C50" s="189"/>
    </row>
    <row r="51" spans="1:3">
      <c r="A51" s="205" t="s">
        <v>251</v>
      </c>
      <c r="B51" s="193">
        <v>2000</v>
      </c>
      <c r="C51" s="189"/>
    </row>
    <row r="52" spans="1:3">
      <c r="A52" s="206" t="s">
        <v>253</v>
      </c>
      <c r="B52" s="207"/>
      <c r="C52" s="189"/>
    </row>
    <row r="53" spans="1:3">
      <c r="A53" s="205" t="s">
        <v>254</v>
      </c>
      <c r="B53" s="193">
        <v>10000</v>
      </c>
      <c r="C53" s="189"/>
    </row>
    <row r="54" spans="1:3">
      <c r="A54" s="208" t="s">
        <v>297</v>
      </c>
      <c r="B54" s="207"/>
      <c r="C54" s="189"/>
    </row>
    <row r="55" spans="1:3">
      <c r="A55" s="205" t="s">
        <v>255</v>
      </c>
      <c r="B55" s="193">
        <v>8000</v>
      </c>
      <c r="C55" s="189"/>
    </row>
    <row r="56" spans="1:3">
      <c r="A56" s="209" t="s">
        <v>286</v>
      </c>
      <c r="B56" s="207"/>
      <c r="C56" s="189"/>
    </row>
    <row r="57" spans="1:3">
      <c r="A57" s="205" t="s">
        <v>256</v>
      </c>
      <c r="B57" s="193">
        <v>20000</v>
      </c>
      <c r="C57" s="189"/>
    </row>
    <row r="58" spans="1:3">
      <c r="A58" s="210" t="s">
        <v>257</v>
      </c>
      <c r="B58" s="193"/>
      <c r="C58" s="189"/>
    </row>
    <row r="59" spans="1:3">
      <c r="A59" s="205" t="s">
        <v>258</v>
      </c>
      <c r="B59" s="193">
        <v>30000</v>
      </c>
      <c r="C59" s="189"/>
    </row>
    <row r="60" spans="1:3">
      <c r="A60" s="205" t="s">
        <v>259</v>
      </c>
      <c r="B60" s="207">
        <v>2000</v>
      </c>
      <c r="C60" s="189"/>
    </row>
    <row r="61" spans="1:3">
      <c r="A61" s="211" t="s">
        <v>241</v>
      </c>
      <c r="B61" s="207">
        <v>4000</v>
      </c>
      <c r="C61" s="189"/>
    </row>
    <row r="62" spans="1:3">
      <c r="A62" s="205" t="s">
        <v>260</v>
      </c>
      <c r="B62" s="193">
        <v>10000</v>
      </c>
      <c r="C62" s="189"/>
    </row>
    <row r="63" spans="1:3" ht="13.95" customHeight="1">
      <c r="A63" s="209" t="s">
        <v>247</v>
      </c>
      <c r="B63" s="207"/>
      <c r="C63" s="189"/>
    </row>
    <row r="64" spans="1:3" hidden="1">
      <c r="A64" s="205" t="s">
        <v>261</v>
      </c>
      <c r="B64" s="193">
        <v>10000</v>
      </c>
      <c r="C64" s="189"/>
    </row>
    <row r="65" spans="1:6">
      <c r="A65" s="208" t="s">
        <v>262</v>
      </c>
      <c r="B65" s="207">
        <v>4000</v>
      </c>
      <c r="C65" s="189"/>
    </row>
    <row r="66" spans="1:6">
      <c r="A66" s="212" t="s">
        <v>174</v>
      </c>
      <c r="B66" s="193"/>
      <c r="C66" s="189"/>
      <c r="D66" s="240" t="s">
        <v>346</v>
      </c>
      <c r="E66" s="235"/>
    </row>
    <row r="67" spans="1:6">
      <c r="A67" s="205" t="s">
        <v>263</v>
      </c>
      <c r="B67" s="213">
        <v>40000</v>
      </c>
      <c r="C67" s="189"/>
      <c r="D67" s="344" t="s">
        <v>364</v>
      </c>
      <c r="E67" s="345">
        <v>5000</v>
      </c>
      <c r="F67" s="345">
        <v>5000</v>
      </c>
    </row>
    <row r="68" spans="1:6">
      <c r="A68" s="205" t="s">
        <v>264</v>
      </c>
      <c r="B68" s="213">
        <v>20000</v>
      </c>
      <c r="C68" s="189"/>
      <c r="D68" s="237" t="s">
        <v>248</v>
      </c>
      <c r="E68" s="236">
        <v>10000</v>
      </c>
      <c r="F68" s="236">
        <v>10000</v>
      </c>
    </row>
    <row r="69" spans="1:6">
      <c r="A69" s="205" t="s">
        <v>265</v>
      </c>
      <c r="B69" s="193">
        <v>40000</v>
      </c>
      <c r="C69" s="189"/>
      <c r="D69" s="337" t="s">
        <v>164</v>
      </c>
      <c r="E69" s="236">
        <v>0</v>
      </c>
      <c r="F69" s="236">
        <v>0</v>
      </c>
    </row>
    <row r="70" spans="1:6" ht="16.2" thickBot="1">
      <c r="A70" s="198" t="s">
        <v>52</v>
      </c>
      <c r="B70" s="199">
        <f>SUM(B51:B69)</f>
        <v>200000</v>
      </c>
      <c r="C70" s="189"/>
      <c r="D70" s="337" t="s">
        <v>166</v>
      </c>
      <c r="E70" s="236">
        <v>0</v>
      </c>
      <c r="F70" s="236">
        <v>0</v>
      </c>
    </row>
    <row r="71" spans="1:6">
      <c r="A71" s="189"/>
      <c r="B71" s="189"/>
      <c r="C71" s="189"/>
      <c r="D71" s="336" t="s">
        <v>172</v>
      </c>
      <c r="E71" s="236">
        <v>5000</v>
      </c>
      <c r="F71" s="236">
        <v>5000</v>
      </c>
    </row>
    <row r="72" spans="1:6">
      <c r="A72" s="189"/>
      <c r="B72" s="189"/>
      <c r="C72" s="189"/>
      <c r="D72" s="353" t="s">
        <v>295</v>
      </c>
      <c r="E72" s="238">
        <v>5000</v>
      </c>
      <c r="F72" s="238">
        <v>5000</v>
      </c>
    </row>
    <row r="73" spans="1:6">
      <c r="A73" s="189"/>
      <c r="B73" s="189"/>
      <c r="C73" s="189"/>
      <c r="D73" s="344" t="s">
        <v>171</v>
      </c>
      <c r="E73" s="345">
        <v>10000</v>
      </c>
      <c r="F73" s="345">
        <v>10000</v>
      </c>
    </row>
    <row r="74" spans="1:6">
      <c r="A74" s="192" t="s">
        <v>302</v>
      </c>
      <c r="B74" s="192"/>
      <c r="C74" s="189"/>
      <c r="D74" s="336" t="s">
        <v>271</v>
      </c>
      <c r="E74" s="338">
        <f>28500+42.44</f>
        <v>28542.44</v>
      </c>
      <c r="F74" s="123">
        <v>7973.7</v>
      </c>
    </row>
    <row r="75" spans="1:6">
      <c r="A75" s="223" t="s">
        <v>313</v>
      </c>
      <c r="B75" s="230">
        <v>100000</v>
      </c>
      <c r="D75" s="336" t="s">
        <v>347</v>
      </c>
      <c r="E75" s="236"/>
      <c r="F75" s="236">
        <v>20000</v>
      </c>
    </row>
    <row r="76" spans="1:6">
      <c r="A76" s="223" t="s">
        <v>303</v>
      </c>
      <c r="B76" s="231">
        <v>10000</v>
      </c>
      <c r="D76" s="336" t="s">
        <v>254</v>
      </c>
      <c r="E76" s="236">
        <v>10000</v>
      </c>
      <c r="F76" s="236">
        <v>10000</v>
      </c>
    </row>
    <row r="77" spans="1:6">
      <c r="A77" s="223"/>
      <c r="B77" s="231">
        <f>SUM(B75:B76)</f>
        <v>110000</v>
      </c>
      <c r="D77" s="336" t="s">
        <v>256</v>
      </c>
      <c r="E77" s="236">
        <v>20000</v>
      </c>
      <c r="F77" s="236">
        <v>20000</v>
      </c>
    </row>
    <row r="78" spans="1:6">
      <c r="A78" s="223"/>
      <c r="B78" s="231"/>
      <c r="D78" s="337" t="s">
        <v>258</v>
      </c>
      <c r="E78" s="236">
        <v>0</v>
      </c>
      <c r="F78" s="236">
        <v>0</v>
      </c>
    </row>
    <row r="79" spans="1:6">
      <c r="A79" s="223"/>
      <c r="B79" s="231"/>
      <c r="D79" s="344" t="s">
        <v>259</v>
      </c>
      <c r="E79" s="346">
        <v>2000</v>
      </c>
      <c r="F79" s="346">
        <v>2000</v>
      </c>
    </row>
    <row r="80" spans="1:6" ht="15.6">
      <c r="A80" s="232" t="s">
        <v>304</v>
      </c>
      <c r="B80" s="231"/>
      <c r="D80" s="354" t="s">
        <v>261</v>
      </c>
      <c r="E80" s="236">
        <v>10000</v>
      </c>
      <c r="F80" s="236">
        <v>10000</v>
      </c>
    </row>
    <row r="81" spans="1:6">
      <c r="A81" s="223" t="s">
        <v>305</v>
      </c>
      <c r="B81" s="231">
        <v>13000</v>
      </c>
      <c r="C81" s="218">
        <v>17000</v>
      </c>
      <c r="D81" s="237" t="s">
        <v>307</v>
      </c>
      <c r="E81" s="230">
        <v>10000</v>
      </c>
      <c r="F81" s="230">
        <v>10000</v>
      </c>
    </row>
    <row r="82" spans="1:6">
      <c r="A82" s="223"/>
      <c r="B82" s="231"/>
      <c r="D82" s="237" t="s">
        <v>315</v>
      </c>
      <c r="E82" s="230">
        <v>5000</v>
      </c>
      <c r="F82" s="230">
        <v>5000</v>
      </c>
    </row>
    <row r="83" spans="1:6">
      <c r="A83" s="223" t="s">
        <v>306</v>
      </c>
      <c r="B83" s="230">
        <v>3000</v>
      </c>
      <c r="D83" s="237" t="s">
        <v>317</v>
      </c>
      <c r="E83" s="230">
        <v>2500</v>
      </c>
      <c r="F83" s="230">
        <v>2500</v>
      </c>
    </row>
    <row r="84" spans="1:6">
      <c r="A84" s="223" t="s">
        <v>307</v>
      </c>
      <c r="B84" s="230">
        <v>10000</v>
      </c>
      <c r="D84" s="355" t="s">
        <v>318</v>
      </c>
      <c r="E84" s="230">
        <v>5847.24</v>
      </c>
      <c r="F84" s="230">
        <v>5847.24</v>
      </c>
    </row>
    <row r="85" spans="1:6">
      <c r="A85" s="223" t="s">
        <v>308</v>
      </c>
      <c r="B85" s="231">
        <v>2000</v>
      </c>
      <c r="D85" s="237" t="s">
        <v>321</v>
      </c>
      <c r="E85" s="230">
        <v>1000</v>
      </c>
      <c r="F85" s="230">
        <v>1000</v>
      </c>
    </row>
    <row r="86" spans="1:6">
      <c r="A86" s="223" t="s">
        <v>309</v>
      </c>
      <c r="B86" s="231">
        <v>10000</v>
      </c>
      <c r="D86" s="336" t="s">
        <v>326</v>
      </c>
      <c r="E86" s="339">
        <v>15500</v>
      </c>
      <c r="F86" s="340">
        <v>15500</v>
      </c>
    </row>
    <row r="87" spans="1:6">
      <c r="A87" s="223"/>
      <c r="B87" s="230"/>
      <c r="D87" s="336" t="s">
        <v>313</v>
      </c>
      <c r="E87" s="239">
        <v>100000</v>
      </c>
      <c r="F87" s="239">
        <v>100000</v>
      </c>
    </row>
    <row r="88" spans="1:6">
      <c r="A88" s="223" t="s">
        <v>310</v>
      </c>
      <c r="B88" s="230">
        <v>17000</v>
      </c>
      <c r="D88" s="347" t="s">
        <v>348</v>
      </c>
      <c r="E88" s="348">
        <v>3000</v>
      </c>
      <c r="F88" s="348">
        <v>3000</v>
      </c>
    </row>
    <row r="89" spans="1:6">
      <c r="A89" s="223"/>
      <c r="B89" s="231"/>
      <c r="D89" s="349" t="s">
        <v>349</v>
      </c>
      <c r="E89" s="350">
        <v>90000</v>
      </c>
      <c r="F89" s="350">
        <v>90000</v>
      </c>
    </row>
    <row r="90" spans="1:6">
      <c r="A90" s="223" t="s">
        <v>311</v>
      </c>
      <c r="B90" s="231">
        <v>10000</v>
      </c>
      <c r="D90" s="349" t="s">
        <v>350</v>
      </c>
      <c r="E90" s="350">
        <v>200</v>
      </c>
      <c r="F90" s="350">
        <v>200</v>
      </c>
    </row>
    <row r="91" spans="1:6">
      <c r="A91" s="223"/>
      <c r="B91" s="231"/>
      <c r="D91" s="351" t="s">
        <v>351</v>
      </c>
      <c r="E91" s="352">
        <v>1438.88</v>
      </c>
      <c r="F91" s="352">
        <v>1438.88</v>
      </c>
    </row>
    <row r="92" spans="1:6">
      <c r="A92" s="223"/>
      <c r="B92" s="231"/>
      <c r="D92" s="341" t="s">
        <v>352</v>
      </c>
      <c r="E92" s="102">
        <v>5000</v>
      </c>
      <c r="F92" s="102">
        <v>5000</v>
      </c>
    </row>
    <row r="93" spans="1:6">
      <c r="A93" s="223" t="s">
        <v>312</v>
      </c>
      <c r="B93" s="231">
        <v>10000</v>
      </c>
      <c r="D93" s="341" t="s">
        <v>353</v>
      </c>
      <c r="E93" s="102">
        <v>2270</v>
      </c>
      <c r="F93" s="102">
        <v>2270</v>
      </c>
    </row>
    <row r="94" spans="1:6">
      <c r="A94" s="223"/>
      <c r="B94" s="233">
        <f>SUM(B81:B93)</f>
        <v>75000</v>
      </c>
      <c r="D94" s="349" t="s">
        <v>354</v>
      </c>
      <c r="E94" s="350">
        <v>5000</v>
      </c>
      <c r="F94" s="350">
        <v>5000</v>
      </c>
    </row>
    <row r="95" spans="1:6">
      <c r="A95" s="223"/>
      <c r="B95" s="234">
        <f>B77+B94</f>
        <v>185000</v>
      </c>
      <c r="C95" s="215"/>
      <c r="D95" s="341" t="s">
        <v>355</v>
      </c>
      <c r="E95" s="102">
        <v>3500</v>
      </c>
      <c r="F95" s="102">
        <v>3500</v>
      </c>
    </row>
    <row r="96" spans="1:6">
      <c r="A96" s="216"/>
      <c r="B96" s="214"/>
      <c r="C96" s="217"/>
      <c r="D96" s="349" t="s">
        <v>356</v>
      </c>
      <c r="E96" s="350">
        <v>2700</v>
      </c>
      <c r="F96" s="350">
        <v>2700</v>
      </c>
    </row>
    <row r="97" spans="1:6">
      <c r="D97" s="349" t="s">
        <v>357</v>
      </c>
      <c r="E97" s="350">
        <v>5000</v>
      </c>
      <c r="F97" s="350">
        <v>5000</v>
      </c>
    </row>
    <row r="98" spans="1:6">
      <c r="D98" s="341" t="s">
        <v>336</v>
      </c>
      <c r="E98" s="102">
        <v>20000</v>
      </c>
      <c r="F98" s="102">
        <v>20000</v>
      </c>
    </row>
    <row r="99" spans="1:6">
      <c r="D99" s="342" t="s">
        <v>358</v>
      </c>
      <c r="E99" s="102">
        <v>7000</v>
      </c>
      <c r="F99" s="102">
        <v>7000</v>
      </c>
    </row>
    <row r="100" spans="1:6">
      <c r="D100" s="342" t="s">
        <v>359</v>
      </c>
      <c r="E100" s="102">
        <v>5000</v>
      </c>
      <c r="F100" s="102">
        <v>5000</v>
      </c>
    </row>
    <row r="101" spans="1:6">
      <c r="D101" s="342" t="s">
        <v>360</v>
      </c>
      <c r="E101" s="102">
        <v>5000</v>
      </c>
      <c r="F101" s="102">
        <v>5000</v>
      </c>
    </row>
    <row r="102" spans="1:6">
      <c r="D102" s="342" t="s">
        <v>361</v>
      </c>
      <c r="E102" s="102">
        <v>10000</v>
      </c>
      <c r="F102" t="s">
        <v>362</v>
      </c>
    </row>
    <row r="103" spans="1:6">
      <c r="D103" s="349" t="s">
        <v>363</v>
      </c>
      <c r="E103" s="350">
        <v>1175.02</v>
      </c>
      <c r="F103" s="123">
        <f>SUM(F68:F102)</f>
        <v>394929.82</v>
      </c>
    </row>
    <row r="104" spans="1:6" ht="18">
      <c r="A104" s="222" t="s">
        <v>314</v>
      </c>
      <c r="B104" s="223"/>
      <c r="D104" s="96"/>
      <c r="E104" s="131">
        <f>SUM(E68:E103)</f>
        <v>406673.58</v>
      </c>
      <c r="F104" s="343">
        <v>2199.2399999999998</v>
      </c>
    </row>
    <row r="105" spans="1:6">
      <c r="A105" s="224"/>
      <c r="B105" s="225"/>
      <c r="E105" s="123">
        <v>2199.2399999999998</v>
      </c>
      <c r="F105" s="138">
        <f>SUM(F103:F104)</f>
        <v>397129.06</v>
      </c>
    </row>
    <row r="106" spans="1:6">
      <c r="A106" s="223"/>
      <c r="B106" s="223"/>
    </row>
    <row r="107" spans="1:6">
      <c r="A107" s="224" t="s">
        <v>315</v>
      </c>
      <c r="B107" s="226">
        <v>5000</v>
      </c>
    </row>
    <row r="108" spans="1:6">
      <c r="A108" s="224"/>
      <c r="B108" s="226"/>
    </row>
    <row r="109" spans="1:6">
      <c r="A109" s="224"/>
      <c r="B109" s="226"/>
    </row>
    <row r="110" spans="1:6">
      <c r="A110" s="224"/>
      <c r="B110" s="226"/>
    </row>
    <row r="111" spans="1:6">
      <c r="A111" s="224" t="s">
        <v>316</v>
      </c>
      <c r="B111" s="226">
        <v>2000</v>
      </c>
    </row>
    <row r="112" spans="1:6">
      <c r="A112" s="224" t="s">
        <v>317</v>
      </c>
      <c r="B112" s="226">
        <v>2500</v>
      </c>
    </row>
    <row r="113" spans="1:2">
      <c r="A113" s="224"/>
      <c r="B113" s="226"/>
    </row>
    <row r="114" spans="1:2">
      <c r="A114" s="224" t="s">
        <v>318</v>
      </c>
      <c r="B114" s="226">
        <v>5847.24</v>
      </c>
    </row>
    <row r="115" spans="1:2">
      <c r="A115" s="227"/>
      <c r="B115" s="226"/>
    </row>
    <row r="116" spans="1:2">
      <c r="A116" s="224" t="s">
        <v>319</v>
      </c>
      <c r="B116" s="226">
        <v>5000</v>
      </c>
    </row>
    <row r="117" spans="1:2">
      <c r="A117" s="224"/>
      <c r="B117" s="226"/>
    </row>
    <row r="118" spans="1:2">
      <c r="A118" s="224" t="s">
        <v>320</v>
      </c>
      <c r="B118" s="226">
        <v>20800</v>
      </c>
    </row>
    <row r="119" spans="1:2">
      <c r="A119" s="224" t="s">
        <v>321</v>
      </c>
      <c r="B119" s="226">
        <v>1000</v>
      </c>
    </row>
    <row r="120" spans="1:2">
      <c r="A120" s="228"/>
      <c r="B120" s="229">
        <f>SUM(B107:B119)</f>
        <v>42147.24</v>
      </c>
    </row>
    <row r="122" spans="1:2">
      <c r="A122" s="96" t="s">
        <v>322</v>
      </c>
      <c r="B122" s="96"/>
    </row>
    <row r="123" spans="1:2">
      <c r="A123" s="219" t="s">
        <v>323</v>
      </c>
      <c r="B123" s="220">
        <v>5000</v>
      </c>
    </row>
    <row r="124" spans="1:2">
      <c r="A124" s="219" t="s">
        <v>324</v>
      </c>
      <c r="B124" s="220">
        <v>10000</v>
      </c>
    </row>
    <row r="125" spans="1:2">
      <c r="A125" s="219" t="s">
        <v>325</v>
      </c>
      <c r="B125" s="220">
        <v>5000</v>
      </c>
    </row>
    <row r="126" spans="1:2">
      <c r="A126" s="219" t="s">
        <v>326</v>
      </c>
      <c r="B126" s="220">
        <v>15500</v>
      </c>
    </row>
    <row r="127" spans="1:2">
      <c r="A127" s="219" t="s">
        <v>327</v>
      </c>
      <c r="B127" s="220">
        <v>5000</v>
      </c>
    </row>
    <row r="128" spans="1:2">
      <c r="A128" s="219" t="s">
        <v>328</v>
      </c>
      <c r="B128" s="220">
        <v>8500</v>
      </c>
    </row>
    <row r="129" spans="1:2">
      <c r="A129" s="219" t="s">
        <v>329</v>
      </c>
      <c r="B129" s="220">
        <v>5000</v>
      </c>
    </row>
    <row r="130" spans="1:2">
      <c r="A130" s="219" t="s">
        <v>330</v>
      </c>
      <c r="B130" s="220">
        <v>10000</v>
      </c>
    </row>
    <row r="131" spans="1:2">
      <c r="A131" s="219"/>
      <c r="B131" s="220">
        <f>SUM(B123:B130)</f>
        <v>64000</v>
      </c>
    </row>
    <row r="132" spans="1:2">
      <c r="A132" s="219" t="s">
        <v>331</v>
      </c>
      <c r="B132" s="220">
        <v>5000</v>
      </c>
    </row>
    <row r="133" spans="1:2">
      <c r="A133" s="219"/>
      <c r="B133" s="221">
        <f>SUM(B131:B132)</f>
        <v>69000</v>
      </c>
    </row>
  </sheetData>
  <protectedRanges>
    <protectedRange sqref="B70" name="Rango1"/>
    <protectedRange sqref="B36" name="Rango1_1"/>
    <protectedRange sqref="B14" name="Rango1_2"/>
  </protectedRanges>
  <pageMargins left="0.25" right="0.25" top="0.75" bottom="0.75" header="0.3" footer="0.3"/>
  <pageSetup paperSize="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FONDOS PROPIOS</vt:lpstr>
      <vt:lpstr>25% FODES</vt:lpstr>
      <vt:lpstr>75 % FODES</vt:lpstr>
      <vt:lpstr>AMORT DEUDA</vt:lpstr>
      <vt:lpstr>EGRESOS</vt:lpstr>
      <vt:lpstr>INGRESOS</vt:lpstr>
      <vt:lpstr>Hoja1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2018-02-09T19:28:25Z</cp:lastPrinted>
  <dcterms:created xsi:type="dcterms:W3CDTF">2015-08-12T22:23:17Z</dcterms:created>
  <dcterms:modified xsi:type="dcterms:W3CDTF">2018-02-22T15:26:34Z</dcterms:modified>
</cp:coreProperties>
</file>