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https://alcaldiaacajutlagob-my.sharepoint.com/personal/wlima_presupuesto_acajutla_gob_sv/Documents/Escritorio/Wendy/ACCESO A LA INFORMACION PUBLICA 2022/"/>
    </mc:Choice>
  </mc:AlternateContent>
  <xr:revisionPtr revIDLastSave="3" documentId="13_ncr:1_{94EC2C6A-9781-4F25-97DD-C61C02A1F965}" xr6:coauthVersionLast="47" xr6:coauthVersionMax="47" xr10:uidLastSave="{0DC65D4E-F777-4724-A50E-E95EEF0ED271}"/>
  <bookViews>
    <workbookView xWindow="-120" yWindow="-120" windowWidth="29040" windowHeight="15840" firstSheet="4" activeTab="5" xr2:uid="{00000000-000D-0000-FFFF-FFFF00000000}"/>
  </bookViews>
  <sheets>
    <sheet name="ANEXO 1 ESTRUCTURA" sheetId="1" r:id="rId1"/>
    <sheet name="PRESUPUESTO DE GASTOS X DEPTO." sheetId="2" r:id="rId2"/>
    <sheet name="ANEXO 4.1 FONDOS PROPIOS" sheetId="3" r:id="rId3"/>
    <sheet name="ANEXO 4.2 FODES LIBRE DISPON." sheetId="4" r:id="rId4"/>
    <sheet name="ANEXO 4.3.1 PROYECTOS LIBRE DI " sheetId="5" r:id="rId5"/>
    <sheet name="ANEXO 4.3.2. PROYECTOS FMI,BID" sheetId="7" r:id="rId6"/>
    <sheet name="ANEXO 4.3.3 PROYECTOS PRESTAMOS" sheetId="6" r:id="rId7"/>
    <sheet name="ANEXO 4.4 DESCUEN X PREST. AMOR" sheetId="15" r:id="rId8"/>
    <sheet name="ANEXO 4.5 DONACION" sheetId="9" r:id="rId9"/>
    <sheet name="ANEXO 3 CONSOLIDADO DE INGRESO" sheetId="11" r:id="rId10"/>
    <sheet name="ANEXO 4 CONSOLIDADO DE EGRESO" sheetId="10" r:id="rId11"/>
    <sheet name="SALDO DEL 2021 LIBRE DISPON" sheetId="12" state="hidden" r:id="rId12"/>
    <sheet name="LIBRE DISPONIBILID2022" sheetId="13" state="hidden" r:id="rId13"/>
    <sheet name="EXPLICACION DISPONIB. BANCARIA" sheetId="16" state="hidden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Print_Area" localSheetId="10">'ANEXO 4 CONSOLIDADO DE EGRESO'!$A$1:$R$96</definedName>
    <definedName name="_xlnm.Print_Titles" localSheetId="9">'ANEXO 3 CONSOLIDADO DE INGRESO'!$1:$5</definedName>
    <definedName name="_xlnm.Print_Titles" localSheetId="10">'ANEXO 4 CONSOLIDADO DE EGRESO'!$1:$5</definedName>
    <definedName name="_xlnm.Print_Titles" localSheetId="2">'ANEXO 4.1 FONDOS PROPIOS'!$1:$5</definedName>
    <definedName name="_xlnm.Print_Titles" localSheetId="3">'ANEXO 4.2 FODES LIBRE DISPON.'!$1:$5</definedName>
    <definedName name="_xlnm.Print_Titles" localSheetId="6">'ANEXO 4.3.3 PROYECTOS PRESTAMOS'!$1:$5</definedName>
    <definedName name="_xlnm.Print_Titles" localSheetId="11">'SALDO DEL 2021 LIBRE DISPON'!$1:$3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5" i="3" l="1"/>
  <c r="H78" i="4"/>
  <c r="I28" i="5"/>
  <c r="H76" i="6" l="1"/>
  <c r="H9" i="9" l="1"/>
  <c r="H12" i="15"/>
  <c r="H23" i="7"/>
  <c r="H21" i="5"/>
  <c r="B158" i="2" l="1"/>
  <c r="I4834" i="2" l="1"/>
  <c r="I4835" i="2" s="1"/>
  <c r="B4835" i="2"/>
  <c r="I3230" i="2"/>
  <c r="H168" i="3" l="1"/>
  <c r="B6824" i="2"/>
  <c r="H28" i="5" l="1"/>
  <c r="J28" i="5" s="1"/>
  <c r="I77" i="6"/>
  <c r="H79" i="6"/>
  <c r="H75" i="6" l="1"/>
  <c r="N75" i="10" l="1"/>
  <c r="H19" i="7"/>
  <c r="H208" i="3" l="1"/>
  <c r="H204" i="3" l="1"/>
  <c r="R92" i="10"/>
  <c r="R91" i="10" l="1"/>
  <c r="O26" i="10" l="1"/>
  <c r="O18" i="10"/>
  <c r="O47" i="10"/>
  <c r="O70" i="10"/>
  <c r="O84" i="10"/>
  <c r="O79" i="10"/>
  <c r="R79" i="10" s="1"/>
  <c r="O87" i="10"/>
  <c r="O82" i="10"/>
  <c r="O72" i="10"/>
  <c r="O81" i="10"/>
  <c r="O75" i="10"/>
  <c r="O85" i="10"/>
  <c r="O83" i="10"/>
  <c r="O86" i="10"/>
  <c r="O80" i="10"/>
  <c r="N81" i="10"/>
  <c r="N87" i="10"/>
  <c r="M81" i="10" l="1"/>
  <c r="M84" i="10"/>
  <c r="M43" i="10"/>
  <c r="M83" i="10"/>
  <c r="M82" i="10"/>
  <c r="C49" i="11" l="1"/>
  <c r="E49" i="11" s="1"/>
  <c r="I49" i="11" s="1"/>
  <c r="J49" i="11" s="1"/>
  <c r="I6555" i="2" l="1"/>
  <c r="H194" i="3" s="1"/>
  <c r="K60" i="10" s="1"/>
  <c r="H21" i="7" l="1"/>
  <c r="H22" i="7" l="1"/>
  <c r="H20" i="7" l="1"/>
  <c r="H22" i="5"/>
  <c r="H24" i="5"/>
  <c r="Q46" i="10" l="1"/>
  <c r="P62" i="10"/>
  <c r="R62" i="10" s="1"/>
  <c r="P61" i="10"/>
  <c r="P55" i="10"/>
  <c r="H11" i="15" l="1" a="1"/>
  <c r="H11" i="15" s="1"/>
  <c r="H10" i="15" l="1"/>
  <c r="H74" i="6"/>
  <c r="H20" i="5"/>
  <c r="H75" i="4" l="1"/>
  <c r="H14" i="15"/>
  <c r="H13" i="15" s="1"/>
  <c r="H15" i="15"/>
  <c r="H26" i="5"/>
  <c r="H77" i="6"/>
  <c r="J77" i="6" s="1"/>
  <c r="P89" i="10"/>
  <c r="H78" i="6"/>
  <c r="H25" i="5"/>
  <c r="O89" i="10"/>
  <c r="B6987" i="2"/>
  <c r="H23" i="5"/>
  <c r="N89" i="10"/>
  <c r="M89" i="10"/>
  <c r="B6986" i="2"/>
  <c r="I1395" i="2"/>
  <c r="I434" i="2"/>
  <c r="C107" i="16"/>
  <c r="D107" i="16" s="1"/>
  <c r="C103" i="16"/>
  <c r="D103" i="16" s="1"/>
  <c r="C98" i="16"/>
  <c r="D97" i="16" s="1"/>
  <c r="D53" i="16"/>
  <c r="C48" i="16"/>
  <c r="D48" i="16" s="1"/>
  <c r="C44" i="16"/>
  <c r="D44" i="16" s="1"/>
  <c r="C40" i="16"/>
  <c r="H27" i="5" l="1"/>
  <c r="H29" i="5" s="1"/>
  <c r="D105" i="16"/>
  <c r="D108" i="16" s="1"/>
  <c r="D39" i="16"/>
  <c r="D46" i="16" s="1"/>
  <c r="D50" i="16" s="1"/>
  <c r="D31" i="16" l="1"/>
  <c r="D33" i="16" s="1"/>
  <c r="C21" i="16"/>
  <c r="D21" i="16" s="1"/>
  <c r="C17" i="16"/>
  <c r="D17" i="16" s="1"/>
  <c r="C15" i="16"/>
  <c r="D15" i="16" s="1"/>
  <c r="C13" i="16"/>
  <c r="C7" i="16"/>
  <c r="B83" i="2"/>
  <c r="B81" i="2"/>
  <c r="B91" i="2"/>
  <c r="B94" i="2"/>
  <c r="D6" i="16" l="1"/>
  <c r="D19" i="16" s="1"/>
  <c r="D25" i="16" s="1"/>
  <c r="B114" i="2"/>
  <c r="B110" i="2"/>
  <c r="I110" i="2" s="1"/>
  <c r="E24" i="13"/>
  <c r="D24" i="13"/>
  <c r="C24" i="13"/>
  <c r="B24" i="13"/>
  <c r="F20" i="13"/>
  <c r="B109" i="2"/>
  <c r="H32" i="4" l="1"/>
  <c r="D39" i="10" s="1"/>
  <c r="I188" i="2"/>
  <c r="H42" i="4" s="1"/>
  <c r="I6974" i="2"/>
  <c r="B108" i="2"/>
  <c r="I79" i="2"/>
  <c r="H13" i="4" s="1"/>
  <c r="D14" i="10" s="1"/>
  <c r="B6972" i="2"/>
  <c r="D77" i="10" l="1"/>
  <c r="I6566" i="2"/>
  <c r="H70" i="4" s="1"/>
  <c r="L75" i="10" s="1"/>
  <c r="I6552" i="2"/>
  <c r="H69" i="4" s="1"/>
  <c r="L43" i="10" s="1"/>
  <c r="I6536" i="2"/>
  <c r="H68" i="4" s="1"/>
  <c r="L35" i="10" s="1"/>
  <c r="I6505" i="2"/>
  <c r="H67" i="4" s="1"/>
  <c r="L34" i="10" s="1"/>
  <c r="I187" i="2"/>
  <c r="H41" i="4" s="1"/>
  <c r="D74" i="10" s="1"/>
  <c r="I183" i="2"/>
  <c r="H40" i="4" s="1"/>
  <c r="D72" i="10" s="1"/>
  <c r="I163" i="2"/>
  <c r="H39" i="4" s="1"/>
  <c r="D50" i="10" s="1"/>
  <c r="I160" i="2"/>
  <c r="H38" i="4" s="1"/>
  <c r="D48" i="10" s="1"/>
  <c r="I121" i="2"/>
  <c r="H37" i="4" s="1"/>
  <c r="D46" i="10" s="1"/>
  <c r="I118" i="2"/>
  <c r="H36" i="4" s="1"/>
  <c r="D44" i="10" s="1"/>
  <c r="I117" i="2"/>
  <c r="I112" i="2"/>
  <c r="H33" i="4" s="1"/>
  <c r="D40" i="10" s="1"/>
  <c r="I114" i="2"/>
  <c r="I108" i="2"/>
  <c r="I106" i="2"/>
  <c r="H30" i="4" s="1"/>
  <c r="D37" i="10" s="1"/>
  <c r="I103" i="2"/>
  <c r="H29" i="4" s="1"/>
  <c r="D31" i="10" s="1"/>
  <c r="I101" i="2"/>
  <c r="H28" i="4" s="1"/>
  <c r="D30" i="10" s="1"/>
  <c r="I99" i="2"/>
  <c r="H27" i="4" s="1"/>
  <c r="D29" i="10" s="1"/>
  <c r="I98" i="2"/>
  <c r="H26" i="4" s="1"/>
  <c r="D28" i="10" s="1"/>
  <c r="I97" i="2"/>
  <c r="H25" i="4" s="1"/>
  <c r="D27" i="10" s="1"/>
  <c r="I95" i="2"/>
  <c r="H24" i="4" s="1"/>
  <c r="D26" i="10" s="1"/>
  <c r="I93" i="2"/>
  <c r="H23" i="4" s="1"/>
  <c r="D25" i="10" s="1"/>
  <c r="I92" i="2"/>
  <c r="H22" i="4" s="1"/>
  <c r="D23" i="10" s="1"/>
  <c r="I90" i="2"/>
  <c r="H21" i="4" s="1"/>
  <c r="D22" i="10" s="1"/>
  <c r="I89" i="2"/>
  <c r="H20" i="4" s="1"/>
  <c r="D21" i="10" s="1"/>
  <c r="I87" i="2"/>
  <c r="H19" i="4" s="1"/>
  <c r="D20" i="10" s="1"/>
  <c r="I84" i="2"/>
  <c r="H18" i="4" s="1"/>
  <c r="D19" i="10" s="1"/>
  <c r="I82" i="2"/>
  <c r="H17" i="4" s="1"/>
  <c r="D18" i="10" s="1"/>
  <c r="I4239" i="2"/>
  <c r="H135" i="3" s="1"/>
  <c r="G52" i="10" s="1"/>
  <c r="I1902" i="2"/>
  <c r="I1795" i="2"/>
  <c r="H35" i="4" l="1"/>
  <c r="D42" i="10" s="1"/>
  <c r="H34" i="4"/>
  <c r="D41" i="10" s="1"/>
  <c r="H31" i="4"/>
  <c r="D38" i="10" s="1"/>
  <c r="I1440" i="2" l="1"/>
  <c r="H80" i="4" l="1"/>
  <c r="I6991" i="2" l="1"/>
  <c r="J6989" i="2" l="1"/>
  <c r="I6988" i="2"/>
  <c r="I6987" i="2"/>
  <c r="J6987" i="2" s="1"/>
  <c r="I6986" i="2"/>
  <c r="J6986" i="2" s="1"/>
  <c r="I6984" i="2"/>
  <c r="I6983" i="2"/>
  <c r="I6771" i="2" l="1"/>
  <c r="I6719" i="2"/>
  <c r="I6823" i="2"/>
  <c r="I6649" i="2"/>
  <c r="I6039" i="2"/>
  <c r="I5732" i="2" l="1"/>
  <c r="I6054" i="2"/>
  <c r="I6346" i="2"/>
  <c r="I5322" i="2"/>
  <c r="H63" i="4" s="1"/>
  <c r="I1166" i="2"/>
  <c r="I1083" i="2"/>
  <c r="I1180" i="2"/>
  <c r="I1249" i="2"/>
  <c r="I1000" i="2"/>
  <c r="H10" i="4" s="1"/>
  <c r="I6755" i="2"/>
  <c r="I6703" i="2"/>
  <c r="I6807" i="2"/>
  <c r="I6667" i="2"/>
  <c r="I5938" i="2"/>
  <c r="I6049" i="2"/>
  <c r="I5631" i="2"/>
  <c r="I6250" i="2"/>
  <c r="I5425" i="2"/>
  <c r="I2997" i="2"/>
  <c r="I3011" i="2"/>
  <c r="I3025" i="2"/>
  <c r="I2983" i="2"/>
  <c r="H46" i="4" s="1"/>
  <c r="F10" i="10" s="1"/>
  <c r="I1738" i="2"/>
  <c r="I1734" i="2"/>
  <c r="I1742" i="2"/>
  <c r="I1730" i="2"/>
  <c r="I10" i="4" l="1"/>
  <c r="H64" i="4"/>
  <c r="L10" i="10" s="1"/>
  <c r="B31" i="2" l="1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I35" i="2"/>
  <c r="H12" i="4" s="1"/>
  <c r="D11" i="10" s="1"/>
  <c r="B4" i="12"/>
  <c r="F10" i="12"/>
  <c r="E71" i="12"/>
  <c r="D71" i="12"/>
  <c r="C71" i="12"/>
  <c r="H8" i="9"/>
  <c r="I31" i="2" l="1"/>
  <c r="H7" i="4" s="1"/>
  <c r="D8" i="10" s="1"/>
  <c r="I6992" i="2" l="1"/>
  <c r="I6789" i="2" l="1"/>
  <c r="I6685" i="2"/>
  <c r="I6737" i="2"/>
  <c r="I5835" i="2"/>
  <c r="I6044" i="2"/>
  <c r="I5528" i="2"/>
  <c r="I6152" i="2"/>
  <c r="I4899" i="2"/>
  <c r="I4894" i="2"/>
  <c r="I4889" i="2"/>
  <c r="I4784" i="2"/>
  <c r="I4764" i="2"/>
  <c r="I4774" i="2"/>
  <c r="I4630" i="2"/>
  <c r="I4632" i="2"/>
  <c r="H149" i="3" s="1"/>
  <c r="I4622" i="2"/>
  <c r="I4638" i="2"/>
  <c r="I4432" i="2"/>
  <c r="I4444" i="2"/>
  <c r="I4438" i="2"/>
  <c r="I4292" i="2"/>
  <c r="I4288" i="2"/>
  <c r="I4296" i="2"/>
  <c r="I4162" i="2"/>
  <c r="I4152" i="2"/>
  <c r="I4157" i="2"/>
  <c r="I4068" i="2"/>
  <c r="I4070" i="2"/>
  <c r="I4063" i="2"/>
  <c r="I4073" i="2"/>
  <c r="I3924" i="2"/>
  <c r="I3929" i="2"/>
  <c r="I3934" i="2"/>
  <c r="I3783" i="2"/>
  <c r="I3788" i="2"/>
  <c r="I3793" i="2"/>
  <c r="I3684" i="2"/>
  <c r="I3688" i="2"/>
  <c r="I3686" i="2"/>
  <c r="I3603" i="2"/>
  <c r="I3601" i="2"/>
  <c r="I3605" i="2"/>
  <c r="I3465" i="2"/>
  <c r="I3423" i="2"/>
  <c r="I3445" i="2"/>
  <c r="I3444" i="2"/>
  <c r="I3289" i="2"/>
  <c r="I3286" i="2"/>
  <c r="I3283" i="2"/>
  <c r="I2254" i="2"/>
  <c r="I2248" i="2"/>
  <c r="I3163" i="2"/>
  <c r="I3158" i="2"/>
  <c r="I3168" i="2"/>
  <c r="I2779" i="2"/>
  <c r="I2781" i="2"/>
  <c r="I2783" i="2"/>
  <c r="I2695" i="2"/>
  <c r="I2693" i="2"/>
  <c r="I2697" i="2"/>
  <c r="I2558" i="2"/>
  <c r="I2518" i="2"/>
  <c r="I2538" i="2"/>
  <c r="I2260" i="2"/>
  <c r="I2169" i="2"/>
  <c r="I2164" i="2"/>
  <c r="I2044" i="2"/>
  <c r="I2006" i="2"/>
  <c r="I2025" i="2"/>
  <c r="I1647" i="2"/>
  <c r="I1644" i="2"/>
  <c r="I1641" i="2"/>
  <c r="I1638" i="2"/>
  <c r="I1643" i="2"/>
  <c r="I1640" i="2"/>
  <c r="I1646" i="2"/>
  <c r="I1393" i="2"/>
  <c r="I1381" i="2"/>
  <c r="I1387" i="2"/>
  <c r="I1125" i="2"/>
  <c r="H109" i="3" l="1"/>
  <c r="I1173" i="2" l="1"/>
  <c r="I1042" i="2"/>
  <c r="I1215" i="2"/>
  <c r="I746" i="2"/>
  <c r="I742" i="2"/>
  <c r="I744" i="2"/>
  <c r="I512" i="2" l="1"/>
  <c r="I508" i="2"/>
  <c r="I510" i="2"/>
  <c r="B6347" i="2"/>
  <c r="B4785" i="2"/>
  <c r="B4639" i="2"/>
  <c r="B3466" i="2"/>
  <c r="B3169" i="2"/>
  <c r="B3026" i="2"/>
  <c r="B2559" i="2"/>
  <c r="B2170" i="2"/>
  <c r="B2045" i="2"/>
  <c r="B1834" i="2"/>
  <c r="B1473" i="2"/>
  <c r="B1396" i="2"/>
  <c r="B1250" i="2"/>
  <c r="B747" i="2"/>
  <c r="B347" i="2"/>
  <c r="B6633" i="2"/>
  <c r="I6632" i="2"/>
  <c r="B5221" i="2"/>
  <c r="I5220" i="2"/>
  <c r="B4884" i="2"/>
  <c r="I4883" i="2"/>
  <c r="B4754" i="2"/>
  <c r="I4753" i="2"/>
  <c r="B4614" i="2"/>
  <c r="I4613" i="2"/>
  <c r="H56" i="4" l="1"/>
  <c r="J7" i="10" s="1"/>
  <c r="H61" i="4"/>
  <c r="L7" i="10" l="1"/>
  <c r="B4426" i="2"/>
  <c r="I4425" i="2"/>
  <c r="B4284" i="2"/>
  <c r="I4283" i="2"/>
  <c r="B4147" i="2"/>
  <c r="I4146" i="2"/>
  <c r="B4058" i="2"/>
  <c r="I4057" i="2"/>
  <c r="B3919" i="2"/>
  <c r="I3918" i="2"/>
  <c r="B3778" i="2"/>
  <c r="I3777" i="2"/>
  <c r="B3682" i="2"/>
  <c r="I3681" i="2"/>
  <c r="B3599" i="2"/>
  <c r="I3598" i="2"/>
  <c r="B3402" i="2"/>
  <c r="I3401" i="2"/>
  <c r="B3280" i="2"/>
  <c r="I3279" i="2"/>
  <c r="B3153" i="2"/>
  <c r="I3152" i="2"/>
  <c r="B2982" i="2"/>
  <c r="B2868" i="2"/>
  <c r="B2777" i="2"/>
  <c r="I2776" i="2"/>
  <c r="B2691" i="2"/>
  <c r="I2690" i="2"/>
  <c r="B2498" i="2"/>
  <c r="I2497" i="2"/>
  <c r="B2329" i="2"/>
  <c r="B2242" i="2"/>
  <c r="I2241" i="2"/>
  <c r="B2160" i="2"/>
  <c r="B1987" i="2"/>
  <c r="I1986" i="2" l="1"/>
  <c r="B1820" i="2"/>
  <c r="B1729" i="2"/>
  <c r="B1637" i="2"/>
  <c r="I1636" i="2"/>
  <c r="I1634" i="2"/>
  <c r="B1548" i="2"/>
  <c r="B1460" i="2"/>
  <c r="B1375" i="2"/>
  <c r="I1374" i="2"/>
  <c r="B959" i="2"/>
  <c r="I958" i="2"/>
  <c r="B740" i="2"/>
  <c r="I739" i="2"/>
  <c r="B604" i="2"/>
  <c r="B506" i="2"/>
  <c r="I505" i="2"/>
  <c r="B416" i="2"/>
  <c r="B337" i="2"/>
  <c r="B289" i="2"/>
  <c r="B197" i="2"/>
  <c r="I4163" i="2"/>
  <c r="H111" i="3" s="1"/>
  <c r="G14" i="10" s="1"/>
  <c r="I1833" i="2" l="1"/>
  <c r="I1743" i="2"/>
  <c r="I1394" i="2"/>
  <c r="J1395" i="2" s="1"/>
  <c r="C75" i="16" l="1"/>
  <c r="D75" i="16" s="1"/>
  <c r="D73" i="16"/>
  <c r="C69" i="16"/>
  <c r="D68" i="16" s="1"/>
  <c r="D71" i="16" s="1"/>
  <c r="D76" i="16" l="1"/>
  <c r="E79" i="12"/>
  <c r="E81" i="12" s="1"/>
  <c r="F70" i="12"/>
  <c r="F68" i="12"/>
  <c r="F66" i="12"/>
  <c r="F64" i="12"/>
  <c r="F62" i="12"/>
  <c r="F58" i="12"/>
  <c r="F56" i="12"/>
  <c r="F8" i="12"/>
  <c r="F54" i="12"/>
  <c r="F50" i="12"/>
  <c r="F44" i="12"/>
  <c r="F42" i="12"/>
  <c r="F40" i="12"/>
  <c r="F34" i="12"/>
  <c r="F32" i="12"/>
  <c r="F30" i="12"/>
  <c r="F28" i="12"/>
  <c r="F26" i="12"/>
  <c r="F22" i="12"/>
  <c r="B18" i="12"/>
  <c r="B71" i="12" s="1"/>
  <c r="F16" i="12"/>
  <c r="F14" i="12"/>
  <c r="F6" i="12"/>
  <c r="F4" i="12"/>
  <c r="B6825" i="2"/>
  <c r="B6964" i="2" s="1"/>
  <c r="I6614" i="2"/>
  <c r="B6348" i="2"/>
  <c r="B6568" i="2" s="1"/>
  <c r="I5117" i="2"/>
  <c r="I916" i="2"/>
  <c r="B4901" i="2"/>
  <c r="B4974" i="2" s="1"/>
  <c r="I4878" i="2"/>
  <c r="B4786" i="2"/>
  <c r="I4743" i="2"/>
  <c r="B4640" i="2"/>
  <c r="I4605" i="2"/>
  <c r="B4446" i="2"/>
  <c r="I4419" i="2"/>
  <c r="B4298" i="2"/>
  <c r="I4279" i="2"/>
  <c r="B4165" i="2"/>
  <c r="I4141" i="2"/>
  <c r="B4075" i="2"/>
  <c r="B4118" i="2" s="1"/>
  <c r="I4052" i="2"/>
  <c r="B3936" i="2"/>
  <c r="B4010" i="2" s="1"/>
  <c r="I3913" i="2"/>
  <c r="B3795" i="2"/>
  <c r="I3772" i="2"/>
  <c r="B3690" i="2"/>
  <c r="I3679" i="2"/>
  <c r="B3607" i="2"/>
  <c r="I3596" i="2"/>
  <c r="B3467" i="2"/>
  <c r="I3380" i="2"/>
  <c r="B3291" i="2"/>
  <c r="B3337" i="2" s="1"/>
  <c r="I3276" i="2"/>
  <c r="B3170" i="2"/>
  <c r="B3231" i="2" s="1"/>
  <c r="I3147" i="2"/>
  <c r="B3027" i="2"/>
  <c r="B2879" i="2"/>
  <c r="B2785" i="2"/>
  <c r="B2831" i="2" s="1"/>
  <c r="I2774" i="2"/>
  <c r="B2699" i="2"/>
  <c r="B2751" i="2" s="1"/>
  <c r="I2688" i="2"/>
  <c r="B2560" i="2"/>
  <c r="I2477" i="2"/>
  <c r="B2349" i="2"/>
  <c r="B2262" i="2"/>
  <c r="I2235" i="2"/>
  <c r="B2171" i="2"/>
  <c r="B2046" i="2"/>
  <c r="I1967" i="2"/>
  <c r="B1835" i="2"/>
  <c r="B1745" i="2"/>
  <c r="B1649" i="2"/>
  <c r="B1556" i="2"/>
  <c r="B1474" i="2"/>
  <c r="B1397" i="2"/>
  <c r="I1368" i="2"/>
  <c r="B1251" i="2"/>
  <c r="B748" i="2"/>
  <c r="I737" i="2"/>
  <c r="B618" i="2"/>
  <c r="B514" i="2"/>
  <c r="I503" i="2"/>
  <c r="B436" i="2"/>
  <c r="F22" i="13"/>
  <c r="F24" i="13" s="1"/>
  <c r="B18" i="13"/>
  <c r="F18" i="13" s="1"/>
  <c r="B6" i="13"/>
  <c r="D79" i="12"/>
  <c r="D81" i="12" s="1"/>
  <c r="D82" i="12" s="1"/>
  <c r="F16" i="13"/>
  <c r="K6984" i="2" l="1"/>
  <c r="F79" i="12"/>
  <c r="H73" i="4"/>
  <c r="H79" i="4" s="1"/>
  <c r="B26" i="13"/>
  <c r="H51" i="11" l="1"/>
  <c r="H55" i="11" s="1"/>
  <c r="I51" i="11" l="1"/>
  <c r="J51" i="11" s="1"/>
  <c r="G53" i="11"/>
  <c r="E54" i="11"/>
  <c r="E52" i="11"/>
  <c r="E50" i="11"/>
  <c r="E48" i="11"/>
  <c r="E47" i="11"/>
  <c r="E46" i="11"/>
  <c r="E45" i="11"/>
  <c r="E44" i="11"/>
  <c r="E43" i="11"/>
  <c r="E42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I4710" i="2"/>
  <c r="I74" i="10" s="1"/>
  <c r="B4711" i="2"/>
  <c r="I4312" i="2"/>
  <c r="I4305" i="2"/>
  <c r="I4322" i="2"/>
  <c r="I4167" i="2" l="1"/>
  <c r="I4230" i="2" l="1"/>
  <c r="B111" i="2"/>
  <c r="I161" i="2"/>
  <c r="H46" i="3" s="1"/>
  <c r="C49" i="10" s="1"/>
  <c r="B837" i="2"/>
  <c r="I836" i="2"/>
  <c r="I835" i="2"/>
  <c r="I834" i="2"/>
  <c r="I831" i="2"/>
  <c r="I830" i="2"/>
  <c r="I825" i="2"/>
  <c r="I824" i="2"/>
  <c r="I823" i="2"/>
  <c r="I822" i="2"/>
  <c r="I820" i="2"/>
  <c r="I816" i="2"/>
  <c r="I782" i="2"/>
  <c r="I777" i="2"/>
  <c r="I776" i="2"/>
  <c r="I751" i="2"/>
  <c r="I749" i="2"/>
  <c r="I748" i="2"/>
  <c r="I747" i="2"/>
  <c r="I740" i="2"/>
  <c r="I959" i="2"/>
  <c r="I837" i="2" l="1"/>
  <c r="I4472" i="2"/>
  <c r="I4504" i="2"/>
  <c r="I4973" i="2" l="1"/>
  <c r="I4971" i="2"/>
  <c r="I4969" i="2"/>
  <c r="I4964" i="2"/>
  <c r="I4957" i="2"/>
  <c r="I4955" i="2"/>
  <c r="I4954" i="2"/>
  <c r="I4940" i="2"/>
  <c r="I4923" i="2"/>
  <c r="I4920" i="2"/>
  <c r="I4914" i="2"/>
  <c r="I4905" i="2"/>
  <c r="I4911" i="2"/>
  <c r="I4903" i="2"/>
  <c r="H175" i="3" s="1"/>
  <c r="K18" i="10" s="1"/>
  <c r="I2750" i="2"/>
  <c r="I2748" i="2"/>
  <c r="I2745" i="2"/>
  <c r="I2738" i="2"/>
  <c r="I2736" i="2"/>
  <c r="I2733" i="2"/>
  <c r="I2713" i="2"/>
  <c r="I2710" i="2"/>
  <c r="I2701" i="2"/>
  <c r="H75" i="3" s="1"/>
  <c r="E18" i="10" s="1"/>
  <c r="I4495" i="2" l="1"/>
  <c r="I4462" i="2"/>
  <c r="I3837" i="2"/>
  <c r="I3881" i="2"/>
  <c r="I4226" i="2" l="1"/>
  <c r="I4234" i="2"/>
  <c r="I4238" i="2"/>
  <c r="I4233" i="2"/>
  <c r="I4192" i="2"/>
  <c r="I4221" i="2"/>
  <c r="I4186" i="2"/>
  <c r="I4171" i="2"/>
  <c r="I4497" i="2"/>
  <c r="I4467" i="2"/>
  <c r="I4500" i="2"/>
  <c r="I4450" i="2"/>
  <c r="I4507" i="2"/>
  <c r="I4469" i="2"/>
  <c r="I4448" i="2"/>
  <c r="I4379" i="2"/>
  <c r="I4377" i="2"/>
  <c r="I4372" i="2"/>
  <c r="I4385" i="2"/>
  <c r="I4366" i="2"/>
  <c r="I4338" i="2"/>
  <c r="I4333" i="2"/>
  <c r="B3652" i="2"/>
  <c r="I3651" i="2"/>
  <c r="I3650" i="2"/>
  <c r="I3646" i="2"/>
  <c r="I3622" i="2"/>
  <c r="I3644" i="2"/>
  <c r="I3625" i="2"/>
  <c r="I3610" i="2"/>
  <c r="I4564" i="2"/>
  <c r="H140" i="3"/>
  <c r="B3882" i="2"/>
  <c r="I3874" i="2"/>
  <c r="G73" i="10" l="1"/>
  <c r="R73" i="10" s="1"/>
  <c r="H133" i="3"/>
  <c r="G48" i="10" s="1"/>
  <c r="I3809" i="2" l="1"/>
  <c r="I3796" i="2"/>
  <c r="I3484" i="2"/>
  <c r="I3543" i="2"/>
  <c r="I3541" i="2"/>
  <c r="I4103" i="2" l="1"/>
  <c r="I4082" i="2"/>
  <c r="I4117" i="2" l="1"/>
  <c r="H142" i="3" s="1"/>
  <c r="I4116" i="2"/>
  <c r="I4114" i="2"/>
  <c r="I4112" i="2"/>
  <c r="I4110" i="2"/>
  <c r="I4107" i="2"/>
  <c r="I4106" i="2"/>
  <c r="I4085" i="2"/>
  <c r="I4084" i="2"/>
  <c r="I4077" i="2"/>
  <c r="I4076" i="2"/>
  <c r="I4006" i="2"/>
  <c r="I4004" i="2"/>
  <c r="I4009" i="2"/>
  <c r="I3949" i="2"/>
  <c r="I3964" i="2"/>
  <c r="H121" i="3" s="1"/>
  <c r="G27" i="10" s="1"/>
  <c r="I3998" i="2"/>
  <c r="I3947" i="2"/>
  <c r="H113" i="3" s="1"/>
  <c r="I3749" i="2"/>
  <c r="I3713" i="2"/>
  <c r="B3764" i="2"/>
  <c r="I3763" i="2"/>
  <c r="I3762" i="2"/>
  <c r="I3759" i="2"/>
  <c r="I3750" i="2"/>
  <c r="I3747" i="2"/>
  <c r="H126" i="3" s="1"/>
  <c r="G32" i="10" s="1"/>
  <c r="I3746" i="2"/>
  <c r="I3743" i="2"/>
  <c r="I3708" i="2"/>
  <c r="I4375" i="2"/>
  <c r="I3695" i="2"/>
  <c r="I3694" i="2"/>
  <c r="I3333" i="2"/>
  <c r="I3328" i="2"/>
  <c r="I3303" i="2"/>
  <c r="G75" i="10" l="1"/>
  <c r="I1788" i="2"/>
  <c r="I1758" i="2"/>
  <c r="I1805" i="2"/>
  <c r="I1803" i="2"/>
  <c r="I1800" i="2"/>
  <c r="I1793" i="2"/>
  <c r="I1791" i="2"/>
  <c r="I2830" i="2" l="1"/>
  <c r="I2824" i="2"/>
  <c r="I2823" i="2"/>
  <c r="I2819" i="2" l="1"/>
  <c r="I2816" i="2"/>
  <c r="I2813" i="2"/>
  <c r="I2789" i="2"/>
  <c r="I167" i="2" l="1"/>
  <c r="H55" i="3" s="1"/>
  <c r="C58" i="10" s="1"/>
  <c r="R58" i="10" s="1"/>
  <c r="I1434" i="2" l="1"/>
  <c r="I1406" i="2"/>
  <c r="I1398" i="2"/>
  <c r="I57" i="11" l="1"/>
  <c r="R87" i="10" l="1"/>
  <c r="R86" i="10"/>
  <c r="R85" i="10"/>
  <c r="R84" i="10"/>
  <c r="R83" i="10"/>
  <c r="R82" i="10"/>
  <c r="R81" i="10"/>
  <c r="R80" i="10"/>
  <c r="R70" i="10"/>
  <c r="R61" i="10"/>
  <c r="R60" i="10"/>
  <c r="M88" i="10"/>
  <c r="N88" i="10" l="1"/>
  <c r="Q88" i="10"/>
  <c r="O88" i="10"/>
  <c r="P88" i="10"/>
  <c r="H7" i="9" l="1"/>
  <c r="Q89" i="10" l="1"/>
  <c r="B6988" i="2"/>
  <c r="I4796" i="2"/>
  <c r="I180" i="2"/>
  <c r="F52" i="11"/>
  <c r="I52" i="11" s="1"/>
  <c r="G55" i="11"/>
  <c r="I1345" i="2" l="1"/>
  <c r="I320" i="2"/>
  <c r="I2632" i="2"/>
  <c r="I6961" i="2" l="1"/>
  <c r="I6958" i="2"/>
  <c r="I4709" i="2"/>
  <c r="I4242" i="2"/>
  <c r="I3875" i="2"/>
  <c r="I3468" i="2"/>
  <c r="I3229" i="2"/>
  <c r="I3216" i="2"/>
  <c r="I3114" i="2"/>
  <c r="I3113" i="2"/>
  <c r="I3111" i="2"/>
  <c r="I3099" i="2"/>
  <c r="I3097" i="2"/>
  <c r="I2921" i="2"/>
  <c r="I2912" i="2"/>
  <c r="I2659" i="2"/>
  <c r="I2434" i="2"/>
  <c r="I2433" i="2"/>
  <c r="I2430" i="2"/>
  <c r="I1908" i="2"/>
  <c r="I1907" i="2"/>
  <c r="I1837" i="2"/>
  <c r="H102" i="3" l="1"/>
  <c r="H49" i="4"/>
  <c r="F36" i="10" s="1"/>
  <c r="R36" i="10" s="1"/>
  <c r="H100" i="3"/>
  <c r="E71" i="10" s="1"/>
  <c r="I1592" i="2"/>
  <c r="I1557" i="2"/>
  <c r="I1509" i="2"/>
  <c r="I1321" i="2"/>
  <c r="I704" i="2"/>
  <c r="I694" i="2"/>
  <c r="B707" i="2"/>
  <c r="I706" i="2"/>
  <c r="I619" i="2"/>
  <c r="I549" i="2"/>
  <c r="I546" i="2"/>
  <c r="I551" i="2"/>
  <c r="I490" i="2"/>
  <c r="I484" i="2"/>
  <c r="I389" i="2"/>
  <c r="I390" i="2"/>
  <c r="I327" i="2"/>
  <c r="I326" i="2"/>
  <c r="I317" i="2"/>
  <c r="I258" i="2"/>
  <c r="I255" i="2"/>
  <c r="I208" i="2"/>
  <c r="I159" i="2"/>
  <c r="H45" i="3" s="1"/>
  <c r="C48" i="10" s="1"/>
  <c r="I116" i="2"/>
  <c r="I102" i="2"/>
  <c r="I100" i="2"/>
  <c r="I91" i="2"/>
  <c r="I555" i="2" l="1"/>
  <c r="I554" i="2"/>
  <c r="I456" i="2"/>
  <c r="I481" i="2"/>
  <c r="I495" i="2"/>
  <c r="I498" i="2"/>
  <c r="I323" i="2"/>
  <c r="I325" i="2"/>
  <c r="I322" i="2"/>
  <c r="I319" i="2"/>
  <c r="I315" i="2"/>
  <c r="I305" i="2"/>
  <c r="I6963" i="2" l="1"/>
  <c r="I6907" i="2"/>
  <c r="I6871" i="2"/>
  <c r="I6504" i="2"/>
  <c r="I6418" i="2"/>
  <c r="I6559" i="2"/>
  <c r="I6563" i="2"/>
  <c r="H197" i="3" s="1"/>
  <c r="I6550" i="2"/>
  <c r="I6448" i="2"/>
  <c r="I6400" i="2"/>
  <c r="I6397" i="2"/>
  <c r="I4827" i="2"/>
  <c r="I4690" i="2"/>
  <c r="I4683" i="2"/>
  <c r="I4655" i="2"/>
  <c r="I4587" i="2"/>
  <c r="I4582" i="2"/>
  <c r="I4367" i="2"/>
  <c r="I4388" i="2"/>
  <c r="I4299" i="2"/>
  <c r="I4227" i="2"/>
  <c r="B4245" i="2"/>
  <c r="I4240" i="2"/>
  <c r="I4193" i="2"/>
  <c r="I4166" i="2"/>
  <c r="I4244" i="2"/>
  <c r="H201" i="3" l="1"/>
  <c r="K77" i="10" s="1"/>
  <c r="H196" i="3"/>
  <c r="K72" i="10"/>
  <c r="H112" i="3"/>
  <c r="I4002" i="2"/>
  <c r="I3960" i="2"/>
  <c r="I3963" i="2"/>
  <c r="I3982" i="2"/>
  <c r="H122" i="3" s="1"/>
  <c r="I3876" i="2"/>
  <c r="I3869" i="2"/>
  <c r="H123" i="3"/>
  <c r="G29" i="10" s="1"/>
  <c r="I3815" i="2"/>
  <c r="I3648" i="2"/>
  <c r="I3647" i="2"/>
  <c r="I3611" i="2"/>
  <c r="I3551" i="2"/>
  <c r="H144" i="3" s="1"/>
  <c r="I3549" i="2"/>
  <c r="I3528" i="2"/>
  <c r="I3486" i="2"/>
  <c r="I3472" i="2"/>
  <c r="I3550" i="2"/>
  <c r="H143" i="3" s="1"/>
  <c r="G76" i="10" s="1"/>
  <c r="I3489" i="2"/>
  <c r="I3336" i="2"/>
  <c r="H136" i="3" s="1"/>
  <c r="I3227" i="2"/>
  <c r="I3213" i="2"/>
  <c r="I3181" i="2"/>
  <c r="I3092" i="2"/>
  <c r="I3102" i="2"/>
  <c r="H114" i="3" l="1"/>
  <c r="K71" i="10"/>
  <c r="H116" i="3"/>
  <c r="G22" i="10" s="1"/>
  <c r="G57" i="10"/>
  <c r="I2655" i="2"/>
  <c r="H96" i="3" s="1"/>
  <c r="E57" i="10" s="1"/>
  <c r="I2641" i="2"/>
  <c r="I2376" i="2"/>
  <c r="H83" i="3" s="1"/>
  <c r="E29" i="10" s="1"/>
  <c r="I2351" i="2"/>
  <c r="I2435" i="2"/>
  <c r="H104" i="3" s="1"/>
  <c r="I2425" i="2"/>
  <c r="I2415" i="2"/>
  <c r="I2375" i="2"/>
  <c r="I2368" i="2"/>
  <c r="E77" i="10" l="1"/>
  <c r="I2287" i="2"/>
  <c r="I646" i="2"/>
  <c r="I705" i="2"/>
  <c r="I701" i="2"/>
  <c r="I1708" i="2"/>
  <c r="I1691" i="2"/>
  <c r="I1693" i="2"/>
  <c r="I1664" i="2"/>
  <c r="I1651" i="2"/>
  <c r="I1654" i="2"/>
  <c r="I1687" i="2"/>
  <c r="I1705" i="2"/>
  <c r="I1703" i="2"/>
  <c r="I2296" i="2"/>
  <c r="B2089" i="2"/>
  <c r="I2197" i="2" l="1"/>
  <c r="B2198" i="2"/>
  <c r="I2192" i="2"/>
  <c r="I2178" i="2"/>
  <c r="I1507" i="2" l="1"/>
  <c r="I1504" i="2"/>
  <c r="I1439" i="2"/>
  <c r="I1441" i="2"/>
  <c r="I1409" i="2"/>
  <c r="B1448" i="2"/>
  <c r="I1447" i="2"/>
  <c r="I1444" i="2"/>
  <c r="I1436" i="2"/>
  <c r="H41" i="3" s="1"/>
  <c r="C44" i="10" s="1"/>
  <c r="R44" i="10" s="1"/>
  <c r="I1428" i="2"/>
  <c r="I1423" i="2"/>
  <c r="F14" i="13" l="1"/>
  <c r="F12" i="13"/>
  <c r="F10" i="13"/>
  <c r="F8" i="13"/>
  <c r="F6" i="13"/>
  <c r="F4" i="13"/>
  <c r="F12" i="12"/>
  <c r="F18" i="12"/>
  <c r="F20" i="12"/>
  <c r="F24" i="12"/>
  <c r="F36" i="12"/>
  <c r="F38" i="12"/>
  <c r="F46" i="12"/>
  <c r="F48" i="12"/>
  <c r="F52" i="12"/>
  <c r="F60" i="12"/>
  <c r="B73" i="12"/>
  <c r="F71" i="12" l="1"/>
  <c r="I171" i="2"/>
  <c r="H59" i="3" s="1"/>
  <c r="C65" i="10" s="1"/>
  <c r="R65" i="10" s="1"/>
  <c r="I182" i="2"/>
  <c r="I186" i="2"/>
  <c r="H66" i="3" s="1"/>
  <c r="C74" i="10" s="1"/>
  <c r="I158" i="2"/>
  <c r="H44" i="3" s="1"/>
  <c r="C47" i="10" s="1"/>
  <c r="R47" i="10" s="1"/>
  <c r="B190" i="2"/>
  <c r="I1256" i="2" l="1"/>
  <c r="I1333" i="2"/>
  <c r="I1346" i="2"/>
  <c r="B1347" i="2"/>
  <c r="I1290" i="2"/>
  <c r="H27" i="3" s="1"/>
  <c r="C29" i="10" s="1"/>
  <c r="R29" i="10" s="1"/>
  <c r="I1286" i="2"/>
  <c r="I261" i="2" l="1"/>
  <c r="B263" i="2"/>
  <c r="I262" i="2"/>
  <c r="I252" i="2"/>
  <c r="I209" i="2"/>
  <c r="I224" i="2" l="1"/>
  <c r="I254" i="2"/>
  <c r="I223" i="2"/>
  <c r="I250" i="2"/>
  <c r="I245" i="2"/>
  <c r="I219" i="2"/>
  <c r="I2918" i="2" l="1"/>
  <c r="I1446" i="2" l="1"/>
  <c r="I1445" i="2"/>
  <c r="I1438" i="2"/>
  <c r="I1430" i="2"/>
  <c r="I1429" i="2"/>
  <c r="I1408" i="2"/>
  <c r="I1399" i="2"/>
  <c r="I1397" i="2"/>
  <c r="I1396" i="2"/>
  <c r="I1375" i="2"/>
  <c r="I1341" i="2"/>
  <c r="H61" i="3" s="1"/>
  <c r="C67" i="10" s="1"/>
  <c r="R67" i="10" s="1"/>
  <c r="I1340" i="2"/>
  <c r="I1338" i="2"/>
  <c r="I1337" i="2"/>
  <c r="I1335" i="2"/>
  <c r="I1334" i="2"/>
  <c r="I1327" i="2"/>
  <c r="I1324" i="2"/>
  <c r="I1322" i="2"/>
  <c r="H31" i="3" s="1"/>
  <c r="C33" i="10" s="1"/>
  <c r="R33" i="10" s="1"/>
  <c r="I1318" i="2"/>
  <c r="I1289" i="2"/>
  <c r="I1288" i="2"/>
  <c r="I1271" i="2"/>
  <c r="I1269" i="2"/>
  <c r="I1251" i="2"/>
  <c r="I1250" i="2"/>
  <c r="I1347" i="2" l="1"/>
  <c r="I1448" i="2"/>
  <c r="I2739" i="2"/>
  <c r="I2735" i="2"/>
  <c r="I2699" i="2"/>
  <c r="I2698" i="2"/>
  <c r="I2691" i="2"/>
  <c r="I2751" i="2" l="1"/>
  <c r="I60" i="4"/>
  <c r="I59" i="4"/>
  <c r="I58" i="4"/>
  <c r="I55" i="4"/>
  <c r="I50" i="4"/>
  <c r="I43" i="4"/>
  <c r="I34" i="4"/>
  <c r="I31" i="4"/>
  <c r="I29" i="4"/>
  <c r="I28" i="4"/>
  <c r="I22" i="4"/>
  <c r="I20" i="4"/>
  <c r="I4958" i="2" l="1"/>
  <c r="I4942" i="2"/>
  <c r="H185" i="3"/>
  <c r="K30" i="10" s="1"/>
  <c r="H180" i="3"/>
  <c r="K23" i="10" s="1"/>
  <c r="I4901" i="2"/>
  <c r="I4900" i="2"/>
  <c r="I4884" i="2"/>
  <c r="I6962" i="2"/>
  <c r="I6955" i="2"/>
  <c r="I6950" i="2"/>
  <c r="I6936" i="2"/>
  <c r="I6932" i="2"/>
  <c r="I6910" i="2"/>
  <c r="I6888" i="2"/>
  <c r="I6880" i="2"/>
  <c r="I6875" i="2"/>
  <c r="H182" i="3" s="1"/>
  <c r="I6872" i="2"/>
  <c r="I6850" i="2"/>
  <c r="I6847" i="2"/>
  <c r="I6830" i="2"/>
  <c r="I6825" i="2"/>
  <c r="I6824" i="2"/>
  <c r="I6567" i="2"/>
  <c r="H200" i="3" s="1"/>
  <c r="K76" i="10" s="1"/>
  <c r="R76" i="10" s="1"/>
  <c r="I6565" i="2"/>
  <c r="I6564" i="2"/>
  <c r="I6556" i="2"/>
  <c r="H195" i="3" s="1"/>
  <c r="K63" i="10" s="1"/>
  <c r="I6554" i="2"/>
  <c r="H193" i="3" s="1"/>
  <c r="K53" i="10" s="1"/>
  <c r="I6553" i="2"/>
  <c r="H192" i="3" s="1"/>
  <c r="K48" i="10" s="1"/>
  <c r="R48" i="10" s="1"/>
  <c r="I6551" i="2"/>
  <c r="H190" i="3" s="1"/>
  <c r="K43" i="10" s="1"/>
  <c r="I6535" i="2"/>
  <c r="I6451" i="2"/>
  <c r="I6404" i="2"/>
  <c r="I6398" i="2"/>
  <c r="I6378" i="2"/>
  <c r="I6375" i="2"/>
  <c r="I6359" i="2"/>
  <c r="I6349" i="2"/>
  <c r="H176" i="3" s="1"/>
  <c r="K19" i="10" s="1"/>
  <c r="I6348" i="2"/>
  <c r="I6347" i="2"/>
  <c r="I4706" i="2"/>
  <c r="H166" i="3" s="1"/>
  <c r="I63" i="10" s="1"/>
  <c r="I4704" i="2"/>
  <c r="H165" i="3" s="1"/>
  <c r="I4703" i="2"/>
  <c r="H164" i="3" s="1"/>
  <c r="I51" i="10" s="1"/>
  <c r="I4702" i="2"/>
  <c r="I4700" i="2"/>
  <c r="H162" i="3" s="1"/>
  <c r="I4699" i="2"/>
  <c r="I4698" i="2"/>
  <c r="H160" i="3" s="1"/>
  <c r="I37" i="10" s="1"/>
  <c r="I4692" i="2"/>
  <c r="H159" i="3" s="1"/>
  <c r="I35" i="10" s="1"/>
  <c r="I4688" i="2"/>
  <c r="H157" i="3" s="1"/>
  <c r="I31" i="10" s="1"/>
  <c r="I4658" i="2"/>
  <c r="H154" i="3" s="1"/>
  <c r="I23" i="10" s="1"/>
  <c r="I4642" i="2"/>
  <c r="H152" i="3" s="1"/>
  <c r="I20" i="10" s="1"/>
  <c r="I4640" i="2"/>
  <c r="I4639" i="2"/>
  <c r="I4631" i="2"/>
  <c r="H150" i="3" s="1"/>
  <c r="I4833" i="2"/>
  <c r="H167" i="3" s="1"/>
  <c r="I71" i="10" s="1"/>
  <c r="I4832" i="2"/>
  <c r="I4829" i="2"/>
  <c r="I4828" i="2"/>
  <c r="H158" i="3" s="1"/>
  <c r="I34" i="10" s="1"/>
  <c r="I4820" i="2"/>
  <c r="H156" i="3" s="1"/>
  <c r="I4797" i="2"/>
  <c r="H155" i="3" s="1"/>
  <c r="I4795" i="2"/>
  <c r="H153" i="3" s="1"/>
  <c r="I21" i="10" s="1"/>
  <c r="I4786" i="2"/>
  <c r="I4785" i="2"/>
  <c r="I3226" i="2"/>
  <c r="I3225" i="2"/>
  <c r="H94" i="3" s="1"/>
  <c r="E51" i="10" s="1"/>
  <c r="I3224" i="2"/>
  <c r="I3221" i="2"/>
  <c r="I3220" i="2"/>
  <c r="I3219" i="2"/>
  <c r="I3217" i="2"/>
  <c r="I3187" i="2"/>
  <c r="I3186" i="2"/>
  <c r="I3171" i="2"/>
  <c r="I3170" i="2"/>
  <c r="I3169" i="2"/>
  <c r="I3110" i="2"/>
  <c r="H99" i="3" s="1"/>
  <c r="E66" i="10" s="1"/>
  <c r="I3109" i="2"/>
  <c r="I3108" i="2"/>
  <c r="I3107" i="2"/>
  <c r="H93" i="3" s="1"/>
  <c r="E49" i="10" s="1"/>
  <c r="R49" i="10" s="1"/>
  <c r="I3106" i="2"/>
  <c r="I3103" i="2"/>
  <c r="I3100" i="2"/>
  <c r="H89" i="3" s="1"/>
  <c r="E38" i="10" s="1"/>
  <c r="I3096" i="2"/>
  <c r="I3093" i="2"/>
  <c r="I3084" i="2"/>
  <c r="I3054" i="2"/>
  <c r="I3053" i="2"/>
  <c r="I3052" i="2"/>
  <c r="I3051" i="2"/>
  <c r="I3047" i="2"/>
  <c r="I3027" i="2"/>
  <c r="I3026" i="2"/>
  <c r="I3024" i="2"/>
  <c r="I3010" i="2"/>
  <c r="I2996" i="2"/>
  <c r="I2981" i="2"/>
  <c r="I2968" i="2"/>
  <c r="I2920" i="2"/>
  <c r="H101" i="3" s="1"/>
  <c r="I2919" i="2"/>
  <c r="I2916" i="2"/>
  <c r="I2915" i="2"/>
  <c r="I2914" i="2"/>
  <c r="I2913" i="2"/>
  <c r="I2890" i="2"/>
  <c r="I2880" i="2"/>
  <c r="H74" i="3" s="1"/>
  <c r="E17" i="10" s="1"/>
  <c r="I2879" i="2"/>
  <c r="I2878" i="2"/>
  <c r="I2877" i="2"/>
  <c r="I2874" i="2"/>
  <c r="I2871" i="2"/>
  <c r="I2867" i="2"/>
  <c r="I2864" i="2"/>
  <c r="E74" i="10"/>
  <c r="I2817" i="2"/>
  <c r="I2790" i="2"/>
  <c r="I2785" i="2"/>
  <c r="I2784" i="2"/>
  <c r="I2777" i="2"/>
  <c r="I2660" i="2"/>
  <c r="H103" i="3" s="1"/>
  <c r="E75" i="10" s="1"/>
  <c r="I2658" i="2"/>
  <c r="I2657" i="2"/>
  <c r="H97" i="3" s="1"/>
  <c r="E59" i="10" s="1"/>
  <c r="I2654" i="2"/>
  <c r="I2653" i="2"/>
  <c r="I2646" i="2"/>
  <c r="I2645" i="2"/>
  <c r="I2644" i="2"/>
  <c r="I2640" i="2"/>
  <c r="I2635" i="2"/>
  <c r="H85" i="3" s="1"/>
  <c r="E31" i="10" s="1"/>
  <c r="I2596" i="2"/>
  <c r="I2595" i="2"/>
  <c r="I2593" i="2"/>
  <c r="I2589" i="2"/>
  <c r="H78" i="3" s="1"/>
  <c r="E22" i="10" s="1"/>
  <c r="I2588" i="2"/>
  <c r="I2563" i="2"/>
  <c r="I2560" i="2"/>
  <c r="I2559" i="2"/>
  <c r="I2428" i="2"/>
  <c r="I2426" i="2"/>
  <c r="I2348" i="2"/>
  <c r="I2347" i="2"/>
  <c r="I2341" i="2"/>
  <c r="I2335" i="2"/>
  <c r="I2329" i="2"/>
  <c r="I2328" i="2"/>
  <c r="I2322" i="2"/>
  <c r="B4588" i="2"/>
  <c r="I4586" i="2"/>
  <c r="I4585" i="2"/>
  <c r="I4584" i="2"/>
  <c r="I4568" i="2"/>
  <c r="I4567" i="2"/>
  <c r="I4563" i="2"/>
  <c r="I4562" i="2"/>
  <c r="I4561" i="2"/>
  <c r="I4560" i="2"/>
  <c r="I4559" i="2"/>
  <c r="I4558" i="2"/>
  <c r="I4557" i="2"/>
  <c r="H51" i="4" s="1"/>
  <c r="H7" i="10" s="1"/>
  <c r="I4556" i="2"/>
  <c r="G77" i="10"/>
  <c r="I4511" i="2"/>
  <c r="H141" i="3" s="1"/>
  <c r="I4508" i="2"/>
  <c r="I4501" i="2"/>
  <c r="I4446" i="2"/>
  <c r="I4445" i="2"/>
  <c r="I4426" i="2"/>
  <c r="I4386" i="2"/>
  <c r="I4376" i="2"/>
  <c r="I4298" i="2"/>
  <c r="I4297" i="2"/>
  <c r="I4231" i="2"/>
  <c r="I4165" i="2"/>
  <c r="I4164" i="2"/>
  <c r="I4147" i="2"/>
  <c r="I4109" i="2"/>
  <c r="I4108" i="2"/>
  <c r="I4075" i="2"/>
  <c r="I4074" i="2"/>
  <c r="I4058" i="2"/>
  <c r="I4005" i="2"/>
  <c r="I4003" i="2"/>
  <c r="I4000" i="2"/>
  <c r="I3952" i="2"/>
  <c r="I3936" i="2"/>
  <c r="I3935" i="2"/>
  <c r="I3919" i="2"/>
  <c r="I3873" i="2"/>
  <c r="I3872" i="2"/>
  <c r="I3871" i="2"/>
  <c r="I3816" i="2"/>
  <c r="H118" i="3" s="1"/>
  <c r="I3795" i="2"/>
  <c r="I3794" i="2"/>
  <c r="I3778" i="2"/>
  <c r="I3753" i="2"/>
  <c r="I3752" i="2"/>
  <c r="G20" i="10"/>
  <c r="G19" i="10"/>
  <c r="I3690" i="2"/>
  <c r="I3689" i="2"/>
  <c r="I3682" i="2"/>
  <c r="I3649" i="2"/>
  <c r="I3607" i="2"/>
  <c r="I3606" i="2"/>
  <c r="I3547" i="2"/>
  <c r="I3544" i="2"/>
  <c r="H137" i="3" s="1"/>
  <c r="G63" i="10" s="1"/>
  <c r="I3539" i="2"/>
  <c r="I3538" i="2"/>
  <c r="I3537" i="2"/>
  <c r="I3536" i="2"/>
  <c r="I3534" i="2"/>
  <c r="H127" i="3" s="1"/>
  <c r="I3533" i="2"/>
  <c r="I3492" i="2"/>
  <c r="I3490" i="2"/>
  <c r="H119" i="3" s="1"/>
  <c r="I3467" i="2"/>
  <c r="I3466" i="2"/>
  <c r="I3335" i="2"/>
  <c r="I3334" i="2"/>
  <c r="I3304" i="2"/>
  <c r="I3291" i="2"/>
  <c r="I3290" i="2"/>
  <c r="I3280" i="2"/>
  <c r="K26" i="10" l="1"/>
  <c r="I28" i="10"/>
  <c r="G24" i="10"/>
  <c r="I4245" i="2"/>
  <c r="I30" i="10"/>
  <c r="G25" i="10"/>
  <c r="H53" i="4"/>
  <c r="H65" i="4"/>
  <c r="H47" i="4"/>
  <c r="H58" i="4"/>
  <c r="H44" i="4"/>
  <c r="F7" i="10" s="1"/>
  <c r="H54" i="4"/>
  <c r="H177" i="3"/>
  <c r="K20" i="10" s="1"/>
  <c r="H66" i="4"/>
  <c r="H59" i="4"/>
  <c r="H181" i="3"/>
  <c r="K25" i="10" s="1"/>
  <c r="I43" i="10"/>
  <c r="H81" i="3"/>
  <c r="E26" i="10" s="1"/>
  <c r="H87" i="3"/>
  <c r="E35" i="10" s="1"/>
  <c r="H183" i="3"/>
  <c r="H188" i="3"/>
  <c r="K35" i="10" s="1"/>
  <c r="I4974" i="2"/>
  <c r="H184" i="3"/>
  <c r="K28" i="10" s="1"/>
  <c r="H187" i="3"/>
  <c r="K34" i="10" s="1"/>
  <c r="H179" i="3"/>
  <c r="K22" i="10" s="1"/>
  <c r="I4512" i="2"/>
  <c r="H129" i="3"/>
  <c r="G37" i="10" s="1"/>
  <c r="H134" i="3"/>
  <c r="G50" i="10" s="1"/>
  <c r="H139" i="3"/>
  <c r="G28" i="10"/>
  <c r="I3882" i="2"/>
  <c r="I53" i="10"/>
  <c r="H170" i="3"/>
  <c r="H172" i="3"/>
  <c r="I4118" i="2"/>
  <c r="H128" i="3"/>
  <c r="G35" i="10" s="1"/>
  <c r="I4010" i="2"/>
  <c r="H138" i="3"/>
  <c r="G71" i="10" s="1"/>
  <c r="H130" i="3"/>
  <c r="G42" i="10" s="1"/>
  <c r="I3764" i="2"/>
  <c r="H120" i="3"/>
  <c r="G26" i="10" s="1"/>
  <c r="E72" i="10"/>
  <c r="H91" i="3"/>
  <c r="E43" i="10" s="1"/>
  <c r="H76" i="3"/>
  <c r="G74" i="10"/>
  <c r="H131" i="3"/>
  <c r="G43" i="10" s="1"/>
  <c r="H178" i="3"/>
  <c r="K21" i="10" s="1"/>
  <c r="H186" i="3"/>
  <c r="K31" i="10" s="1"/>
  <c r="H189" i="3"/>
  <c r="K37" i="10" s="1"/>
  <c r="H191" i="3"/>
  <c r="K46" i="10" s="1"/>
  <c r="H161" i="3"/>
  <c r="I42" i="10" s="1"/>
  <c r="H198" i="3"/>
  <c r="K74" i="10" s="1"/>
  <c r="H98" i="3"/>
  <c r="E63" i="10" s="1"/>
  <c r="H82" i="3"/>
  <c r="E28" i="10" s="1"/>
  <c r="H163" i="3"/>
  <c r="H117" i="3"/>
  <c r="G23" i="10" s="1"/>
  <c r="H80" i="3"/>
  <c r="E25" i="10" s="1"/>
  <c r="H173" i="3"/>
  <c r="H199" i="3"/>
  <c r="H174" i="3"/>
  <c r="K13" i="10" s="1"/>
  <c r="H171" i="3"/>
  <c r="G18" i="10"/>
  <c r="H146" i="3"/>
  <c r="H132" i="3"/>
  <c r="G46" i="10" s="1"/>
  <c r="H148" i="3"/>
  <c r="H147" i="3"/>
  <c r="H151" i="3"/>
  <c r="I13" i="10" s="1"/>
  <c r="H70" i="3"/>
  <c r="H72" i="3"/>
  <c r="H124" i="3"/>
  <c r="G30" i="10" s="1"/>
  <c r="H106" i="3"/>
  <c r="H125" i="3"/>
  <c r="G31" i="10" s="1"/>
  <c r="H115" i="3"/>
  <c r="G21" i="10" s="1"/>
  <c r="H108" i="3"/>
  <c r="H92" i="3"/>
  <c r="E46" i="10" s="1"/>
  <c r="H88" i="3"/>
  <c r="E37" i="10" s="1"/>
  <c r="H107" i="3"/>
  <c r="H73" i="3"/>
  <c r="E13" i="10" s="1"/>
  <c r="H90" i="3"/>
  <c r="E42" i="10" s="1"/>
  <c r="H110" i="3"/>
  <c r="G13" i="10" s="1"/>
  <c r="G34" i="10"/>
  <c r="H71" i="3"/>
  <c r="H86" i="3"/>
  <c r="E34" i="10" s="1"/>
  <c r="H79" i="3"/>
  <c r="E23" i="10" s="1"/>
  <c r="H95" i="3"/>
  <c r="E53" i="10" s="1"/>
  <c r="I2982" i="2"/>
  <c r="I3115" i="2" s="1"/>
  <c r="B3115" i="2"/>
  <c r="I3402" i="2"/>
  <c r="I3552" i="2" s="1"/>
  <c r="B3552" i="2"/>
  <c r="B2436" i="2"/>
  <c r="I2888" i="2"/>
  <c r="H77" i="3" s="1"/>
  <c r="I4754" i="2"/>
  <c r="I4614" i="2"/>
  <c r="B6965" i="2"/>
  <c r="I6633" i="2"/>
  <c r="I6964" i="2" s="1"/>
  <c r="I5221" i="2"/>
  <c r="I6568" i="2" s="1"/>
  <c r="I3153" i="2"/>
  <c r="I3231" i="2" s="1"/>
  <c r="I2831" i="2"/>
  <c r="I2910" i="2"/>
  <c r="H84" i="3" s="1"/>
  <c r="E30" i="10" s="1"/>
  <c r="I3337" i="2"/>
  <c r="B2922" i="2"/>
  <c r="I4588" i="2"/>
  <c r="I2868" i="2"/>
  <c r="B4512" i="2"/>
  <c r="I3599" i="2"/>
  <c r="I3652" i="2" s="1"/>
  <c r="B4389" i="2"/>
  <c r="B2661" i="2"/>
  <c r="I2349" i="2"/>
  <c r="H48" i="4" s="1"/>
  <c r="I2498" i="2"/>
  <c r="I2661" i="2" s="1"/>
  <c r="I4284" i="2"/>
  <c r="I4389" i="2" s="1"/>
  <c r="H202" i="3" l="1"/>
  <c r="E20" i="10"/>
  <c r="H169" i="3"/>
  <c r="H145" i="3"/>
  <c r="B4591" i="2" s="1"/>
  <c r="B6966" i="2"/>
  <c r="B6968" i="2"/>
  <c r="F16" i="10"/>
  <c r="E21" i="10"/>
  <c r="K27" i="10"/>
  <c r="J16" i="10"/>
  <c r="L16" i="10"/>
  <c r="B4839" i="2"/>
  <c r="B4589" i="2"/>
  <c r="B4590" i="2" s="1"/>
  <c r="B4592" i="2"/>
  <c r="B3232" i="2"/>
  <c r="B3233" i="2" s="1"/>
  <c r="B3235" i="2"/>
  <c r="H16" i="10"/>
  <c r="K12" i="10"/>
  <c r="G12" i="10"/>
  <c r="H62" i="4"/>
  <c r="H71" i="4" s="1"/>
  <c r="I4711" i="2"/>
  <c r="H57" i="4"/>
  <c r="J9" i="10" s="1"/>
  <c r="J88" i="10" s="1"/>
  <c r="H52" i="4"/>
  <c r="H9" i="10" s="1"/>
  <c r="H45" i="4"/>
  <c r="F9" i="10" s="1"/>
  <c r="G6" i="10"/>
  <c r="E6" i="10"/>
  <c r="K6" i="10"/>
  <c r="I6" i="10"/>
  <c r="G72" i="10"/>
  <c r="I46" i="10"/>
  <c r="K75" i="10"/>
  <c r="R75" i="10" s="1"/>
  <c r="I12" i="10"/>
  <c r="R74" i="10"/>
  <c r="E12" i="10"/>
  <c r="I2436" i="2"/>
  <c r="B4836" i="2"/>
  <c r="B4837" i="2" s="1"/>
  <c r="I2922" i="2"/>
  <c r="F88" i="10" l="1"/>
  <c r="H88" i="10"/>
  <c r="L9" i="10"/>
  <c r="L88" i="10" s="1"/>
  <c r="J4591" i="2"/>
  <c r="H60" i="4"/>
  <c r="H50" i="4"/>
  <c r="H55" i="4"/>
  <c r="B4838" i="2"/>
  <c r="H105" i="3"/>
  <c r="B3234" i="2" s="1"/>
  <c r="K88" i="10"/>
  <c r="I88" i="10"/>
  <c r="E88" i="10"/>
  <c r="G88" i="10"/>
  <c r="I202" i="3"/>
  <c r="I145" i="3"/>
  <c r="I169" i="3"/>
  <c r="B4842" i="2"/>
  <c r="B3238" i="2"/>
  <c r="I105" i="3"/>
  <c r="I1709" i="2"/>
  <c r="I1698" i="2"/>
  <c r="I1697" i="2"/>
  <c r="I1696" i="2"/>
  <c r="I1695" i="2"/>
  <c r="I1694" i="2"/>
  <c r="I1689" i="2"/>
  <c r="I1666" i="2"/>
  <c r="I1650" i="2"/>
  <c r="I1649" i="2"/>
  <c r="I1648" i="2"/>
  <c r="I2293" i="2"/>
  <c r="H64" i="3" s="1"/>
  <c r="I2291" i="2"/>
  <c r="I2290" i="2"/>
  <c r="I2289" i="2"/>
  <c r="I2288" i="2"/>
  <c r="I2278" i="2"/>
  <c r="I2273" i="2"/>
  <c r="I2272" i="2"/>
  <c r="I2268" i="2"/>
  <c r="I2267" i="2"/>
  <c r="I2262" i="2"/>
  <c r="I2261" i="2"/>
  <c r="I2196" i="2"/>
  <c r="I2195" i="2"/>
  <c r="I2194" i="2"/>
  <c r="I2193" i="2"/>
  <c r="I2180" i="2"/>
  <c r="I2171" i="2"/>
  <c r="I2170" i="2"/>
  <c r="I2167" i="2"/>
  <c r="I2163" i="2"/>
  <c r="I2159" i="2"/>
  <c r="I2156" i="2"/>
  <c r="B2144" i="2"/>
  <c r="I2143" i="2"/>
  <c r="I2142" i="2"/>
  <c r="I2141" i="2"/>
  <c r="I2140" i="2"/>
  <c r="I2135" i="2"/>
  <c r="I2134" i="2"/>
  <c r="I2132" i="2"/>
  <c r="I2131" i="2"/>
  <c r="I2130" i="2"/>
  <c r="I2129" i="2"/>
  <c r="I2128" i="2"/>
  <c r="I2127" i="2"/>
  <c r="I2126" i="2"/>
  <c r="I2125" i="2"/>
  <c r="I2088" i="2"/>
  <c r="I2087" i="2"/>
  <c r="I2075" i="2"/>
  <c r="I2074" i="2"/>
  <c r="I2071" i="2"/>
  <c r="H26" i="3" s="1"/>
  <c r="C28" i="10" s="1"/>
  <c r="R28" i="10" s="1"/>
  <c r="I2070" i="2"/>
  <c r="I2069" i="2"/>
  <c r="H22" i="3" s="1"/>
  <c r="C24" i="10" s="1"/>
  <c r="R24" i="10" s="1"/>
  <c r="I2068" i="2"/>
  <c r="I2058" i="2"/>
  <c r="I2057" i="2"/>
  <c r="I2053" i="2"/>
  <c r="I2050" i="2"/>
  <c r="I2049" i="2"/>
  <c r="I2047" i="2"/>
  <c r="I2046" i="2"/>
  <c r="I2045" i="2"/>
  <c r="I1905" i="2"/>
  <c r="H56" i="3" s="1"/>
  <c r="C59" i="10" s="1"/>
  <c r="R59" i="10" s="1"/>
  <c r="I1904" i="2"/>
  <c r="I1903" i="2"/>
  <c r="I1901" i="2"/>
  <c r="I1900" i="2"/>
  <c r="I1897" i="2"/>
  <c r="I1896" i="2"/>
  <c r="I1893" i="2"/>
  <c r="I1890" i="2"/>
  <c r="I1889" i="2"/>
  <c r="I1886" i="2"/>
  <c r="I1857" i="2"/>
  <c r="I1856" i="2"/>
  <c r="I1853" i="2"/>
  <c r="I1838" i="2"/>
  <c r="I1836" i="2"/>
  <c r="I1835" i="2"/>
  <c r="I1834" i="2"/>
  <c r="I1832" i="2"/>
  <c r="I1828" i="2"/>
  <c r="I1824" i="2"/>
  <c r="I1819" i="2"/>
  <c r="I1815" i="2"/>
  <c r="I1794" i="2"/>
  <c r="I1760" i="2"/>
  <c r="I1746" i="2"/>
  <c r="I1745" i="2"/>
  <c r="I1744" i="2"/>
  <c r="I1741" i="2"/>
  <c r="I1737" i="2"/>
  <c r="I1733" i="2"/>
  <c r="I1729" i="2"/>
  <c r="I1728" i="2"/>
  <c r="I1725" i="2"/>
  <c r="I1600" i="2"/>
  <c r="I1598" i="2"/>
  <c r="H51" i="3" s="1"/>
  <c r="C54" i="10" s="1"/>
  <c r="R54" i="10" s="1"/>
  <c r="I1597" i="2"/>
  <c r="I1596" i="2"/>
  <c r="I1595" i="2"/>
  <c r="I1594" i="2"/>
  <c r="I1593" i="2"/>
  <c r="I1591" i="2"/>
  <c r="I1573" i="2"/>
  <c r="I1568" i="2"/>
  <c r="I1556" i="2"/>
  <c r="I1555" i="2"/>
  <c r="I1554" i="2"/>
  <c r="I1552" i="2"/>
  <c r="I1550" i="2"/>
  <c r="I1547" i="2"/>
  <c r="I1545" i="2"/>
  <c r="I1508" i="2"/>
  <c r="I1505" i="2"/>
  <c r="I1501" i="2"/>
  <c r="I1488" i="2"/>
  <c r="I1477" i="2"/>
  <c r="I1475" i="2"/>
  <c r="I1474" i="2"/>
  <c r="I1473" i="2"/>
  <c r="I1472" i="2"/>
  <c r="I1469" i="2"/>
  <c r="I1465" i="2"/>
  <c r="H12" i="3" s="1"/>
  <c r="I1464" i="2"/>
  <c r="I1459" i="2"/>
  <c r="I1455" i="2"/>
  <c r="I700" i="2"/>
  <c r="I695" i="2"/>
  <c r="I693" i="2"/>
  <c r="I692" i="2"/>
  <c r="I690" i="2"/>
  <c r="I686" i="2"/>
  <c r="I652" i="2"/>
  <c r="I647" i="2"/>
  <c r="I621" i="2"/>
  <c r="I618" i="2"/>
  <c r="I617" i="2"/>
  <c r="I616" i="2"/>
  <c r="I612" i="2"/>
  <c r="I608" i="2"/>
  <c r="I603" i="2"/>
  <c r="I599" i="2"/>
  <c r="I553" i="2"/>
  <c r="I550" i="2"/>
  <c r="I526" i="2"/>
  <c r="I524" i="2"/>
  <c r="I514" i="2"/>
  <c r="I513" i="2"/>
  <c r="I497" i="2"/>
  <c r="H60" i="3" s="1"/>
  <c r="C66" i="10" s="1"/>
  <c r="R66" i="10" s="1"/>
  <c r="I496" i="2"/>
  <c r="I494" i="2"/>
  <c r="I493" i="2"/>
  <c r="I492" i="2"/>
  <c r="I491" i="2"/>
  <c r="H40" i="3" s="1"/>
  <c r="C43" i="10" s="1"/>
  <c r="R43" i="10" s="1"/>
  <c r="I487" i="2"/>
  <c r="I486" i="2"/>
  <c r="I467" i="2"/>
  <c r="I466" i="2"/>
  <c r="H23" i="3" s="1"/>
  <c r="C25" i="10" s="1"/>
  <c r="R25" i="10" s="1"/>
  <c r="I465" i="2"/>
  <c r="I439" i="2"/>
  <c r="I438" i="2"/>
  <c r="I437" i="2"/>
  <c r="I436" i="2"/>
  <c r="I435" i="2"/>
  <c r="I433" i="2"/>
  <c r="J434" i="2" s="1"/>
  <c r="I432" i="2"/>
  <c r="I431" i="2"/>
  <c r="I427" i="2"/>
  <c r="I426" i="2"/>
  <c r="I422" i="2"/>
  <c r="I421" i="2"/>
  <c r="I417" i="2"/>
  <c r="H11" i="4" s="1"/>
  <c r="I415" i="2"/>
  <c r="I411" i="2"/>
  <c r="I388" i="2"/>
  <c r="I387" i="2"/>
  <c r="I386" i="2"/>
  <c r="I385" i="2"/>
  <c r="I383" i="2"/>
  <c r="I381" i="2"/>
  <c r="I375" i="2"/>
  <c r="I355" i="2"/>
  <c r="I353" i="2"/>
  <c r="I348" i="2"/>
  <c r="I347" i="2"/>
  <c r="I346" i="2"/>
  <c r="I343" i="2"/>
  <c r="I340" i="2"/>
  <c r="I337" i="2"/>
  <c r="I336" i="2"/>
  <c r="I333" i="2"/>
  <c r="I306" i="2"/>
  <c r="I298" i="2"/>
  <c r="I297" i="2"/>
  <c r="I296" i="2"/>
  <c r="I295" i="2"/>
  <c r="I293" i="2"/>
  <c r="I291" i="2"/>
  <c r="I288" i="2"/>
  <c r="I286" i="2"/>
  <c r="I260" i="2"/>
  <c r="I259" i="2"/>
  <c r="I207" i="2"/>
  <c r="I206" i="2"/>
  <c r="I205" i="2"/>
  <c r="I204" i="2"/>
  <c r="I203" i="2"/>
  <c r="I201" i="2"/>
  <c r="I199" i="2"/>
  <c r="I196" i="2"/>
  <c r="I194" i="2"/>
  <c r="I189" i="2"/>
  <c r="H68" i="3" s="1"/>
  <c r="I173" i="2"/>
  <c r="H63" i="3" s="1"/>
  <c r="C69" i="10" s="1"/>
  <c r="R69" i="10" s="1"/>
  <c r="I172" i="2"/>
  <c r="H62" i="3" s="1"/>
  <c r="C68" i="10" s="1"/>
  <c r="R68" i="10" s="1"/>
  <c r="I169" i="2"/>
  <c r="H58" i="3" s="1"/>
  <c r="C64" i="10" s="1"/>
  <c r="R64" i="10" s="1"/>
  <c r="I168" i="2"/>
  <c r="I166" i="2"/>
  <c r="H53" i="3" s="1"/>
  <c r="C56" i="10" s="1"/>
  <c r="R56" i="10" s="1"/>
  <c r="I165" i="2"/>
  <c r="H52" i="3" s="1"/>
  <c r="C55" i="10" s="1"/>
  <c r="R55" i="10" s="1"/>
  <c r="I164" i="2"/>
  <c r="I162" i="2"/>
  <c r="I120" i="2"/>
  <c r="I119" i="2"/>
  <c r="H42" i="3" s="1"/>
  <c r="C45" i="10" s="1"/>
  <c r="R45" i="10" s="1"/>
  <c r="I113" i="2"/>
  <c r="H38" i="3" s="1"/>
  <c r="C41" i="10" s="1"/>
  <c r="R41" i="10" s="1"/>
  <c r="I111" i="2"/>
  <c r="H37" i="3" s="1"/>
  <c r="C40" i="10" s="1"/>
  <c r="R40" i="10" s="1"/>
  <c r="I109" i="2"/>
  <c r="H36" i="3" s="1"/>
  <c r="C39" i="10" s="1"/>
  <c r="R39" i="10" s="1"/>
  <c r="I107" i="2"/>
  <c r="H35" i="3" s="1"/>
  <c r="C38" i="10" s="1"/>
  <c r="R38" i="10" s="1"/>
  <c r="I105" i="2"/>
  <c r="I104" i="2"/>
  <c r="I96" i="2"/>
  <c r="I94" i="2"/>
  <c r="I88" i="2"/>
  <c r="I86" i="2"/>
  <c r="I83" i="2"/>
  <c r="I81" i="2"/>
  <c r="I80" i="2"/>
  <c r="I78" i="2"/>
  <c r="J79" i="2" s="1"/>
  <c r="I77" i="2"/>
  <c r="I63" i="2"/>
  <c r="I49" i="2"/>
  <c r="I34" i="2"/>
  <c r="I33" i="2"/>
  <c r="H9" i="4" s="1"/>
  <c r="I32" i="2"/>
  <c r="I17" i="2"/>
  <c r="U70" i="10" l="1"/>
  <c r="H49" i="3"/>
  <c r="C52" i="10" s="1"/>
  <c r="R52" i="10" s="1"/>
  <c r="B4593" i="2"/>
  <c r="B4594" i="2" s="1"/>
  <c r="B4595" i="2" s="1"/>
  <c r="H89" i="10"/>
  <c r="B3236" i="2"/>
  <c r="B3237" i="2" s="1"/>
  <c r="B3239" i="2" s="1"/>
  <c r="F89" i="10"/>
  <c r="B4840" i="2"/>
  <c r="B4841" i="2" s="1"/>
  <c r="B4843" i="2" s="1"/>
  <c r="J89" i="10"/>
  <c r="B6969" i="2"/>
  <c r="J6969" i="2" s="1"/>
  <c r="L89" i="10"/>
  <c r="J3234" i="2"/>
  <c r="D10" i="10"/>
  <c r="R10" i="10" s="1"/>
  <c r="I11" i="4"/>
  <c r="H10" i="3"/>
  <c r="H7" i="3"/>
  <c r="C8" i="10" s="1"/>
  <c r="R8" i="10" s="1"/>
  <c r="J31" i="2"/>
  <c r="H9" i="3"/>
  <c r="C11" i="10" s="1"/>
  <c r="R11" i="10" s="1"/>
  <c r="J35" i="2"/>
  <c r="H14" i="4"/>
  <c r="D15" i="10" s="1"/>
  <c r="R15" i="10" s="1"/>
  <c r="H8" i="3"/>
  <c r="C9" i="10" s="1"/>
  <c r="J33" i="2"/>
  <c r="H15" i="3"/>
  <c r="H15" i="4"/>
  <c r="H54" i="3"/>
  <c r="C57" i="10" s="1"/>
  <c r="R57" i="10" s="1"/>
  <c r="H14" i="3"/>
  <c r="I14" i="3" s="1"/>
  <c r="H65" i="3"/>
  <c r="C72" i="10" s="1"/>
  <c r="R72" i="10" s="1"/>
  <c r="H16" i="4"/>
  <c r="H16" i="3"/>
  <c r="C18" i="10" s="1"/>
  <c r="R18" i="10" s="1"/>
  <c r="H20" i="3"/>
  <c r="C22" i="10" s="1"/>
  <c r="R22" i="10" s="1"/>
  <c r="H33" i="3"/>
  <c r="C35" i="10" s="1"/>
  <c r="R35" i="10" s="1"/>
  <c r="H34" i="3"/>
  <c r="C37" i="10" s="1"/>
  <c r="R37" i="10" s="1"/>
  <c r="C78" i="10"/>
  <c r="R78" i="10" s="1"/>
  <c r="H28" i="3"/>
  <c r="C30" i="10" s="1"/>
  <c r="R30" i="10" s="1"/>
  <c r="H29" i="3"/>
  <c r="C31" i="10" s="1"/>
  <c r="R31" i="10" s="1"/>
  <c r="H13" i="3"/>
  <c r="C13" i="10" s="1"/>
  <c r="R13" i="10" s="1"/>
  <c r="H11" i="3"/>
  <c r="H6" i="3"/>
  <c r="H43" i="3"/>
  <c r="C46" i="10" s="1"/>
  <c r="R46" i="10" s="1"/>
  <c r="H21" i="3"/>
  <c r="C23" i="10" s="1"/>
  <c r="R23" i="10" s="1"/>
  <c r="H18" i="3"/>
  <c r="C20" i="10" s="1"/>
  <c r="R20" i="10" s="1"/>
  <c r="H32" i="3"/>
  <c r="C34" i="10" s="1"/>
  <c r="R34" i="10" s="1"/>
  <c r="H19" i="3"/>
  <c r="C21" i="10" s="1"/>
  <c r="R21" i="10" s="1"/>
  <c r="H67" i="3"/>
  <c r="C77" i="10" s="1"/>
  <c r="R77" i="10" s="1"/>
  <c r="H39" i="3"/>
  <c r="C42" i="10" s="1"/>
  <c r="R42" i="10" s="1"/>
  <c r="J169" i="3"/>
  <c r="C71" i="10"/>
  <c r="R71" i="10" s="1"/>
  <c r="H47" i="3"/>
  <c r="C50" i="10" s="1"/>
  <c r="R50" i="10" s="1"/>
  <c r="H24" i="3"/>
  <c r="C26" i="10" s="1"/>
  <c r="R26" i="10" s="1"/>
  <c r="E89" i="10"/>
  <c r="I89" i="10"/>
  <c r="G89" i="10"/>
  <c r="B6967" i="2"/>
  <c r="K89" i="10"/>
  <c r="H30" i="3"/>
  <c r="C32" i="10" s="1"/>
  <c r="R32" i="10" s="1"/>
  <c r="H57" i="3"/>
  <c r="C63" i="10" s="1"/>
  <c r="R63" i="10" s="1"/>
  <c r="U67" i="10" s="1"/>
  <c r="J145" i="3"/>
  <c r="J105" i="3"/>
  <c r="H25" i="3"/>
  <c r="C27" i="10" s="1"/>
  <c r="R27" i="10" s="1"/>
  <c r="H50" i="3"/>
  <c r="C53" i="10" s="1"/>
  <c r="R53" i="10" s="1"/>
  <c r="H17" i="3"/>
  <c r="C19" i="10" s="1"/>
  <c r="R19" i="10" s="1"/>
  <c r="H48" i="3"/>
  <c r="C51" i="10" s="1"/>
  <c r="R51" i="10" s="1"/>
  <c r="J202" i="3"/>
  <c r="B1909" i="2"/>
  <c r="B2297" i="2"/>
  <c r="I2144" i="2"/>
  <c r="B1601" i="2"/>
  <c r="B1710" i="2"/>
  <c r="I2242" i="2"/>
  <c r="I2297" i="2" s="1"/>
  <c r="B556" i="2"/>
  <c r="B328" i="2"/>
  <c r="I1637" i="2"/>
  <c r="I1710" i="2" s="1"/>
  <c r="B1510" i="2"/>
  <c r="I2160" i="2"/>
  <c r="I2198" i="2" s="1"/>
  <c r="I1460" i="2"/>
  <c r="I1510" i="2" s="1"/>
  <c r="I506" i="2"/>
  <c r="I556" i="2" s="1"/>
  <c r="I1987" i="2"/>
  <c r="I2089" i="2" s="1"/>
  <c r="I1820" i="2"/>
  <c r="I1909" i="2" s="1"/>
  <c r="I1806" i="2"/>
  <c r="B1806" i="2"/>
  <c r="I1548" i="2"/>
  <c r="I1601" i="2" s="1"/>
  <c r="I604" i="2"/>
  <c r="I707" i="2" s="1"/>
  <c r="I391" i="2"/>
  <c r="I289" i="2"/>
  <c r="I328" i="2" s="1"/>
  <c r="B499" i="2"/>
  <c r="I416" i="2"/>
  <c r="I499" i="2" s="1"/>
  <c r="I197" i="2"/>
  <c r="B391" i="2"/>
  <c r="I3" i="2"/>
  <c r="H6" i="4" s="1"/>
  <c r="U60" i="10" l="1"/>
  <c r="U87" i="10"/>
  <c r="I15" i="4"/>
  <c r="H69" i="3"/>
  <c r="H203" i="3" s="1"/>
  <c r="B2301" i="2"/>
  <c r="B6970" i="2"/>
  <c r="B6974" i="2"/>
  <c r="J6974" i="2" s="1"/>
  <c r="C17" i="10"/>
  <c r="R17" i="10" s="1"/>
  <c r="I15" i="3"/>
  <c r="D7" i="10"/>
  <c r="I6" i="4"/>
  <c r="D16" i="10"/>
  <c r="R16" i="10" s="1"/>
  <c r="H8" i="4"/>
  <c r="D9" i="10" s="1"/>
  <c r="I16" i="4"/>
  <c r="C14" i="10"/>
  <c r="R14" i="10" s="1"/>
  <c r="C6" i="10"/>
  <c r="R6" i="10" s="1"/>
  <c r="I6" i="3"/>
  <c r="B2298" i="2"/>
  <c r="B2299" i="2" s="1"/>
  <c r="I24" i="3"/>
  <c r="C12" i="10"/>
  <c r="R12" i="10" s="1"/>
  <c r="I190" i="2"/>
  <c r="I263" i="2"/>
  <c r="B6984" i="2" l="1"/>
  <c r="H74" i="4"/>
  <c r="H76" i="4" s="1"/>
  <c r="B6978" i="2"/>
  <c r="J6984" i="2"/>
  <c r="B2304" i="2"/>
  <c r="H43" i="4"/>
  <c r="H72" i="4" s="1"/>
  <c r="B6979" i="2" s="1"/>
  <c r="B6975" i="2"/>
  <c r="R7" i="10"/>
  <c r="D88" i="10"/>
  <c r="B6971" i="2"/>
  <c r="K6972" i="2" s="1"/>
  <c r="R9" i="10"/>
  <c r="I8" i="4"/>
  <c r="C88" i="10"/>
  <c r="U17" i="10" l="1"/>
  <c r="U88" i="10" s="1"/>
  <c r="B6980" i="2"/>
  <c r="R94" i="10"/>
  <c r="R89" i="10"/>
  <c r="T90" i="10" s="1"/>
  <c r="S89" i="10"/>
  <c r="H206" i="3"/>
  <c r="I59" i="11"/>
  <c r="S88" i="10"/>
  <c r="B6983" i="2"/>
  <c r="D89" i="10"/>
  <c r="R88" i="10"/>
  <c r="B2302" i="2"/>
  <c r="B6976" i="2"/>
  <c r="I69" i="3"/>
  <c r="J69" i="3" s="1"/>
  <c r="B2300" i="2"/>
  <c r="C89" i="10"/>
  <c r="H207" i="3" l="1"/>
  <c r="H209" i="3"/>
  <c r="B6990" i="2"/>
  <c r="I6978" i="2"/>
  <c r="J6978" i="2" s="1"/>
  <c r="S90" i="10"/>
  <c r="B6985" i="2"/>
  <c r="B6989" i="2" s="1"/>
  <c r="B2303" i="2"/>
  <c r="I58" i="11"/>
  <c r="H77" i="4"/>
  <c r="I73" i="4"/>
  <c r="B6981" i="2"/>
  <c r="C53" i="11" l="1"/>
  <c r="F53" i="11"/>
  <c r="C55" i="11" l="1"/>
  <c r="D53" i="11" l="1"/>
  <c r="D55" i="11" l="1"/>
  <c r="E53" i="11"/>
  <c r="I53" i="11" s="1"/>
  <c r="E55" i="11" l="1"/>
  <c r="F31" i="11" l="1"/>
  <c r="I31" i="11" s="1"/>
  <c r="F39" i="11" l="1"/>
  <c r="I39" i="11" s="1"/>
  <c r="F10" i="11"/>
  <c r="I10" i="11" s="1"/>
  <c r="F43" i="11"/>
  <c r="I43" i="11" s="1"/>
  <c r="F44" i="11"/>
  <c r="I44" i="11" s="1"/>
  <c r="F41" i="11"/>
  <c r="I41" i="11" s="1"/>
  <c r="F28" i="11" l="1"/>
  <c r="I28" i="11" s="1"/>
  <c r="F40" i="11" l="1"/>
  <c r="I40" i="11" s="1"/>
  <c r="F19" i="11" l="1"/>
  <c r="I19" i="11" s="1"/>
  <c r="J6870" i="2" l="1"/>
  <c r="F54" i="11" l="1"/>
  <c r="I54" i="11" s="1"/>
  <c r="J54" i="11" s="1"/>
  <c r="F6" i="11" l="1"/>
  <c r="I6" i="11" s="1"/>
  <c r="F27" i="11" l="1"/>
  <c r="I27" i="11" s="1"/>
  <c r="F46" i="11" l="1"/>
  <c r="I46" i="11" s="1"/>
  <c r="F38" i="11"/>
  <c r="I38" i="11" s="1"/>
  <c r="J40" i="11" s="1"/>
  <c r="F24" i="11"/>
  <c r="I24" i="11" s="1"/>
  <c r="F16" i="11"/>
  <c r="I16" i="11" s="1"/>
  <c r="F13" i="11"/>
  <c r="I13" i="11" s="1"/>
  <c r="F34" i="11"/>
  <c r="I34" i="11" s="1"/>
  <c r="F32" i="11"/>
  <c r="I32" i="11" s="1"/>
  <c r="F23" i="11"/>
  <c r="I23" i="11" s="1"/>
  <c r="F20" i="11"/>
  <c r="I20" i="11" s="1"/>
  <c r="F9" i="11"/>
  <c r="I9" i="11" s="1"/>
  <c r="F48" i="11"/>
  <c r="I48" i="11" s="1"/>
  <c r="F42" i="11"/>
  <c r="I42" i="11" s="1"/>
  <c r="F26" i="11"/>
  <c r="I26" i="11" s="1"/>
  <c r="F18" i="11"/>
  <c r="I18" i="11" s="1"/>
  <c r="F14" i="11"/>
  <c r="I14" i="11" s="1"/>
  <c r="F11" i="11"/>
  <c r="I11" i="11" s="1"/>
  <c r="F35" i="11"/>
  <c r="I35" i="11" s="1"/>
  <c r="F33" i="11"/>
  <c r="I33" i="11" s="1"/>
  <c r="F30" i="11"/>
  <c r="I30" i="11" s="1"/>
  <c r="F25" i="11"/>
  <c r="I25" i="11" s="1"/>
  <c r="F17" i="11"/>
  <c r="I17" i="11" s="1"/>
  <c r="F12" i="11"/>
  <c r="I12" i="11" s="1"/>
  <c r="F7" i="11"/>
  <c r="I7" i="11" s="1"/>
  <c r="F50" i="11"/>
  <c r="I50" i="11" s="1"/>
  <c r="J50" i="11" s="1"/>
  <c r="F45" i="11"/>
  <c r="I45" i="11" s="1"/>
  <c r="F21" i="11"/>
  <c r="I21" i="11" s="1"/>
  <c r="F29" i="11"/>
  <c r="I29" i="11" s="1"/>
  <c r="F15" i="11"/>
  <c r="I15" i="11" s="1"/>
  <c r="F47" i="11"/>
  <c r="I47" i="11" s="1"/>
  <c r="F36" i="11"/>
  <c r="I36" i="11" s="1"/>
  <c r="J48" i="11" l="1"/>
  <c r="F22" i="11"/>
  <c r="I22" i="11" s="1"/>
  <c r="F8" i="11"/>
  <c r="I8" i="11" s="1"/>
  <c r="J21" i="11" s="1"/>
  <c r="F37" i="11" l="1"/>
  <c r="I37" i="11" s="1"/>
  <c r="F55" i="11"/>
  <c r="I61" i="11" s="1"/>
  <c r="I55" i="11" l="1"/>
  <c r="J37" i="11"/>
  <c r="J55" i="11" s="1"/>
  <c r="J6983" i="2"/>
  <c r="J6985" i="2" s="1"/>
  <c r="I56" i="11"/>
  <c r="I62" i="11" l="1"/>
  <c r="I63" i="11"/>
  <c r="I6990" i="2"/>
  <c r="R93" i="10"/>
  <c r="R95" i="10" s="1"/>
  <c r="I6985" i="2"/>
  <c r="I6989" i="2" s="1"/>
  <c r="J6869" i="2"/>
  <c r="K6989" i="2" l="1"/>
  <c r="J6992" i="2"/>
  <c r="I6975" i="2" l="1"/>
  <c r="J6975" i="2" l="1"/>
  <c r="I6979" i="2"/>
  <c r="I6976" i="2"/>
  <c r="J6979" i="2" l="1"/>
  <c r="I6980" i="2"/>
  <c r="J6980" i="2" s="1"/>
  <c r="J6976" i="2"/>
  <c r="I6981" i="2" l="1"/>
  <c r="I60" i="11" l="1"/>
  <c r="R90" i="10" l="1"/>
  <c r="R96" i="10" s="1"/>
  <c r="B6991" i="2"/>
  <c r="B6992" i="2" l="1"/>
  <c r="J687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WLIMA</author>
  </authors>
  <commentList>
    <comment ref="D39" authorId="0" shapeId="0" xr:uid="{5DB41C7B-CA08-476B-BD2B-0E7C543D27FF}">
      <text>
        <r>
          <rPr>
            <b/>
            <sz val="8"/>
            <color indexed="81"/>
            <rFont val="Tahoma"/>
            <family val="2"/>
          </rPr>
          <t>WLIMA: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97" authorId="0" shapeId="0" xr:uid="{352D53D8-84D1-4051-86C7-8D7A66963FE1}">
      <text>
        <r>
          <rPr>
            <b/>
            <sz val="8"/>
            <color indexed="81"/>
            <rFont val="Tahoma"/>
            <family val="2"/>
          </rPr>
          <t>WLIMA: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<sst xmlns="http://schemas.openxmlformats.org/spreadsheetml/2006/main" count="38054" uniqueCount="4653">
  <si>
    <t xml:space="preserve">ANEXO 1: ESTRUCTURA PRESUPUESTARIA </t>
  </si>
  <si>
    <t>AREA DE GESTION 1: CONDUCCION ADMINISTRATIVA</t>
  </si>
  <si>
    <t>Unid. Presup.</t>
  </si>
  <si>
    <t>Línea de  Trabajo</t>
  </si>
  <si>
    <t>CONCEPTO</t>
  </si>
  <si>
    <t>COMPOSICION</t>
  </si>
  <si>
    <t>01</t>
  </si>
  <si>
    <t>DIRECCION Y ADMINISTRACION MUNICIPAL</t>
  </si>
  <si>
    <t>0101</t>
  </si>
  <si>
    <t>Dirección y Administracion Superior</t>
  </si>
  <si>
    <t>1-Concejo Municipal</t>
  </si>
  <si>
    <t>0102</t>
  </si>
  <si>
    <t>Administración Financiera y Tributaria</t>
  </si>
  <si>
    <t>02</t>
  </si>
  <si>
    <t>SERVICIOS MUNICIPALES</t>
  </si>
  <si>
    <t>0201</t>
  </si>
  <si>
    <t>Servicios Internos</t>
  </si>
  <si>
    <t>0202</t>
  </si>
  <si>
    <t>Servicios Externos</t>
  </si>
  <si>
    <t>Donaciones Diversas</t>
  </si>
  <si>
    <t>AREA DE GESTION 3: DESARROLLO SOCIAL</t>
  </si>
  <si>
    <t>Línea Trab.</t>
  </si>
  <si>
    <t>03</t>
  </si>
  <si>
    <t>INVERSION PARA EL DESARROLLO SOCIAL</t>
  </si>
  <si>
    <t>0301</t>
  </si>
  <si>
    <t>AREA DE GESTION 5: DEUDA PUBLICA</t>
  </si>
  <si>
    <t>05</t>
  </si>
  <si>
    <t>FINANCIAMIENTO MUNICIPAL</t>
  </si>
  <si>
    <t>0501</t>
  </si>
  <si>
    <t>2-Sindicatura</t>
  </si>
  <si>
    <t>3-Secretaría Municipal</t>
  </si>
  <si>
    <t>4-Auditoria Interna</t>
  </si>
  <si>
    <t>5-Despacho Municipal</t>
  </si>
  <si>
    <t>6-Asesoría Juridica</t>
  </si>
  <si>
    <t>1- CONCEJO MUNICIPAL</t>
  </si>
  <si>
    <t>Tipo de Gasto</t>
  </si>
  <si>
    <t>Monto</t>
  </si>
  <si>
    <t>A.G.</t>
  </si>
  <si>
    <t>U.P.</t>
  </si>
  <si>
    <t>L.T.</t>
  </si>
  <si>
    <t>F.F.</t>
  </si>
  <si>
    <t>F.R.</t>
  </si>
  <si>
    <t>Codigo Presupuestario</t>
  </si>
  <si>
    <t>TOTAL POR CIFRA</t>
  </si>
  <si>
    <t>1</t>
  </si>
  <si>
    <t>2</t>
  </si>
  <si>
    <t>000</t>
  </si>
  <si>
    <t>Beneficios Adicionales (Prestaciòn Económica por Retiro Voluntario) (Fondos Propios)</t>
  </si>
  <si>
    <t>Aporte patronal ISSS del 1er. Regidor Propietario</t>
  </si>
  <si>
    <t>Aporte patronal ISSS del 2do. Regidor Propietario</t>
  </si>
  <si>
    <t>Aporte patronal ISSS del 3er. Regidor Propietario</t>
  </si>
  <si>
    <t>Aporte patronal ISSS del 4to. Regidor Propietario</t>
  </si>
  <si>
    <t>Aporte patronal ISSS del 5o. Regidor Propietario</t>
  </si>
  <si>
    <t>Aporte patronal ISSS del 6to. Regidor Propietario</t>
  </si>
  <si>
    <t>Aporte patronal ISSS del 7o. Regidor Propietario</t>
  </si>
  <si>
    <t>Aporte patronal ISSS del 8o. Regidor Propietario</t>
  </si>
  <si>
    <t>Aporte patronal ISSS del 9o. Regidor Propietario</t>
  </si>
  <si>
    <t>Aporte patronal ISSS del 10o. Regidor Propietario</t>
  </si>
  <si>
    <t>Aporte patronal ISSS del 1er. Regidor Suplente</t>
  </si>
  <si>
    <t>Aporte patronal ISSS del 2o. Regidor Suplente</t>
  </si>
  <si>
    <t>Aporte patronal  ISSS del 3er. Regidor Suplente</t>
  </si>
  <si>
    <t>Aporte patronal ISSS del 4o. Regidor Suplente</t>
  </si>
  <si>
    <t>Aporte patronal INSAFORP del 1er. Regidor Propietario</t>
  </si>
  <si>
    <t>Aporte patronal INSAFORP del 2do. Regidor Propietario</t>
  </si>
  <si>
    <t>Aporte patronal INSAFORP del 3er. Regidor Propietario</t>
  </si>
  <si>
    <t>Aporte patronal INSAFORP del 4to. Regidor Propietario</t>
  </si>
  <si>
    <t>Aporte patronal INSAFORP del 5to. Regidor Propietario</t>
  </si>
  <si>
    <t>Aporte patronal INSAFORP del 6to. Regidor Propietario</t>
  </si>
  <si>
    <t>Aporte patronal INSAFORP del 7o. Regidor Propietario</t>
  </si>
  <si>
    <t>Aporte patronal INSAFORP del 8o. Regidor Propietario</t>
  </si>
  <si>
    <t>Aporte patronal INSAFORP del 9o. Regidor Propietario</t>
  </si>
  <si>
    <t>Aporte patronal INSAFORP del 10o. Regidor Propietario</t>
  </si>
  <si>
    <t>Aporte patronal INSAFORP del 1er. Regidor Suplente</t>
  </si>
  <si>
    <t>Aporte patronal INSAFORP del 2o. Regidor Suplente</t>
  </si>
  <si>
    <t>Aporte patronal INSAFORP del 3er. Regidor Suplente</t>
  </si>
  <si>
    <t>Aporte patronal INSAFORP del 4o. Regidor Suplente</t>
  </si>
  <si>
    <t>Aporte patronal AFPs del 1er. Regidor Propietario</t>
  </si>
  <si>
    <t>Aporte patronal AFPs del 2do. Regidor Propietario</t>
  </si>
  <si>
    <t>Aporte patronal AFPs del 3er. Regidor Propietario</t>
  </si>
  <si>
    <t>Aporte patronal AFPs del 4to. Regidor Propietario</t>
  </si>
  <si>
    <t>Aporte patronal AFPs del 5to. Regidor Propietario</t>
  </si>
  <si>
    <t>Aporte patronal AFPs del 6to. Regidor Propietario</t>
  </si>
  <si>
    <t>Aporte patronal AFPs del 7o. Regidor Propietario</t>
  </si>
  <si>
    <t>Aporte patronal AFPs del 8o. Regidor Propietario</t>
  </si>
  <si>
    <t>Aporte patronal AFPs del 9o. Regidor Propietario</t>
  </si>
  <si>
    <t>Aporte patronal AFPs del 10o. Regidor Propietario</t>
  </si>
  <si>
    <t>Aporte patronal AFPs del 1er. Regidor Suplente</t>
  </si>
  <si>
    <t>Aporte patronal AFPs del 2o. Regidor Suplente</t>
  </si>
  <si>
    <t>Aporte patronal AFPs del 3er. Regidor Suplente</t>
  </si>
  <si>
    <t>Aporte patronal AFPs del 4o. Regidor Suplente</t>
  </si>
  <si>
    <t>Gastos de Representaciòn en el Exterior</t>
  </si>
  <si>
    <t>Indemnizaciones</t>
  </si>
  <si>
    <t>Productos Alimenticios</t>
  </si>
  <si>
    <t>Productos Agropecuarios y Forestales</t>
  </si>
  <si>
    <t>Calzado para uniformes de empleados</t>
  </si>
  <si>
    <t>Tela para uniformes de empleados</t>
  </si>
  <si>
    <t>Productos de papel y cartón</t>
  </si>
  <si>
    <t>Combustibles y Lubricantes</t>
  </si>
  <si>
    <t>Minerales no Metálicos y Productos Derivados</t>
  </si>
  <si>
    <t>Materiales Eléctricos</t>
  </si>
  <si>
    <t>Bienes de Uso y Consumo Diversos</t>
  </si>
  <si>
    <t xml:space="preserve">Servicios de Energía Eléctrica Privada </t>
  </si>
  <si>
    <t>Servicios de Agua Potable</t>
  </si>
  <si>
    <t>Alumbrado Público</t>
  </si>
  <si>
    <t>Mantenimiento y Reparaciones de Bienes Mueble</t>
  </si>
  <si>
    <t>Servicios de Fumigación</t>
  </si>
  <si>
    <t>Impresiones, Publicaciones y Reproducciones</t>
  </si>
  <si>
    <t>Fiestas Patronales de Metalìo (Marzo)</t>
  </si>
  <si>
    <t>Fiestas Patronales de Acajutla (Mayo)</t>
  </si>
  <si>
    <t>Fiestas El Peñon (Mayo)</t>
  </si>
  <si>
    <t>Dia del Maestro (Junio)</t>
  </si>
  <si>
    <t>Fiesta Patronales San Pedro (Junio)</t>
  </si>
  <si>
    <t>Fiestas San Juan Bosco Colima (Enero)</t>
  </si>
  <si>
    <t>Fiestas Santa Marta (Julio)</t>
  </si>
  <si>
    <t>Fiestas Caserio Costa Azul en Honor a San José El Patriarca (Agosto)</t>
  </si>
  <si>
    <t>Celebraciòn de la Semana del Medio Ambiente (Junio)</t>
  </si>
  <si>
    <t>Fiestas Maria Vianney (Agosto)</t>
  </si>
  <si>
    <t>Fiestas Independencia  (Septiembre)</t>
  </si>
  <si>
    <t>Fiestas Metalillito (Septiembre)</t>
  </si>
  <si>
    <t>Fiestas Monzon (Septiembre)</t>
  </si>
  <si>
    <t>Fiestas Santa Rosa El Coyol (Agosto)</t>
  </si>
  <si>
    <t>Fiestas Santa Teresita La Joya (Octubre)</t>
  </si>
  <si>
    <t>Dia del Pescador (Octubre)</t>
  </si>
  <si>
    <t>Fiestas Buenos Aires (Noviembre)</t>
  </si>
  <si>
    <t>Fiestas Marines, Agua Zarca (Noviembre)</t>
  </si>
  <si>
    <t>Fiestas Morro Grande (Diciembre)</t>
  </si>
  <si>
    <t>Fiestas Miramar (Octubre)</t>
  </si>
  <si>
    <t>Fiestas Sagrada Familia Jardines La Nueva (Diciembre)</t>
  </si>
  <si>
    <t>Fiestas Milagro Brisas del Pacifico Virgen de la Paz (Noviembre)</t>
  </si>
  <si>
    <t>Fiestas Navideñas Acajutla y Metalìo (Noches de Compras) (Dicembre)</t>
  </si>
  <si>
    <t>Fiestas Navideñas Juguetes  (Diciembre)</t>
  </si>
  <si>
    <t>Dia de la Madre (Mayo)</t>
  </si>
  <si>
    <t>Dia del Padre (Junio)</t>
  </si>
  <si>
    <t>Celebraciòn de los días conmemorativos de la Mujer (Noviembre)</t>
  </si>
  <si>
    <t>Fiesta Patronales Las Codicias (Junio)</t>
  </si>
  <si>
    <t>Fiestas Patronales La Marañonera (Junio)</t>
  </si>
  <si>
    <t>Fiesta del Divino Salvador (Agosto)</t>
  </si>
  <si>
    <t>Fiestas Costa Brava (Mayo)</t>
  </si>
  <si>
    <t>Fiestas El Nance (Diciembre)</t>
  </si>
  <si>
    <t>Desfile de Inauraciòn de Luces Navideñas 2021 (Diciembre)</t>
  </si>
  <si>
    <t>Eventos varios (Diferentes meses)</t>
  </si>
  <si>
    <t xml:space="preserve">Servicios Generales y Arrendamientos Diversos </t>
  </si>
  <si>
    <t>Pasajes al exterior</t>
  </si>
  <si>
    <t>Servicios Juridicos</t>
  </si>
  <si>
    <t>Servicios externos de contabilidad y auditoría</t>
  </si>
  <si>
    <t>Impuestos,Tasas y Derechos (CNR)</t>
  </si>
  <si>
    <t>Primas y Gastos de Seguros de personas</t>
  </si>
  <si>
    <t>Seguro (Garantia) por Celulares ( cuotas )</t>
  </si>
  <si>
    <t>Primas y Gastos de Seguros de Bienes</t>
  </si>
  <si>
    <t>Contribución a Organismos sin Fines de Lucro</t>
  </si>
  <si>
    <t xml:space="preserve">Planta Teléfonica </t>
  </si>
  <si>
    <t xml:space="preserve">Bateria para planta telefonica </t>
  </si>
  <si>
    <t>Licencia de Software, Sistematización y otros</t>
  </si>
  <si>
    <t>51101</t>
  </si>
  <si>
    <t>Secretaria</t>
  </si>
  <si>
    <t>51103</t>
  </si>
  <si>
    <t>51107</t>
  </si>
  <si>
    <t>51401</t>
  </si>
  <si>
    <t>Aportación Patronal ISSS Secretaria</t>
  </si>
  <si>
    <t>Aporte patronal INSAFORP Sindico Municipal</t>
  </si>
  <si>
    <t>Aporte patronal INSAFORP Secretaria</t>
  </si>
  <si>
    <t>51501</t>
  </si>
  <si>
    <t>Aportación Patronal AFP Secretaria</t>
  </si>
  <si>
    <t>51602</t>
  </si>
  <si>
    <t>51903</t>
  </si>
  <si>
    <t>51999</t>
  </si>
  <si>
    <t>Bolsa de Papel Manila Grande</t>
  </si>
  <si>
    <t>Paquetes de Post-it 3x3</t>
  </si>
  <si>
    <t>Libros Order Book</t>
  </si>
  <si>
    <t>Fólder Tamaño Carta</t>
  </si>
  <si>
    <t>54105</t>
  </si>
  <si>
    <t>Folder de Palanca tamaño carta</t>
  </si>
  <si>
    <t>Tinta para sello automatico color Azul</t>
  </si>
  <si>
    <t>54107</t>
  </si>
  <si>
    <t>Bolígrafo Tinta Azul</t>
  </si>
  <si>
    <t>54114</t>
  </si>
  <si>
    <t>Engrapadora Mediana</t>
  </si>
  <si>
    <t>54115</t>
  </si>
  <si>
    <t>Cartuchos de tinta color</t>
  </si>
  <si>
    <t>Sello Automatico</t>
  </si>
  <si>
    <t>54313</t>
  </si>
  <si>
    <t>Pasajes al Exterior</t>
  </si>
  <si>
    <t>54402</t>
  </si>
  <si>
    <t>Secretario (a) Municipal</t>
  </si>
  <si>
    <t>Aporte patronal ISSS Secretaria</t>
  </si>
  <si>
    <t>Aporte patronal INSAFORP Secretario Municipal</t>
  </si>
  <si>
    <t>Resmas de papel Bond T/C</t>
  </si>
  <si>
    <t>Postic 3X3</t>
  </si>
  <si>
    <t>Ambientales, Desinfestantes</t>
  </si>
  <si>
    <t xml:space="preserve">Cinta Adhesiva de 2" </t>
  </si>
  <si>
    <t>Lapiceros Azules</t>
  </si>
  <si>
    <t>Lapiceros Negros</t>
  </si>
  <si>
    <t xml:space="preserve">Toner para Impresor </t>
  </si>
  <si>
    <t>Materiales Informáticos</t>
  </si>
  <si>
    <t>Herramientas, Repuestos y Accesorios</t>
  </si>
  <si>
    <t>Mantenimiento y Reparaciones de Bienes Muebles</t>
  </si>
  <si>
    <t>Sillas de espera con brazos</t>
  </si>
  <si>
    <t>Aire Acondicionado</t>
  </si>
  <si>
    <t>Auditor Interno</t>
  </si>
  <si>
    <t>Colaborador</t>
  </si>
  <si>
    <t>Aportación patronal ISSS Auditor Interno</t>
  </si>
  <si>
    <t>Aportación patronal ISSS Secretaria</t>
  </si>
  <si>
    <t>Aportación patronal ISSS Colaborador</t>
  </si>
  <si>
    <t>Aporte patronal INSAFORP Auditor Interno</t>
  </si>
  <si>
    <t>Aporte patronal INSAFORP Colaborador</t>
  </si>
  <si>
    <t>Aportación patronal  AFP Auditor Interno</t>
  </si>
  <si>
    <t xml:space="preserve">Aportación patronal  AFP Secretaria </t>
  </si>
  <si>
    <t>Aportación patronal  AFP Colaborador</t>
  </si>
  <si>
    <t>54101</t>
  </si>
  <si>
    <t xml:space="preserve">Folderes base 20 tamaño carta </t>
  </si>
  <si>
    <t>Viñetas cuadradas</t>
  </si>
  <si>
    <t>Bolsas de papel manila tamaño carta</t>
  </si>
  <si>
    <t>Ampos</t>
  </si>
  <si>
    <t>Resmas de Papel Bond T/C</t>
  </si>
  <si>
    <t>Ambiental (Aerosol) glade</t>
  </si>
  <si>
    <t xml:space="preserve">Tinta Azul para Almohadilla </t>
  </si>
  <si>
    <t>Minas parker, color negro</t>
  </si>
  <si>
    <t xml:space="preserve">Bolifrafo Parker </t>
  </si>
  <si>
    <t>Fasteners Inoxidables</t>
  </si>
  <si>
    <t>Corectores tipo lápiz (paper mate)</t>
  </si>
  <si>
    <t>Grapa Estàndar</t>
  </si>
  <si>
    <t>Lapiz Bicolor Rojo y Azul</t>
  </si>
  <si>
    <t>Lápiz</t>
  </si>
  <si>
    <t>Boligrafo Azul</t>
  </si>
  <si>
    <t>Boligrafo Rojo</t>
  </si>
  <si>
    <t>Clips Binder de 1"</t>
  </si>
  <si>
    <t>Clips Binder de 1 1/2"</t>
  </si>
  <si>
    <t>Sacapuntas Metalicas</t>
  </si>
  <si>
    <t>Lapiz de Grafito</t>
  </si>
  <si>
    <t>Tirro</t>
  </si>
  <si>
    <t>Almohadilla Artline azul mediana</t>
  </si>
  <si>
    <t>Marcadores Flourescentes</t>
  </si>
  <si>
    <t>Engrapadoras Grandes</t>
  </si>
  <si>
    <t>Perforadores Grandes</t>
  </si>
  <si>
    <t>Tijeras Grandes</t>
  </si>
  <si>
    <t>Calculadora CASSIO</t>
  </si>
  <si>
    <t>Cartuchos Tinta Negra para Impresora</t>
  </si>
  <si>
    <t>Cartuchos Tinta de Color para Impresora</t>
  </si>
  <si>
    <t>USB DE 32 GB</t>
  </si>
  <si>
    <t>Tinta de Color para impresora</t>
  </si>
  <si>
    <t>Tinta Negra para impresora</t>
  </si>
  <si>
    <t>Mouse</t>
  </si>
  <si>
    <t>Chapa para puerta</t>
  </si>
  <si>
    <t>54118</t>
  </si>
  <si>
    <t>Chapa para archiveros</t>
  </si>
  <si>
    <t>Extención Eléctrica</t>
  </si>
  <si>
    <t>54119</t>
  </si>
  <si>
    <t>Regleta adapatador de tomas multiples</t>
  </si>
  <si>
    <t>Sello</t>
  </si>
  <si>
    <t>Viaticos por capacitacion o seminarios</t>
  </si>
  <si>
    <t>54403</t>
  </si>
  <si>
    <t>Seminarios de actualización profesional</t>
  </si>
  <si>
    <t>54505</t>
  </si>
  <si>
    <t>Archivos de 4 Gavetas</t>
  </si>
  <si>
    <t>61101</t>
  </si>
  <si>
    <t>Sillas Ejecutivas</t>
  </si>
  <si>
    <t>61102</t>
  </si>
  <si>
    <t>Telefono Inalambrico</t>
  </si>
  <si>
    <t>61104</t>
  </si>
  <si>
    <t>UPS</t>
  </si>
  <si>
    <t>Laptop</t>
  </si>
  <si>
    <t>Alcalde Municipal</t>
  </si>
  <si>
    <t>Asistente del Despacho</t>
  </si>
  <si>
    <t>Motorista del Despacho</t>
  </si>
  <si>
    <t>Aporte patronal ISSS del Alcalde Municipal</t>
  </si>
  <si>
    <t>Aporte patronal ISSS del Asistente del Despacho</t>
  </si>
  <si>
    <t>Aporte patronal ISSS de Secretaria</t>
  </si>
  <si>
    <t>Aporte patronal ISSS del Motorista del Despacho</t>
  </si>
  <si>
    <t>Aportaciòn patronal ISSS Horas Extras Motorista del Despacho</t>
  </si>
  <si>
    <t>Aporte patronal INSAFORP Alcalde Municipal</t>
  </si>
  <si>
    <t>Aporte patronal INSAFORP Asistente del Despacho</t>
  </si>
  <si>
    <t>Aporte  patronal INSAFORP Motorista del Despacho</t>
  </si>
  <si>
    <t>Aporte patronal INSAFORP Horas Extras Motorista del Despacho</t>
  </si>
  <si>
    <t>Aporte patronal AFP de  Alcalde Municipal</t>
  </si>
  <si>
    <t>Aporte patronal AFP del Asistente del Despacho</t>
  </si>
  <si>
    <t>Aporte patronal AFP de la Secretaria</t>
  </si>
  <si>
    <t>Aporte patronal AFP del Motorista del Despacho</t>
  </si>
  <si>
    <t>Aporte patronal AFP Horas Extras Motorista del Despacho</t>
  </si>
  <si>
    <t>Gastos de Representaciòn en el Exterior del Alcalde</t>
  </si>
  <si>
    <t>Remuneraciones Diversas Alcalde Municipal</t>
  </si>
  <si>
    <t>Dulces</t>
  </si>
  <si>
    <t>Arreglos Florales (Por Fallecimiento)</t>
  </si>
  <si>
    <t>Postix 3X3</t>
  </si>
  <si>
    <t>Agenda</t>
  </si>
  <si>
    <t>Conos</t>
  </si>
  <si>
    <t>Bolsas de Manila 12 x 15</t>
  </si>
  <si>
    <t xml:space="preserve">Bolsas  de Manila 9 x 12 </t>
  </si>
  <si>
    <t>Bolsas de Manila Oficio 10 x 13</t>
  </si>
  <si>
    <t>Folder Tamaño Carta</t>
  </si>
  <si>
    <t>Folder Tamaño Oficio</t>
  </si>
  <si>
    <t>Libreta Amarilla RayadasTamaño Carta</t>
  </si>
  <si>
    <t>Papel para Diploma Blanco</t>
  </si>
  <si>
    <t>Libros</t>
  </si>
  <si>
    <t>Papel Bond base 20 tamaño Carta</t>
  </si>
  <si>
    <t>Papel Bond base 20 tamaño Oficio</t>
  </si>
  <si>
    <t>Archivadores de palanca tamaño carta (Ampo)</t>
  </si>
  <si>
    <t>Archivadores de palanca tamaño Oficio (Ampo)</t>
  </si>
  <si>
    <t>Sobres Membretados Tamaño Oficio</t>
  </si>
  <si>
    <t>Ambiental</t>
  </si>
  <si>
    <t>Resistol</t>
  </si>
  <si>
    <t>Tinta para Almohadilla Azul</t>
  </si>
  <si>
    <t>Detergente</t>
  </si>
  <si>
    <t>Lejia</t>
  </si>
  <si>
    <t>Pastillas para baños ambientales</t>
  </si>
  <si>
    <t>Bolsas Plásticas Negras</t>
  </si>
  <si>
    <t>Pintura</t>
  </si>
  <si>
    <t>Desinfectante</t>
  </si>
  <si>
    <t>Llantas</t>
  </si>
  <si>
    <t>Combustible para Vehìculos Asignado al Alcalde</t>
  </si>
  <si>
    <t>Sacagrapas</t>
  </si>
  <si>
    <t>Boligrafo Color Azul Bic.</t>
  </si>
  <si>
    <t>Cinta Scoch 3m 1/2" (transparente) delgada</t>
  </si>
  <si>
    <t>Clips Jumbo Plástico</t>
  </si>
  <si>
    <t>Corrector Tipo Lapiz</t>
  </si>
  <si>
    <t>Emgrapadora Grande</t>
  </si>
  <si>
    <t>Lapiz Grafito</t>
  </si>
  <si>
    <t>Lapiz</t>
  </si>
  <si>
    <t>Tijeras Grande</t>
  </si>
  <si>
    <t>Borrador de Cañuela</t>
  </si>
  <si>
    <t>Tabla con Clips con Caucho T/Carta</t>
  </si>
  <si>
    <t>Almohadilla Azul Mediana</t>
  </si>
  <si>
    <t>Tinta para Impresora Black EPSON L3150</t>
  </si>
  <si>
    <t>Tintas para Impresora Color EPSON L3150</t>
  </si>
  <si>
    <t>Memoria USB de 16 GB</t>
  </si>
  <si>
    <t xml:space="preserve">Herramientas, Repuestos y Accesorios </t>
  </si>
  <si>
    <t>Material Eléctrico</t>
  </si>
  <si>
    <t>Basureros Plásticos</t>
  </si>
  <si>
    <t>Adornos Navideños</t>
  </si>
  <si>
    <t>Piñatas</t>
  </si>
  <si>
    <t>Mantenimiento y Reparación de Vehiculos</t>
  </si>
  <si>
    <t>Sellos</t>
  </si>
  <si>
    <t>Transporte y Alquiler de Sonido</t>
  </si>
  <si>
    <t>Tarjeta de Circulaciòn</t>
  </si>
  <si>
    <t>Compra de Chequeras Fondo Circulante</t>
  </si>
  <si>
    <t xml:space="preserve">Teléfono </t>
  </si>
  <si>
    <t>Impresora Multifuncional</t>
  </si>
  <si>
    <t>Computadora Completa</t>
  </si>
  <si>
    <r>
      <t>Bolsa de Papel Manila 10</t>
    </r>
    <r>
      <rPr>
        <vertAlign val="superscript"/>
        <sz val="9"/>
        <rFont val="Arial Narrow"/>
        <family val="2"/>
      </rPr>
      <t xml:space="preserve"> </t>
    </r>
    <r>
      <rPr>
        <sz val="9"/>
        <rFont val="Arial Narrow"/>
        <family val="2"/>
      </rPr>
      <t>*  15</t>
    </r>
    <r>
      <rPr>
        <vertAlign val="superscript"/>
        <sz val="9"/>
        <rFont val="Arial Narrow"/>
        <family val="2"/>
      </rPr>
      <t xml:space="preserve">  </t>
    </r>
    <r>
      <rPr>
        <sz val="9"/>
        <rFont val="Arial Narrow"/>
        <family val="2"/>
      </rPr>
      <t>pulgadas</t>
    </r>
  </si>
  <si>
    <r>
      <t>Bolsa de Papel Manila 12</t>
    </r>
    <r>
      <rPr>
        <vertAlign val="superscript"/>
        <sz val="9"/>
        <rFont val="Arial Narrow"/>
        <family val="2"/>
      </rPr>
      <t xml:space="preserve"> </t>
    </r>
    <r>
      <rPr>
        <sz val="9"/>
        <rFont val="Arial Narrow"/>
        <family val="2"/>
      </rPr>
      <t>*  15</t>
    </r>
    <r>
      <rPr>
        <vertAlign val="superscript"/>
        <sz val="9"/>
        <rFont val="Arial Narrow"/>
        <family val="2"/>
      </rPr>
      <t xml:space="preserve"> </t>
    </r>
    <r>
      <rPr>
        <sz val="9"/>
        <rFont val="Arial Narrow"/>
        <family val="2"/>
      </rPr>
      <t xml:space="preserve"> pulgadas</t>
    </r>
  </si>
  <si>
    <t>2- SINDICATURA</t>
  </si>
  <si>
    <t>3- SECRETARIA MUNICIPAL</t>
  </si>
  <si>
    <t>4- AUDITORIA INTERNA</t>
  </si>
  <si>
    <t>5- DESPACHO MUNICIPAL</t>
  </si>
  <si>
    <t xml:space="preserve">Jefe de Asesoría Jurídica </t>
  </si>
  <si>
    <t>Asistente</t>
  </si>
  <si>
    <t>Aporte patronal ISSS Jefe de Asesoría Jurìdica</t>
  </si>
  <si>
    <t>Aporte patronal ISSS Asistente</t>
  </si>
  <si>
    <t>Aporte patronal INSAFORP Jefe de Asesoría Juridica</t>
  </si>
  <si>
    <t xml:space="preserve">Aporte patronal INSAFORP Asistente </t>
  </si>
  <si>
    <t>Aporte patronal AFP Jefe de Asesoría Juridica</t>
  </si>
  <si>
    <t>Aporte patronal AFP Asistente</t>
  </si>
  <si>
    <t>Folderes base 20 tamaño oficio</t>
  </si>
  <si>
    <t>Folderes colgantes</t>
  </si>
  <si>
    <t>Bolsas Manila 10 x 15</t>
  </si>
  <si>
    <t>Paquetes de viñetas cuadradas</t>
  </si>
  <si>
    <t>Paquetes de post-it 1.5x2</t>
  </si>
  <si>
    <t>Libreta amarilla rayada tamaño carta</t>
  </si>
  <si>
    <t>Libreta taquigráfica</t>
  </si>
  <si>
    <t>Libro order book 1/44</t>
  </si>
  <si>
    <t>Pegamento Glue</t>
  </si>
  <si>
    <t>Bote de Tinta para Almuadilla  Azul</t>
  </si>
  <si>
    <t>Correctores tipo lápiz (paper mate)</t>
  </si>
  <si>
    <t>Tirro ancho 3/4´´ 3M</t>
  </si>
  <si>
    <t>Engrapador</t>
  </si>
  <si>
    <t>Borrador de lápiz</t>
  </si>
  <si>
    <t>Lapiceros (Azul, Negro, Rojo)</t>
  </si>
  <si>
    <t>Cinta Scotch transparente 2´´</t>
  </si>
  <si>
    <t>Sacagrapa</t>
  </si>
  <si>
    <t>Calculadora</t>
  </si>
  <si>
    <t>Papelera Metalica</t>
  </si>
  <si>
    <t>Cinta Scotch transparente 3M 1/2´´</t>
  </si>
  <si>
    <t>Engrapadora mediana</t>
  </si>
  <si>
    <t>Fasteners</t>
  </si>
  <si>
    <t>Tijeras</t>
  </si>
  <si>
    <t>Perforador de 2 agujeros</t>
  </si>
  <si>
    <t>Sacapunta grande de Escritorio</t>
  </si>
  <si>
    <t>Repuestos borrador de cañuela</t>
  </si>
  <si>
    <t>Plumones Art line 90 (azul, negro, verde)</t>
  </si>
  <si>
    <t>Plumones para pizarra (rojo, negro, azul)</t>
  </si>
  <si>
    <t>Almohadilla</t>
  </si>
  <si>
    <t>Cartuchos de tinta negra</t>
  </si>
  <si>
    <t>Libros,Textos, Utiles de Enseññanza</t>
  </si>
  <si>
    <t>54116</t>
  </si>
  <si>
    <t>54199</t>
  </si>
  <si>
    <t xml:space="preserve">Resipiente para Basureros </t>
  </si>
  <si>
    <t>00</t>
  </si>
  <si>
    <t>Impresión del Libro de Actas Matrimoniales</t>
  </si>
  <si>
    <t>Fechador (Sello)</t>
  </si>
  <si>
    <t>Teléfono Inalambrico</t>
  </si>
  <si>
    <t>Teclado</t>
  </si>
  <si>
    <t>6- ASESORIA JURIDICA</t>
  </si>
  <si>
    <t>Delegado Contravencional</t>
  </si>
  <si>
    <t>Aportación patronal ISSS Delegado Contravencional</t>
  </si>
  <si>
    <t>Aporte patronal INSAFORP del Delegado Contravencional</t>
  </si>
  <si>
    <t>Aporte patronal INSAFORP del Colaborador</t>
  </si>
  <si>
    <t>Aportación patronal AFP Delegado Contravencional</t>
  </si>
  <si>
    <t>Aportación patronal AFP Colaborador</t>
  </si>
  <si>
    <t>Alimentación y Refrigerios para capacitaciones</t>
  </si>
  <si>
    <t>Capas Impremeables de una pieza</t>
  </si>
  <si>
    <t>54104</t>
  </si>
  <si>
    <t>Botas de Hule</t>
  </si>
  <si>
    <t>Folders colgante para archivero</t>
  </si>
  <si>
    <t>Papel Bond Tamaño Oficio</t>
  </si>
  <si>
    <t>Papel Bond colores</t>
  </si>
  <si>
    <t>Papel para Diploma</t>
  </si>
  <si>
    <t>Papel Bond Tamaño Carta</t>
  </si>
  <si>
    <t>Papel Bond Pliegos</t>
  </si>
  <si>
    <t>Sobres Blancos Grandes T/C</t>
  </si>
  <si>
    <t>Cartulina</t>
  </si>
  <si>
    <t>Postit de diferentes colores 2X2 pg.</t>
  </si>
  <si>
    <t>Postit de diferentes colores 2X3 pg.</t>
  </si>
  <si>
    <t>Papel Carbon</t>
  </si>
  <si>
    <t>Libreta Taquigrafica</t>
  </si>
  <si>
    <t>Libreta de espiral T/C</t>
  </si>
  <si>
    <t>Libreta Amarilla T/C</t>
  </si>
  <si>
    <t>Bolsas Manila tamaño Carta</t>
  </si>
  <si>
    <t>Bolsas Manila tamaño Oficio</t>
  </si>
  <si>
    <t>Bolsas Manila grande</t>
  </si>
  <si>
    <t>Bolsas Manila pequeña</t>
  </si>
  <si>
    <t>Viñetas para archivos</t>
  </si>
  <si>
    <t>Libro para Acta</t>
  </si>
  <si>
    <t>Libro Order Book</t>
  </si>
  <si>
    <t>Bolson portadocumento de cuero</t>
  </si>
  <si>
    <t>54106</t>
  </si>
  <si>
    <t>Cajas plasticas para archivar documentos</t>
  </si>
  <si>
    <t>Tinta para Sello</t>
  </si>
  <si>
    <t>Implementos de Limpieza</t>
  </si>
  <si>
    <t>Pegamento Resistol (Galon)</t>
  </si>
  <si>
    <t>Tijera</t>
  </si>
  <si>
    <t>Tirro Normal</t>
  </si>
  <si>
    <t>Cinta Scoch de 2"</t>
  </si>
  <si>
    <t>Lapiceros Bic Azules</t>
  </si>
  <si>
    <t>Lapiceros Bic Negros</t>
  </si>
  <si>
    <t>Lapicero Parker</t>
  </si>
  <si>
    <t>Minas Repuesto para lapicero Parker</t>
  </si>
  <si>
    <t>Borradores de Cañuela Standler</t>
  </si>
  <si>
    <t>Repuestos para Borradores de Cañuela Standler</t>
  </si>
  <si>
    <t>Grapas</t>
  </si>
  <si>
    <t>Clip Jumbo</t>
  </si>
  <si>
    <t>Tirro Ancho 3/4</t>
  </si>
  <si>
    <t>Plumones permanente 90 azul</t>
  </si>
  <si>
    <t>Plumones permanente 90 rojo</t>
  </si>
  <si>
    <t>Plumones permanente 90 negro</t>
  </si>
  <si>
    <t>Plumones permanente 90 verde</t>
  </si>
  <si>
    <t>Plumones permanente 500 azul Pizarra</t>
  </si>
  <si>
    <t>Plumones permanente 500 rojo pizarra</t>
  </si>
  <si>
    <t>Plumones permanente 500 verde pizarra</t>
  </si>
  <si>
    <t>Plumones permanente 500 negro pizarra</t>
  </si>
  <si>
    <t>Fasteners Inoxidable</t>
  </si>
  <si>
    <t>Perforador Grande</t>
  </si>
  <si>
    <t>Regla de metal</t>
  </si>
  <si>
    <t>Calculadora numeros grandes</t>
  </si>
  <si>
    <t>Portaminas Rotring</t>
  </si>
  <si>
    <t>Cajas de Minas</t>
  </si>
  <si>
    <t>Almohadilla para Sello</t>
  </si>
  <si>
    <t>Papelera Acrilica 3 Niveles</t>
  </si>
  <si>
    <t>Engrapadora Grande</t>
  </si>
  <si>
    <t>Marcadores Flourecentes anaranjados</t>
  </si>
  <si>
    <t>Marcadores Flourecentes celestes</t>
  </si>
  <si>
    <t>Marcadores Flourecentes amarillos</t>
  </si>
  <si>
    <t>Mouse USB</t>
  </si>
  <si>
    <t>Memoria USB</t>
  </si>
  <si>
    <t>Tinta para Refilar</t>
  </si>
  <si>
    <t>Materiales Informaticos</t>
  </si>
  <si>
    <t>Chapa para Puerta</t>
  </si>
  <si>
    <t xml:space="preserve">Herramientas  Repuestos y  Accesorios </t>
  </si>
  <si>
    <t>Regletas Reguladora de Energia</t>
  </si>
  <si>
    <t>Sonómetro</t>
  </si>
  <si>
    <t>Cinta Mètrica</t>
  </si>
  <si>
    <t>54301</t>
  </si>
  <si>
    <t>Fechador</t>
  </si>
  <si>
    <t>Talonarios de Formatos Impresos</t>
  </si>
  <si>
    <t>Banner</t>
  </si>
  <si>
    <t>Sellos de Recibido</t>
  </si>
  <si>
    <t>Silla de Espera</t>
  </si>
  <si>
    <t>Encargado de Unidad Ambiental</t>
  </si>
  <si>
    <t>Inspector de Unidad Ambiental</t>
  </si>
  <si>
    <t>Aportación patronal ISSS Enc. de Unidad Ambiental</t>
  </si>
  <si>
    <t>Aportación patronal ISSS Inspector de Unidad Ambiental</t>
  </si>
  <si>
    <t>Aportación patronal  IPSFA Inspector de Unidad Ambiental</t>
  </si>
  <si>
    <t>Aportación patronal INSAFORP Enc. de Unidad Ambiental</t>
  </si>
  <si>
    <t>Aportación patronal INSAFORP Inspector de Unidad Ambiental</t>
  </si>
  <si>
    <t>Aportación patronal INSAFORP Colaborador</t>
  </si>
  <si>
    <t>Aportación patronal AFP Enc. de Unidad Ambiental</t>
  </si>
  <si>
    <t>54103</t>
  </si>
  <si>
    <t>Capas</t>
  </si>
  <si>
    <t>Botas</t>
  </si>
  <si>
    <t xml:space="preserve">Folder Tamaño Carta </t>
  </si>
  <si>
    <t>Cuaderno Espiral # 2</t>
  </si>
  <si>
    <t>Libretas Rayadas Tamaño Carta</t>
  </si>
  <si>
    <t>Libretas Taquigraficas</t>
  </si>
  <si>
    <t>Post-it</t>
  </si>
  <si>
    <t>Sobres Blancos</t>
  </si>
  <si>
    <t>Bolsas de Papel Manila Medianas</t>
  </si>
  <si>
    <t>25 Resmas papel bond T/C</t>
  </si>
  <si>
    <t>10 Resmas papel bond T/O</t>
  </si>
  <si>
    <t>10 Ampos</t>
  </si>
  <si>
    <t>Order Book</t>
  </si>
  <si>
    <t>Boligrafo Tinta Negra Stabilo 818</t>
  </si>
  <si>
    <t>Boligrafo Tinta Azul Stabilo 818</t>
  </si>
  <si>
    <t>Corrector Tipo Lápiz (paper mate)</t>
  </si>
  <si>
    <t>Cintas Scotch 3m 1/2 Transparente delgada</t>
  </si>
  <si>
    <t>Cintas Scotch Transparente Ancha</t>
  </si>
  <si>
    <t>Lapices (Cajas)</t>
  </si>
  <si>
    <t>Borradores</t>
  </si>
  <si>
    <t>Marcadores</t>
  </si>
  <si>
    <t>Pilot</t>
  </si>
  <si>
    <t>Cajas de Clips Plastificados</t>
  </si>
  <si>
    <t>Cajas de Fastener Plastificados</t>
  </si>
  <si>
    <t>Calculadora Cacio Cientifica</t>
  </si>
  <si>
    <t xml:space="preserve">Repuestos y Accesorios  </t>
  </si>
  <si>
    <t>1 Cinta Métrica de 8 metros</t>
  </si>
  <si>
    <t>3 Basureros</t>
  </si>
  <si>
    <t>Mascarillas</t>
  </si>
  <si>
    <t>Sellos Automáticos</t>
  </si>
  <si>
    <t>Estante</t>
  </si>
  <si>
    <t>Sillas Secretariales</t>
  </si>
  <si>
    <t>Alimentaciòn (Eventos)</t>
  </si>
  <si>
    <t>Postix 3x3</t>
  </si>
  <si>
    <t xml:space="preserve">Libreta amarilla rayada tamaño carta </t>
  </si>
  <si>
    <t>Libro Ordek Book</t>
  </si>
  <si>
    <t>Cartulina Blanca</t>
  </si>
  <si>
    <t>Bolsas de Manila de diferente  tamaño</t>
  </si>
  <si>
    <t>Papel para diploma blanco Kimbarly</t>
  </si>
  <si>
    <t>Folder Colgante carta y Oficio</t>
  </si>
  <si>
    <t>Papel Bond carta y oficio</t>
  </si>
  <si>
    <t xml:space="preserve">Sombres Membretados </t>
  </si>
  <si>
    <t>Archivador AMPO tamaño carta y oficio</t>
  </si>
  <si>
    <t>Folder tamaño carta y oficio</t>
  </si>
  <si>
    <t xml:space="preserve">Ambientales </t>
  </si>
  <si>
    <t xml:space="preserve">Resistol </t>
  </si>
  <si>
    <t>Bolsas para Basura</t>
  </si>
  <si>
    <t xml:space="preserve">Tinta para almohadilla azul y negra </t>
  </si>
  <si>
    <t>Productos Quimicos</t>
  </si>
  <si>
    <t xml:space="preserve">Boligrafo azul y negro </t>
  </si>
  <si>
    <t>Borrador de Pan</t>
  </si>
  <si>
    <t xml:space="preserve">Cinta Scoch selladora </t>
  </si>
  <si>
    <t>Clips pequeño y Jumbo</t>
  </si>
  <si>
    <t xml:space="preserve">Grapa  Estándar </t>
  </si>
  <si>
    <t>Lapiz  grafito</t>
  </si>
  <si>
    <t xml:space="preserve">Tirro </t>
  </si>
  <si>
    <t>Engrapadora</t>
  </si>
  <si>
    <t>Plumon Azul Negro y azul 500</t>
  </si>
  <si>
    <t>Tabla con clips</t>
  </si>
  <si>
    <t xml:space="preserve">Zacapunta de Metal </t>
  </si>
  <si>
    <t>Dispensador de cinta Scohtch</t>
  </si>
  <si>
    <t>Plumon Artificial 90 Azul y negro</t>
  </si>
  <si>
    <t>Reglas Metalica</t>
  </si>
  <si>
    <t>Papelera 3 Niveles</t>
  </si>
  <si>
    <t xml:space="preserve">Almohadillas  bolsillo y  mediana </t>
  </si>
  <si>
    <t>Toner para Impresora EPSON L 210</t>
  </si>
  <si>
    <t>Regletas</t>
  </si>
  <si>
    <t>Banner Unidad de Gestión y Coop. Mpal.</t>
  </si>
  <si>
    <t>Transporte y  Alquiler de Sonido</t>
  </si>
  <si>
    <t>Pasajes para Diversas Actividades</t>
  </si>
  <si>
    <t>Viaticos por Comisiòn Interna</t>
  </si>
  <si>
    <t>Viaticos por Comisiòn Externa</t>
  </si>
  <si>
    <t>Silla Secretarial</t>
  </si>
  <si>
    <t>Camara Fotografica</t>
  </si>
  <si>
    <t>Telefomo Inalambrico</t>
  </si>
  <si>
    <t xml:space="preserve">Asistente </t>
  </si>
  <si>
    <t>Encargada de Control de Combustible</t>
  </si>
  <si>
    <t>Aporte patronal ISSS Enc. De Control de Combustible</t>
  </si>
  <si>
    <t>Aporte patronal ISSS por Horas Extras de Enc. De Control de Combutible</t>
  </si>
  <si>
    <t>Aporte patronal INSAFORP de Asistente</t>
  </si>
  <si>
    <t>Aporte patronal INSAFORP de Enc. De Control de Combustible</t>
  </si>
  <si>
    <t>Aporte patronal INSAFORP por Horas Extras de Enc. De Control de Combustible</t>
  </si>
  <si>
    <t>Aporte patronal AFP de Asistente</t>
  </si>
  <si>
    <t>Aporte patronal AFP de Enc. De Control de Combustible</t>
  </si>
  <si>
    <t>Aporte patronal AFP por Horas Extras de Enc. De Control de Combustible</t>
  </si>
  <si>
    <t>Bolsas de Manila  Carta 10 por 15</t>
  </si>
  <si>
    <t>Viñeta Cuadrada</t>
  </si>
  <si>
    <t xml:space="preserve">Libros Order Book </t>
  </si>
  <si>
    <t>Folder de palanca tamaño oficio</t>
  </si>
  <si>
    <t>Folder Tamaño  Carta</t>
  </si>
  <si>
    <t>Tinta para sello Automático</t>
  </si>
  <si>
    <t>Pega Liquida</t>
  </si>
  <si>
    <t>Boligrafo Negro</t>
  </si>
  <si>
    <t>Cinta Adhesiva de "2" Tipo Scoch</t>
  </si>
  <si>
    <t>Cinta Adhesiva 3M Ancha tipo Scoch</t>
  </si>
  <si>
    <t>Fasteners (Ganchos plásticos)</t>
  </si>
  <si>
    <t>Lapiz de grafito</t>
  </si>
  <si>
    <t>Tirro Delgado</t>
  </si>
  <si>
    <t>TijerasTamaño Normal</t>
  </si>
  <si>
    <t>Almohadilla Azul</t>
  </si>
  <si>
    <t>Clips pequeño</t>
  </si>
  <si>
    <t>Cinta Adhesiva Selladora</t>
  </si>
  <si>
    <t>Borrador de escritura a lápiz (borrador de pan)</t>
  </si>
  <si>
    <t>Sacapunta de metal</t>
  </si>
  <si>
    <t>Toner Para Impresora (hp) Color Negro 12A</t>
  </si>
  <si>
    <t>Mantenimiento y Repar. De Equipo de Oficina</t>
  </si>
  <si>
    <t>Mantenimiento de Bienes Muebles</t>
  </si>
  <si>
    <t xml:space="preserve">Impresiones, Publicaciones y Reproducciones </t>
  </si>
  <si>
    <t>Servicios Generales y Arrendamientos Diversos</t>
  </si>
  <si>
    <t>Pasajes al Interior</t>
  </si>
  <si>
    <t>Viaticos al Interior</t>
  </si>
  <si>
    <t xml:space="preserve">Capacitaciones </t>
  </si>
  <si>
    <t>Extintores para Incendios</t>
  </si>
  <si>
    <t>Jefe de Gestión del Talento Humano</t>
  </si>
  <si>
    <t>Aporte patronal ISSS Jefe de Gestión del Talento Humano</t>
  </si>
  <si>
    <t xml:space="preserve">Aporte patronal ISSS Asistente </t>
  </si>
  <si>
    <t xml:space="preserve">Aporte patronal ISSS Colaborador </t>
  </si>
  <si>
    <t>Aporte patronal INSAFORP Jefe de Gestión del Talento Humano</t>
  </si>
  <si>
    <t xml:space="preserve">Aporte patronal INSAFORP Colaborador </t>
  </si>
  <si>
    <t>Aporte patronal AFP Jefe de Gestión del Talento Humano</t>
  </si>
  <si>
    <t xml:space="preserve">Aporte patronal AFP Asistente </t>
  </si>
  <si>
    <t xml:space="preserve">Aporte patronal AFP Secretaria </t>
  </si>
  <si>
    <t>Aporte patronal AFP Colaborador</t>
  </si>
  <si>
    <t>Remuneraciones Diversas del Jefe de Gestión del Talento Humano</t>
  </si>
  <si>
    <t>Azúcar</t>
  </si>
  <si>
    <t>Alimentacion para Empleados/Capacitación</t>
  </si>
  <si>
    <t>Camisas o Blusas de la Etíca</t>
  </si>
  <si>
    <t>Papel Bond base 35 T/Carta</t>
  </si>
  <si>
    <t>Papel Bond base 15 T/Oficio</t>
  </si>
  <si>
    <t>Bolsa de Manila Tamaño Oficio</t>
  </si>
  <si>
    <t>Papel para Diplomas</t>
  </si>
  <si>
    <t>Papel Contometro</t>
  </si>
  <si>
    <t xml:space="preserve">Folder base 20 tamaño carta </t>
  </si>
  <si>
    <t>Folder base 20 tamaño oficio</t>
  </si>
  <si>
    <t>Folder Colgante T/Oficio</t>
  </si>
  <si>
    <t>Folder de Palanca</t>
  </si>
  <si>
    <t>Libro Orden Book</t>
  </si>
  <si>
    <t>Servilletas</t>
  </si>
  <si>
    <t>Post-it 3x3</t>
  </si>
  <si>
    <t>Post-it 1.5X2"</t>
  </si>
  <si>
    <t>Liquido para limpiar escritorios</t>
  </si>
  <si>
    <t>Pintura de Agua</t>
  </si>
  <si>
    <t>Cajas plásticas para archivar documentos</t>
  </si>
  <si>
    <t>Caja Acrílica para marcador Digital</t>
  </si>
  <si>
    <t>54111</t>
  </si>
  <si>
    <t>Cinta Scoch Transparente Ancha</t>
  </si>
  <si>
    <t>Cinta Scoch  3M 1/2 (Transparente) delgada</t>
  </si>
  <si>
    <t>Cinta Bicolor para Contometro</t>
  </si>
  <si>
    <t>Tirro 3/4</t>
  </si>
  <si>
    <t>Tirro 2"</t>
  </si>
  <si>
    <t>Borrador de Escobita Blancos</t>
  </si>
  <si>
    <t>Corrector tipo lápiz (paper mate)</t>
  </si>
  <si>
    <t>Fasteners plásticos</t>
  </si>
  <si>
    <t>Fasteners de Gusano</t>
  </si>
  <si>
    <t>Portaminas</t>
  </si>
  <si>
    <t>Contometro</t>
  </si>
  <si>
    <t>Repuestos de Borrador</t>
  </si>
  <si>
    <t>Sacapuntas de metal</t>
  </si>
  <si>
    <t>Clip Pequeño</t>
  </si>
  <si>
    <t>Lapiz facela (Caja)</t>
  </si>
  <si>
    <t>Marcadores Flouresentes amarillo</t>
  </si>
  <si>
    <t>Marcadores Flouresentes Celeste</t>
  </si>
  <si>
    <t>Marcadores Flouresentes Verde</t>
  </si>
  <si>
    <t>Lapiceros azul</t>
  </si>
  <si>
    <t>Lapiceros negros</t>
  </si>
  <si>
    <t>Engrapadoras</t>
  </si>
  <si>
    <t>Perforadores</t>
  </si>
  <si>
    <t>Minas  HB  0.5  para portaminas</t>
  </si>
  <si>
    <t>Tinta para Impresora Multifuncional</t>
  </si>
  <si>
    <t>Mause para Computadora</t>
  </si>
  <si>
    <t>Toner Impresora HP</t>
  </si>
  <si>
    <t>Leyes y Reglamentos</t>
  </si>
  <si>
    <t>Duplicado de Llaves</t>
  </si>
  <si>
    <t>Repuestos y Accesorios</t>
  </si>
  <si>
    <t>Pilas Alcalinas</t>
  </si>
  <si>
    <t>Regleta (Adapatador de tomas multiples )</t>
  </si>
  <si>
    <t>Extensión Eléctrica</t>
  </si>
  <si>
    <t xml:space="preserve">Mantenimiento de Contometro </t>
  </si>
  <si>
    <t>Banner de la Etíca</t>
  </si>
  <si>
    <t>Empastado de Libro de Nombramiento</t>
  </si>
  <si>
    <t>Viaticos por Comisión Interna</t>
  </si>
  <si>
    <t>Capacitación para los Empleados</t>
  </si>
  <si>
    <t>Soporte Técnico en Sistema de Planillas</t>
  </si>
  <si>
    <t>Marcador Digital</t>
  </si>
  <si>
    <t>Recepcionista</t>
  </si>
  <si>
    <t>Ordenanza l</t>
  </si>
  <si>
    <t>Ordenanza ll</t>
  </si>
  <si>
    <t>Ordenanza lll</t>
  </si>
  <si>
    <t>Aporte patronal ISSS Recepcionista</t>
  </si>
  <si>
    <t>Aporte patronal ISSS Ordenanza I</t>
  </si>
  <si>
    <t>Aporte patronal ISSS Ordenanza Il</t>
  </si>
  <si>
    <t>Aporte patronal ISSS Ordenanza III</t>
  </si>
  <si>
    <t>Aporte patronal INSAFORP Recepcionista</t>
  </si>
  <si>
    <t>Aporte patronal INSAFORP Ordenanza I</t>
  </si>
  <si>
    <t>Aporte patronal INSAFORP Ordenanza II</t>
  </si>
  <si>
    <t>Aporte patronal INSAFORP Ordenanza Ill</t>
  </si>
  <si>
    <t>Aporte patronal AFP Recepcionista</t>
  </si>
  <si>
    <t>Aporte patronal AFP Ordenanza I</t>
  </si>
  <si>
    <t>Aporte patronal AFP Ordenanza II</t>
  </si>
  <si>
    <t>Aporte patronal AFP Ordenanza III</t>
  </si>
  <si>
    <t>Remuneraciones Diversas</t>
  </si>
  <si>
    <t>Cafè molido</t>
  </si>
  <si>
    <t>Ferulas (Tablas para Entablillar)</t>
  </si>
  <si>
    <t>Trapeador en Tiras (Tela)</t>
  </si>
  <si>
    <t>Alfombras para piso</t>
  </si>
  <si>
    <t xml:space="preserve">Franela </t>
  </si>
  <si>
    <t xml:space="preserve">Papel Higienico de 6 rollos por caja </t>
  </si>
  <si>
    <t>Lija de agua para baños</t>
  </si>
  <si>
    <t>Papel Bond</t>
  </si>
  <si>
    <t>Conos de Papel para agua 44</t>
  </si>
  <si>
    <t>Guantes</t>
  </si>
  <si>
    <t>Liquido para  Limpiar  Escritorios</t>
  </si>
  <si>
    <t xml:space="preserve">Jabòn liquido para manos </t>
  </si>
  <si>
    <t>Jabòn para Trastos</t>
  </si>
  <si>
    <t>Lejìa</t>
  </si>
  <si>
    <t>Detergente 1000 gramos</t>
  </si>
  <si>
    <t>Pastillas  Aromaticas</t>
  </si>
  <si>
    <t>Bolsas Plásticas para Basura</t>
  </si>
  <si>
    <t>Alcohol Gel Galon</t>
  </si>
  <si>
    <t>Desinfectante para el piso</t>
  </si>
  <si>
    <t>Botiquin primeros Auxilios</t>
  </si>
  <si>
    <t>Señalización</t>
  </si>
  <si>
    <t>Puertas Metálicas para Baño</t>
  </si>
  <si>
    <t>Lapiceros</t>
  </si>
  <si>
    <t xml:space="preserve">Mascones </t>
  </si>
  <si>
    <t>Palos de Trapeador de Metal</t>
  </si>
  <si>
    <t xml:space="preserve">Escobas </t>
  </si>
  <si>
    <t>Rastrillo  Metalico</t>
  </si>
  <si>
    <t>Vasos desechables de 6 onzas</t>
  </si>
  <si>
    <t>Cepillo para Inodoro mango largo</t>
  </si>
  <si>
    <t>Palas Plasticas con mango largo</t>
  </si>
  <si>
    <t>Secador de manos automático</t>
  </si>
  <si>
    <t>Dispensador para Gel</t>
  </si>
  <si>
    <t>Sillas Metalicas para Público</t>
  </si>
  <si>
    <t>Basureros</t>
  </si>
  <si>
    <t>Capacitaciones</t>
  </si>
  <si>
    <t>Oficial de Informaciòn Pùblica</t>
  </si>
  <si>
    <t>Aportación patronal ISSS Oficial de Informaciòn Pùblica</t>
  </si>
  <si>
    <t>Aporte patronal INSAFORP Oficial de Informaciòn Pùblica</t>
  </si>
  <si>
    <t>Aportación patronal AFP Oficial de Informaciòn Pùblica</t>
  </si>
  <si>
    <t xml:space="preserve">Folder tamaño carta </t>
  </si>
  <si>
    <t>Tinta para almohadilla</t>
  </si>
  <si>
    <t>Cajas de Lapiceros azules</t>
  </si>
  <si>
    <t>Engraparadora</t>
  </si>
  <si>
    <t>Clips</t>
  </si>
  <si>
    <t>Tinta para Impresora</t>
  </si>
  <si>
    <t>Vallas  Plublicitarias</t>
  </si>
  <si>
    <t>Teléfono</t>
  </si>
  <si>
    <t>Computadora</t>
  </si>
  <si>
    <t>Colaborador l</t>
  </si>
  <si>
    <t>Colaborador ll</t>
  </si>
  <si>
    <t>Aportación patronal ISSS Colaborador l</t>
  </si>
  <si>
    <t>Aportación patronal ISSS Colaborador ll</t>
  </si>
  <si>
    <t>Aporte patronal INSAFORP Colaborador l</t>
  </si>
  <si>
    <t>Aporte patronal INSAFORP Colaborador ll</t>
  </si>
  <si>
    <t>Aportación patronal AFP Colaborador ll</t>
  </si>
  <si>
    <t>Cajas de cartòn</t>
  </si>
  <si>
    <t xml:space="preserve">Agenda </t>
  </si>
  <si>
    <t>Papel Bond base 20 tamaño carta</t>
  </si>
  <si>
    <t>Papel Bond base 20 tamaño oficio</t>
  </si>
  <si>
    <t>Libros AP No. 6211, La Iberica</t>
  </si>
  <si>
    <t>Insecticida para comejen</t>
  </si>
  <si>
    <t>Tinta para sello automatico</t>
  </si>
  <si>
    <t>Boligrafo Tinta Azul Bic.</t>
  </si>
  <si>
    <t>Corrector Tipo Lapiz (paper mate)</t>
  </si>
  <si>
    <t>Tijeras  grandes</t>
  </si>
  <si>
    <t>Marcadores Flouresentes amarillo (marca Artline)</t>
  </si>
  <si>
    <t>Marcadores Flouresentes Celeste (marca Artline)</t>
  </si>
  <si>
    <t>Cinta Adhesiva ancha Gris</t>
  </si>
  <si>
    <t>Plumones Azul 90</t>
  </si>
  <si>
    <t>Plumones Rojo 90</t>
  </si>
  <si>
    <t>Engrapador Grande</t>
  </si>
  <si>
    <t>Fastener Plasticos</t>
  </si>
  <si>
    <t>Mascarillas con Filtro</t>
  </si>
  <si>
    <t>Sello Automático</t>
  </si>
  <si>
    <t>Aporte patronal ISSS Jefe de Unidad de Tecnologias de la Información y Comunicación</t>
  </si>
  <si>
    <t>Aporte patronal INSAFORP Jefe de Unidad de Tecnologia de la Información y Comunicación</t>
  </si>
  <si>
    <t>Aporte patronal AFP Jefe de Unidad de Tecnologias de la Información y Comunicación</t>
  </si>
  <si>
    <t>Bolsas de ManilaTamaño Carta</t>
  </si>
  <si>
    <t>Libreta Amarilla Tamaño Carta</t>
  </si>
  <si>
    <t>Guantes de Latex</t>
  </si>
  <si>
    <t>Contact Cleaner</t>
  </si>
  <si>
    <t>Limpiador de Superficie</t>
  </si>
  <si>
    <t>Spray Removedor</t>
  </si>
  <si>
    <t>Spray limpia  pantallas</t>
  </si>
  <si>
    <t>Aceite (para compresor)</t>
  </si>
  <si>
    <t>Corrector tipo lapiz Papermate</t>
  </si>
  <si>
    <t>Boligrafos Azules</t>
  </si>
  <si>
    <t>Boligrafos Negros</t>
  </si>
  <si>
    <t>Caja de Grapas</t>
  </si>
  <si>
    <t>Plumon Artline 90 Negro</t>
  </si>
  <si>
    <t>Lector de memorias extraibles (Card Reader)</t>
  </si>
  <si>
    <t>Cable UTP Categoria 5 (bobina) Categoría 6</t>
  </si>
  <si>
    <t>Conectores RJ-45</t>
  </si>
  <si>
    <t>Memoria Flash USB</t>
  </si>
  <si>
    <t>Router Inalámbrico</t>
  </si>
  <si>
    <t>Swicht de 16 Puertos</t>
  </si>
  <si>
    <t>Tarjetas de Red Inalámbricas</t>
  </si>
  <si>
    <t>Kit de Herramientas para Mantenimiento</t>
  </si>
  <si>
    <t>Viáticos por Comisiòn Interna</t>
  </si>
  <si>
    <t>Silla Ejecutiva</t>
  </si>
  <si>
    <t>Muebles para Computadora</t>
  </si>
  <si>
    <t>Disco Duro Interno SSD</t>
  </si>
  <si>
    <t>Teclado  USB</t>
  </si>
  <si>
    <t>Bienestar Social</t>
  </si>
  <si>
    <t>3501</t>
  </si>
  <si>
    <t>Atención a la Salud</t>
  </si>
  <si>
    <t>35</t>
  </si>
  <si>
    <t>PANDEMIA COVID-19</t>
  </si>
  <si>
    <t>3504</t>
  </si>
  <si>
    <t>Recuperación Económica</t>
  </si>
  <si>
    <t>36</t>
  </si>
  <si>
    <t>TORMENTA TROPICAL AMANDA</t>
  </si>
  <si>
    <t>3601</t>
  </si>
  <si>
    <t>Rehabilitación de Caminos</t>
  </si>
  <si>
    <t xml:space="preserve">Papel Bond Tamaño Carta </t>
  </si>
  <si>
    <t>Cinta scotch 3m 1/2" (transparente ) delgada</t>
  </si>
  <si>
    <t>Cinta scotch  (transparente ) ancha</t>
  </si>
  <si>
    <t>Marcadores Flourescentes Celeste (marca Artline)</t>
  </si>
  <si>
    <t>Marcadores Flourescentes Amarillo (marca Artline)</t>
  </si>
  <si>
    <t>Fastener</t>
  </si>
  <si>
    <t>Perforador</t>
  </si>
  <si>
    <t xml:space="preserve">Grapas  </t>
  </si>
  <si>
    <t>Boligrafos tinta azul</t>
  </si>
  <si>
    <t>Boligrafos tinta Negras</t>
  </si>
  <si>
    <t>Boligrafos tinta Roja</t>
  </si>
  <si>
    <t>Clips Jumbo</t>
  </si>
  <si>
    <t>Tirro 3m</t>
  </si>
  <si>
    <t>Memoria flash USB 32GB</t>
  </si>
  <si>
    <t>Sellos  Automaticos</t>
  </si>
  <si>
    <t>Impresora</t>
  </si>
  <si>
    <t>Jefe de Proyección Social</t>
  </si>
  <si>
    <t>Sub Jefe</t>
  </si>
  <si>
    <t>Secretaria de Proyecciòn Social</t>
  </si>
  <si>
    <t>Motorista de Proyecciòn</t>
  </si>
  <si>
    <t>Enc. De Logistica</t>
  </si>
  <si>
    <t>Promotor en Deportes</t>
  </si>
  <si>
    <t>Promotor Ill</t>
  </si>
  <si>
    <t>Aporte patronal ISSS Jefe de Proyección Social</t>
  </si>
  <si>
    <t>Aporte patronal ISSS Sub Jefe</t>
  </si>
  <si>
    <t>Aporte Patronal ISSS Secretaria de Proyecciòn Social</t>
  </si>
  <si>
    <t>Aporte patronal ISSS Motorista de Proyecciòn</t>
  </si>
  <si>
    <t>Aporte patroanl ISSS Encargado de Logistica</t>
  </si>
  <si>
    <t>Aporte patronal INSAFORP Jefe de Proyección Social</t>
  </si>
  <si>
    <t xml:space="preserve">Aporte patronal INSAFORP Sub Jefe </t>
  </si>
  <si>
    <t>Aporte patronal INSAFORP Motorista de Proyecciòn</t>
  </si>
  <si>
    <t>Aporte patronal INSAFORP Encargado de Logística</t>
  </si>
  <si>
    <t>Aporte patronal INSAFORP Promotor en Deportes</t>
  </si>
  <si>
    <t>Aporte patronal AFP Jefe de Proyección Social</t>
  </si>
  <si>
    <t>Aporte patronal AFP Sub Jefe</t>
  </si>
  <si>
    <t>Aporte  patronal AFP Secretaria de Proyecciòn Social</t>
  </si>
  <si>
    <t>Aporte patronal AFP Motorista de Proyecciòn</t>
  </si>
  <si>
    <t>Capas para Lluvia</t>
  </si>
  <si>
    <t>Rollos Pita Papelillo</t>
  </si>
  <si>
    <t>Libretas Ralladas Tamaño Carta</t>
  </si>
  <si>
    <t>Bolsa Papel Manila 12*15</t>
  </si>
  <si>
    <t>Pliego Papel Bond</t>
  </si>
  <si>
    <t>Resmas de papel Bond Tamaño Carta</t>
  </si>
  <si>
    <t>Resmas de papel Bond Tamaño Oficio</t>
  </si>
  <si>
    <t>Postit 3x3 diferentes colores</t>
  </si>
  <si>
    <t>Folder de Palanca AMPO</t>
  </si>
  <si>
    <t>Tinta para almohadilla color Azul</t>
  </si>
  <si>
    <t>Resistol Cola Blanca (Galon)</t>
  </si>
  <si>
    <t>Aceite para Motor</t>
  </si>
  <si>
    <t>Combustible</t>
  </si>
  <si>
    <t>Calculadora CASSIO Grande</t>
  </si>
  <si>
    <t>Tabla con Clic T/Carta</t>
  </si>
  <si>
    <t>Boligrafos Tinta azul Stabilo 818(Bic punta fina)</t>
  </si>
  <si>
    <t>Cinta Scoch  3M 1/2 (Transparente)</t>
  </si>
  <si>
    <t>Clic Jumbo (Planstico)</t>
  </si>
  <si>
    <t>Corrector Tipo Lapicero (paper Mate)</t>
  </si>
  <si>
    <t>Caja de Fastener (Plastico)</t>
  </si>
  <si>
    <t>Grapa Estandar</t>
  </si>
  <si>
    <t>Marcadores Fluorecentes Amarillo</t>
  </si>
  <si>
    <t>Plumones 90 azul</t>
  </si>
  <si>
    <t>Plumones 90 rojo</t>
  </si>
  <si>
    <t>Plumones 90 negro</t>
  </si>
  <si>
    <t>Plumones 500 azul</t>
  </si>
  <si>
    <t>Plumones 500 rojo</t>
  </si>
  <si>
    <t>Plumones 500 negro</t>
  </si>
  <si>
    <t>Sacapunta de Escritorio</t>
  </si>
  <si>
    <t>Grapas Industrial</t>
  </si>
  <si>
    <t>Engrapodora Industrial</t>
  </si>
  <si>
    <t>Lapiz Facela</t>
  </si>
  <si>
    <t>Almohadilla color azul grande</t>
  </si>
  <si>
    <t>Memoria USB de 4 GB</t>
  </si>
  <si>
    <t>Galones de tinta negra</t>
  </si>
  <si>
    <t>Galones de tinta color Roja</t>
  </si>
  <si>
    <t>Galones de tinta color Azul</t>
  </si>
  <si>
    <t>Galones de tinta color Amarillo</t>
  </si>
  <si>
    <t>Repuestos para Vehiculo</t>
  </si>
  <si>
    <t>Regleta</t>
  </si>
  <si>
    <t>Cinta Aislante (3 M)</t>
  </si>
  <si>
    <t>Depositos para Basura</t>
  </si>
  <si>
    <t>Mantenimiento y Reparación de Aire</t>
  </si>
  <si>
    <t>54302</t>
  </si>
  <si>
    <t xml:space="preserve">Sello </t>
  </si>
  <si>
    <t>55599</t>
  </si>
  <si>
    <t>Archivador de Metal</t>
  </si>
  <si>
    <t>Estantes Metálicos</t>
  </si>
  <si>
    <t>61199</t>
  </si>
  <si>
    <t>2 Bosinas Integradas para sonido</t>
  </si>
  <si>
    <t>Guillotina</t>
  </si>
  <si>
    <t>BoligrafosTinta negra Stabilo 818(Bic punta fina)</t>
  </si>
  <si>
    <t>MONTO TOTAL</t>
  </si>
  <si>
    <t>Cafè Instantaneo</t>
  </si>
  <si>
    <t>Refrigerios</t>
  </si>
  <si>
    <t>Camisas de algodòn</t>
  </si>
  <si>
    <t>Papel Fomy colores ( Pliegos ) Escarchado</t>
  </si>
  <si>
    <t>Cartoncillo 25 pliegos</t>
  </si>
  <si>
    <t>Papelografos papel  Bond ( Pliegos )</t>
  </si>
  <si>
    <t>Paginas de colores (Resmas)</t>
  </si>
  <si>
    <t>Remas de Papel T/C</t>
  </si>
  <si>
    <t>Resmas de Papel T/O</t>
  </si>
  <si>
    <t>Papel para Diploma (Kimberly)</t>
  </si>
  <si>
    <t>Jabon Liquido</t>
  </si>
  <si>
    <t>Botes de Psilicones con Brillantina de colores</t>
  </si>
  <si>
    <t>Resistol cola Blanca galon</t>
  </si>
  <si>
    <t>Fastener Inoxidables (Cajas)</t>
  </si>
  <si>
    <t xml:space="preserve">Cajas de lapices </t>
  </si>
  <si>
    <t>Tijeras grandes</t>
  </si>
  <si>
    <t>Plumones 90 artline color negro</t>
  </si>
  <si>
    <t>Plumones 90 artline color rojo</t>
  </si>
  <si>
    <t>Plumones 500 Artline color azul</t>
  </si>
  <si>
    <t>Plumones 500 Artline color negro</t>
  </si>
  <si>
    <t>Tirro ancho</t>
  </si>
  <si>
    <t>Cinta ScothTransparente grande</t>
  </si>
  <si>
    <t>Boligrafos tinta negra</t>
  </si>
  <si>
    <t>Boligrafos tinta Rojo</t>
  </si>
  <si>
    <t>Correctores Liquid Paper</t>
  </si>
  <si>
    <t>Tinta para impresora a color HP deskget 662</t>
  </si>
  <si>
    <t>Tinta para impresora color negro HP deskget 662</t>
  </si>
  <si>
    <t>Vasos Desechables</t>
  </si>
  <si>
    <t>54305</t>
  </si>
  <si>
    <t xml:space="preserve">Roler de Unidad de niñez tipo Araña (Impresiones) </t>
  </si>
  <si>
    <t>Sello de la Unidad de la Mujer</t>
  </si>
  <si>
    <t>Transporte</t>
  </si>
  <si>
    <t>54399</t>
  </si>
  <si>
    <t>2 Sillas Secretariales</t>
  </si>
  <si>
    <t>Jefe de Unidad Medica</t>
  </si>
  <si>
    <t>Promotor en Salud</t>
  </si>
  <si>
    <t>Aportación Patronal ISSS Jefe de Unidad Medica</t>
  </si>
  <si>
    <t>Aportación Patronal ISSS Sub Jefe</t>
  </si>
  <si>
    <t>Aportación Patronal ISSS Promotor en Salud</t>
  </si>
  <si>
    <t>Aportación Patronal INSAFORP Jefe de Unidad Medica</t>
  </si>
  <si>
    <t>Aportación Patronal INSAFORP Sub Jefe</t>
  </si>
  <si>
    <t>Aportación Patronal INSAFORP Promotor en Salud</t>
  </si>
  <si>
    <t>Aportación Patronal AFP Jefe de Unidad Medica</t>
  </si>
  <si>
    <t>Aportación Patronal AFP Sub Jefe</t>
  </si>
  <si>
    <t>Aportación Patronal AFP Promotor en Salud</t>
  </si>
  <si>
    <t>Libreta Amarilla Rayada Tamaño Carta</t>
  </si>
  <si>
    <t>Libreta de Taquigrafía</t>
  </si>
  <si>
    <t>Fólder Tamaño Oficio</t>
  </si>
  <si>
    <t>SobreTamaño Oficio</t>
  </si>
  <si>
    <t>Resma de Papel Rallado</t>
  </si>
  <si>
    <t>Folder Colgante Tamaño Oficio</t>
  </si>
  <si>
    <t>Conos para servir Agua</t>
  </si>
  <si>
    <t>Bolsas Plásticas de 2 libras (500 bolsa)</t>
  </si>
  <si>
    <t>Bolsas Plásticas de 3 lbs (500 bolsas)</t>
  </si>
  <si>
    <t>Bolsas Plásticas de topogigio (500 bls)</t>
  </si>
  <si>
    <t>Tinta para Almohadilla color Azul</t>
  </si>
  <si>
    <t xml:space="preserve">Resistol (Galon) </t>
  </si>
  <si>
    <t>Tinta para Sello Automatico color Azul</t>
  </si>
  <si>
    <t>Medicamentos para Brigadas</t>
  </si>
  <si>
    <t>54108</t>
  </si>
  <si>
    <t>Estetoscopios</t>
  </si>
  <si>
    <t>54113</t>
  </si>
  <si>
    <t>Tensiometros</t>
  </si>
  <si>
    <t>Cintas Métricas de Costura</t>
  </si>
  <si>
    <t>Glucometros</t>
  </si>
  <si>
    <t>Tiras para Glucometro</t>
  </si>
  <si>
    <t>Otooftalmoscopio</t>
  </si>
  <si>
    <t>Pinza Extracción Cuerpo Extraño</t>
  </si>
  <si>
    <t>Bascula de Pie</t>
  </si>
  <si>
    <t>Bascula de Calzón</t>
  </si>
  <si>
    <t>Deposito para Desechar aguja Inservibles</t>
  </si>
  <si>
    <t>Deposito para Desechar vidrios Inservibles</t>
  </si>
  <si>
    <t>Engrapodora Grande</t>
  </si>
  <si>
    <t>Bolígrafo Tinta Negra</t>
  </si>
  <si>
    <t>Bolígrafo Tinta Roja</t>
  </si>
  <si>
    <t>Cinta Scoch Transparente 2"</t>
  </si>
  <si>
    <t>Cips de Mariposa básico No 12</t>
  </si>
  <si>
    <t>Clips Pequeños</t>
  </si>
  <si>
    <t>Correctores Tipo Lápiz (paper mate)</t>
  </si>
  <si>
    <t>Lápiz Facela</t>
  </si>
  <si>
    <t>Marcadores Flouresentes Amarillo</t>
  </si>
  <si>
    <t>Marcadores Flouresentes  Celeste</t>
  </si>
  <si>
    <t>Plumones 90 Azul artline</t>
  </si>
  <si>
    <t>Plumones 90 Negro artline</t>
  </si>
  <si>
    <t>Plumones 90 Verde artline</t>
  </si>
  <si>
    <t>Plumones 90 Rojo artline</t>
  </si>
  <si>
    <t>Plumones para pizarra 500 Azul</t>
  </si>
  <si>
    <t>Plumones para pizarra 500 Negro</t>
  </si>
  <si>
    <t>Plumones para pizarra 500  Verde</t>
  </si>
  <si>
    <t>Plumones para pizarra 500  Rojo</t>
  </si>
  <si>
    <t>Tirro Ancho ¾ pulgadas</t>
  </si>
  <si>
    <t>Tirro de 2 pulgadas</t>
  </si>
  <si>
    <t>Dispensador de Cinta Schoth</t>
  </si>
  <si>
    <t>Regla de Aluminio de 30 cm.</t>
  </si>
  <si>
    <t>Engrapadora Pequeña</t>
  </si>
  <si>
    <t>Calculadora Mediana F100</t>
  </si>
  <si>
    <t>Cartuchos deTinta color Negro</t>
  </si>
  <si>
    <t>Cartuchos de Tinta Color</t>
  </si>
  <si>
    <t>Regletas Electricas</t>
  </si>
  <si>
    <t xml:space="preserve">Banner Publicitarios </t>
  </si>
  <si>
    <t>Aires Acondicionado</t>
  </si>
  <si>
    <t>TOTAL</t>
  </si>
  <si>
    <t>Gerente Administrativo y Financiero</t>
  </si>
  <si>
    <t>Aporte patronal ISSS Gerente Administrativo y Financiero</t>
  </si>
  <si>
    <t>Aporte patronal INSAFORP de Gerente Administrativo y Financiero</t>
  </si>
  <si>
    <t>Aporte patronal AFP de Gerente Administrativo y Financiero</t>
  </si>
  <si>
    <t>Remuneraciones Diversas del Gerente Administrativo y Financiero</t>
  </si>
  <si>
    <t>Encargada de la Unidad de la Mujer y Genero</t>
  </si>
  <si>
    <t>Aportación patronal ISSS  Encargada de la Unidad de la Mujer y Genero</t>
  </si>
  <si>
    <t>Aporte Patronal INSAFORP Encargada de la Unidad de la Mujer y Genero</t>
  </si>
  <si>
    <t>Aportación patronal AFP Encargada de la Unidad de la Mujer y Genero</t>
  </si>
  <si>
    <t>Encargada de la Unidad de la Niñez y Adolescencia</t>
  </si>
  <si>
    <t>Aportación patronal ISSS  Encargada de la Unidad Niñez y Adolescencia</t>
  </si>
  <si>
    <t>Aporte Patronal INSAFORP Encargada de la Unidad de la Niñez y Adolescencia</t>
  </si>
  <si>
    <t>Aportación patronal AFP Encargada de la Unidad de la Niñez y Adolescencia</t>
  </si>
  <si>
    <t>Encargado (a) de Turismo</t>
  </si>
  <si>
    <t xml:space="preserve">Aportación patronal ISSS Encargado(a) de Turismo </t>
  </si>
  <si>
    <t xml:space="preserve">Aporte patronal INSAFORP Encargado (a) de Turismo </t>
  </si>
  <si>
    <t xml:space="preserve">Aportación patronal AFP Encargado (a) de Turismo </t>
  </si>
  <si>
    <t>Pliegos de papel bond</t>
  </si>
  <si>
    <t>Folder tamaño oficio</t>
  </si>
  <si>
    <t xml:space="preserve">Papel bond tamaño carta </t>
  </si>
  <si>
    <t>Papel  Fotografico (20 pack)</t>
  </si>
  <si>
    <t>Libreta Rayada Tamaño Carta</t>
  </si>
  <si>
    <t>Sobres Blancos Tamaño Carta</t>
  </si>
  <si>
    <t>Post-it neòn 4x6</t>
  </si>
  <si>
    <t>1 Galón de Resistol</t>
  </si>
  <si>
    <t xml:space="preserve">Borrador tipo pan </t>
  </si>
  <si>
    <t>Pilot Artline Pizarra 509</t>
  </si>
  <si>
    <t>Cajas de lapices</t>
  </si>
  <si>
    <t>Tirro doble cara</t>
  </si>
  <si>
    <t>Boligrafos tinta roja, azul y negro</t>
  </si>
  <si>
    <t>Clips  pequeños</t>
  </si>
  <si>
    <t>Grapas TRA708 de 1/2" (12MM) para Engrapadora STANLEY TRA 700</t>
  </si>
  <si>
    <t>Grapas TRA704 de 1/4" (12MM) para Engrapadora STANLEY TRA 700</t>
  </si>
  <si>
    <t>Clavos SWKBN050 de 1/2" (12MM) para Engrapadora STANLEY TRA 700</t>
  </si>
  <si>
    <t>Clavos SWKBN0625 de 5/8" (15MM) para Engrapadora STANLEY TRA 700</t>
  </si>
  <si>
    <t>Grapas TRA709 de 9/16" (14MM) para Engrapadora STANLEY TRA 700</t>
  </si>
  <si>
    <t>Reglas Metálicas de 30 cm.</t>
  </si>
  <si>
    <t>Marcadores Fluorescentes de diferentes colores</t>
  </si>
  <si>
    <t>Fasteners Metálico</t>
  </si>
  <si>
    <t>Saca Grapa</t>
  </si>
  <si>
    <t>Durapax</t>
  </si>
  <si>
    <t>Pilos Artline 90 Color Azul</t>
  </si>
  <si>
    <t>Corrector Boligrafo Liquid Paper</t>
  </si>
  <si>
    <t>Toner para Impresora HP Laser Jet P2035n</t>
  </si>
  <si>
    <t>Tarjeta de Red USB Inalambrica</t>
  </si>
  <si>
    <t>Repuestos para Aire Acondicionado</t>
  </si>
  <si>
    <t>Repuestos para Trencito</t>
  </si>
  <si>
    <t>Mantenimiento de Trencito alegre Municipal (Cta. Bria. Trencito)</t>
  </si>
  <si>
    <t>Sellos Automático</t>
  </si>
  <si>
    <t>Pago para Guia Turísticas (Cta. Bria.Trencito)</t>
  </si>
  <si>
    <t>Escritorio</t>
  </si>
  <si>
    <t>Camaras TI 7 Sony Fotografica</t>
  </si>
  <si>
    <t>Laptop de 15 pulgadas core 3 de HP</t>
  </si>
  <si>
    <t>Jefe de UACI</t>
  </si>
  <si>
    <t>Asistente de UACI</t>
  </si>
  <si>
    <t xml:space="preserve">Gestor de Compras </t>
  </si>
  <si>
    <t>Colaborador de UACI</t>
  </si>
  <si>
    <t>Encargado de Proveeduria</t>
  </si>
  <si>
    <t>Colaborador de Proveeduria</t>
  </si>
  <si>
    <t>Aporte patronal ISSS Jefe de UACI</t>
  </si>
  <si>
    <t>Aporte patronal ISSS Asistene de UACI</t>
  </si>
  <si>
    <t>Aporte patronal ISSS Gestor de Compras</t>
  </si>
  <si>
    <t>Aporte patronal ISSS Colaborador de UACI</t>
  </si>
  <si>
    <t>Aporte patronal ISSS Encargado de Proveeduria</t>
  </si>
  <si>
    <t>Aporte patronal ISSS Colaborador de Proveeduria</t>
  </si>
  <si>
    <t>Aporte patronal INSAFORP Jefe de UACI</t>
  </si>
  <si>
    <t>Aporte patronal INSAFORP Asistente de UACI</t>
  </si>
  <si>
    <t>Aporte patronal INSAFORP Gestor de Compras</t>
  </si>
  <si>
    <t>Aporte patronal INSAFORP Colaborador de UACI</t>
  </si>
  <si>
    <t>Aporte patronal INSAFORP Encargado de Proveeduria</t>
  </si>
  <si>
    <t>Aporte patronal INSAFORP Colaborador de Proveeduria</t>
  </si>
  <si>
    <t>Aporte patronal AFP Jefe de UACI</t>
  </si>
  <si>
    <t>Aporte patronal AFP Asistente de UACI</t>
  </si>
  <si>
    <t>Aporte patronal AFP Gestor de Compras</t>
  </si>
  <si>
    <t>Aporte patronal AFP Colaborador de UACI</t>
  </si>
  <si>
    <t>Aporte patronal AFP Encargado de Proveeduria</t>
  </si>
  <si>
    <t>Aporte patronal AFP Colaborador de Proveeduria</t>
  </si>
  <si>
    <t>Capas para lluvia</t>
  </si>
  <si>
    <t>Hilo de amarre (papelillo)</t>
  </si>
  <si>
    <t xml:space="preserve">Postit de 3x3(10  unidades) en paquete </t>
  </si>
  <si>
    <t xml:space="preserve">Postit de 1.5 x2 (10  unidades) en paquete </t>
  </si>
  <si>
    <t>Resmas de Papel Bond T/C Amarillo</t>
  </si>
  <si>
    <t>Pegamento en Barra</t>
  </si>
  <si>
    <t>Contometros</t>
  </si>
  <si>
    <t>Tabla con Clip Tamaño Oficio</t>
  </si>
  <si>
    <t>Impresiòn deTalonarios</t>
  </si>
  <si>
    <t>Teléfono de Escritorio</t>
  </si>
  <si>
    <t>Disco Duro Externo USB</t>
  </si>
  <si>
    <t>Trituradora de Papel</t>
  </si>
  <si>
    <t>Inyector</t>
  </si>
  <si>
    <t>Jefe de UATM</t>
  </si>
  <si>
    <t>Colaborador (a) de UATM</t>
  </si>
  <si>
    <t>Encargado de Secc. De R.C.T.</t>
  </si>
  <si>
    <t>Inspector de Empresas</t>
  </si>
  <si>
    <t>Inspector de Inmuebles I</t>
  </si>
  <si>
    <t>Colaborador de R.C.T.</t>
  </si>
  <si>
    <t>Encargada de Ctas. Corrientes</t>
  </si>
  <si>
    <t>Colab. de Ctas. Corrientes I</t>
  </si>
  <si>
    <t>Colab. de Ctas. Corrientes II</t>
  </si>
  <si>
    <t>Colab. de Ctas. Corrientes Ill</t>
  </si>
  <si>
    <t>Colab. de Ctas. Corrientes IV</t>
  </si>
  <si>
    <t>Encargada de Recuperación de Mora</t>
  </si>
  <si>
    <t>Colaborador de Recuperación de Mora I</t>
  </si>
  <si>
    <t>Colaborador de Recuperación de Mora Il</t>
  </si>
  <si>
    <t>Encargada de Fiscalización</t>
  </si>
  <si>
    <t>Notificador I</t>
  </si>
  <si>
    <t>Notificador II</t>
  </si>
  <si>
    <t>Aporte patronal ISSS Jefe de UATM</t>
  </si>
  <si>
    <t>Aporte patronal ISSS Colab. de UATM</t>
  </si>
  <si>
    <t>Aporte patronal ISSS Enc. De Secciòn de R.C.T.</t>
  </si>
  <si>
    <t>Aporte patronal ISSS Inspector de Empresas</t>
  </si>
  <si>
    <t>Aporte patronal ISSS Inspector de Inmuebles I</t>
  </si>
  <si>
    <t>Aporte patronal ISSS Colaborador de R.C.T.</t>
  </si>
  <si>
    <t>Aporte patronal ISSS Encargada de Ctas. Corrientes</t>
  </si>
  <si>
    <t>Aporte patronal ISSS Colab. de Ctas. Corrientes I</t>
  </si>
  <si>
    <t>Aporte patronal ISSS Colab. de Ctas. Corrientes II</t>
  </si>
  <si>
    <t>Aporte patronal ISSS Colab. de Ctas. Corrientes Ill</t>
  </si>
  <si>
    <t>Aporte patronal ISSS Colab. de Ctas. Corrientes IV</t>
  </si>
  <si>
    <t>Aporte patronal ISSS Encargada de Recuperación de Mora</t>
  </si>
  <si>
    <t>Aporte patronal ISSS Colaborador de Recuperación de Mora I</t>
  </si>
  <si>
    <t>Aporte patronal ISSS Colaborador de Recuperación de Mora Il</t>
  </si>
  <si>
    <t>Aporte patronal ISSS Encargada de Fiscalización</t>
  </si>
  <si>
    <t>Aporte patronal ISSS Notificador I</t>
  </si>
  <si>
    <t xml:space="preserve"> 2 </t>
  </si>
  <si>
    <t>Aporte patronal ISSS Notificador II</t>
  </si>
  <si>
    <t>Aporte patronal INSAFORP Jefe de UATM</t>
  </si>
  <si>
    <t>Aporte patronal INSAFORP Colab. de UATM</t>
  </si>
  <si>
    <t>Aporte patronal INSAFORP Inspector de Inmuebles I</t>
  </si>
  <si>
    <t>Aporte patronal INSAFORP Colaborador de R.C.T.</t>
  </si>
  <si>
    <t>Aporte patronal INSAFORP Encargada de Ctas. Corrientes</t>
  </si>
  <si>
    <t>Aporte patronal INSAFORP Colaborador de Ctas. Corrientes I</t>
  </si>
  <si>
    <t>Aporte patronal INSAFORP Colaborador de Ctas. Corrientes II</t>
  </si>
  <si>
    <t>Aporte patronal INSAFORP Colaborador de Ctas. Corrientes lll</t>
  </si>
  <si>
    <t>Aporte patronal INSAFORP Colaborador de Ctas. Corrientes lV</t>
  </si>
  <si>
    <t>Aporte patronal INSAFORP Encargada de Recuperación de Mora</t>
  </si>
  <si>
    <t>Aporte patronal INSAFORP Colaborador de Recuperación de Mora I</t>
  </si>
  <si>
    <t>Aporte patronal INSAFORP Colaborador de Recuperación de Mora Il</t>
  </si>
  <si>
    <t>Aporte patronal INSAFORP Encargada de Fiscalización</t>
  </si>
  <si>
    <t>Aporte patronal INSAFORP Notificador I</t>
  </si>
  <si>
    <t>Aporte patronal INSAFORP Notificador II</t>
  </si>
  <si>
    <t>Aporte patronal AFP Jefe de UATM</t>
  </si>
  <si>
    <t>Aporte patronal AFP Colab. de UATM</t>
  </si>
  <si>
    <t>Aporte Patronal AFP Encargado de Secciòn de R.C.T.</t>
  </si>
  <si>
    <t>Aporte patronal AFP Inspector  de  Empresas</t>
  </si>
  <si>
    <t>Aporte patronal AFP Inspector de Inmuebles I</t>
  </si>
  <si>
    <t>Aporte patronal AFP Colaborador de R.C.T.</t>
  </si>
  <si>
    <t>Aporte patronal AFP Encargada de Ctas. Corrientes</t>
  </si>
  <si>
    <t>Aporte patronal AFP Colab. de Ctas. Corrientes I</t>
  </si>
  <si>
    <t>Aporte patronal AFP Colab. de Ctas. Corrientes II</t>
  </si>
  <si>
    <t>Aporte patronal AFP Colab. de Ctas. Corrientes Ill</t>
  </si>
  <si>
    <t>Aporte patronal AFP Colab. de Ctas. Corrientes IV</t>
  </si>
  <si>
    <t>Aporte patronal AFP Encargada de Recuperación de Mora</t>
  </si>
  <si>
    <t>Aporte patronal AFP Colaborador de Recuperación de Mora I</t>
  </si>
  <si>
    <t>Aporte patronal AFP Colaborador de Recuperación de Mora Il</t>
  </si>
  <si>
    <t>Aporte patronal AFP Encargada de Fiscalizaciòn</t>
  </si>
  <si>
    <t>Aporte patronal AFP Notificador I</t>
  </si>
  <si>
    <t>Chalecos Antireflectivos</t>
  </si>
  <si>
    <t>Capas para la lluvia</t>
  </si>
  <si>
    <t>Bolsa de Manila Mediana</t>
  </si>
  <si>
    <t>Fólder de Palanca Tamaño Carta</t>
  </si>
  <si>
    <t>Libreta rayada tamaño carta</t>
  </si>
  <si>
    <t>Bolsa de Manila tamaño carta</t>
  </si>
  <si>
    <t>Bolsas de Manila tamaño oficio</t>
  </si>
  <si>
    <t>Fólder de Palanca Tamaño Oficio</t>
  </si>
  <si>
    <t>Papel Carbon Negro Tamaño Oficio (Caja)</t>
  </si>
  <si>
    <t>Folder Tamaño Oficio Plàstico</t>
  </si>
  <si>
    <t>Libro estilo AP #95754</t>
  </si>
  <si>
    <t>Papel Carbón Azul Tamaño Oficio (caja)</t>
  </si>
  <si>
    <t>Post it Grande de Color Rosado, Amarillo, Celeste, Morado y Verde (Paquetitos)</t>
  </si>
  <si>
    <t>Libreta Rayada Tamaño Oficio</t>
  </si>
  <si>
    <t xml:space="preserve">Libro Estilo AP # 62151 </t>
  </si>
  <si>
    <t>Fólder Colgantes Tamaño Oficio (100 uds)</t>
  </si>
  <si>
    <t>Papel Kimberly Cartulinas Texturazas 21.6 * 27.9 cm.</t>
  </si>
  <si>
    <t>Paquetes de Viñeta Cuadrada</t>
  </si>
  <si>
    <t>Cartapacio con Prensa Tamaño Oficio</t>
  </si>
  <si>
    <t>Sobre Tamaño Oficio (caja de 100 uds.)</t>
  </si>
  <si>
    <t>Resmas Papel Bond T/Carta</t>
  </si>
  <si>
    <t>Resmas Papel Bond T/Oficio</t>
  </si>
  <si>
    <t>Papel para Contómetro (caja)</t>
  </si>
  <si>
    <t>Bolsones para Notificadores y Encargados</t>
  </si>
  <si>
    <t>Tinta para Almohadilla Color Azul (rollon)</t>
  </si>
  <si>
    <t>Tinta para Sello Color Azul Trodat</t>
  </si>
  <si>
    <t>Pegamento (Resistol)</t>
  </si>
  <si>
    <t>Spray en Aerosol (Pintura)</t>
  </si>
  <si>
    <t>Llantas para Motocicletas</t>
  </si>
  <si>
    <t>54109</t>
  </si>
  <si>
    <t>Tubos para Motocicletas</t>
  </si>
  <si>
    <t>Combustible y Lubricantes</t>
  </si>
  <si>
    <t>Borrador de Cañuela Staedtler (cajas de 12 U. c/u)</t>
  </si>
  <si>
    <t>Pilot Color Azul Artline (cajas)</t>
  </si>
  <si>
    <t>Pilot Color Negro Artline</t>
  </si>
  <si>
    <t>Minas 0.5 para Lápices de 12 tubos (cajas)</t>
  </si>
  <si>
    <t>Cintas Bicolor para Contómetro (unidades)</t>
  </si>
  <si>
    <t>Borrador de Escobita Staedtler (unidades )</t>
  </si>
  <si>
    <t>Clips Pequeños (cajitas)</t>
  </si>
  <si>
    <t>Tirro ancho 3/4" 3m</t>
  </si>
  <si>
    <t>Reglas de Aluminio</t>
  </si>
  <si>
    <t>Lápiz Corrector (unidades)</t>
  </si>
  <si>
    <t>Lápiz de Grafito (cajas de 12 c/u)</t>
  </si>
  <si>
    <t>Lapicero Color Negro (cajas de 12 c/u)</t>
  </si>
  <si>
    <t>Lapicero Color Azul (cajas de 12 c/u)</t>
  </si>
  <si>
    <t>Lapicero Color Rojo (cajas de 12 c/u)</t>
  </si>
  <si>
    <t>Porta Mina (unidades)</t>
  </si>
  <si>
    <t>Almohadilla de Esponja para dedos (unidades)</t>
  </si>
  <si>
    <t>Tirro delgado</t>
  </si>
  <si>
    <t>Borrador de pan</t>
  </si>
  <si>
    <t>Engrapadores Grandes</t>
  </si>
  <si>
    <t>Repuesto Borrador de Cañuela Staedtler (caja de 12u)</t>
  </si>
  <si>
    <t>Cinta Scotch 3M 1/2” Transparente</t>
  </si>
  <si>
    <t>Fasteners plasticos (caja)</t>
  </si>
  <si>
    <t>Prensa Papel Grande</t>
  </si>
  <si>
    <t>Grapa Industrial (caja)</t>
  </si>
  <si>
    <t>Tabla con Clip T/Oficio Cod. Ref. 109.0</t>
  </si>
  <si>
    <t>Almohadilla Artline Color Azul de bolsillo</t>
  </si>
  <si>
    <t>Chapas para Escritorios</t>
  </si>
  <si>
    <t>Duplicado de llaves (Escritorios y Archivos)</t>
  </si>
  <si>
    <t>Machete 24"</t>
  </si>
  <si>
    <t>Repuestos para  Motocicletas</t>
  </si>
  <si>
    <t>Regletas Eléctricas</t>
  </si>
  <si>
    <t>Cinta Metalica Trooper de  50 y 20 mts.</t>
  </si>
  <si>
    <t>Casco para Moto</t>
  </si>
  <si>
    <t>Cascos Industriales</t>
  </si>
  <si>
    <t xml:space="preserve">Mantenimiento de Equipo de Oficina </t>
  </si>
  <si>
    <t>Mantenimiento  y  Repar.  De  Motocicletas</t>
  </si>
  <si>
    <t xml:space="preserve">Inormaciòn catastral impresa y digital y servicios de consulta CNR (Copia dura o digital por alfanumèrica por parcela y mapas catatrales copia dura o digital geogràfica por parcela,  mas consulta via intranet o internet en linea) </t>
  </si>
  <si>
    <t>Tarjetas de Cuentas Corrientes (Impuestos)</t>
  </si>
  <si>
    <t>Tarjetas de Cuentas Corrientes (Tasas)</t>
  </si>
  <si>
    <t>Formularios para Declaración Jurada</t>
  </si>
  <si>
    <t>Pago a Clesa por Emisión de cobros de Tasas Municipales</t>
  </si>
  <si>
    <t>Sello Cuentas Corrientes y Fechador Automático</t>
  </si>
  <si>
    <t>Sello de Recibido y Fechador</t>
  </si>
  <si>
    <t>Viaticos</t>
  </si>
  <si>
    <t>54507</t>
  </si>
  <si>
    <t>Servicio de consulta VIA WEB al CNR (Pago mensual)</t>
  </si>
  <si>
    <t>Tarjetas de Circulaciòn</t>
  </si>
  <si>
    <t>Archivos Metálicos</t>
  </si>
  <si>
    <t>61105</t>
  </si>
  <si>
    <t>Jefe de Presupuesto</t>
  </si>
  <si>
    <t>Asistente de Presupuesto</t>
  </si>
  <si>
    <t>Colaborador de Presupuesto</t>
  </si>
  <si>
    <t>Aporte patronal ISSS del Jefe de Presupuesto</t>
  </si>
  <si>
    <t>Aporte patronal ISSS del Asistente de Presupuesto</t>
  </si>
  <si>
    <t>Aporte patronal ISSS del Colaborador de Presupuesto</t>
  </si>
  <si>
    <t>Aporte patronal al INSAFORP del Jefe de Presupuesto</t>
  </si>
  <si>
    <t>Aporte patronal al INSAFORP del Asistente de Presupuesto</t>
  </si>
  <si>
    <t>Aporte patronal al INSAFORP del Colaborador de Presupuesto</t>
  </si>
  <si>
    <t>Aporte patronal  AFPs del Jefe de Presupuesto</t>
  </si>
  <si>
    <t>Aporte patronal AFPs del Asistente de Presupuesto</t>
  </si>
  <si>
    <t>Aporte patronal AFPs del Colaborador de Presupuesto</t>
  </si>
  <si>
    <t>Remuneraciones Diversas Jefe de Presupuesto</t>
  </si>
  <si>
    <t xml:space="preserve">Resmas de Papel Bond T/carta </t>
  </si>
  <si>
    <t xml:space="preserve">Fólderes Tamaño Carta </t>
  </si>
  <si>
    <t xml:space="preserve">Libretas Rayada T/Carta </t>
  </si>
  <si>
    <t xml:space="preserve">Papel para Contómetro </t>
  </si>
  <si>
    <t xml:space="preserve">Resmas de Papel Bond T/Oficio </t>
  </si>
  <si>
    <t xml:space="preserve">Libreta Taquigrafica </t>
  </si>
  <si>
    <t xml:space="preserve">Libros Orden Book 120 Pag. </t>
  </si>
  <si>
    <t>Folderes de Palanca  AMPO T/carta</t>
  </si>
  <si>
    <t>Pegamento en Rollon</t>
  </si>
  <si>
    <t xml:space="preserve">Tintas para Sello Automatico </t>
  </si>
  <si>
    <t>Lapiceros Punta Fina Negro</t>
  </si>
  <si>
    <t xml:space="preserve">Lapiceros Vick Azul </t>
  </si>
  <si>
    <t xml:space="preserve">Engrapadora Grande Stanley </t>
  </si>
  <si>
    <t xml:space="preserve">Corrector Tipo Lapiz (Liquid Paper) </t>
  </si>
  <si>
    <t xml:space="preserve">Fasteners </t>
  </si>
  <si>
    <t xml:space="preserve">Cinta Scochs de 2" Transparente Ancha </t>
  </si>
  <si>
    <t xml:space="preserve">Marcadores Morados </t>
  </si>
  <si>
    <t xml:space="preserve">Marcadores Anaranjados </t>
  </si>
  <si>
    <t xml:space="preserve">Marcadores Rosados </t>
  </si>
  <si>
    <t xml:space="preserve">Marcadores Aqua </t>
  </si>
  <si>
    <t>Repuestos Borrador Cañuela (marca Staedtler)</t>
  </si>
  <si>
    <t xml:space="preserve">Minas 0.5 </t>
  </si>
  <si>
    <t xml:space="preserve">Tirro Grueso </t>
  </si>
  <si>
    <t>Grapas Estandar</t>
  </si>
  <si>
    <t xml:space="preserve">Contometro </t>
  </si>
  <si>
    <t xml:space="preserve">Perforador Grande </t>
  </si>
  <si>
    <t>Lapíz Portamina 0.5</t>
  </si>
  <si>
    <t xml:space="preserve">Cuenta papel </t>
  </si>
  <si>
    <t xml:space="preserve">Cinta Bicolor para contometro </t>
  </si>
  <si>
    <t xml:space="preserve">Toner para Impresora láser Jet Pro 400 </t>
  </si>
  <si>
    <t xml:space="preserve">Gastos Varios </t>
  </si>
  <si>
    <t>Mantenimiento y Reparación de Bienes Muebles</t>
  </si>
  <si>
    <t>Sello Numerador</t>
  </si>
  <si>
    <t>Viaticos por comisión Interna</t>
  </si>
  <si>
    <t>TOTAL PRESUPUESTO</t>
  </si>
  <si>
    <t>Jefe deTesoreria</t>
  </si>
  <si>
    <t>Colector de Aduana</t>
  </si>
  <si>
    <t>Cajera</t>
  </si>
  <si>
    <t>Colaborador de Tesoreria I</t>
  </si>
  <si>
    <t>Colaborador de Tesoreria Il</t>
  </si>
  <si>
    <t>Colaborador de Tesoreria Ill</t>
  </si>
  <si>
    <t>Colaborador de Tesoreria IV</t>
  </si>
  <si>
    <t>Ordenanza de Tesorerìa</t>
  </si>
  <si>
    <t>51301</t>
  </si>
  <si>
    <t>Aporte patronal ISSS Jefe de Tesorería</t>
  </si>
  <si>
    <t>Aporte patronal ISSS Colector de Aduana</t>
  </si>
  <si>
    <t>Aporte patronal ISSS Cajera</t>
  </si>
  <si>
    <t>Aporte patronal ISSS Colaborador de Tesorerìa l</t>
  </si>
  <si>
    <t>Aporte patronal ISSS Colaborador de Tesorerìa ll</t>
  </si>
  <si>
    <t>Aporte patronal ISSS Colaborador de Tesorerìa lll</t>
  </si>
  <si>
    <t>Aporte patronal ISSS Colaborador de Tesorerìa lV</t>
  </si>
  <si>
    <t>Aporte patronal ISSS Ordenanza de Tesorerìa</t>
  </si>
  <si>
    <t>Aporte patronal ISSS por Horas Extras del Colector de Aduana</t>
  </si>
  <si>
    <t>Aporte patronal INSAFORP Jefe de Tesorería</t>
  </si>
  <si>
    <t>Aporte patronal INSAFORP Colector de Aduana</t>
  </si>
  <si>
    <t>Aporte patronal INSAFORP Cajera</t>
  </si>
  <si>
    <t>Aporte patronal INSAFORP Colaborador de Tesorerìa l</t>
  </si>
  <si>
    <t>Aporte patronal INSAFORP Colaborador de Tesorerìa ll</t>
  </si>
  <si>
    <t>Aporte patronal INSAFORP Colaborador de Tesorerìa lll</t>
  </si>
  <si>
    <t>Aporte patronal INSAFORP Colaborador de Tesorerìa lV</t>
  </si>
  <si>
    <t>Aporte patronal INSAFORP Ordenanza de Tesorerìa</t>
  </si>
  <si>
    <t>Aporte patronal INSAFORP por Horas Extras Colector de Aduana</t>
  </si>
  <si>
    <t>Aporte patronal AFP Jefe de Tesorería</t>
  </si>
  <si>
    <t>Aporte patronal AFP Colector de Aduana</t>
  </si>
  <si>
    <t>Aporte patronal AFP Cajera</t>
  </si>
  <si>
    <t>Aporte patronal AFP Colaborador de Tesorerìa l</t>
  </si>
  <si>
    <t>Aporte patronal AFP Colaborador de Tesorerìa ll</t>
  </si>
  <si>
    <t>Aporte patronal AFP Colaborador de Tesorerìa lll</t>
  </si>
  <si>
    <t>Aporte patronal AFP Colaborador de Tesorerìa lV</t>
  </si>
  <si>
    <t xml:space="preserve">Aporte patronal AFP Odenanza de Tesorerìa </t>
  </si>
  <si>
    <t>Aporte patronal AFP por Horas Extras Colector de Aduana</t>
  </si>
  <si>
    <t xml:space="preserve">Papel para Contometro  </t>
  </si>
  <si>
    <t xml:space="preserve">Libretas Amarillas T/Carta   </t>
  </si>
  <si>
    <t xml:space="preserve">Bolsas de Manila Grande        </t>
  </si>
  <si>
    <t xml:space="preserve">Bolsas de Manila Mediana       </t>
  </si>
  <si>
    <t xml:space="preserve">Bolsas de Manila T/ Carta   </t>
  </si>
  <si>
    <t xml:space="preserve">Folder T/Carta    </t>
  </si>
  <si>
    <t xml:space="preserve">Folder T/Oficio    </t>
  </si>
  <si>
    <t xml:space="preserve">Cajas de Papel Carbon T/Oficio </t>
  </si>
  <si>
    <t xml:space="preserve">Cajas de Papel Carbon T/Carta  </t>
  </si>
  <si>
    <t xml:space="preserve">Sobres Blancos   </t>
  </si>
  <si>
    <t xml:space="preserve">Postic 3X3 de Colores     </t>
  </si>
  <si>
    <t xml:space="preserve">Archivador de Palanca  (Ampo) </t>
  </si>
  <si>
    <t>Libro de Actas Estilo AP 9521  (3 Columnas)</t>
  </si>
  <si>
    <t>Libro de Actas Estilo AP 62151  (3 Columnas)</t>
  </si>
  <si>
    <t>Libro de Actas Estilo AP 95151 (3 Columnas)</t>
  </si>
  <si>
    <t>Libro de Actas Estilo AP 95154 (3 Columnas)</t>
  </si>
  <si>
    <t>Libro de Actas Estilo AP 95754 (3 Columnas)</t>
  </si>
  <si>
    <t>Remas Papel Bond T/C</t>
  </si>
  <si>
    <t>Remas Papel Bond T/O</t>
  </si>
  <si>
    <t xml:space="preserve">Oder Book </t>
  </si>
  <si>
    <t>Bote deTinta Azul Para Amohadilla (Tipo Rollon)</t>
  </si>
  <si>
    <t>Botes deTinta Trodat Colour 7011 Azul(Tinta Seca)</t>
  </si>
  <si>
    <t>Pegamento "BOTE" 8 0nzas Resistol</t>
  </si>
  <si>
    <t>Llantas y Neumaticos</t>
  </si>
  <si>
    <t>54110</t>
  </si>
  <si>
    <t>Escalera de Aluminio</t>
  </si>
  <si>
    <t>54112</t>
  </si>
  <si>
    <t>Marcadores Fluorecentes</t>
  </si>
  <si>
    <t xml:space="preserve">Cinta Para Maquina Nakajima AE-740 </t>
  </si>
  <si>
    <t>Cinta Correctora para  Maquina Nakajima AE-740</t>
  </si>
  <si>
    <t>Boligrafos Negros (BIC)</t>
  </si>
  <si>
    <t>Lapices</t>
  </si>
  <si>
    <t xml:space="preserve">Cajas de Grapas Estandar  </t>
  </si>
  <si>
    <t>Liquid Paper Papermate Tipo Lapiz</t>
  </si>
  <si>
    <t>Tirro de 2" O Tape Po Box 1174</t>
  </si>
  <si>
    <t xml:space="preserve">Borrador de Cañuela Staedtler </t>
  </si>
  <si>
    <t>Cuenta Documentos</t>
  </si>
  <si>
    <t>Cintas Para Contometros</t>
  </si>
  <si>
    <t>Cintas Scoth FR 1/2 Transparente</t>
  </si>
  <si>
    <t>Dispensador Scotch  C-38</t>
  </si>
  <si>
    <t>Calculadoras de 12 Digitos</t>
  </si>
  <si>
    <t>Repuestos de Borrador de Cañuela</t>
  </si>
  <si>
    <t xml:space="preserve">Plumones Azul (ARTLINE) 90  </t>
  </si>
  <si>
    <t xml:space="preserve">Plumones Negros (ARTLINE) 90 </t>
  </si>
  <si>
    <t xml:space="preserve">Almohadillas 2 Grandes 2 Pequeñas </t>
  </si>
  <si>
    <t>Cajas de Grapas 5/8" Heavy duty</t>
  </si>
  <si>
    <t>Cajas de Cinta Transparente Scoth 12mmx25m</t>
  </si>
  <si>
    <t>Selladores Transparente de 2" ancha</t>
  </si>
  <si>
    <t>Cajas de Clips Jumbo (Plasticos)</t>
  </si>
  <si>
    <t>Cajas de Clip Standerd # 1 (plastico)</t>
  </si>
  <si>
    <t>Fastener de Gusano</t>
  </si>
  <si>
    <t>Toner para Impresora HP M404DW Laser Jet</t>
  </si>
  <si>
    <t>Tinta Negra Impresora EPSON L3110</t>
  </si>
  <si>
    <t>Kit Tinta de Colores Impres. EPSON L3110</t>
  </si>
  <si>
    <t>Tinta Negra Impresora CANON G2110</t>
  </si>
  <si>
    <t>Tinta Negra Impresora EPSON L380</t>
  </si>
  <si>
    <t>Kit Tinta de Colores Impresora EPSON L380</t>
  </si>
  <si>
    <t>Repuestos</t>
  </si>
  <si>
    <t>Materiales  Electricos</t>
  </si>
  <si>
    <t>Regletas Electrica</t>
  </si>
  <si>
    <t>Pilas Alcalinas Triple AAA Y Doble AA (PAR)</t>
  </si>
  <si>
    <t>54121</t>
  </si>
  <si>
    <t>Cascos para moto</t>
  </si>
  <si>
    <t>Energía Eléctrica de Aduana</t>
  </si>
  <si>
    <t>54201</t>
  </si>
  <si>
    <t>Mantenimiento y Rep. De Mobiliario y Equipo de  Oficina</t>
  </si>
  <si>
    <t>Mantenimiento y Rep. De Motocicleta</t>
  </si>
  <si>
    <t xml:space="preserve">Sello Fechador Trodat </t>
  </si>
  <si>
    <t>Arrendamiento Local CEPA</t>
  </si>
  <si>
    <t>54317</t>
  </si>
  <si>
    <t>Tarjeta de Circulacion y otros</t>
  </si>
  <si>
    <t>Comisiones y Gastos Bancarios</t>
  </si>
  <si>
    <t>55603</t>
  </si>
  <si>
    <t>Maquina Detectora de Billetes Falsos</t>
  </si>
  <si>
    <t>Disco Duro Sata Interno</t>
  </si>
  <si>
    <t>Motocicleta</t>
  </si>
  <si>
    <t>Jefe de Contabilidad</t>
  </si>
  <si>
    <t xml:space="preserve">Asistente de Contabilidad </t>
  </si>
  <si>
    <t>Colaborador de Inventarios</t>
  </si>
  <si>
    <t>Colaborador de Contabilidad</t>
  </si>
  <si>
    <t>Aporte patronal ISSS del Jefe de Contabilidad</t>
  </si>
  <si>
    <t xml:space="preserve">Aporte patronal ISSS del Asistente de Contabilidad </t>
  </si>
  <si>
    <t>Aporte patronal ISSS del Colaborador de Inventarios</t>
  </si>
  <si>
    <t>Aporte patronal ISSS del Colaborador de Contabilidad</t>
  </si>
  <si>
    <t>Aporte patronal al INSAFORP de Jefe de Contabilidad</t>
  </si>
  <si>
    <t xml:space="preserve">Aporte patronal al INSAFORP del Asistente de Contabilidad </t>
  </si>
  <si>
    <t>Aporte patronal al INSAFORP del Colaborador de Inventarios</t>
  </si>
  <si>
    <t>Aporte patronal al INSAFORP del Colaborador de Contabilidad</t>
  </si>
  <si>
    <t>Aporte patronal AFPs del Jefe de Contabilidad</t>
  </si>
  <si>
    <t xml:space="preserve">Aporte patronal AFPs del Asistente de Contabilidad </t>
  </si>
  <si>
    <t>Aporte patronal AFPs del Colaborador de Inventarios</t>
  </si>
  <si>
    <t>Aporte patronal AFPs del Colaborador de Contabilidad</t>
  </si>
  <si>
    <t>Algodón para Inventario</t>
  </si>
  <si>
    <t>Fólderes Tamaño Carta</t>
  </si>
  <si>
    <t>Folderes Tamaño Oficio</t>
  </si>
  <si>
    <t>Libretas Rayada Tamaño Carta</t>
  </si>
  <si>
    <t>Postit de 3 X 3 ( 10 unidades ) en paquete</t>
  </si>
  <si>
    <t>Papel de Contómetro</t>
  </si>
  <si>
    <t>Resmas Papel Bond Tamaño Carta</t>
  </si>
  <si>
    <t>Resmas Papel Bond Tamaño Oficio</t>
  </si>
  <si>
    <t>Agendas</t>
  </si>
  <si>
    <t>Bolsas de Papel Manila 12" * 15"</t>
  </si>
  <si>
    <t>Alcohol</t>
  </si>
  <si>
    <t>Pintura Cola Blanca</t>
  </si>
  <si>
    <t>Cajas Plásticas para Guardar Documentos</t>
  </si>
  <si>
    <t>Escalera Grande (Metalica) p/oficina</t>
  </si>
  <si>
    <t>Lapiceros Vick Negro</t>
  </si>
  <si>
    <t>Lapiceros Vick Azul</t>
  </si>
  <si>
    <t>Corrector Tipo Lapiz (Liquid Paper)</t>
  </si>
  <si>
    <t xml:space="preserve">Cinta Scochs de 2" transparente Ancha </t>
  </si>
  <si>
    <t>Lápiz Normal Studmark</t>
  </si>
  <si>
    <t>Marcadores Morados</t>
  </si>
  <si>
    <t>Marcadores Aqua</t>
  </si>
  <si>
    <t>Plumón Artline</t>
  </si>
  <si>
    <t>Humecedor de Dedos</t>
  </si>
  <si>
    <t>Almohadillas</t>
  </si>
  <si>
    <t>Cinta para Contometro</t>
  </si>
  <si>
    <t>Engrapadora Industrial</t>
  </si>
  <si>
    <t>Perforador Industrial</t>
  </si>
  <si>
    <t>Grapa Industrial</t>
  </si>
  <si>
    <t>Calculadora Grande</t>
  </si>
  <si>
    <t>Toner para Impresora HPláser jet Pro M402dne</t>
  </si>
  <si>
    <t>USB DE 16GB</t>
  </si>
  <si>
    <t>Tinta para Impresora EPSON L3110</t>
  </si>
  <si>
    <t>Pilas para Calculadora</t>
  </si>
  <si>
    <t>Empastado del Inventario</t>
  </si>
  <si>
    <t>Foliadora (Sello)</t>
  </si>
  <si>
    <t xml:space="preserve">Viaticos por comisión interna </t>
  </si>
  <si>
    <t xml:space="preserve">Archivos </t>
  </si>
  <si>
    <t xml:space="preserve">Estantes </t>
  </si>
  <si>
    <t>Asistente del REF</t>
  </si>
  <si>
    <t>Colaborador del REF I</t>
  </si>
  <si>
    <t>Colaborador del REF Il</t>
  </si>
  <si>
    <t>Colaborador del REF Ill</t>
  </si>
  <si>
    <t>Colaborador del REF IV</t>
  </si>
  <si>
    <t xml:space="preserve">Aporte patronal ISSS Asistente del REF </t>
  </si>
  <si>
    <t>Aporte patronal ISSS Colaborador del REF I</t>
  </si>
  <si>
    <t>Aporte patronal ISSS Colaborador del REF ll</t>
  </si>
  <si>
    <t>Aporte patronal ISSS Colaborador del REF lll</t>
  </si>
  <si>
    <t>Aporte patronal ISSS Colaborador del REF lV</t>
  </si>
  <si>
    <t>Aporte patronal INSAFORP Asistente del REF</t>
  </si>
  <si>
    <t>Aporte patronal INSAFORP Colaborador del REF I</t>
  </si>
  <si>
    <t>Aporte patronal INSAFORP Colaborador del REF Il</t>
  </si>
  <si>
    <t>Aporte patronal INSAFORP Colaborador del REF lll</t>
  </si>
  <si>
    <t>Aporte patronal INSAFORP Colaborador del REF lV</t>
  </si>
  <si>
    <t>Aporte patronal AFP Asistente del REF</t>
  </si>
  <si>
    <t>Aporte patronal AFP Colaborador del REF I</t>
  </si>
  <si>
    <t>Aporte patronal AFP Colaborador del REFIll</t>
  </si>
  <si>
    <t>Aporte patronal AFP Colaborador del REFIV</t>
  </si>
  <si>
    <t>Resma de Papel Bond T/Carta</t>
  </si>
  <si>
    <t xml:space="preserve">Resma de Papel Bond T/Oficio </t>
  </si>
  <si>
    <t>Folder de Manila T/Oficio</t>
  </si>
  <si>
    <t>Folder de Manila T/Carta</t>
  </si>
  <si>
    <t>Sobres Blancos T/Oficio (caja)</t>
  </si>
  <si>
    <t>Bolsas de Manila T/Oficios  12X15"</t>
  </si>
  <si>
    <t>Post-it Grande  (paquete)</t>
  </si>
  <si>
    <t>Libreta Amarilla T/Carta</t>
  </si>
  <si>
    <t>1 Escalera de 3 peldaños Metalica</t>
  </si>
  <si>
    <t>Sacapuntas Metálicas</t>
  </si>
  <si>
    <t>Lapiceros ultra color negro</t>
  </si>
  <si>
    <t>Lapiceros ultra color azul</t>
  </si>
  <si>
    <t>Lapiceros ultra color rojo</t>
  </si>
  <si>
    <t>Plumitas Cristal gel Negra 0.5  BIC</t>
  </si>
  <si>
    <t>Liquid Paper de Lápiz Paper Mate</t>
  </si>
  <si>
    <t>Cinta Scotch delgada de 3M</t>
  </si>
  <si>
    <t>Cinta Scotch Transparente Ancha</t>
  </si>
  <si>
    <t>Marcadores Verde Claro Fluorescente</t>
  </si>
  <si>
    <t>Plumón Artline 90, negro</t>
  </si>
  <si>
    <t>Plumón Artline 500  negro</t>
  </si>
  <si>
    <t>Fasteners Plasticos (caja)</t>
  </si>
  <si>
    <t>Clip de Mariposa (caja)</t>
  </si>
  <si>
    <t>Rollo deTirro de 2"</t>
  </si>
  <si>
    <t>Calculadora de mano</t>
  </si>
  <si>
    <t>Grapas (caja)</t>
  </si>
  <si>
    <t>Almohadilla Artline Azul Grande</t>
  </si>
  <si>
    <t>Almohadilla Artline Azul Mediana</t>
  </si>
  <si>
    <t>Tinta para Impresora CANON G-1400</t>
  </si>
  <si>
    <t>Memoria  USB</t>
  </si>
  <si>
    <t>Toner para Impresora HP Laser Jet 1020</t>
  </si>
  <si>
    <t>Chapas para puerta</t>
  </si>
  <si>
    <t>Reencuadernación de Libros del REF</t>
  </si>
  <si>
    <t xml:space="preserve">Sellos </t>
  </si>
  <si>
    <t>2 Archiveros de 4 Gavetas</t>
  </si>
  <si>
    <t>Jefe de Desarrollo Urbano Y Proyectos</t>
  </si>
  <si>
    <t>Asistente de Desarrollo Urbano Y Proyectos</t>
  </si>
  <si>
    <t>Colaborador I</t>
  </si>
  <si>
    <t>Encargado de Desarrollo Urbano</t>
  </si>
  <si>
    <t>Colaborador de Desarrollo Urbano</t>
  </si>
  <si>
    <t xml:space="preserve">Aportación patronal ISSS Sub Jefe </t>
  </si>
  <si>
    <t>Aportación patronal ISSS Asistente de Desarrollo Urb. Y Proyectos</t>
  </si>
  <si>
    <t>Aportación patronal ISSS Encargado de Desarrollo Urbano</t>
  </si>
  <si>
    <t>Aportación patronal ISSS Colaborador de Desarrollo Urbano</t>
  </si>
  <si>
    <t>Aportación patronal INSAFORP Jefe de Desarrollo Urb. Y Proyec.</t>
  </si>
  <si>
    <t>Aportación patronal INSAFORP Sub Jefe</t>
  </si>
  <si>
    <t>Aportación patronal INSAFORP Asistente de Des. Urb. Y Proyec.</t>
  </si>
  <si>
    <t>Aportación patronal INSAFORP Colaborador l</t>
  </si>
  <si>
    <t>Aportación patronal INSAFORP Encargado de Desarrollo Urbano</t>
  </si>
  <si>
    <t>Aportación patronal INSAFORP Colaborador de Desarrollo Urbano</t>
  </si>
  <si>
    <t>Aportación patronal INPEP Colaborador de Desarrollo Urbano</t>
  </si>
  <si>
    <t>Aportación patronal IPSFA Colaborador  I</t>
  </si>
  <si>
    <t>Aportación patronal AFP Jefe de Desarrollo Urb. Y Proyectos</t>
  </si>
  <si>
    <t>Aportación patronal AFP Sub Jefe</t>
  </si>
  <si>
    <t>Aportación patronal AFP Asistente de Des. Urb. Y Proyecto</t>
  </si>
  <si>
    <t>Aportación patronal AFP Encargado de Desarrollo Urbano</t>
  </si>
  <si>
    <t>Aportación patronal AFP Colaborador de Desarrollo Urbano</t>
  </si>
  <si>
    <t xml:space="preserve">Capas de Invierno </t>
  </si>
  <si>
    <t xml:space="preserve">Botas </t>
  </si>
  <si>
    <t>Conos de papel p/agua 44</t>
  </si>
  <si>
    <t>Folder tamaño Carta</t>
  </si>
  <si>
    <t>Folder tamaño Oficio</t>
  </si>
  <si>
    <t xml:space="preserve">Libreta Amarilla Rayada T/Carta </t>
  </si>
  <si>
    <t>12 Ampos</t>
  </si>
  <si>
    <t>Libro Estilo AP 200 pag</t>
  </si>
  <si>
    <t>Libro Estilo AP 400 pag</t>
  </si>
  <si>
    <t>Postit 7.6 x 7.6 cm</t>
  </si>
  <si>
    <t>Tinta para Sello Automático</t>
  </si>
  <si>
    <t>Spray Acrilico Fluor Orange Color</t>
  </si>
  <si>
    <t>Cinta scotch 3m 1/2" (Transparente ) delgada</t>
  </si>
  <si>
    <t>Cinta scotch  (Transparente ) ancha</t>
  </si>
  <si>
    <t>Marcadores Flourescentes Verde (marca Artline)</t>
  </si>
  <si>
    <t>Minas 0.5</t>
  </si>
  <si>
    <t xml:space="preserve">2 Perforadores Grande </t>
  </si>
  <si>
    <t>Calculadora CASIO Cientifica</t>
  </si>
  <si>
    <t>Clips Pequeño</t>
  </si>
  <si>
    <t>Fastener Plástico</t>
  </si>
  <si>
    <t>Escuadras Graduadas con bicel 30,45 y 60</t>
  </si>
  <si>
    <t>Tabla plastica con Clip</t>
  </si>
  <si>
    <t>3 Engrapadora Mediano</t>
  </si>
  <si>
    <t>2 Quita Grapas</t>
  </si>
  <si>
    <t>Pilot 0.50 negro</t>
  </si>
  <si>
    <t>Memoria USB 16 GB</t>
  </si>
  <si>
    <t xml:space="preserve">Tinta Canon iP 2700 Negra PG-210 </t>
  </si>
  <si>
    <t>Tinta Canon iP 2700 Color CL-211</t>
  </si>
  <si>
    <t>Toner HP Laser Jet 1020</t>
  </si>
  <si>
    <t xml:space="preserve">Materiales para Computadoras </t>
  </si>
  <si>
    <t>Corvos con baina</t>
  </si>
  <si>
    <t xml:space="preserve">4 Baterias AAA </t>
  </si>
  <si>
    <t>Materiales Electricos</t>
  </si>
  <si>
    <t>Cinta metrica de 30m</t>
  </si>
  <si>
    <t>Cinta metrica de 50m</t>
  </si>
  <si>
    <t>Cinta metrica de 8m</t>
  </si>
  <si>
    <t>Medidor de Distancia Laser 100 mts.</t>
  </si>
  <si>
    <t>Mantenimiento y Reparación de Microbus Marca Futian Placa 11810</t>
  </si>
  <si>
    <t>Ploteo y Copia de Planos</t>
  </si>
  <si>
    <t xml:space="preserve">Viàticos al Interior </t>
  </si>
  <si>
    <t>Tarjetas de Circulación (Microbus marca Futian)</t>
  </si>
  <si>
    <t>Impuestos de Pago en el CNR</t>
  </si>
  <si>
    <t>Archivo de 4 gavetas</t>
  </si>
  <si>
    <t>Silla de Aluminio p/uso de oficina 56x55x75cm</t>
  </si>
  <si>
    <t>Jefe de Com. y Rel. Pùblicas</t>
  </si>
  <si>
    <t>Encargado de Prensa</t>
  </si>
  <si>
    <t>Aporte patronal ISSS Jefe De Com. y Rel. Públicas</t>
  </si>
  <si>
    <t>Aporte patronal ISSS Encargado de Prensa</t>
  </si>
  <si>
    <t>Aporte patronal ISSS Colaborador l</t>
  </si>
  <si>
    <t>Aporte patronal ISSS Colaborador ll</t>
  </si>
  <si>
    <t>Aporte patronal INSAFORP Jefe de Com. y Rel. Pùblicas</t>
  </si>
  <si>
    <t>Aporte patronal INSAFORP Encargado de Prensa</t>
  </si>
  <si>
    <t>Aporte patronal AFP Jefe de Com. y Rel. Pùblicas</t>
  </si>
  <si>
    <t>Aporte patronal AFP Encargado de Prensa</t>
  </si>
  <si>
    <t>Aporte patronal AFP Colaborador l</t>
  </si>
  <si>
    <t>Aporte patronal AFP Colaborador ll</t>
  </si>
  <si>
    <t>Capas de Invierno</t>
  </si>
  <si>
    <t>Bolsas de papel Manila Tamaño Carta</t>
  </si>
  <si>
    <t>Papel Bond T/Carta</t>
  </si>
  <si>
    <t>Post-itk</t>
  </si>
  <si>
    <t>Papel Cochè Fotografico  KIMBERLY</t>
  </si>
  <si>
    <t>Tinta para Almohadilla</t>
  </si>
  <si>
    <t>Pilot Azul Artline 500</t>
  </si>
  <si>
    <t>Pilot Rojo Artline 90</t>
  </si>
  <si>
    <t>Lápiz Mecanico Pelican</t>
  </si>
  <si>
    <t>Cinta Selladora Scoth 3m 1/2" para Cajas</t>
  </si>
  <si>
    <t>Marcador Fluorescente</t>
  </si>
  <si>
    <t>Corrector Tipo Lapicero</t>
  </si>
  <si>
    <t xml:space="preserve"> Engrapadores</t>
  </si>
  <si>
    <t xml:space="preserve"> Cajas de Grapas</t>
  </si>
  <si>
    <t xml:space="preserve">Perforador </t>
  </si>
  <si>
    <t>Cajas de Fasteners</t>
  </si>
  <si>
    <t>Toner para Impresora HP color Laser Jet PRO M254bw</t>
  </si>
  <si>
    <t>Memoria SD para Camara Fotografica (16gb)</t>
  </si>
  <si>
    <t>Memorias USB</t>
  </si>
  <si>
    <t>3 Bateria para Camara Fotografica</t>
  </si>
  <si>
    <t>Tarjeta Capturadora de Video</t>
  </si>
  <si>
    <t>Lentes para Camara Fotografica</t>
  </si>
  <si>
    <t xml:space="preserve">Publicidad en diferentes medios </t>
  </si>
  <si>
    <t xml:space="preserve">Vallas Plubicitarias y Baner (Marzo, Abril, Mayo) </t>
  </si>
  <si>
    <t>Impresiones Digitales en papel (Revistas)(4 Meses)</t>
  </si>
  <si>
    <t>Archivo 4 Gavetas</t>
  </si>
  <si>
    <t>3 Camara Fotografica Pro.</t>
  </si>
  <si>
    <t>Microfonos</t>
  </si>
  <si>
    <t xml:space="preserve">Director </t>
  </si>
  <si>
    <t>Sub Director</t>
  </si>
  <si>
    <t>Agente II</t>
  </si>
  <si>
    <t>Agente Ill</t>
  </si>
  <si>
    <t>Agente IV</t>
  </si>
  <si>
    <t>Agente V</t>
  </si>
  <si>
    <t>Agente Vl</t>
  </si>
  <si>
    <t xml:space="preserve">Aporte patronal ISSS Director </t>
  </si>
  <si>
    <t>Aporte patronal ISSS Sub Director</t>
  </si>
  <si>
    <t>Aporte patronal ISSS Agente Il</t>
  </si>
  <si>
    <t xml:space="preserve">Aporte  patronal ISSS Agente V </t>
  </si>
  <si>
    <t xml:space="preserve">Aporte  patronal ISSS Agente Vl </t>
  </si>
  <si>
    <t xml:space="preserve">Aporte patronal por vacación ISSS Director </t>
  </si>
  <si>
    <t>Aporte patronal por vacación ISSS Sub Director</t>
  </si>
  <si>
    <t>Aporte  patronal por vacacion ISSS Agente Il</t>
  </si>
  <si>
    <t>Aporte patronal por vacación ISSS Agente Ill</t>
  </si>
  <si>
    <t>Aporte patronal por vacación ISSS Agente V</t>
  </si>
  <si>
    <t>Aporte patronal por vacación ISSS Agente Vl</t>
  </si>
  <si>
    <t xml:space="preserve">Aporte patronal INSAFORP Director </t>
  </si>
  <si>
    <t>Aporte patronal INSAFORP Sub Director</t>
  </si>
  <si>
    <t>Aporte patronal INSAFORP Asistente</t>
  </si>
  <si>
    <t>Aporte patronal INSAFORP Agente Il</t>
  </si>
  <si>
    <t>Aporte patronal INSAFORP Agente Ill</t>
  </si>
  <si>
    <t>Aporte patronal INSAFORP Agente V</t>
  </si>
  <si>
    <t>Aporte patronal INSAFORP Agente Vl</t>
  </si>
  <si>
    <t xml:space="preserve">Aporte patronal por vacación INSAFORP Director </t>
  </si>
  <si>
    <t>Aporte patronal por vacación INSAFORP Sub Director</t>
  </si>
  <si>
    <t>Aporte patronal por vacación INSAFORP Agente II</t>
  </si>
  <si>
    <t>Aporte patronal por vacación INSAFORP Agente Ill</t>
  </si>
  <si>
    <t>Aporte patronal por vacación INSAFORP Agente IV</t>
  </si>
  <si>
    <t>Aporte patronal por vacación INSAFORP Agente V</t>
  </si>
  <si>
    <t>Aporte patronal por vacación INSAFORP Agente Vl</t>
  </si>
  <si>
    <t>Aporte patronal IPSFA Agente V</t>
  </si>
  <si>
    <t>Aporte patronal AFP Director</t>
  </si>
  <si>
    <t>Aporte patronal AFP Sub Director</t>
  </si>
  <si>
    <t>Aporte patronal AFP Agente Ill</t>
  </si>
  <si>
    <t>Aporte patronal AFP Agente IV</t>
  </si>
  <si>
    <t>Aporte  patronal AFP Agente V</t>
  </si>
  <si>
    <t>Aporte  patronal AFP Agente Vl</t>
  </si>
  <si>
    <t>Aporte patronal por vacación AFP Director</t>
  </si>
  <si>
    <t>Aporte patronal por vacación AFP Sub Director</t>
  </si>
  <si>
    <t>Aporte patronal por vacación AFP Agente Ill</t>
  </si>
  <si>
    <t>Aporte  patronal por vacaciòn AFP Agente V</t>
  </si>
  <si>
    <t>Aporte  patronal por vacaciòn AFP Agente Vl</t>
  </si>
  <si>
    <t>Linga de Papelillo de  1/2 x10 yardas (tela)</t>
  </si>
  <si>
    <t>Trapeadores</t>
  </si>
  <si>
    <t>Franela</t>
  </si>
  <si>
    <t>Capas Impremeables</t>
  </si>
  <si>
    <t>Libros Order Book 1/144</t>
  </si>
  <si>
    <t xml:space="preserve">Libro de Acta A.P. # 62151 de 300 páginas </t>
  </si>
  <si>
    <t>Libreta color Blanco Tamaño Carta</t>
  </si>
  <si>
    <t>Libreta color Blanco Tamaño Oficio</t>
  </si>
  <si>
    <t>Papel Bond Base 20 Tamaño Carta</t>
  </si>
  <si>
    <t>Papel Bond Base 20 Tamaño Oficio</t>
  </si>
  <si>
    <t xml:space="preserve">Lija </t>
  </si>
  <si>
    <t xml:space="preserve">Folder Tamaño Oficio </t>
  </si>
  <si>
    <t>Viñetas Cuadradas</t>
  </si>
  <si>
    <t>Papel Toalla</t>
  </si>
  <si>
    <t>Papel Jumbo Roll</t>
  </si>
  <si>
    <t>Manguera de 100 pies de 1/2</t>
  </si>
  <si>
    <t xml:space="preserve">Liquido para limpiar escritorios </t>
  </si>
  <si>
    <t>Pegamento blanco pointer de 120 g</t>
  </si>
  <si>
    <t xml:space="preserve">Pastillas aromaticas para baño </t>
  </si>
  <si>
    <t xml:space="preserve">Jabon liquido millder </t>
  </si>
  <si>
    <t>Bolsas Plasticas</t>
  </si>
  <si>
    <t>Bolsas de Detergente Grande</t>
  </si>
  <si>
    <t>Desinfectante para piso</t>
  </si>
  <si>
    <t xml:space="preserve">Quita costra 4 galones </t>
  </si>
  <si>
    <t>Lejía</t>
  </si>
  <si>
    <t>Tinta para almohadilla(Color Negro)</t>
  </si>
  <si>
    <t>Tinta para almohadilla(Color Azul)</t>
  </si>
  <si>
    <t>Limpiox</t>
  </si>
  <si>
    <t>Alcohol Gel</t>
  </si>
  <si>
    <t>Llantas para Vehiculo</t>
  </si>
  <si>
    <t>Neumaticos</t>
  </si>
  <si>
    <t xml:space="preserve">Combustible y Lubricantes </t>
  </si>
  <si>
    <t>Boligrafos Color Azul</t>
  </si>
  <si>
    <t>Boligrafos Color Negro</t>
  </si>
  <si>
    <t>Engrapador mediano Bostich</t>
  </si>
  <si>
    <t>Fastener 8 m.c.</t>
  </si>
  <si>
    <t>Lápiz Grafito</t>
  </si>
  <si>
    <t>Plumones 90 Artline Color Negro</t>
  </si>
  <si>
    <t>Plumones 90 Artline Color Verde</t>
  </si>
  <si>
    <t>Plumones 90 Artline Color Celeste</t>
  </si>
  <si>
    <t>Plumones 90 Artline Color Azul</t>
  </si>
  <si>
    <t>Plumones 500 Artline Color Negro</t>
  </si>
  <si>
    <t>Plumones 500 Artline Color Azul</t>
  </si>
  <si>
    <t>Plumones 500 Artline Color Verde</t>
  </si>
  <si>
    <t>Tijera Grande</t>
  </si>
  <si>
    <t>Marcador Fluorescente Celeste</t>
  </si>
  <si>
    <t>Marcador Fluorescente Verde</t>
  </si>
  <si>
    <t>Borrador de cañuela</t>
  </si>
  <si>
    <t>Marcador Fluorescente Amarillo</t>
  </si>
  <si>
    <t>Clip de Mariposa # 2</t>
  </si>
  <si>
    <t>Regla de Aluminio</t>
  </si>
  <si>
    <t>Tirro Ancho 3/4 3m</t>
  </si>
  <si>
    <t>Borrador para Pizarra Acrilica</t>
  </si>
  <si>
    <t>Toner Cartidge E260A11L para impresora LEXMARKE 260</t>
  </si>
  <si>
    <t>Materiales de Defensa y Seguridad Pùblica</t>
  </si>
  <si>
    <t xml:space="preserve">Repuestos para Vehiculos </t>
  </si>
  <si>
    <t xml:space="preserve">Repuestos para armas </t>
  </si>
  <si>
    <t>Lámparas de Mano con conos fluorescentes</t>
  </si>
  <si>
    <t>Bateria para Radio Motorola</t>
  </si>
  <si>
    <t>Palos para Trapeadores</t>
  </si>
  <si>
    <t>Dispensador para jabon liquido</t>
  </si>
  <si>
    <t>Dispensador para papel yumbo</t>
  </si>
  <si>
    <t>Dispensador de papel toalla</t>
  </si>
  <si>
    <t>Basurero</t>
  </si>
  <si>
    <t xml:space="preserve">Camas de Madera </t>
  </si>
  <si>
    <t>Escobas Plásticas</t>
  </si>
  <si>
    <t xml:space="preserve">Reparacion y Mantenimiento de Armas  </t>
  </si>
  <si>
    <t>Mantenimiento y Reparaciòn de vehiculos</t>
  </si>
  <si>
    <t>Tarjeta de Circulación</t>
  </si>
  <si>
    <t>Refrenda de ARMAS</t>
  </si>
  <si>
    <t>Multas</t>
  </si>
  <si>
    <t>Radios Motorola</t>
  </si>
  <si>
    <t>Ventiladores de Pedestal o Pared</t>
  </si>
  <si>
    <t>Jefe de Servicios Públicos</t>
  </si>
  <si>
    <t>Sub Jefe de Servicios Públicos</t>
  </si>
  <si>
    <t>Encargado de Transporte</t>
  </si>
  <si>
    <t>Motorista de Vehículos I</t>
  </si>
  <si>
    <t>Motorista de Vehículos II</t>
  </si>
  <si>
    <t>Motorista de Vehículos III</t>
  </si>
  <si>
    <t>Motorista de Desechos I</t>
  </si>
  <si>
    <t>Motorista de Desechos Ill</t>
  </si>
  <si>
    <t>Operador de Motoniveladora</t>
  </si>
  <si>
    <t>Operador de Minicargador</t>
  </si>
  <si>
    <t>Encargado de Aseo</t>
  </si>
  <si>
    <t>Peón de Aseo I</t>
  </si>
  <si>
    <t>Peón de Aseo II</t>
  </si>
  <si>
    <t>Peón de Aseo  III</t>
  </si>
  <si>
    <t>Peon  de Aseo IV</t>
  </si>
  <si>
    <t xml:space="preserve">Enc. De Recolecc. Disp. Desechos </t>
  </si>
  <si>
    <t>Peón de Recolec. Desech. I</t>
  </si>
  <si>
    <t>Peón de Recolec. Desech. Il</t>
  </si>
  <si>
    <t>Peón de Recolec. Desech. II</t>
  </si>
  <si>
    <t>Peón de Recolec. Desech. Ill</t>
  </si>
  <si>
    <t>Peón de Saneamiento I</t>
  </si>
  <si>
    <t xml:space="preserve">Enc. de Parque Botanico </t>
  </si>
  <si>
    <t>Enc. de Parque Infantil</t>
  </si>
  <si>
    <t>Coordinador del Minipolideportivo</t>
  </si>
  <si>
    <t>Jardinero</t>
  </si>
  <si>
    <t>Peòn de Aseo del Parque Botanico</t>
  </si>
  <si>
    <t>Peòn de Aseo del Miniestadio</t>
  </si>
  <si>
    <t>Peòn de Aseo del Parque Metalìo</t>
  </si>
  <si>
    <t>Colaborador de Electricista</t>
  </si>
  <si>
    <t>Custodio de Cementerio</t>
  </si>
  <si>
    <t>Encargado de Mantenimiento y Ornato</t>
  </si>
  <si>
    <t>Encargado de Mantenimiento General</t>
  </si>
  <si>
    <t>Pintor</t>
  </si>
  <si>
    <t>Mecánico</t>
  </si>
  <si>
    <t>Aportación patronal ISSS Jefe de Serv. Publicos</t>
  </si>
  <si>
    <t>Aportación patronal ISSS Sub Jefe de Servicios Públicos</t>
  </si>
  <si>
    <t xml:space="preserve">Aportación patronal ISSS Secretaria </t>
  </si>
  <si>
    <t>Aportación patronal ISSS Encargado de Transporte</t>
  </si>
  <si>
    <t>Aportación patronal ISSS Motorista de Vehículos I</t>
  </si>
  <si>
    <t>Aportación patronal ISSS Motorista de Vehículos II</t>
  </si>
  <si>
    <t>Aportación patronal ISSS Motorista de Vehículos III</t>
  </si>
  <si>
    <t>Aportación patronal ISSS Motorista de Desechos  I</t>
  </si>
  <si>
    <t>Aportación patronal ISSS Motorista de Desechos  Il</t>
  </si>
  <si>
    <t>Aportación patronal ISSS Motorista de Desechos  Ill</t>
  </si>
  <si>
    <t>Aportaciòn  Patronal ISSS Operador de Minicargador</t>
  </si>
  <si>
    <t>Aportación patronal ISSS Encargado de Aseo</t>
  </si>
  <si>
    <t>Aportación patronal ISSS Peón de Aseo I</t>
  </si>
  <si>
    <t>Aportación patronal ISSS Peón de Aseo II</t>
  </si>
  <si>
    <t>Aportación patronal ISSS Peón de Aseo III</t>
  </si>
  <si>
    <t>Aportación patronal ISSS Peón de Aseo IV</t>
  </si>
  <si>
    <t>Aportaci'on patronal ISSS Enc. De Rec. Disp. Desech.</t>
  </si>
  <si>
    <t>Aportación patronal ISSS Peón de Rec Desech I</t>
  </si>
  <si>
    <t>Aportación patronal ISSS Peón de Rec Desech Il</t>
  </si>
  <si>
    <t>Aportación patronal ISSS Peón de Rec Desech II</t>
  </si>
  <si>
    <t>Aportación patronal ISSS Peón de Rec Desech Ill</t>
  </si>
  <si>
    <t>Aportación patronal ISSS Peón de Rec Desech IV</t>
  </si>
  <si>
    <t>Aportación patronal ISSS Peón de Rec Desech V</t>
  </si>
  <si>
    <t>Aportación patronal ISSS Peón de Saneamiento I</t>
  </si>
  <si>
    <t>Aportación patronal ISSS Peón de Saneamiento Ill</t>
  </si>
  <si>
    <t>Aportación patronal ISSS Encargado de Parque Botanico</t>
  </si>
  <si>
    <t>Aportación patronal ISSS Encargado de Parque Infantil</t>
  </si>
  <si>
    <t>Aportación patronal ISSS Cood. Del Minipolideportivo</t>
  </si>
  <si>
    <t>Aportación patronal ISSS Jardinero</t>
  </si>
  <si>
    <t xml:space="preserve">Aportaciòn patronal  ISSS Peòn de Aseo del Parque Botanico </t>
  </si>
  <si>
    <t xml:space="preserve">Aportaciòn patronal  ISSS Peòn de Aseo del Miniestadio </t>
  </si>
  <si>
    <t>Aportación patronal ISSS Peon de Aseo del Parque Metalio</t>
  </si>
  <si>
    <t xml:space="preserve">Aportación patronal ISSS Electricista I </t>
  </si>
  <si>
    <t>Aportación patronal ISSS Colaborador de Electricista</t>
  </si>
  <si>
    <t>Aportacion patronal ISSS Enc. De Mantenimiento y Ornato</t>
  </si>
  <si>
    <t>Aportacion patronal ISSS Enc. De Mantenimiento General</t>
  </si>
  <si>
    <t>Aportación patronal ISSS Pintor</t>
  </si>
  <si>
    <t>Aportación patronal ISSS Mecánico</t>
  </si>
  <si>
    <t>Aportación patronal ISSS por Horas extras Jefe de Serv. Publicos</t>
  </si>
  <si>
    <t>Aportación patronal ISSS  por horas extras Sub Jefe de Servicios Pùblicos</t>
  </si>
  <si>
    <t>Aportación patronal ISSS por horas extras Encargado de Transporte</t>
  </si>
  <si>
    <t>Aportación patronal ISSS por horas extras Motorista de Vehículos I</t>
  </si>
  <si>
    <t>Aportación patronal ISSS por horas extras Motorista de Vehículos II</t>
  </si>
  <si>
    <t>Aportación patronal ISSS por horas extras Motorista de Vehículos III</t>
  </si>
  <si>
    <t>Aportacion Patronal ISSS por horas extras Operador de  Motoniveladora</t>
  </si>
  <si>
    <t>Aportacion Patronal ISSS por horas extras Operador de Minicargador</t>
  </si>
  <si>
    <t>Aportación patronal ISSS por horas extras Encargado de Aseo</t>
  </si>
  <si>
    <t>Aportación patronal ISSS por horas extras Peón de Aseo I</t>
  </si>
  <si>
    <t>Aportación patronal ISSS por horas extras Peón de Aseo Il</t>
  </si>
  <si>
    <t>Aportación patronal ISSS por horas extras Peón de Aseo Ill</t>
  </si>
  <si>
    <t>Aportación patronal ISSS por horas extras Peón de Aseo  IV</t>
  </si>
  <si>
    <t>Aportación patronal ISSS por horas extras  Enc. De  Recolec. Disp. Desechos</t>
  </si>
  <si>
    <t xml:space="preserve">Aportacion patronal ISSS  por horas extras Peòn de Rec. Deseh I </t>
  </si>
  <si>
    <t>Aportación patronal ISSS por horas extras Peón de Rec Desech I</t>
  </si>
  <si>
    <t>Aportación patronal ISSS por horas extras Peón de Rec Desech II</t>
  </si>
  <si>
    <t>Aportación patronal ISSS por horas extras Peón de Rec Desech lll</t>
  </si>
  <si>
    <t>Aportación patronal ISSS por horas extras Peón de Saneamiento I</t>
  </si>
  <si>
    <t>Aportación patronal ISSS por horas extras Peón de Saneamiento Ill</t>
  </si>
  <si>
    <t>Aportación patronal ISSS por horas extras Encargado de Parque Botanico</t>
  </si>
  <si>
    <t>Aportación patronal ISSS por horas extras Encargado de Parque Infantil</t>
  </si>
  <si>
    <t>Aportación patronal ISSS por horas extras Coord. Del Minipolideportivo</t>
  </si>
  <si>
    <t>Aportación patronal ISSS por horas extras Jardinero</t>
  </si>
  <si>
    <t>Aportación patronal ISSS por horas extras Peòn de Aseo del Parque Botanico</t>
  </si>
  <si>
    <t>Aportación patronal ISSS por horas extras Peòn de Aseo  del Miniestadio</t>
  </si>
  <si>
    <t>Aportación patronal ISSS por horas extras Peon de Aseo del Parque Metalio</t>
  </si>
  <si>
    <t xml:space="preserve">Aportación patronal ISSS por horas extras Electricista I </t>
  </si>
  <si>
    <t>Aportación patronal ISSS por horas extras Colaborador de Electricista</t>
  </si>
  <si>
    <t>Aportación patronal ISSS por horas extras Custodio de Cementerio</t>
  </si>
  <si>
    <t>Aportación patronal ISSS por horas extras Enc. De Mantenimiento y Ornato</t>
  </si>
  <si>
    <t>Aportación patronal ISSS por horas extras Enc. De Mantenimiento Gral.</t>
  </si>
  <si>
    <t>Aportación patronal ISSS por horas extras Pintor</t>
  </si>
  <si>
    <t>Aportación patronal ISSS por horas extras Mecánico</t>
  </si>
  <si>
    <t>Aporte patronal por vacacion ISSS Jefe de Serv. Pub.</t>
  </si>
  <si>
    <t>Aporte patronal por vacacion ISSS Encargado de Transporte</t>
  </si>
  <si>
    <t>Aporte patronal por vacacion ISSS Motorista de Vehículos I</t>
  </si>
  <si>
    <t>Aporte patronal por vacacion ISSS Motorista de Vehículos II</t>
  </si>
  <si>
    <t>Aporte patronal por vacacion ISSS Motorista de Vehículos III</t>
  </si>
  <si>
    <t>Aporte patronal por vacacion ISSS Motorista de Desechos I</t>
  </si>
  <si>
    <t>Aporte patronal por vacacion ISSS Motorista de Desechos Ill</t>
  </si>
  <si>
    <t>Aporte Patronal por vacaciòn ISSS Operador de Motoniveladora</t>
  </si>
  <si>
    <t>Aporte  Patronal por vacaciòn ISSS Operador de  Minicargador</t>
  </si>
  <si>
    <t>Aporte patronal por vacacion ISSS Encargado de Aseo</t>
  </si>
  <si>
    <t>Aporte patronal por vacacion ISSS Peón de Aseo I</t>
  </si>
  <si>
    <t>Aporte patronal por vacacion ISSS Peón de Aseo II</t>
  </si>
  <si>
    <t>Aporte patronal por vacacion ISSS Peón de Aseo III</t>
  </si>
  <si>
    <t>Aporte patronal por vacacion ISSS Peón de Aseo IV</t>
  </si>
  <si>
    <t>Aporte patronal por vacacion ISSS Enc. De Recolec. Disp Desech</t>
  </si>
  <si>
    <t>Aporte patronal por vacacion ISSS Peón de Recolec.  Desech. I</t>
  </si>
  <si>
    <t>Aporte patronal por vacacion ISSS Peón de Recolec.  Desech. II</t>
  </si>
  <si>
    <t>Aporte patronal por vacacion ISSS Peón de Recolec. Desech. II</t>
  </si>
  <si>
    <t>Aporte patronal por vacacion ISSS Peón de Recolec. Desech. Ill</t>
  </si>
  <si>
    <t>Aporte patronal por vacacion ISSS Peón de Recolec. Desech. IV</t>
  </si>
  <si>
    <t>Aporte patronal por vacacion ISSS Peón de Recolec. Desech. V</t>
  </si>
  <si>
    <t>Aporte patronal por vacacion ISSS Peón de Saneamiento I</t>
  </si>
  <si>
    <t>Aporte patronal por vacacion ISSS Encargado de Parque Botancio</t>
  </si>
  <si>
    <t>Aporte patronal por vacacion ISSS Encargado de Parque Infantil</t>
  </si>
  <si>
    <t>Aporte patronal por vacacion ISSS Jardinero</t>
  </si>
  <si>
    <t>Aporte patronal por vacacion ISSS Peon de Aseo del Miniestadio</t>
  </si>
  <si>
    <t>Aporte patronal por vacacion ISSS Peon de Aseo del Parque Metalio</t>
  </si>
  <si>
    <t xml:space="preserve">Aporte patronal por vacacion ISSS Electricista I </t>
  </si>
  <si>
    <t>Aporte patronal por vacacion ISSS Colaborador de Electricista</t>
  </si>
  <si>
    <t>Aporte patronal por vacacion ISSS Custodio de Cementerio</t>
  </si>
  <si>
    <t>Aporte patronal por vacacion ISSS Enc. De Mantenimiento Gral.</t>
  </si>
  <si>
    <t>Aporte patronal por vacacion ISSS Pintor</t>
  </si>
  <si>
    <t>Aporte patronal por vacacion ISSS Mecánico</t>
  </si>
  <si>
    <t>Aportación patronal INSAFORP Jefe de Serv. Publicos</t>
  </si>
  <si>
    <t>Aportación patronal INSAFORP Sub Jefe de Servicios Públicos</t>
  </si>
  <si>
    <t>Aportación patronal INSAFORP Secretaria</t>
  </si>
  <si>
    <t>Aportación patronal INSAFORP Encargado de Transporte</t>
  </si>
  <si>
    <t>Aportación patronal INSAFORP Motorista de Vehículos I</t>
  </si>
  <si>
    <t>Aportación patronal INSAFORP Motorista de Vehículos II</t>
  </si>
  <si>
    <t>Aportación patronal INSAFORP Motorista de Vehículos III</t>
  </si>
  <si>
    <t>Aportación patronal INSAFORP Motorista de Desechos I</t>
  </si>
  <si>
    <t>Aportación patronal INSAFORP Motorista de Desechos Ill</t>
  </si>
  <si>
    <t>Aportaciòn Patronal INSAFORD Operador de  Minicargador</t>
  </si>
  <si>
    <t>Aportación patronal INSAFORP Encargado de Aseo</t>
  </si>
  <si>
    <t>Aportación patronal INSAFORP Peón de Aseo I</t>
  </si>
  <si>
    <t>Aportación patronal INSAFORP Peón de Aseo Il</t>
  </si>
  <si>
    <t>Aportación patronal INSAFORP Peón de Aseo Ill</t>
  </si>
  <si>
    <t>Aportación patronal INSAFORP Peón de Aseo  IV</t>
  </si>
  <si>
    <t>Aportación patronal INSAFORP Enc. De Rec. Disp. Desech.</t>
  </si>
  <si>
    <t>Aportación patronal INSAFORP Peón de Rec Desech I</t>
  </si>
  <si>
    <t>Aportación patronal INSAFORP Peón de Rec Desech II</t>
  </si>
  <si>
    <t>Aportación patronal INSAFORP Peón de Rec Desech Ill</t>
  </si>
  <si>
    <t>Aportación patronal INSAFORP Peón de Rec Desech IV</t>
  </si>
  <si>
    <t>Aportación patronal INSAFORP Peón de Rec Desech V</t>
  </si>
  <si>
    <t>Aportación patronal INSAFORP Peón de Saneamiento I</t>
  </si>
  <si>
    <t>Aportación patronal INSAFORP Peón de Saneamiento Ill</t>
  </si>
  <si>
    <t>Aportación patronal INSAFORP Encargado de Parque Botanico</t>
  </si>
  <si>
    <t>Aportación patronal INSAFORP Encargado de Parque Infantil</t>
  </si>
  <si>
    <t>Aportación patronal INSAFORP Cood. Del Minipolideportivo</t>
  </si>
  <si>
    <t>Aportación patronal INSAFORP Jardinero</t>
  </si>
  <si>
    <t xml:space="preserve">Aportación patronal INSAFORP Peon de Aseo del Parque Botanico </t>
  </si>
  <si>
    <t xml:space="preserve">Aportación patronal INSAFORP Peon de Aseo del Miniestadio </t>
  </si>
  <si>
    <t>Aportación patronal INSAFORP Peón de Aseo del Parque Metalio</t>
  </si>
  <si>
    <t xml:space="preserve">Aportación patronal INSAFORP Electricista I </t>
  </si>
  <si>
    <t>Aportación patronal INSAFORP Colaborador de Electricista</t>
  </si>
  <si>
    <t>Aportación patronal INSAFORP Custodio de Cementerio</t>
  </si>
  <si>
    <t>Aportación patronal INSAFORP Enc. De Mantenimiento y Ornato</t>
  </si>
  <si>
    <t>Aportación patronal INSAFORP Enc. De Mantenimiento Gral.</t>
  </si>
  <si>
    <t>Aportación patronal INSAFORP Pintor</t>
  </si>
  <si>
    <t>Aportación patronal INSAFORP Mecanico</t>
  </si>
  <si>
    <t>Aportación patronal INSAFORP por Horas Extras Jefe de Serv. Publicos</t>
  </si>
  <si>
    <t>Aportación patronal INSAFORP por Horas Extras Sub Jefe de Servicios Pùblicos</t>
  </si>
  <si>
    <t>Aportación patronal INSAFORP por Horas Extras Encargado de Transporte</t>
  </si>
  <si>
    <t>Aportación patronal INSAFORP por Horas Extras Motorista de Vehículos I</t>
  </si>
  <si>
    <t>Aportación patronal INSAFORP por Horas Extras Motorista de Vehículos II</t>
  </si>
  <si>
    <t>Aportación patronal INSAFORP por Horas Extra Motorista de Vehículos II</t>
  </si>
  <si>
    <t>Aportación patronal INSAFORP por Horas Extra Motorista de Vehículos III</t>
  </si>
  <si>
    <t>Aportación patronal INSAFORP por Horas Extras Motorista de Desechos  I</t>
  </si>
  <si>
    <t>Aportaciòn patronal INSAFORD Horas  Extras Operador de Motoniveladora</t>
  </si>
  <si>
    <t>Aportaciòn patronal INSAFORD Horas  Extras Operador de Minicargador</t>
  </si>
  <si>
    <t>Aportación patronal INSAFORP por Horas Extras Encargado de Aseo</t>
  </si>
  <si>
    <t>Aportación patronal INSAFORP por Horas Extras Peón de Aseo I</t>
  </si>
  <si>
    <t>Aportación patronal INSAFORP por Horas Extras Peón de Aseo Il</t>
  </si>
  <si>
    <t>Aportación patronal INSAFORP por Horas Extras Peón de Aseo III</t>
  </si>
  <si>
    <t>Aportación patronal INSAFORP por Horas Extras Peón de Aseo lV</t>
  </si>
  <si>
    <t xml:space="preserve">Aportación patronal INSAFORP por Horas Extras Enc. De Rec. Disp. Desech </t>
  </si>
  <si>
    <t>Aportación patronal INSAFORP por Horas Extras Peón de Rec Desech I</t>
  </si>
  <si>
    <t>Aportación patronal INSAFORP por Horas Extras Peón de Rec Desech Il</t>
  </si>
  <si>
    <t>Aportación patronal INSAFORP por Horas Extras Peón de Rec Desech II</t>
  </si>
  <si>
    <t>Aportación patronal INSAFORP por Horas Extras Peón de Rec Desech Ill</t>
  </si>
  <si>
    <t>Aportación patronal INSAFORP por Horas Extras Peón de Rec Desech IV</t>
  </si>
  <si>
    <t>Aportación patronal INSAFORP por Horas Extras Peón de Rec Desech V</t>
  </si>
  <si>
    <t>Aportación patronal INSAFORP por Horas Extras Peón de Saneamiento I</t>
  </si>
  <si>
    <t>Aportación patronal INSAFORP por Horas Extras Encargado de Parque Botanico</t>
  </si>
  <si>
    <t>Aportación patronal INSAFORP por Horas Extras Encargado de Parque Infantil</t>
  </si>
  <si>
    <t>Aportación patronal INSAFORP por Horas Extras Coord. Del Minipolideportivo</t>
  </si>
  <si>
    <t>Aportación patronal INSAFORP por Horas Extras Jardinero</t>
  </si>
  <si>
    <t>Aportación patronal INSAFORP por Horas Extras  Peòn de Aseo del Parque Botanico</t>
  </si>
  <si>
    <t>Aportación patronal INSAFORP por Horas Extras  Peòn de Aseo del Miniestadio</t>
  </si>
  <si>
    <t>Aportación patronal INSAFORP por Horas Extras Peón de Aseo del Parque Metalio</t>
  </si>
  <si>
    <t xml:space="preserve">Aportación patronal INSAFORP por Horas Extras Electricista I </t>
  </si>
  <si>
    <t>Aportación patronal INSAFORP por Horas Extras Colaborador de Electricista</t>
  </si>
  <si>
    <t>Aportación patronal INSAFORP por Horas Extras Custodio de Cementerio</t>
  </si>
  <si>
    <t>Aportación patronal INSAFORP por Horas Extras Enc. De Mant. Y Ornato</t>
  </si>
  <si>
    <t>Aportación patronal INSAFORP por Horas Extras Enc. De Mant. Gral.</t>
  </si>
  <si>
    <t>Aportación patronal INSAFORP por Horas Extras Pintor</t>
  </si>
  <si>
    <t>Aportación patronal INSAFORP por Horas Extras Mecanico</t>
  </si>
  <si>
    <t>Aportación patronal por vacacion INSAFORP Jefe de Serv. Publicos</t>
  </si>
  <si>
    <t>Aportación patronal por vacacion INSAFORP Sub Jefe de Serv. Publicos</t>
  </si>
  <si>
    <t>Aportación patronal por vacacion INSAFORP Encargado de Transporte</t>
  </si>
  <si>
    <t>Aportación patronal por vacacion INSAFORP Motorista de Vehículos I</t>
  </si>
  <si>
    <t>Aportación patronal por vacacion INSAFORP Motorista de Vehículos II</t>
  </si>
  <si>
    <t>Aportación patronal por vacacion INSAFORP Motorista de Vehículos III</t>
  </si>
  <si>
    <t>Aportación patronal por vacacion INSAFORP Motorista de Desechos I</t>
  </si>
  <si>
    <t>Aportación patronal por vacacion INSAFORP Motorista de Desechos Ill</t>
  </si>
  <si>
    <t>Aportaciòn  Patronal por  vaciones INSAFORP Operador de Motoniveladora</t>
  </si>
  <si>
    <t>Aportaciòn  Patronal por vaciones INSAFORP Operador de Minicargador</t>
  </si>
  <si>
    <t>Aportaciòn  Patronal por  vaciones INSAFORP Encargado de Aseo</t>
  </si>
  <si>
    <t>Aportación patronal por vacacion INSAFORP Peón de Aseo I</t>
  </si>
  <si>
    <t>Aportación patronal por vacacion INSAFORP Peón de Aseo II</t>
  </si>
  <si>
    <t>Aportación patronal por vacacion INSAFORP Peón de Aseo III</t>
  </si>
  <si>
    <t>Aportación patronal por vacacion INSAFORP Peón de Aseo  IV</t>
  </si>
  <si>
    <t>Aportación patronal por vacacion INSAFORP Enc. De Rec. Disp. Desech.</t>
  </si>
  <si>
    <t>Aportación patronal por vacacion INSAFORP Peón de Rec Desech I</t>
  </si>
  <si>
    <t>Aportación patronal por vacacion INSAFORP Peón de Rec Desech Il</t>
  </si>
  <si>
    <t>Aportación patronal por vacacion INSAFORP Peón de Rec Desech II</t>
  </si>
  <si>
    <t>Aportación patronal por vacacion INSAFORP Peón de Rec Desech Ill</t>
  </si>
  <si>
    <t>Aportación patronal por vacacion INSAFORP Peón de Rec Desech IV</t>
  </si>
  <si>
    <t>Aportación patronal por vacacion INSAFORP Peón de Rec Desech V</t>
  </si>
  <si>
    <t>Aportación patronal por vacacion INSAFORP Peón de Saneamiento I</t>
  </si>
  <si>
    <t>Aportación patronal por vacacion INSAFORP Encargado de Parque Botanico</t>
  </si>
  <si>
    <t>Aportación patronal por vacacion INSAFORP Encargado de Parque Infantil</t>
  </si>
  <si>
    <t>Aportación patronal por vacacion INSAFORP Coordinador del Minipoliderpotivo</t>
  </si>
  <si>
    <t>Aportación patronal por vacacion INSAFORP Jardinero</t>
  </si>
  <si>
    <t>Aportación patronal por vacacion INSAFORP Peon de aseo del parque botanico</t>
  </si>
  <si>
    <t>Aportación patronal por vacacion INSAFORP Peon de Aseo del Miniestadio</t>
  </si>
  <si>
    <t>Aportación patronal por vacacion INSAFORP Peon de Aseo del Parque Metalio</t>
  </si>
  <si>
    <t xml:space="preserve">Aportación patronal por vacacion INSAFORP Electricista I </t>
  </si>
  <si>
    <t>Aportación patronal por vacacion INSAFORP Colaborador de Electricista</t>
  </si>
  <si>
    <t>Aportación patronal por vacacion INSAFORP Enc. De Mantenimiento y Ornato</t>
  </si>
  <si>
    <t>Aportación patronal por vacacion INSAFORP Enc. De Mantenimiento Gral.</t>
  </si>
  <si>
    <t>Aportación patronal por vacacion INSAFORP Pintor</t>
  </si>
  <si>
    <t>Aportación patronal por vacacion INSAFORP Mecánico</t>
  </si>
  <si>
    <t>Aportación patronal IPSFA Enc. De Parque Intantil</t>
  </si>
  <si>
    <t>Aportación patronal IPSFA Coord. Del Minipoliderpotivo</t>
  </si>
  <si>
    <t>Aportación patronal IPSFA Peón de Aseo del Parque Botanico</t>
  </si>
  <si>
    <t>Aportación patronal IPSFA Peón de Aseo del Miniestadio</t>
  </si>
  <si>
    <t>Aportación patronal IPSFA por horas extras Peón de Enc. De Parque Infantil</t>
  </si>
  <si>
    <t>Aportación patronal IPSFA por horas extras Coord. Del Minipolideportivo</t>
  </si>
  <si>
    <t>Aportación patronal IPSFA por horas extras Peón de Aseo del Parque Botanico</t>
  </si>
  <si>
    <t>Aportación patronal IPSFA por horas extras Peón de Aseo del Miniestadio</t>
  </si>
  <si>
    <t>Aporte patronal por vacacion IPSFA Encargado del Parque Infantil</t>
  </si>
  <si>
    <t>Aporte patronal por vacacion IPSFA Peón de Aseo del Parque Botanico</t>
  </si>
  <si>
    <t>Aporte patronal por vacacion IPSFA Peón de Aseo del Miniestadio</t>
  </si>
  <si>
    <t>Aportación patronal AFP Jefe de Servicios Públicos</t>
  </si>
  <si>
    <t>Aportación patronal AFP Sub Jefe de Servicios Públicos</t>
  </si>
  <si>
    <t>Aportación patronal AFP Encargado de Transporte</t>
  </si>
  <si>
    <t>Aportación patronal AFP Motorista de Vehículos I</t>
  </si>
  <si>
    <t>Aportación patronal AFP Motorista de Vehículos II</t>
  </si>
  <si>
    <t>Aportación patronal AFP Motorista de Vehículos III</t>
  </si>
  <si>
    <t>Aportación patronal AFP Motorista de Desechos  I</t>
  </si>
  <si>
    <t>Aportación patronal AFP Motorista de Desechos  Il</t>
  </si>
  <si>
    <t>Aportación patronal AFP Motorista de Desechos  Ill</t>
  </si>
  <si>
    <t>Aportaciòn  patronal AFP Operador de Motoniveladora</t>
  </si>
  <si>
    <t>Aportaciòn  patronal AFP Operador de  Minicargador</t>
  </si>
  <si>
    <t xml:space="preserve">Aportación patronal AFP Encargado de Aseo </t>
  </si>
  <si>
    <t>Aportación patronal AFP Peón de Aseo I</t>
  </si>
  <si>
    <t>Aportación patronal AFP Peón de Aseo II</t>
  </si>
  <si>
    <t>Aportación patronal AFP Peón de Aseo III</t>
  </si>
  <si>
    <t>Aportación patronal AFP Peón de Aseo IV</t>
  </si>
  <si>
    <t>Aportación patronal AFP Peón de Recolec Desech I</t>
  </si>
  <si>
    <t>Aportación patronal AFP Peón de Recolec. Desech. II</t>
  </si>
  <si>
    <t>Aportación patronal AFP Peón de Recolec. Desech. III</t>
  </si>
  <si>
    <t>Aportación patronal AFP Peón de Recolec. Desech. IV</t>
  </si>
  <si>
    <t>Aportación patronal AFP Peón de Recolec. Desech. V</t>
  </si>
  <si>
    <t>Aportación patronal AFP Peón de Saneamiento I</t>
  </si>
  <si>
    <t>Aportación patronal AFP Peón de Saneamiento Ill</t>
  </si>
  <si>
    <t>Aportación patronal AFP Encargado de Parque Botanico</t>
  </si>
  <si>
    <t>Aportación patronal AFP Jardinero</t>
  </si>
  <si>
    <t>Aportación patronal AFP Peon de Aseo del Parque Metalio</t>
  </si>
  <si>
    <t>Aportación patronal AFP Electricista I</t>
  </si>
  <si>
    <t xml:space="preserve">Aportación patronal AFP Colaborador de Electricista </t>
  </si>
  <si>
    <t>Aportación patronal AFP Custodio de Cementerio</t>
  </si>
  <si>
    <t>Aportación patronal AFP Enc de Mantenimiento y Ornato</t>
  </si>
  <si>
    <t>Aportación patronal AFP Enc de Mantenimiento Gral.</t>
  </si>
  <si>
    <t>Aportación patronal AFP Pintor</t>
  </si>
  <si>
    <t>Aportación patronal AFP Mecánico</t>
  </si>
  <si>
    <t>Aportación patronal AFP por horas extras Jefe de Servicios Publicos</t>
  </si>
  <si>
    <t>Aportación patronal AFP por horas extras Sub Jefe de Servicios Pùblicos</t>
  </si>
  <si>
    <t>Aportación patronal AFP por horas extras Encargado de Transporte</t>
  </si>
  <si>
    <t>Aportación patronal AFP por horas extras Motorista de Vehículos I</t>
  </si>
  <si>
    <t>Aportación patronal AFP por horas extras Motorista de Vehículos II</t>
  </si>
  <si>
    <t>Aportación patronal AFP por horas extras Motorista de Vehículos III</t>
  </si>
  <si>
    <t>Aportación patronal AFP por horas extras Motorista de Desechos I</t>
  </si>
  <si>
    <t>Aportación patronal AFP por horas extras Motorista de Desechos Ill</t>
  </si>
  <si>
    <t>Aportaciòn patronal  AFP horas extras Operador de Motoniveladora</t>
  </si>
  <si>
    <t>Aportaciòn patronal AFP horas extras Operador de Minicargador</t>
  </si>
  <si>
    <t>Aportaciòn patronal AFP horas extras Encargado de Aseo</t>
  </si>
  <si>
    <t>Aportación patronal AFP por horas extras Peón de Aseo I</t>
  </si>
  <si>
    <t>Aportación patronal AFP por horas extras Peón de Aseo Il</t>
  </si>
  <si>
    <t>Aportación patronal AFP por horas extras Peón de Aseo  III</t>
  </si>
  <si>
    <t>Aportación patronal AFP por horas extras Peón de Aseo  IV</t>
  </si>
  <si>
    <t>Aportación patronal AFP por horas extras Peón de Aseo IV</t>
  </si>
  <si>
    <t>Aportación patronal AFP por horas extras Enc. De Recolec. Disp. Desech.</t>
  </si>
  <si>
    <t>Aportación patronal AFP por horas extras Peón de Recolec Desech I</t>
  </si>
  <si>
    <t>Aportación patronal AFP por horas extras Peón de Recolec. Desech. II</t>
  </si>
  <si>
    <t>Aportación patronal AFP por horas extras Peón de Recolec. Desech. III</t>
  </si>
  <si>
    <t>Aportación patronal AFP por horas extras Peón de Recolec. Desech. IV</t>
  </si>
  <si>
    <t>Aportación patronal AFP por horas extras Peón de Recolec. Desech. V</t>
  </si>
  <si>
    <t>Aportación patronal AFP por horas extras Peón de Saneamiento I</t>
  </si>
  <si>
    <t>Aportación patronal AFP por horas extras Peón de Saneamiento Ill</t>
  </si>
  <si>
    <t>Aportación patronal AFP por horas extras Encargado de Parque Botanico</t>
  </si>
  <si>
    <t>Aportación patronal AFP por horas extras Jardinero</t>
  </si>
  <si>
    <t>Aportación patronal AFP por horas extras Peon de Aseo del Parque Metalio</t>
  </si>
  <si>
    <t xml:space="preserve">Aportación patronal AFP por horas extras Electricista I </t>
  </si>
  <si>
    <t>Aportación patronal AFP por horas extras Colaborador de Electricista</t>
  </si>
  <si>
    <t>Aportación patronal AFP por horas extras Custodio de Cementerio</t>
  </si>
  <si>
    <t>Aportación patronal AFP por horas extras Enc. De Mantenimiento y Ornato</t>
  </si>
  <si>
    <t>Aportación patronal AFP por horas extras Enc. De Mantenimiento Gral.</t>
  </si>
  <si>
    <t>Aportación patronal AFP por horas extras Pintor</t>
  </si>
  <si>
    <t>Aporte patronal por vacacion AFP Jefe de Serv. Pub.</t>
  </si>
  <si>
    <t>Aporte patronal por vacacion AFP Sub Jefe de Servicios Públicos</t>
  </si>
  <si>
    <t>Aporte patronal por vacacion AFP Encargado de Transporte</t>
  </si>
  <si>
    <t>Aporte patronal por vacacion AFP Motorista de Vehículos I</t>
  </si>
  <si>
    <t>Aporte patronal por vacacion AFP Motorista de Vehículos II</t>
  </si>
  <si>
    <t>Aporte patronal por vacacion AFP Motorista de Vehículos III</t>
  </si>
  <si>
    <t>Aporte patronal por vacacion AFP Motorista de Desechos  I</t>
  </si>
  <si>
    <t>Aporte patronal por vacacion AFP Motorista de Desechos Ill</t>
  </si>
  <si>
    <t>Aporte patronal por vacacion AFP Operador de Motoniveladora</t>
  </si>
  <si>
    <t>Aporte patronal por vacacion AFP Encargado de Aseo</t>
  </si>
  <si>
    <t>Aporte patronal por vacacion AFP Peón de Aseo I</t>
  </si>
  <si>
    <t>Aporte patronal por vacacion AFP Peón de Aseo II</t>
  </si>
  <si>
    <t>Aporte patronal por vacacion AFP Peón de Aseo III</t>
  </si>
  <si>
    <t>Aporte patronal por vacacion AFP Peón de Aseo IV</t>
  </si>
  <si>
    <t>Aporte patronal por vacacion AFP Enc. De Recol. Dicp. Desech.</t>
  </si>
  <si>
    <t>Aporte patronal por vacacion AFP Peón de Recolec.  Desech. I</t>
  </si>
  <si>
    <t>Aporte patronal por vacacion AFP Peón de Recolec. Desech. Il</t>
  </si>
  <si>
    <t>Aporte patronal por vacacion AFP Peón de Recolec. Desech. II</t>
  </si>
  <si>
    <t>Aporte patronal por vacacion AFP Peón de Recolec. Desech. Ill</t>
  </si>
  <si>
    <t>Aporte patronal por vacacion AFP Peón de Recolec. Desech. IV</t>
  </si>
  <si>
    <t>Aporte patronal por vacacion AFP Peón de Recolec. Desech. V</t>
  </si>
  <si>
    <t>Aporte patronal por vacacion AFP Peón de Saneamiento I</t>
  </si>
  <si>
    <t>Aporte patronal por vacacion AFP Encargado de Parque Botancio</t>
  </si>
  <si>
    <t>Aporte patronal por vacacion AFP Jardinero</t>
  </si>
  <si>
    <t>Aporte patronal por vacacion AFP Peon de Aseo del Parque Metalio</t>
  </si>
  <si>
    <t>Aporte patronal por vacacion AFP Electricista I</t>
  </si>
  <si>
    <t>Aporte patronal por vacacion AFP Colaborador de Electricista</t>
  </si>
  <si>
    <t>Aporte patronal por vacacion AFP Custodio Cementerio</t>
  </si>
  <si>
    <t>Aporte patronal por vacacion AFP Enc. De Mantenimiento y Ornato</t>
  </si>
  <si>
    <t>Aporte patronal por vacacion AFP Enc. De Mantenimiento Gral.</t>
  </si>
  <si>
    <t>Aporte patronal por vacacion AFP Pintor</t>
  </si>
  <si>
    <t>Aporte patronal por vacacion AFP Mecanico</t>
  </si>
  <si>
    <t>Madera</t>
  </si>
  <si>
    <t>Lazo de Nylon de 3/4</t>
  </si>
  <si>
    <t>Lazos de Papelillo de 1/2 X 7 yardas</t>
  </si>
  <si>
    <t>Lona para Tijera</t>
  </si>
  <si>
    <t>Lona Impremiable de 6X10 mts. p/ camion</t>
  </si>
  <si>
    <t>Capas Impremiables p/ 80 empleados</t>
  </si>
  <si>
    <t>Botas de Hule p/ 80 empleados</t>
  </si>
  <si>
    <t>Chaleco Reflectivo</t>
  </si>
  <si>
    <t>Linga de Seda de 3/4"</t>
  </si>
  <si>
    <t>Cono de Hilo de Seda</t>
  </si>
  <si>
    <t>Cartoncillo doble Cara</t>
  </si>
  <si>
    <t xml:space="preserve">Folder de Palanca </t>
  </si>
  <si>
    <t>Folder Colgante</t>
  </si>
  <si>
    <t xml:space="preserve">Pliego papel Graf base 20 </t>
  </si>
  <si>
    <t>Libro Estilo (AP) # 62151</t>
  </si>
  <si>
    <t>Paquete de Post-it 3x3   (12 unidades)</t>
  </si>
  <si>
    <t>Bolsas de Manila de 10x15 T/Carta</t>
  </si>
  <si>
    <t>Yardas de Lija de Nylon de 1/2</t>
  </si>
  <si>
    <t>Guantes de Cuero Manga Corta 80 X 8</t>
  </si>
  <si>
    <t>Guantes de PVC</t>
  </si>
  <si>
    <t>Mangueras de 100 pies de !/2</t>
  </si>
  <si>
    <t>Carga de Oxigeno</t>
  </si>
  <si>
    <t xml:space="preserve">Tapon PVC de 4" </t>
  </si>
  <si>
    <t xml:space="preserve">Tinta para Almohadilla Azul </t>
  </si>
  <si>
    <t>Pintura, Removedor y Solvente</t>
  </si>
  <si>
    <t>Surtidor,Tuberias y Accesorios de PVC</t>
  </si>
  <si>
    <t>Canekas de Gramoxone</t>
  </si>
  <si>
    <t xml:space="preserve">Canekas de Edonal </t>
  </si>
  <si>
    <t>Folidol en Polvo</t>
  </si>
  <si>
    <t>Abono</t>
  </si>
  <si>
    <t>Abono Urea</t>
  </si>
  <si>
    <t>Coatrin para zancudo</t>
  </si>
  <si>
    <t>kilos de Esaprin</t>
  </si>
  <si>
    <t xml:space="preserve">Galón de Resistol </t>
  </si>
  <si>
    <t>Bolsa de 1,500 KL de Detergente Rinso</t>
  </si>
  <si>
    <t>Galón de Lejia</t>
  </si>
  <si>
    <t>Carga de Acetileno</t>
  </si>
  <si>
    <t>Galón de Desinfectante Bayclin</t>
  </si>
  <si>
    <t>Champoo para Lavar Vehiculo</t>
  </si>
  <si>
    <t xml:space="preserve">Combustible </t>
  </si>
  <si>
    <t>Bolsas de Cal Hidratada</t>
  </si>
  <si>
    <t>Arena</t>
  </si>
  <si>
    <t>Ladrillo</t>
  </si>
  <si>
    <t>Cemento</t>
  </si>
  <si>
    <t xml:space="preserve">Alambre Galvanizado No 16 </t>
  </si>
  <si>
    <t>Alambre de Pua</t>
  </si>
  <si>
    <t>Caño Galvanizado de 4"</t>
  </si>
  <si>
    <t>Marco de Andamio 1.5 x 2 MTS de alto</t>
  </si>
  <si>
    <t xml:space="preserve">Plataforma P/Andamio </t>
  </si>
  <si>
    <t>Cruceta con Apertura de 3 mts</t>
  </si>
  <si>
    <t xml:space="preserve">Rodos con Freno  P/Andamio </t>
  </si>
  <si>
    <t>Abrazadera Galvanizado de 3 a 5</t>
  </si>
  <si>
    <t>Cadena para Motosierra</t>
  </si>
  <si>
    <t>Clavo</t>
  </si>
  <si>
    <t>Grapa para Alambre Pua</t>
  </si>
  <si>
    <t>Yardas deTeka para Saranda</t>
  </si>
  <si>
    <t>Hierro Corrugago, Cuadrado, Platina, Làmina</t>
  </si>
  <si>
    <t>Mina 0.5</t>
  </si>
  <si>
    <t xml:space="preserve">Borrador de Pan </t>
  </si>
  <si>
    <t xml:space="preserve">Engrapadora </t>
  </si>
  <si>
    <t xml:space="preserve">Cajas de Fastener </t>
  </si>
  <si>
    <t>Marcador Fluorescente Amarillos</t>
  </si>
  <si>
    <t>Marcadores Fluorescentes Rosado</t>
  </si>
  <si>
    <t>Pilot Artline No 90  color azul</t>
  </si>
  <si>
    <t>Pilot Artline No 90  color Negro</t>
  </si>
  <si>
    <t>Perforador de dos Agujeros</t>
  </si>
  <si>
    <t xml:space="preserve">Corrector tipo Lapiz </t>
  </si>
  <si>
    <t>Almohadilla color Azul</t>
  </si>
  <si>
    <t>Tablas Soporte Tamaño Carta</t>
  </si>
  <si>
    <t>Cajas de Clisp Mariposa</t>
  </si>
  <si>
    <t>Cinta Scoth de 2"</t>
  </si>
  <si>
    <t>Cinta Adhesiva Transparente 1/2</t>
  </si>
  <si>
    <t xml:space="preserve">Sacapunta de Metal </t>
  </si>
  <si>
    <t>Caja de Lapíz Facela</t>
  </si>
  <si>
    <t>Calculadora 12 Digitos</t>
  </si>
  <si>
    <t>Tinta para Impresora Negra IP2700</t>
  </si>
  <si>
    <t>Tinta para Impresora Color IP2700</t>
  </si>
  <si>
    <t>Memoria USB 4 GB</t>
  </si>
  <si>
    <t>Grifo de 1/2"</t>
  </si>
  <si>
    <t>Talines porta Herramientas</t>
  </si>
  <si>
    <t>Esmeril</t>
  </si>
  <si>
    <t>Destornilladores ESTILEY</t>
  </si>
  <si>
    <t>Tekle de cadena de 1/2 tonelada</t>
  </si>
  <si>
    <t>Tenaza Klein</t>
  </si>
  <si>
    <t>Tenaza de Armaduria</t>
  </si>
  <si>
    <t>Candado Yale</t>
  </si>
  <si>
    <t>Llaves Stilson de 12"</t>
  </si>
  <si>
    <t>Pala punta Cuadrada/Redondas</t>
  </si>
  <si>
    <t>Peochas</t>
  </si>
  <si>
    <t>Carrete de Cuerda P/Motoguadaña</t>
  </si>
  <si>
    <t>Cajas de Lima bellota Pequeña</t>
  </si>
  <si>
    <t>Cumas</t>
  </si>
  <si>
    <t>Corvos de 18 y 24" marca Bellota</t>
  </si>
  <si>
    <t xml:space="preserve">Carretillas P/Albañil Llanta de Hule  </t>
  </si>
  <si>
    <t>Carretillas porta Barril</t>
  </si>
  <si>
    <t>Sierra P/ Corte de Hierro</t>
  </si>
  <si>
    <t>Amets de Seguridad</t>
  </si>
  <si>
    <t>Marco para Sierra</t>
  </si>
  <si>
    <t>Tijera para Apodar de dos Manos</t>
  </si>
  <si>
    <t>Tijera para Apodar de una Manos</t>
  </si>
  <si>
    <t>Almadana de 2 y 4 Libras</t>
  </si>
  <si>
    <t>Martillos</t>
  </si>
  <si>
    <t>Grifros de 1/4, 3/8 y 1/2</t>
  </si>
  <si>
    <t>Cucharas de Albañileria</t>
  </si>
  <si>
    <t>Rasqueta de 1, 2, 3 y 4"</t>
  </si>
  <si>
    <t>Cepillos de Alambre</t>
  </si>
  <si>
    <t>Filtros P/ Vehiculos s</t>
  </si>
  <si>
    <t>Plomada P/ Albañileria</t>
  </si>
  <si>
    <t>Nivel de Caja</t>
  </si>
  <si>
    <t>Llana tipo Rasqueta</t>
  </si>
  <si>
    <t>Serrucho</t>
  </si>
  <si>
    <t>Terminales de Baterias de Cobre</t>
  </si>
  <si>
    <t>Estractor para Cuña y Balero</t>
  </si>
  <si>
    <t>Multitester de Gancho</t>
  </si>
  <si>
    <t>Caja de Herramienta de cubo 5 ml. A 14 ml. Con rash  RRAIKS DE 1/4 Y 3/8</t>
  </si>
  <si>
    <t>Bara de Uña</t>
  </si>
  <si>
    <t>Gato Hidraulico de 6 toneladas</t>
  </si>
  <si>
    <t>Mica Hidraulica de 40 toneladas</t>
  </si>
  <si>
    <t>Cortafrio de 1/2</t>
  </si>
  <si>
    <t>Escuadra</t>
  </si>
  <si>
    <t>Stilson de 18"</t>
  </si>
  <si>
    <t>Cangreja (llave ajustable de 18")</t>
  </si>
  <si>
    <t>Llave Allen</t>
  </si>
  <si>
    <t>Llave Estrella</t>
  </si>
  <si>
    <t>Juego de Llaves</t>
  </si>
  <si>
    <t>Pinseles # 6, 8, 10, 12, 14 y 16</t>
  </si>
  <si>
    <t>Cuchilla de Corte Marca XTO</t>
  </si>
  <si>
    <t>Electrodos</t>
  </si>
  <si>
    <t>Yoyos Motoguadañas</t>
  </si>
  <si>
    <t>Repuestos para Maquinarìa y Equipo</t>
  </si>
  <si>
    <t>Foco Incandescente de 100 W</t>
  </si>
  <si>
    <t>Foco ahorrativo de espiral de 65 W</t>
  </si>
  <si>
    <t>Tubo Flourescente de 40 W</t>
  </si>
  <si>
    <t>Bases para Fotoceldas</t>
  </si>
  <si>
    <t>Fotoceldas 105-285Y</t>
  </si>
  <si>
    <t>Conductro Thnn No 12 solido</t>
  </si>
  <si>
    <t>Conductor Tnm 2x12 solido</t>
  </si>
  <si>
    <t>Conductor aluminio No 6 Trensado</t>
  </si>
  <si>
    <t>Cable 15 J 2x12 (Bulcan)</t>
  </si>
  <si>
    <t>Conductor cobre # 10 cable</t>
  </si>
  <si>
    <t>Conductor duplex No 12</t>
  </si>
  <si>
    <t>Conductor TNM 2x14</t>
  </si>
  <si>
    <t>Conector  YP2U3</t>
  </si>
  <si>
    <t>Conector YPC2A8U</t>
  </si>
  <si>
    <t>Caja Termica de 2 espacios</t>
  </si>
  <si>
    <t>Cepo P/Lampara de 5/8</t>
  </si>
  <si>
    <t>Klevis con Aislador de Carrete</t>
  </si>
  <si>
    <t>Barra Cooperwel de 5/8x6 pies</t>
  </si>
  <si>
    <t>Placa Apagador Sensillo</t>
  </si>
  <si>
    <t>Cintas Aislantes 33 3M</t>
  </si>
  <si>
    <t>Soquet de Interperie (Hule)</t>
  </si>
  <si>
    <t>Soquet de Interperie (Hogul)</t>
  </si>
  <si>
    <t>Convertidor de Energia 12W a 110VTS</t>
  </si>
  <si>
    <t>Placas Tomas doble P/empotrar</t>
  </si>
  <si>
    <t>Cajas Rectangulares plasticas</t>
  </si>
  <si>
    <t>Tomas Machos para Extensiones</t>
  </si>
  <si>
    <t>Tomas Hembras  para Extensiones</t>
  </si>
  <si>
    <t>Cargador de bateria 12 y  24 v.</t>
  </si>
  <si>
    <t>Focos de Aduro Metalico 1500</t>
  </si>
  <si>
    <t>Escobeton para Barrer t/de Araña</t>
  </si>
  <si>
    <t>Cepillo de Mango para Servicio</t>
  </si>
  <si>
    <t>Canopes de 4X4</t>
  </si>
  <si>
    <t>Conos de Seguridad de 30 cm.</t>
  </si>
  <si>
    <t>Conos de Seguridad de 70 cm.</t>
  </si>
  <si>
    <t>Esponja para Albañileria</t>
  </si>
  <si>
    <t xml:space="preserve">Rodillos y Brochas </t>
  </si>
  <si>
    <t>Cinta Metrica de 5 mts.</t>
  </si>
  <si>
    <t>Escoba Plastica para piso</t>
  </si>
  <si>
    <t>Escobas Metálicas</t>
  </si>
  <si>
    <t>Rastrillos Metálicos</t>
  </si>
  <si>
    <t xml:space="preserve">Mascarillas Desechables </t>
  </si>
  <si>
    <t xml:space="preserve">Lentes de Seguridad </t>
  </si>
  <si>
    <t xml:space="preserve">Suachos de 3 dientes </t>
  </si>
  <si>
    <t>Mantenimiento y Reparaciòn de Vehiculos</t>
  </si>
  <si>
    <t>Alquiler de Maquinaria (Tractor, Cargador, etc.)</t>
  </si>
  <si>
    <t>54316</t>
  </si>
  <si>
    <t>Viaticos Interno</t>
  </si>
  <si>
    <t xml:space="preserve">Tarjetas de Circulaciòn </t>
  </si>
  <si>
    <t>Escritorios Secretariales</t>
  </si>
  <si>
    <t xml:space="preserve">Sillas Secretariales </t>
  </si>
  <si>
    <t xml:space="preserve">Archivo Metalico de 4 Gavetas </t>
  </si>
  <si>
    <t>Motoguadaña</t>
  </si>
  <si>
    <t xml:space="preserve">Herramientas y Repuestos Principal </t>
  </si>
  <si>
    <t>61108</t>
  </si>
  <si>
    <t>Admor. de Mercados y Terminal</t>
  </si>
  <si>
    <t xml:space="preserve">Sub Jefe </t>
  </si>
  <si>
    <t xml:space="preserve"> Cobrador I                                          </t>
  </si>
  <si>
    <t>Cobrador Il</t>
  </si>
  <si>
    <t>Cobrador Ill</t>
  </si>
  <si>
    <t>Peon de saneamiento II</t>
  </si>
  <si>
    <t xml:space="preserve">Peon de saneamiento Ill </t>
  </si>
  <si>
    <t>Aportación patronal ISSS Admor. de Mercado y Terminal</t>
  </si>
  <si>
    <t>Aportación patronal ISSS Sub Jefe</t>
  </si>
  <si>
    <t>Aportación patronal ISSS  Asistente</t>
  </si>
  <si>
    <t>Aportación patronal ISSS Cobrador I</t>
  </si>
  <si>
    <t>Aportación patronal ISSS Cobrador Il</t>
  </si>
  <si>
    <t>Aportación patronal ISSS Cobrador Ill</t>
  </si>
  <si>
    <t>Aportación patronal ISSS por horas extras Admor. de Mercado y Terminal</t>
  </si>
  <si>
    <t>Aportación patronal ISSS por horas extras Sub Jefe</t>
  </si>
  <si>
    <t>Aportación patronal ISSS por horas extras Asistente</t>
  </si>
  <si>
    <t>Aportación patronal ISSS por horas extras Cobrador I</t>
  </si>
  <si>
    <t>Aportación patronal ISSS por horas extras Cobrador Ill</t>
  </si>
  <si>
    <t>Aportación patronal por vacación ISSS Admor. de Mercado y Terminal</t>
  </si>
  <si>
    <t xml:space="preserve">Aportación patronal por vacación ISSS Sub Jefe </t>
  </si>
  <si>
    <t>Aportación patronal por vacación ISSS Asistente</t>
  </si>
  <si>
    <t>Aportación patronal por vacación ISSS Cobrador I</t>
  </si>
  <si>
    <t>Aportación patronal por vacación ISSS Cobrador Il</t>
  </si>
  <si>
    <t>Aportación patronal por vacación ISSS Cobrador Ill</t>
  </si>
  <si>
    <t>Aportación patronal por vacación ISSS Peón de Saneamiento Ill</t>
  </si>
  <si>
    <t>Aportación patronal INSAFORP Asistente</t>
  </si>
  <si>
    <t>Aportación patronal INSAFORP Cobrador I</t>
  </si>
  <si>
    <t>Aportación patronal INSAFORP Cobrador Il</t>
  </si>
  <si>
    <t>Aportación patronal INSAFORP Cobrador Ill</t>
  </si>
  <si>
    <t>Aport. patronal INSAFORP por Horas Extras Sub Jefe</t>
  </si>
  <si>
    <t xml:space="preserve">Aport. patronal INSAFORP por Horas Extras Asistente </t>
  </si>
  <si>
    <t>Aport. patronal INSAFORP por Horas Extras Cobrador I</t>
  </si>
  <si>
    <t>Aport. patronal INSAFORP por Horas Extras Cobrador Ill</t>
  </si>
  <si>
    <t>Aport. patronal INSAFORP por Horas Extras Peón de Saneamiento Ill</t>
  </si>
  <si>
    <t>Aport. patronal por vacación INSAFORP Admor. de Mercado y Terminal</t>
  </si>
  <si>
    <t>Aport. patronal por vacación INSAFORP Sub Jefe</t>
  </si>
  <si>
    <t>Aport. patronal por vacación INSAFORP Asistente</t>
  </si>
  <si>
    <t>Aport. patronal por vacación INSAFORP Cobrador I</t>
  </si>
  <si>
    <t>Aport. patronal por vacación INSAFORP Cobrador ll</t>
  </si>
  <si>
    <t>Aport. patronal por vacación INSAFORP Cobrador lll</t>
  </si>
  <si>
    <t>Aport. patronal por vacación INSAFORP Peón de Saneamiento Ill</t>
  </si>
  <si>
    <t>Aportación patronal AFP Admor. de Mercado y Terminal</t>
  </si>
  <si>
    <t>Aportación patronal AFP  Sub Jefe</t>
  </si>
  <si>
    <t>Aportación patronal AFP  Asistente</t>
  </si>
  <si>
    <t xml:space="preserve">Aportación patronal AFP Secretaria </t>
  </si>
  <si>
    <t>Aportación patronal AFP Cobrador I</t>
  </si>
  <si>
    <t>Aportación patronal AFP Cobrador Il</t>
  </si>
  <si>
    <t>Aportación patronal AFP Cobrador Ill</t>
  </si>
  <si>
    <t>Aportación patronal AFP por horas extras Sub Jefe</t>
  </si>
  <si>
    <t>Aportación patronal AFP por horas extras Asistente</t>
  </si>
  <si>
    <t>Aportación patronal AFP por horas extras Cobrador I</t>
  </si>
  <si>
    <t>Aportación patronal AFP por horas extras Cobrador Ill</t>
  </si>
  <si>
    <t>Aportación patronal por vacación AFP Admor. de Mercado y Terminal</t>
  </si>
  <si>
    <t>Aportación patronal por vacación AFP Sub Jefe</t>
  </si>
  <si>
    <t>Aportación patronal por vacación AFP Asistente</t>
  </si>
  <si>
    <t>Aportación patronal por vacación AFP Cobrador I</t>
  </si>
  <si>
    <t>Aportación patronal por vacación AFP Cobrador Il</t>
  </si>
  <si>
    <t>Aportación patronal por vacación AFP Cobrador Ill</t>
  </si>
  <si>
    <t>Aportación patronal por vacación AFP Peón de Saneamiento Ill</t>
  </si>
  <si>
    <t xml:space="preserve">Capas Plásticas Completas  para 14 empleados </t>
  </si>
  <si>
    <t>Sedazo</t>
  </si>
  <si>
    <t>Cortinas</t>
  </si>
  <si>
    <t>Trapeadores (Trapo)</t>
  </si>
  <si>
    <t>Fólder Colgantes Tamaño Oficio</t>
  </si>
  <si>
    <t>Libretas Rayadas Amarillas Tamaña Carta</t>
  </si>
  <si>
    <t>Libros Order Book de 3 columnas</t>
  </si>
  <si>
    <t>Libros  A.P. # 62151</t>
  </si>
  <si>
    <t>Libros A.P. # 95151</t>
  </si>
  <si>
    <t>Libros A.P. # 9514</t>
  </si>
  <si>
    <t>Papel Carbón Color Negro, Marca Kores,T/C</t>
  </si>
  <si>
    <t>50 Bolsas de Manila Tamaño Oficio</t>
  </si>
  <si>
    <t>50 Bolsas de Manila Tamaño Carta</t>
  </si>
  <si>
    <t>Papel Higienico</t>
  </si>
  <si>
    <t xml:space="preserve">Lija para Hierro </t>
  </si>
  <si>
    <t xml:space="preserve">Bolsa Canguro para Cobradores (De Cuero) </t>
  </si>
  <si>
    <t>Manguera Larga para Regarde 50mts</t>
  </si>
  <si>
    <t xml:space="preserve"> 25 Garrafa de Lejia </t>
  </si>
  <si>
    <t xml:space="preserve">25 Bolsa de Detergente en Polvo 1500 Miligramos </t>
  </si>
  <si>
    <t xml:space="preserve">15 Garrafa Desinfectante para Piso </t>
  </si>
  <si>
    <t>Alcohol 90`</t>
  </si>
  <si>
    <t>Sellador PROTEX</t>
  </si>
  <si>
    <t>Sellador SIKAFLEX</t>
  </si>
  <si>
    <t>Bushing Reductor de PVC de 2x1/2</t>
  </si>
  <si>
    <t>1/4 de Pegamento PVC</t>
  </si>
  <si>
    <t>Tapones Machos PVC de 1/2 pulgada</t>
  </si>
  <si>
    <t>2 Galones de Siner thiner</t>
  </si>
  <si>
    <t>8 Octavo de Pegamento  PVC Tangut</t>
  </si>
  <si>
    <t>Limpiador de Superficie para Muebles</t>
  </si>
  <si>
    <t xml:space="preserve">Pintura Anticorresiva color Verde </t>
  </si>
  <si>
    <t>2 Botes de tinta Azul para Almohadilla</t>
  </si>
  <si>
    <t>Cubeta de Pintura de Aceite Negro</t>
  </si>
  <si>
    <t>Cubeta de Pintura de Aceite de Color</t>
  </si>
  <si>
    <t>Tubo PVC de 6 mts.</t>
  </si>
  <si>
    <t>Limpiador para Mueble</t>
  </si>
  <si>
    <t>Productos para Baños</t>
  </si>
  <si>
    <t>Pintura Anticorresiva color Negro</t>
  </si>
  <si>
    <t>Llantas Tubulares para Carretillas porta Barriles</t>
  </si>
  <si>
    <t>Grasa # 3</t>
  </si>
  <si>
    <t>Aceite 3 en 1</t>
  </si>
  <si>
    <t>Puerta de Vidrio</t>
  </si>
  <si>
    <t>Ventanas Solaires</t>
  </si>
  <si>
    <t>Varilla de Hierro de 3/8 Y 1/2</t>
  </si>
  <si>
    <t>Angulo de Hierro de 1 pulgada por 6 mts.</t>
  </si>
  <si>
    <t>Varilla de Hierro de 1/4</t>
  </si>
  <si>
    <t>Material para Reparacion de Canales (hierro)</t>
  </si>
  <si>
    <t>Zaranda p/ Colar Arena</t>
  </si>
  <si>
    <t>Escalera Industrial de 2 Bandas</t>
  </si>
  <si>
    <t>Puerta de Hierro</t>
  </si>
  <si>
    <t xml:space="preserve">Alambre de Amarre </t>
  </si>
  <si>
    <t>Bolígrafos Color Azul</t>
  </si>
  <si>
    <t>Bolígrafos Color Negro</t>
  </si>
  <si>
    <t>Cinta Scoch 3M ½” No 810</t>
  </si>
  <si>
    <t>Cinta Selladora Transparente de 2 Pulg.</t>
  </si>
  <si>
    <t>Clips Pequeño mediano</t>
  </si>
  <si>
    <t>Liqui-Paper</t>
  </si>
  <si>
    <t>Cera para contar Billetes marca Kores</t>
  </si>
  <si>
    <t xml:space="preserve">Marcadores Fluorescentes </t>
  </si>
  <si>
    <t xml:space="preserve">Plumones 90 Artline </t>
  </si>
  <si>
    <t xml:space="preserve">TirroTipo Masking tape ¾ </t>
  </si>
  <si>
    <t xml:space="preserve">2 Almohadilla Grandes </t>
  </si>
  <si>
    <t>Botes deTinta Negro</t>
  </si>
  <si>
    <t>Botes deTinta de Color</t>
  </si>
  <si>
    <t>USB de 2G</t>
  </si>
  <si>
    <t>Valvula de 1/2 pulgada GATE</t>
  </si>
  <si>
    <t>Valvula de 3/4 GATE</t>
  </si>
  <si>
    <t xml:space="preserve">Valvula de 11/2 de Bola </t>
  </si>
  <si>
    <t>Carretillas de porta Barriles tipo diablo</t>
  </si>
  <si>
    <t>Valvulas de Cierre de 1/2 pulgada</t>
  </si>
  <si>
    <t>Grifo 1/2"</t>
  </si>
  <si>
    <t>Palas Cuadradas</t>
  </si>
  <si>
    <t xml:space="preserve"> 2 Almagana</t>
  </si>
  <si>
    <t>Corvos</t>
  </si>
  <si>
    <t>Barra de Hierro</t>
  </si>
  <si>
    <t>Juego de Brocas  P/Concreto</t>
  </si>
  <si>
    <t>Juego de Brocas  P/Hierro</t>
  </si>
  <si>
    <t>Martillo de Oreja</t>
  </si>
  <si>
    <t>Anclas Plasticas</t>
  </si>
  <si>
    <t xml:space="preserve">Tornillos </t>
  </si>
  <si>
    <t xml:space="preserve">Remachadora </t>
  </si>
  <si>
    <t>Marco con Sierra</t>
  </si>
  <si>
    <t>4 Grifos p/ Lavamanos</t>
  </si>
  <si>
    <t xml:space="preserve">Candados Yale Grande </t>
  </si>
  <si>
    <t xml:space="preserve">20 Cepillo de Alambre de Mano </t>
  </si>
  <si>
    <t>Chapas</t>
  </si>
  <si>
    <t>Bentosa</t>
  </si>
  <si>
    <t>Material  Eléctrico</t>
  </si>
  <si>
    <t>Adaptador para Tomas Múltiples (Regleta)</t>
  </si>
  <si>
    <t>Extensión Eléctrica de 50 Metros</t>
  </si>
  <si>
    <t xml:space="preserve">Cinta Aislante </t>
  </si>
  <si>
    <t>Basurero con Ruedas</t>
  </si>
  <si>
    <t xml:space="preserve">Escobetones Metálicos Largos </t>
  </si>
  <si>
    <t>Escobas para Grama (Araña)</t>
  </si>
  <si>
    <t>Cepillos con Mango para Lavar piso</t>
  </si>
  <si>
    <t>Pala con Mango</t>
  </si>
  <si>
    <t xml:space="preserve">Barriles Plastico </t>
  </si>
  <si>
    <t xml:space="preserve">Brochas </t>
  </si>
  <si>
    <t xml:space="preserve">Esponjas </t>
  </si>
  <si>
    <t>Cinturon de Velcro para Levantar Peso</t>
  </si>
  <si>
    <t>Adornos Navideños para Admón y Placita</t>
  </si>
  <si>
    <t xml:space="preserve">Rastrillo Metálico </t>
  </si>
  <si>
    <t>Tarjetas de Cobro Amarillas - Mercado Municipal</t>
  </si>
  <si>
    <t>Tarjetas de Cobro Celestes - Mercado  Municipal</t>
  </si>
  <si>
    <t>Tarjetas de Cobro Amarillas -Terminal de Buses</t>
  </si>
  <si>
    <t>Tarjetas de Cobro Celestes -Terminal de Buses</t>
  </si>
  <si>
    <t>Archivo de Metal</t>
  </si>
  <si>
    <t>Lockers</t>
  </si>
  <si>
    <t>Fotocopiadora</t>
  </si>
  <si>
    <t>Marcador de Tarjeta Cobro</t>
  </si>
  <si>
    <t>Detector de Billetes</t>
  </si>
  <si>
    <t>Motocicleta Yumbo para Carga</t>
  </si>
  <si>
    <t>Bomba Sumergible para Fuente</t>
  </si>
  <si>
    <t>FONDOS PROPIOS</t>
  </si>
  <si>
    <t xml:space="preserve">                    TOTAL</t>
  </si>
  <si>
    <t xml:space="preserve">                     TOTAL</t>
  </si>
  <si>
    <t>RESUMEN DE INGRESO Y EGRESO</t>
  </si>
  <si>
    <t xml:space="preserve">SUMA TOTAL  DE EGRESO </t>
  </si>
  <si>
    <t>PROYECCION DE INGRESO FONDOS PROPIOS</t>
  </si>
  <si>
    <t>SUMATORIA DE PROYECCION  INGRESO</t>
  </si>
  <si>
    <t>PROYECCION DE INGRESO DONACIONES</t>
  </si>
  <si>
    <t xml:space="preserve">PROYECCION DE EGRESO </t>
  </si>
  <si>
    <t>PROYECCION DE INGRESO</t>
  </si>
  <si>
    <t xml:space="preserve">                   ANEXO 4 EGRESO</t>
  </si>
  <si>
    <t xml:space="preserve">                  PROGRAMACION DE EGRESO</t>
  </si>
  <si>
    <t>ANEXO 4.1: PRESUPUESTO MUNICIPAL DE FUNCIONAMIENTO POR ESTRUCTURA PRESUPUESTARIA</t>
  </si>
  <si>
    <t xml:space="preserve"> ESTRUCTURA PRESUPUESTARIA</t>
  </si>
  <si>
    <t>OBJETO   ESPECIFICO</t>
  </si>
  <si>
    <t>DENOMINACION</t>
  </si>
  <si>
    <t>MONTO</t>
  </si>
  <si>
    <t>AREA  DE  GESTION</t>
  </si>
  <si>
    <t>UNIDAD   PRESUPUESTARIA</t>
  </si>
  <si>
    <t>LINEA  DE  TRABAJO</t>
  </si>
  <si>
    <t>FUENTE  DE  FINANCIAMIENTO</t>
  </si>
  <si>
    <t>SUBFUENTE  DE  FINANCIAMIENTO</t>
  </si>
  <si>
    <t>Sueldos</t>
  </si>
  <si>
    <t>Dietas</t>
  </si>
  <si>
    <t>Beneficios Adicionales (Prestacion Económica por Retiro Voluntario)</t>
  </si>
  <si>
    <t>Beneficios Extraordinarios (Gastos Funerarios a Familia de Empleados)</t>
  </si>
  <si>
    <t>Por Remuneraciones Permanentes ISSS</t>
  </si>
  <si>
    <t>Por Remuneraciones Permanentes INSAFORP</t>
  </si>
  <si>
    <t>Por Remuneraciones Permanentes IPSFA</t>
  </si>
  <si>
    <t>Por Remuneraciones Permanentes AFP</t>
  </si>
  <si>
    <t>Por Prestación de Servicios en el  Exterior</t>
  </si>
  <si>
    <t>Al personal de servicios permanente ( Indemnizaciones )</t>
  </si>
  <si>
    <t>Productos alimenticios para personas</t>
  </si>
  <si>
    <t>Productos agropecuarios y forestales</t>
  </si>
  <si>
    <t>Productos textiles y vestuario</t>
  </si>
  <si>
    <t>Productos de papel y carton</t>
  </si>
  <si>
    <t>Productos de cuero y caucho</t>
  </si>
  <si>
    <t>Productos químicos</t>
  </si>
  <si>
    <t>Productos Farmacéuticos y Medicinales</t>
  </si>
  <si>
    <t>Combustible y lubricante</t>
  </si>
  <si>
    <t>Minerales no metálicos y productos derivados</t>
  </si>
  <si>
    <t>Minerales metálicos y productos derivados</t>
  </si>
  <si>
    <t>Materiales de oficina</t>
  </si>
  <si>
    <t>Materiales informáticos</t>
  </si>
  <si>
    <t>Libros, Textos Utiles de Enseñanza y Publicaciones</t>
  </si>
  <si>
    <t>Herramientas repuestos y accesorios</t>
  </si>
  <si>
    <t>Materiales eléctricos</t>
  </si>
  <si>
    <t>Bienes de uso y consumo diversos</t>
  </si>
  <si>
    <t>Servicios de Energía Eléctrica</t>
  </si>
  <si>
    <t>Servicios de agua</t>
  </si>
  <si>
    <t>Servicios de telecomunicaciones</t>
  </si>
  <si>
    <t>Alumbrado Publico</t>
  </si>
  <si>
    <t>Mantenimiento y reparaciones de bienes mueble</t>
  </si>
  <si>
    <t>Mantenimiento y reparaciones de vehículos</t>
  </si>
  <si>
    <t>Servicios de Limpiezas y Fumigaciones</t>
  </si>
  <si>
    <t>Impresiones, publicaciones y reproducciones</t>
  </si>
  <si>
    <t>Atenciones Oficiales</t>
  </si>
  <si>
    <t>Servicios generales y arrendamientos diversos</t>
  </si>
  <si>
    <t>Pasajes al interior</t>
  </si>
  <si>
    <t>Viáticos por Comisión Interna</t>
  </si>
  <si>
    <t>Viáticos por Comisión Externa</t>
  </si>
  <si>
    <t>Servicios de Contabilidad y Auditoría</t>
  </si>
  <si>
    <t>Servicios de Capacitaciòn</t>
  </si>
  <si>
    <t>Desarrollos Informaticos</t>
  </si>
  <si>
    <t>Impuestos Tasas y Derechos Diversos</t>
  </si>
  <si>
    <t>Primas y Gastos de Seguros de Personas</t>
  </si>
  <si>
    <t>A organismos sin Fines de Lucro</t>
  </si>
  <si>
    <t>A Personas Naturales</t>
  </si>
  <si>
    <t>Mobiliario</t>
  </si>
  <si>
    <t>Maquinaria y Equipos</t>
  </si>
  <si>
    <t>Equipos Informáticos</t>
  </si>
  <si>
    <t>Bienes Muebles Diversos</t>
  </si>
  <si>
    <t>Derechos de Propiedad Intelectual</t>
  </si>
  <si>
    <t>TOTAL LINEA DE TRABAJO 0101</t>
  </si>
  <si>
    <t>Por remuneraciones Permanentes ISSS</t>
  </si>
  <si>
    <t>Por remuneraciones Permanentes AFP</t>
  </si>
  <si>
    <t>Productos Alimenticios para Personas</t>
  </si>
  <si>
    <t>Productos Textiles y Vestuario</t>
  </si>
  <si>
    <t>Productos de Papel y Carton</t>
  </si>
  <si>
    <t>Productos de Cuero y Caucho</t>
  </si>
  <si>
    <t>Productos Químicos</t>
  </si>
  <si>
    <t>Combustible y Lubricante</t>
  </si>
  <si>
    <t>Minerale Metalicos y Productos Derivdos</t>
  </si>
  <si>
    <t>Materiales de Oficina</t>
  </si>
  <si>
    <t>Herramientas Repuestos y Accesorios</t>
  </si>
  <si>
    <t>Mantenimientos y  Reparaciones de Vehìculos</t>
  </si>
  <si>
    <t>Arrendamiento de Bienes Inmuebles</t>
  </si>
  <si>
    <t>Vehiculos de Transporte</t>
  </si>
  <si>
    <t>Herramientas y Repuestos Principales</t>
  </si>
  <si>
    <t>TOTAL LINEA DE TRABAJO 0102</t>
  </si>
  <si>
    <t>Por remuneraciones Permanentes IPSFA</t>
  </si>
  <si>
    <t>Por remuneracione Permanentes INPEP</t>
  </si>
  <si>
    <t>Productos Farmacèuticos y Medicinales</t>
  </si>
  <si>
    <t>Minerales Metalicos y Productos Derivados</t>
  </si>
  <si>
    <t>Materiales e Instrumental de Laboratorios y uso Mèdico</t>
  </si>
  <si>
    <t>Mantenimiento y Reparaciones de Vehículos</t>
  </si>
  <si>
    <t>TOTAL LINEA DE TRABAJO 0201</t>
  </si>
  <si>
    <t>Minerales Metálicos y Productos Derivados</t>
  </si>
  <si>
    <t>Servicios de Publicidad</t>
  </si>
  <si>
    <t>Arrendamiento de Bienes Muebles</t>
  </si>
  <si>
    <t>Gastos Diversos</t>
  </si>
  <si>
    <t>TOTAL LINEA DE TRABAJO 0202</t>
  </si>
  <si>
    <t>PROYECCION DE INGRESO DE FONDOS PROPIOS</t>
  </si>
  <si>
    <t>PROGRAMACION DE EGRESOS DE FONDOS PROPIOS</t>
  </si>
  <si>
    <t>AKA FONDOS PROPIOS</t>
  </si>
  <si>
    <t>ANEXO 4.1 FONDOS PROPIOS</t>
  </si>
  <si>
    <t>TOTAL DEPATAMENTO POR LINEA 0101</t>
  </si>
  <si>
    <t>TOTAL  ANEXO 4.1 Y 4.2  DE 0101</t>
  </si>
  <si>
    <t>TOTAL DEPATAMENTO POR LINEA 0102</t>
  </si>
  <si>
    <t>TOTAL  ANEXO 4.1 Y 4.2  DE 0102</t>
  </si>
  <si>
    <t>TOTAL DEPATAMENTO POR LINEA 0201</t>
  </si>
  <si>
    <t>TOTAL  ANEXO 4.1 Y 4.2  DE 0201</t>
  </si>
  <si>
    <t>TOTAL DEPATAMENTO POR LINEA 0202</t>
  </si>
  <si>
    <t>TOTAL  ANEXO 4.1 Y 4.2  DE 0202</t>
  </si>
  <si>
    <t>REMUNERACIONES (ANEXOS)</t>
  </si>
  <si>
    <t xml:space="preserve">ANEXO 4.1 FONDOS PROPIOS </t>
  </si>
  <si>
    <t>ANEXO 4.1  FONDOS PROPIOS</t>
  </si>
  <si>
    <t>REMUNERACION (LEY DE SALARIO)</t>
  </si>
  <si>
    <t xml:space="preserve">SUMA DE  EGRESO </t>
  </si>
  <si>
    <t>PROYECCION DE EGRESO X DEPTO FONDOS PROPIOS</t>
  </si>
  <si>
    <t>SUMATORIA PROYECCION DE EGRESO POR DEPTO.</t>
  </si>
  <si>
    <t>PROYECCION DE EGRESOS DE DONACIONES (ANEXO 4.5)</t>
  </si>
  <si>
    <t>Fasteners Plásticos</t>
  </si>
  <si>
    <t>Boligrafo Color Negro Bic.</t>
  </si>
  <si>
    <t xml:space="preserve">Pasajes al exterior  </t>
  </si>
  <si>
    <t xml:space="preserve">Productos Agropecuarios y Forestales </t>
  </si>
  <si>
    <t>Aportación patronal AFP Enc. De Rec. Disp. Desech.</t>
  </si>
  <si>
    <t>Odómetro (llantas grandes de 36cm de alto para uso en campo)</t>
  </si>
  <si>
    <t>Fólderes de palanca Ampo Básico Legal (18 mensuales)</t>
  </si>
  <si>
    <t>ANEXO 4.2: PRESUPUESTO MUNICIPAL DE FUNCIONAMIENTO POR ESTRUCTURA PRESUPUESTARIA</t>
  </si>
  <si>
    <t xml:space="preserve">  ESTRUCTURA PRESUPUESTARIA</t>
  </si>
  <si>
    <t>monto genenal</t>
  </si>
  <si>
    <t>PROYECCION DE EGRESO DE FONDOS PROPIOS (Anexo 4.1)</t>
  </si>
  <si>
    <t>0203</t>
  </si>
  <si>
    <t>TOTAL LINEA DE TRABAJO 0203</t>
  </si>
  <si>
    <t>Resmas Papel Bond T/C</t>
  </si>
  <si>
    <t>Resmas Papel Bond T/O</t>
  </si>
  <si>
    <t>Boligrafo tinta negra</t>
  </si>
  <si>
    <t>Boligrafo tinta roja</t>
  </si>
  <si>
    <t>Lapíz de grafito</t>
  </si>
  <si>
    <t>Sacaputa</t>
  </si>
  <si>
    <t>Borraodor</t>
  </si>
  <si>
    <t>Corrector</t>
  </si>
  <si>
    <t>Cinta Adhesiva 2"</t>
  </si>
  <si>
    <t>Cinta Adhesiva 3m ancha</t>
  </si>
  <si>
    <t>Tirro Ancho 3m</t>
  </si>
  <si>
    <t>Tirro delgado 3m</t>
  </si>
  <si>
    <t>Cilp Pequeños</t>
  </si>
  <si>
    <t>Clips Grandes</t>
  </si>
  <si>
    <t>Marcadores Fluorescentes</t>
  </si>
  <si>
    <t>Pegamento Liquido</t>
  </si>
  <si>
    <t>Tinta Negra para Impresora</t>
  </si>
  <si>
    <t>Tinta de Color para Impresora</t>
  </si>
  <si>
    <t>Toner para Impresora</t>
  </si>
  <si>
    <t>Pintura para Oficnina</t>
  </si>
  <si>
    <t>Regleta Adaptadora de tomas múltiples</t>
  </si>
  <si>
    <t>Basureros Pequeños</t>
  </si>
  <si>
    <t>Agua embotellada de 600 ml</t>
  </si>
  <si>
    <t>Mantenimiento de aire acondicionado</t>
  </si>
  <si>
    <t>Mantenimiento de Equipo</t>
  </si>
  <si>
    <t>Mantenimiento de Escritorio</t>
  </si>
  <si>
    <t>Chapa para Puertas</t>
  </si>
  <si>
    <t>Repuestos de Llaves</t>
  </si>
  <si>
    <t>Librero</t>
  </si>
  <si>
    <t xml:space="preserve">Viaticos por Comisión Interna </t>
  </si>
  <si>
    <t>Corrector T/P Lápiz  P/Mate</t>
  </si>
  <si>
    <t>Almohadilla color negra</t>
  </si>
  <si>
    <t>Cartuchos de Color para  Impresora CANON</t>
  </si>
  <si>
    <t>Cartuchos Negro para Impresora CANON</t>
  </si>
  <si>
    <t>Colchonetas para 22 Camas de 1.20mts.</t>
  </si>
  <si>
    <t>Mascarillas Quirurjicas</t>
  </si>
  <si>
    <t>Sello Automático  para los Agentes del CAM</t>
  </si>
  <si>
    <t xml:space="preserve">Sello Automático para el Director del CAM </t>
  </si>
  <si>
    <t>Acto de Rendiciòn de Cuentas (Mayo)</t>
  </si>
  <si>
    <t>Fiesta Plan Verano 2022 (Abril)</t>
  </si>
  <si>
    <t>Mesa de reuniones para 20 personas</t>
  </si>
  <si>
    <t>Sillas de espera con resposabrazos</t>
  </si>
  <si>
    <t>Archivero Metalico</t>
  </si>
  <si>
    <t>Juego de Sala</t>
  </si>
  <si>
    <t>Mesa de Centro</t>
  </si>
  <si>
    <t>Pizarra Acrílica</t>
  </si>
  <si>
    <t>Proyector</t>
  </si>
  <si>
    <t>CIFRAS</t>
  </si>
  <si>
    <t>PRESUPUESTO</t>
  </si>
  <si>
    <t xml:space="preserve">REFORMAS </t>
  </si>
  <si>
    <t>GASTO</t>
  </si>
  <si>
    <t>SALDO</t>
  </si>
  <si>
    <t xml:space="preserve"> NOMBRE DEL ESPECIFICO </t>
  </si>
  <si>
    <t xml:space="preserve">AUMENTO </t>
  </si>
  <si>
    <t xml:space="preserve">DISMINUCION </t>
  </si>
  <si>
    <t>PAPELERIA PARA USO DE LAS OFICINAS</t>
  </si>
  <si>
    <t xml:space="preserve">PRODUCTOS QUIMICOS USO DE OFICINA </t>
  </si>
  <si>
    <t>MATERIALES DE OFICINA USO DE OFICINA</t>
  </si>
  <si>
    <t>MATERIALES INFORMATICOS USO DE OFICINA</t>
  </si>
  <si>
    <t xml:space="preserve">ENERGIA ELECTRICA PRIVADA </t>
  </si>
  <si>
    <t xml:space="preserve">ALUMBRADO PUBLICOS </t>
  </si>
  <si>
    <t>AGUINALDO PERMANENTE</t>
  </si>
  <si>
    <t>BONIFICACION $300.00 c/u. de 300 plazas</t>
  </si>
  <si>
    <t>VACACIONES</t>
  </si>
  <si>
    <t>HORAS EXTRAORDINARIAS</t>
  </si>
  <si>
    <t>INDEMNIZACIONES</t>
  </si>
  <si>
    <t>SUB. PARA CONFECCION DE UNIFORMES $60.00 C/U.de 300 plazas</t>
  </si>
  <si>
    <t>INGRESO</t>
  </si>
  <si>
    <t>Diferencia</t>
  </si>
  <si>
    <t>ESPECIES MUNICIPALES</t>
  </si>
  <si>
    <t>SERVICIO DE ENERGIA ELECTRICA PRIVADA</t>
  </si>
  <si>
    <t>SERVICIOS DE ALUMBRADO PUBLICO</t>
  </si>
  <si>
    <t>TOTAL DEL CAM</t>
  </si>
  <si>
    <t>TOTAL DE COMUN. Y REL. PUB.</t>
  </si>
  <si>
    <t>Tinta EPSON L3110</t>
  </si>
  <si>
    <t>2 Mouse</t>
  </si>
  <si>
    <t>Servicios para Ediciones Audivisuales(Marzo A Dic.)</t>
  </si>
  <si>
    <t>4 Mesas Plegables</t>
  </si>
  <si>
    <t>61403</t>
  </si>
  <si>
    <t>2 Estructuras de Banner (Aluminio)</t>
  </si>
  <si>
    <t>Capacitación</t>
  </si>
  <si>
    <t>54314</t>
  </si>
  <si>
    <t>Eventos Institucionales</t>
  </si>
  <si>
    <t>Tiinta para CANON Multifuncional Negra</t>
  </si>
  <si>
    <t>Tinta para CANON Multifuncional Color</t>
  </si>
  <si>
    <t>Papel Bond T/C</t>
  </si>
  <si>
    <t>Papel Bond T/O</t>
  </si>
  <si>
    <t>Liquipaper</t>
  </si>
  <si>
    <t>Extenciones Electricas</t>
  </si>
  <si>
    <t>Agua</t>
  </si>
  <si>
    <t>Chapas para puerta de oficina</t>
  </si>
  <si>
    <t>Estante Metálico</t>
  </si>
  <si>
    <t>Archivo Metalico</t>
  </si>
  <si>
    <t>Archivadores de Palanca T/O (Ampos)</t>
  </si>
  <si>
    <t xml:space="preserve">Tinta para Impresara CANON color EPSON L380 </t>
  </si>
  <si>
    <t>Aspiradora</t>
  </si>
  <si>
    <t>Archivero de 4 Gavetas</t>
  </si>
  <si>
    <t>Papelera de 3 Niveles</t>
  </si>
  <si>
    <t>Lazos</t>
  </si>
  <si>
    <t>Botas para Lluvia</t>
  </si>
  <si>
    <t>Regletas para Energia</t>
  </si>
  <si>
    <t>Sillon Ejecutivo Ergónomico</t>
  </si>
  <si>
    <t>Sillas plásticas C / Brazos</t>
  </si>
  <si>
    <t>Archivador de 4 Gavetas</t>
  </si>
  <si>
    <t>Teléfono para Linea Fija y Celular</t>
  </si>
  <si>
    <t>Ampo T/C</t>
  </si>
  <si>
    <t>Ampo T/O</t>
  </si>
  <si>
    <t>Bote de Tinta Negra y Color 664</t>
  </si>
  <si>
    <t>Folder Manila Tamaño Oficio en Paquete</t>
  </si>
  <si>
    <t xml:space="preserve">Postit Tipo Libreta Paquete 4x4 </t>
  </si>
  <si>
    <t>Folder Manila Tamaño Carta en Paquete</t>
  </si>
  <si>
    <t>Folder de Palanca Tamaño Carta- AMPO</t>
  </si>
  <si>
    <t>Resmas de Papel Bond Tamaño Carta</t>
  </si>
  <si>
    <t>Resmas de Papel Bond Tamaño Oficio</t>
  </si>
  <si>
    <t>Pastas Binder Tamaño Oficio pares completos</t>
  </si>
  <si>
    <t>Bolsa de manila 12X15" en Paquete</t>
  </si>
  <si>
    <t>Libreta Blancas Tamaño Carta</t>
  </si>
  <si>
    <t>Viñeta Rectangular en paquete</t>
  </si>
  <si>
    <t>Folder Manila Tamaño Carta- Caja o paquete</t>
  </si>
  <si>
    <t>Folder Manila Tamaño Oficio- Caja o paquete</t>
  </si>
  <si>
    <t>Tintas para Almohadilla / Azul Negro</t>
  </si>
  <si>
    <t>Tintas para Almohadilla / Negro Azul</t>
  </si>
  <si>
    <t>Tinta para Sello Automatico / Azul</t>
  </si>
  <si>
    <t>Tinta para Sello Automatico / Rojo</t>
  </si>
  <si>
    <t>Resistol 8onz</t>
  </si>
  <si>
    <t>Alcahol Gel - Galon</t>
  </si>
  <si>
    <t>Clips Pequeño Niquelado</t>
  </si>
  <si>
    <t>Clips Jumbo Niquelado</t>
  </si>
  <si>
    <t>Clips Binder 25 mm</t>
  </si>
  <si>
    <t>Clips Binder 41 mm (1 5/8")</t>
  </si>
  <si>
    <t>Clips Pequeño Plastico</t>
  </si>
  <si>
    <t>Clips Jumbo Plastico</t>
  </si>
  <si>
    <t>Plumon Artline 90 Negro-Caja</t>
  </si>
  <si>
    <t>Plumon Artline 90 Azul-Caja</t>
  </si>
  <si>
    <t>Perforador Mediano- Studmark</t>
  </si>
  <si>
    <t>Almohadilla No.1 - Artline color Azul</t>
  </si>
  <si>
    <t>Almohadilla Mediano - Artline</t>
  </si>
  <si>
    <t>Calculadora CASIO 12 Digitos</t>
  </si>
  <si>
    <t>Corrector tipo Lapiz - Paper Mate - Caja</t>
  </si>
  <si>
    <t>Engrapador Mediano - Bostish</t>
  </si>
  <si>
    <t>Fastener Extensibles/Gusano</t>
  </si>
  <si>
    <t>Fastener Plastico/Caja</t>
  </si>
  <si>
    <t>Cinta Scoch 3/4</t>
  </si>
  <si>
    <t>Cinta Scoch Transparente Ancha/Sellador 2"</t>
  </si>
  <si>
    <t>Saca Grapas</t>
  </si>
  <si>
    <t>Sacapunta pequeña Metalica</t>
  </si>
  <si>
    <t>Grapa Industrial 23X10</t>
  </si>
  <si>
    <t>Boligrafo Azul - Bic Cristal 16 mm</t>
  </si>
  <si>
    <t>Boligrafo Negrol - Bic Cristal 16 mm</t>
  </si>
  <si>
    <t>Lapiz Grafito / Caja</t>
  </si>
  <si>
    <t>Tijeras Mediana - Studmark 7"</t>
  </si>
  <si>
    <t>Contometro 240</t>
  </si>
  <si>
    <t>Tirro 3/4 3M</t>
  </si>
  <si>
    <t>Borrador de Cañuela Staedtler / Caja</t>
  </si>
  <si>
    <t>Mina para Borrador Staendtler - Mars Plastic</t>
  </si>
  <si>
    <t>Fastener Metalico</t>
  </si>
  <si>
    <t>Marcadores Fluorescente Amarillo - Caja</t>
  </si>
  <si>
    <t>Marcadores Fluorescente Naranja - Caja</t>
  </si>
  <si>
    <t>Marcadores Fluorescente Rosado - Caja</t>
  </si>
  <si>
    <t>Perforador Metalico de 2 Agujeros - Studmark</t>
  </si>
  <si>
    <t>Borrador de Escobita - Staedtler Mars Rasor</t>
  </si>
  <si>
    <t>Tinta para Impresora EPSON E471 Negro</t>
  </si>
  <si>
    <t>Tinta para Impresora EPSON 544 Negro</t>
  </si>
  <si>
    <t>Tinta para Impresora EPSON 544 Cian</t>
  </si>
  <si>
    <t>Tinta para Impresora EPSON 544 Magenta</t>
  </si>
  <si>
    <t xml:space="preserve">Tinta para Impresora EPSON 544 Yellow </t>
  </si>
  <si>
    <t>Tinta EPSON 664 120 Negro (Bote)</t>
  </si>
  <si>
    <t>Tinta EPSON T 664 420 Yellow (Bote)</t>
  </si>
  <si>
    <t>Tinta EPSON T 664 220 Cian (Bote)</t>
  </si>
  <si>
    <t>Tinta EPSON T 664 320 Magenta (Bote)</t>
  </si>
  <si>
    <t>Mascarillas N95 o KN95 Original (Caja)</t>
  </si>
  <si>
    <t>Publicaciones de Licitaciones</t>
  </si>
  <si>
    <t>Clips Mariposa</t>
  </si>
  <si>
    <t>Marcadores de diferentes colores</t>
  </si>
  <si>
    <t>Tinta para Impresora EPSON L-3110</t>
  </si>
  <si>
    <t>Tinta para Impresora CANON E-471</t>
  </si>
  <si>
    <t>Grapa Standars (caja)</t>
  </si>
  <si>
    <t>Calculadora CASIO de Bolsillo</t>
  </si>
  <si>
    <t>Talonarios de Retenciones</t>
  </si>
  <si>
    <t>Mantenimiento y Reparación de Aires Acondicionado</t>
  </si>
  <si>
    <t>Estantes</t>
  </si>
  <si>
    <t>Capacitación en Seminario de Actualización Profesional</t>
  </si>
  <si>
    <t>Tinta para sello color Azul</t>
  </si>
  <si>
    <t>Sellos Automaticos</t>
  </si>
  <si>
    <t>Regla Metalica de 30cm.</t>
  </si>
  <si>
    <t>Marcador para Pizarra 50g. (Artline) Negro</t>
  </si>
  <si>
    <t>Marcador para Pizarra 50g. (Artline) Azul</t>
  </si>
  <si>
    <t>Marcador Artlline 90 Azul</t>
  </si>
  <si>
    <t>Marcador Artlline 90 Negro</t>
  </si>
  <si>
    <t>Tabla de Madera con Clip Tamaño Carta</t>
  </si>
  <si>
    <t>Almohadilla para Sello color Azul</t>
  </si>
  <si>
    <t>Cinta Adhesiva doble cara</t>
  </si>
  <si>
    <t>Resmas de Papel de colores Tamaño Carta</t>
  </si>
  <si>
    <t>Folder Manila Tamaño Carta</t>
  </si>
  <si>
    <t>Folder Manila Tamaño Oficio</t>
  </si>
  <si>
    <t>Libro para Actas AP 6211</t>
  </si>
  <si>
    <t>Bolsa de Manila Tamaño Carta</t>
  </si>
  <si>
    <t>Sobres de papel Bond Tamaño Oficio</t>
  </si>
  <si>
    <t>Post it Pequeño</t>
  </si>
  <si>
    <t>Post it Grande</t>
  </si>
  <si>
    <t>Tinta para Impresora EPSON 664 Cyan</t>
  </si>
  <si>
    <t>Tinta para Impresora EPSON 664 Magenta</t>
  </si>
  <si>
    <t>Tinta para Impresora EPSON 664 Amarillo</t>
  </si>
  <si>
    <t>Tinta para Impresora EPSON 664 Negro</t>
  </si>
  <si>
    <t>Servicios de Capacitación</t>
  </si>
  <si>
    <t>Productos Alimenticios (Refrigerios)</t>
  </si>
  <si>
    <t>Productos Quimicos para Reparación de Vehículo</t>
  </si>
  <si>
    <t>Reparaciòn y Mantenimiento para Vehiculo</t>
  </si>
  <si>
    <t>Herramientas y Repuestos Principales para Vehiculo</t>
  </si>
  <si>
    <t>Lazos de Ceda o lingas de 10 mts</t>
  </si>
  <si>
    <t>Pares de Guantes de Goma</t>
  </si>
  <si>
    <t>Pares de Guantes de Cuero</t>
  </si>
  <si>
    <t>Cinta de Empaque Transparente 2" 100mX48mm</t>
  </si>
  <si>
    <t>Clip de Colores No. 1 - 33mm</t>
  </si>
  <si>
    <t>Clip de Colores No. 2</t>
  </si>
  <si>
    <t>Sacagrapas Pequeñas</t>
  </si>
  <si>
    <t>Almoadilla color Azul pequeña</t>
  </si>
  <si>
    <t>12 Reglas L de Corte</t>
  </si>
  <si>
    <t>12 Reglas Curva de Corte</t>
  </si>
  <si>
    <t>12 Regla de 1 Metro</t>
  </si>
  <si>
    <t>12 Gotas de Corte</t>
  </si>
  <si>
    <t>6 Cajas de Tiza</t>
  </si>
  <si>
    <t>12 Remas de papel Manila</t>
  </si>
  <si>
    <t>Libros Actas AP 6211</t>
  </si>
  <si>
    <t>Sacapuntas</t>
  </si>
  <si>
    <t>Tinta para Sello Automatico</t>
  </si>
  <si>
    <t>Regla Metalica</t>
  </si>
  <si>
    <t>Marcadores Fluorocente</t>
  </si>
  <si>
    <t>Cajas de Clip</t>
  </si>
  <si>
    <t>Almohadilla pequeña Artline color Azul N.O</t>
  </si>
  <si>
    <t>Set Mazos Bombo Tonal de Madera</t>
  </si>
  <si>
    <t>Baquetas caja Golpe Seco de Madera</t>
  </si>
  <si>
    <t>Baquetas para Bateria de Madera</t>
  </si>
  <si>
    <t>Baquetas para Timbal de Madera</t>
  </si>
  <si>
    <t>Arco para violin 3/4 de Madera</t>
  </si>
  <si>
    <t>Arco para Cello 3/4 de Madera</t>
  </si>
  <si>
    <t>Cañuela para Saxo Alto de Madera</t>
  </si>
  <si>
    <t>Cañuela para Saxo Tenor de Madera</t>
  </si>
  <si>
    <t>Cañuela para Clarinete de Madera</t>
  </si>
  <si>
    <t>Cuerdas primera para violin de Metal</t>
  </si>
  <si>
    <t>Cuerdas segunda para violin de Metal</t>
  </si>
  <si>
    <t>Cuerdas tercera para violin de Metal</t>
  </si>
  <si>
    <t>Cuerdas cuarta para violin de Metal</t>
  </si>
  <si>
    <t>Cuerda primera para violin de Metal</t>
  </si>
  <si>
    <t>Cuerda segunda para violin de Metal</t>
  </si>
  <si>
    <t>Cuerda tercera para violin de Metal</t>
  </si>
  <si>
    <t>Cuerda cuarta para violin de Metal</t>
  </si>
  <si>
    <t>Cuerda primera para cello de Metal</t>
  </si>
  <si>
    <t>Cuerda segunda para cello de Metal</t>
  </si>
  <si>
    <t>Cuerda tercera para cello de Metal</t>
  </si>
  <si>
    <t>Cuerda cuarta para cello de Metal</t>
  </si>
  <si>
    <t>Cuerdas para Guitarra Electrica de Metal</t>
  </si>
  <si>
    <t>Cuerdas para Bajo Eléctico de Metal</t>
  </si>
  <si>
    <t>Boquilla para Trompeta de Metal</t>
  </si>
  <si>
    <t>Boquilla para Trombon de Metal</t>
  </si>
  <si>
    <t>Boquilla para Tuba de Metal</t>
  </si>
  <si>
    <t>Boquilla para Eufonio de Metal</t>
  </si>
  <si>
    <t>Aceite para Trompeta</t>
  </si>
  <si>
    <t>Aceite para Saxofon</t>
  </si>
  <si>
    <t>Lubricantes para Trombon</t>
  </si>
  <si>
    <t>Kit de Limpieza para Trompeta (Quimico)</t>
  </si>
  <si>
    <t>Breas para Violin (Quimico)</t>
  </si>
  <si>
    <t>Cable para Instrumento 3 mts (Eléctrico)</t>
  </si>
  <si>
    <t>Cable para Instrumento 6 mts (Eléctrico)</t>
  </si>
  <si>
    <t>Durapax 1.20 X 2.40</t>
  </si>
  <si>
    <t>Guillotina Industrial</t>
  </si>
  <si>
    <t>Papel Bond de Colores Tamaño Carta</t>
  </si>
  <si>
    <t>Tirro Ancho</t>
  </si>
  <si>
    <t>3 Tijeras</t>
  </si>
  <si>
    <t>6 Tijeras</t>
  </si>
  <si>
    <t>4 Tijeras Corta decorativa</t>
  </si>
  <si>
    <t>3 Engrapadoras</t>
  </si>
  <si>
    <t>3 Engrapadoras Industrial de Golpe</t>
  </si>
  <si>
    <t>25 Sillas de Espera</t>
  </si>
  <si>
    <t>Alimentación</t>
  </si>
  <si>
    <t>Llantas para Trencito</t>
  </si>
  <si>
    <t>Tirro de 2"</t>
  </si>
  <si>
    <t>Set de Pinceles</t>
  </si>
  <si>
    <t>Silicon</t>
  </si>
  <si>
    <t>Pintura Acrilica</t>
  </si>
  <si>
    <t>Pintura de Aceite</t>
  </si>
  <si>
    <t>Thinner</t>
  </si>
  <si>
    <t>Solvente Mineral</t>
  </si>
  <si>
    <t>Bolsa Plásticas para Basura</t>
  </si>
  <si>
    <t>Brochas</t>
  </si>
  <si>
    <t>Cinta Metrica</t>
  </si>
  <si>
    <t>Accesorios Navideños</t>
  </si>
  <si>
    <t>Pistola de Silicon</t>
  </si>
  <si>
    <t>Taladro Inalambrico</t>
  </si>
  <si>
    <t>Brocas</t>
  </si>
  <si>
    <t>Plywoods</t>
  </si>
  <si>
    <t>Lona Cruda</t>
  </si>
  <si>
    <t>Mesa Plegable</t>
  </si>
  <si>
    <t>Sillas de Espera</t>
  </si>
  <si>
    <t>Tinta para Sello Automático color Azul</t>
  </si>
  <si>
    <t>Repuetos de Borrador Cañuela</t>
  </si>
  <si>
    <t>Tinta para Almohadilla Azul Artline con punta</t>
  </si>
  <si>
    <t>Tinta para Impresora CANON PIXMA 4111 Negro</t>
  </si>
  <si>
    <t>Tinta para Impresora CANON PIXMA 4111 Color</t>
  </si>
  <si>
    <t>Cartucho de Tinta par Impresora HP 2775 Negro</t>
  </si>
  <si>
    <t>Cartucho de Tinta par Impresora HP 2775 Color</t>
  </si>
  <si>
    <t>Reparación y Mantenimiento de Equipo de Oficina</t>
  </si>
  <si>
    <t xml:space="preserve">Empastado de páginas para los Nacidos  y  Defunciones, Matrimonios y Divorcios </t>
  </si>
  <si>
    <t>Productos Quimicos para Repuestos de Vehiculos</t>
  </si>
  <si>
    <t>Lubricantes para Reparación y Mantenimiento de Vehículo</t>
  </si>
  <si>
    <t>Pilot Artline No 90  color Verde</t>
  </si>
  <si>
    <t>Lapicero Azules</t>
  </si>
  <si>
    <t>Tuvo de Minas 0.04</t>
  </si>
  <si>
    <t>Repuestos para Vehículos (Lampara, Villa, Silvines, Focos, Fusibles, Marcadores de Presion, Candelas Incandescentes, Alternadores, Selenoide, Bobinas, Flasher, Alambre Automotriz, Ampolletas para Vehiculos)</t>
  </si>
  <si>
    <t>Cortadora de Grama de Carretilla</t>
  </si>
  <si>
    <t>Esmeril Angular</t>
  </si>
  <si>
    <t>Vehiculo de Transporte</t>
  </si>
  <si>
    <t>Escalera de 2 Bandas de 12" de Hierro</t>
  </si>
  <si>
    <t>Guantes de Cuero</t>
  </si>
  <si>
    <t>Mascarillas Desechables</t>
  </si>
  <si>
    <t>Estantes de Metal</t>
  </si>
  <si>
    <t>Ampo Tamaño Carta</t>
  </si>
  <si>
    <t>Agendas Año 2022</t>
  </si>
  <si>
    <t>Resmas de Papel Bond T/O</t>
  </si>
  <si>
    <t>Caja de Fasteners Plástico</t>
  </si>
  <si>
    <t>Marcadores Flourecentes</t>
  </si>
  <si>
    <t>Marcadores Permanentes</t>
  </si>
  <si>
    <t>Repuestos para Plumas Parker</t>
  </si>
  <si>
    <t>Marcadores para Pizarra</t>
  </si>
  <si>
    <t>Chapas para Puertas</t>
  </si>
  <si>
    <t>Bateria Alcalinas Tripe A (AAA)</t>
  </si>
  <si>
    <t>Repuestos para Vehiculo asignado al Alcalde</t>
  </si>
  <si>
    <t>54401</t>
  </si>
  <si>
    <t>Gastos de Representaciòn en el Exterior del Sindico</t>
  </si>
  <si>
    <t>Remuneraciones Diversas Sindico Municipal</t>
  </si>
  <si>
    <t xml:space="preserve">Productos Quimicos </t>
  </si>
  <si>
    <t xml:space="preserve">Materiales de Oficina </t>
  </si>
  <si>
    <t xml:space="preserve">Materiales Informaticos </t>
  </si>
  <si>
    <t xml:space="preserve">Mantenimiento preventivo y correctivo de Aires Acondicionados </t>
  </si>
  <si>
    <t>Tinta para Impresora Negra y de colores (Epson)</t>
  </si>
  <si>
    <t>Especies Municipales Diversas</t>
  </si>
  <si>
    <t>Aguinaldo a personal por Retiro Voluntario a empleados</t>
  </si>
  <si>
    <t xml:space="preserve">Aguinaldo Secretaria </t>
  </si>
  <si>
    <t xml:space="preserve">Bonificacion de 2 empleado $ 300.00 C/U </t>
  </si>
  <si>
    <t xml:space="preserve">Subsidio para Apoyo de Formación Educativa 2 empleados a $ 125.00 c/u. </t>
  </si>
  <si>
    <t xml:space="preserve">Subsidio para Confección de Uniformes  a 2 personas a $  60.00 c/u. </t>
  </si>
  <si>
    <t xml:space="preserve">Aguinaldo de Secretario (a) Municipal </t>
  </si>
  <si>
    <t xml:space="preserve">Bonificaciòn 2 empleados 25% a $ 300.00 c/u. </t>
  </si>
  <si>
    <t xml:space="preserve">Subsidio para Confeccion de Uniformes 2 empleados a $ 60.00  c/u. </t>
  </si>
  <si>
    <t xml:space="preserve">Aguinaldo del Auditor Interno </t>
  </si>
  <si>
    <t xml:space="preserve">Aguinaldo de la Secretaria </t>
  </si>
  <si>
    <t xml:space="preserve">Aguinaldo del Colaborador </t>
  </si>
  <si>
    <t xml:space="preserve">Bonificación de 3 Empleados a $300.00 c/u. </t>
  </si>
  <si>
    <t xml:space="preserve">Subsidio para Confeccion de Uniformes de 3 empleados a $ 60.00 c/u. </t>
  </si>
  <si>
    <t xml:space="preserve">Aguinaldo Alcalde Municipal </t>
  </si>
  <si>
    <t xml:space="preserve">Aguinaldo Asistente del Despacho </t>
  </si>
  <si>
    <t xml:space="preserve">Aguinaldo Motorista del Despacho  </t>
  </si>
  <si>
    <t xml:space="preserve">Bonificación 4 empleados por $ 300.00 c/u  </t>
  </si>
  <si>
    <t xml:space="preserve">Horas Extras Motorista del Despacho </t>
  </si>
  <si>
    <t xml:space="preserve">Subsidio para Confeccion de Uniformes 4 empleados  $ 60.00 c/u. </t>
  </si>
  <si>
    <t xml:space="preserve">Aguinaldo Jefe de Asesoría Juridica </t>
  </si>
  <si>
    <t xml:space="preserve">Aguinaldo Asistente </t>
  </si>
  <si>
    <t>Aguinaldo del Delegado Contravencional</t>
  </si>
  <si>
    <t>Aguinaldo del Colaborador</t>
  </si>
  <si>
    <t xml:space="preserve">Bonificación 4 empleados a $ 300.00 c/u. </t>
  </si>
  <si>
    <t xml:space="preserve">Subsidio para Confeccion de Uniformes 4 empleados a  $ 60.00  c/u. </t>
  </si>
  <si>
    <t xml:space="preserve">Aguinaldo Director </t>
  </si>
  <si>
    <t xml:space="preserve">Aguinaldo Sub Director </t>
  </si>
  <si>
    <t xml:space="preserve">Aguinaldo Agente II </t>
  </si>
  <si>
    <t>Aguinaldo Agente II</t>
  </si>
  <si>
    <t>Aguinaldo Agente IV</t>
  </si>
  <si>
    <t xml:space="preserve">Aguinaldo Agente V </t>
  </si>
  <si>
    <t xml:space="preserve">Aguinaldo Agente Vl </t>
  </si>
  <si>
    <t xml:space="preserve">Vacación Director  </t>
  </si>
  <si>
    <t xml:space="preserve">Vacación Sub Director </t>
  </si>
  <si>
    <t xml:space="preserve">Vacación Agente II </t>
  </si>
  <si>
    <t xml:space="preserve">Vacación Agente V </t>
  </si>
  <si>
    <t xml:space="preserve">Vacación Agente Vl </t>
  </si>
  <si>
    <t>Aguinaldo Jefe de Com. y Rel. Pùblicas</t>
  </si>
  <si>
    <t>Aguinaldo Encargado de Prensa</t>
  </si>
  <si>
    <t>Aguinaldo Colaborador l</t>
  </si>
  <si>
    <t xml:space="preserve">Aguinaldo Colaborador ll </t>
  </si>
  <si>
    <t xml:space="preserve">Aguinaldo Colaborador l </t>
  </si>
  <si>
    <t xml:space="preserve">Aguinaldo Encargado de Unidad Ambiental </t>
  </si>
  <si>
    <t xml:space="preserve">Aguinaldo Inspector de Unidad Ambiental </t>
  </si>
  <si>
    <t>Aguinaldo Colaborador</t>
  </si>
  <si>
    <t xml:space="preserve">Aguinaldo Colaborador </t>
  </si>
  <si>
    <t>Bonificación 4 empleados a $ 300.00 c/u.</t>
  </si>
  <si>
    <t xml:space="preserve">Subsidio para Confeccion de Uniformes 4 empleados a  $ 60.00 c/u. </t>
  </si>
  <si>
    <t xml:space="preserve">Bonificación 2 empleados a $ 300.00 c/u. </t>
  </si>
  <si>
    <t xml:space="preserve">Subsidio para Confeccion de Uniformes 2 empleados a  $ 60.00  c/u. </t>
  </si>
  <si>
    <t>Aguinaldo Gerente Administrativo y Financiero</t>
  </si>
  <si>
    <t>Aguinaldo Encargada de Control de Combustible</t>
  </si>
  <si>
    <t>Bonificacion de 3 empleados por $ 300.00</t>
  </si>
  <si>
    <t>Horas Extras de Enc. De Control de Combustible</t>
  </si>
  <si>
    <t xml:space="preserve">Subsidio para Confeccion de Uniformes de 3 empleados a $ 60.00  c/u. </t>
  </si>
  <si>
    <t xml:space="preserve">Aguinaldo Jefe de Gestión del Talento Humano </t>
  </si>
  <si>
    <t xml:space="preserve">Bonificación 4 empleados 25% $300.00 C/U. </t>
  </si>
  <si>
    <t>Subsidio para Confeccion de Uniformes 4 empleados a $60.00 c/u.</t>
  </si>
  <si>
    <t xml:space="preserve">Aguinaldo de Recepcionista  </t>
  </si>
  <si>
    <t xml:space="preserve">Aguinaldo de Ordenanza I </t>
  </si>
  <si>
    <t xml:space="preserve">Aguinaldo de Ordenanza II </t>
  </si>
  <si>
    <t>Aguinaldo de Ordenanza II</t>
  </si>
  <si>
    <t xml:space="preserve">Aguinaldo de Ordenanza III </t>
  </si>
  <si>
    <t xml:space="preserve">Aguinaldo del Oficial de Informaciòn Pùblica </t>
  </si>
  <si>
    <t xml:space="preserve">Bonificación 1 empleados a $ 300.00 c/u. </t>
  </si>
  <si>
    <t xml:space="preserve">Subsidio para Confeccion de Uniformes 1 empleados a  $ 60.00  c/u. </t>
  </si>
  <si>
    <t xml:space="preserve">Bonificación 3 empleados a $ 300.00 c/u. </t>
  </si>
  <si>
    <t>Subsidio para confeccion de uniformes 3 empleados a  $ 60.00  c/u.</t>
  </si>
  <si>
    <t>Aguinaldo Jede de Unidad de Tecnologias de la Información y Comunicación</t>
  </si>
  <si>
    <t xml:space="preserve">Subsidio para Apoyo de Formación Educativa 3 empleados a $ 125.00 c/u. </t>
  </si>
  <si>
    <t>Aguinaldo Jefe de UACI</t>
  </si>
  <si>
    <t>Aguinaldo Asistente de UACI</t>
  </si>
  <si>
    <t xml:space="preserve">Aguinaldo Gestor de Compras </t>
  </si>
  <si>
    <t xml:space="preserve">Aguinaldo Colaborador de UACI </t>
  </si>
  <si>
    <t xml:space="preserve">Aguinaldo Encargado de Proveeduria </t>
  </si>
  <si>
    <t>Aguinaldo Colaborador de Proveeduria</t>
  </si>
  <si>
    <t xml:space="preserve">Bonificación de 6 empleados 25%  $300.00 </t>
  </si>
  <si>
    <t xml:space="preserve">Subsidio para Confeccion de Uniformes 6 empleados a $ 60.00 c/u. </t>
  </si>
  <si>
    <t xml:space="preserve">Aguinaldo Jefe de UATM </t>
  </si>
  <si>
    <t>Aguinaldo Colaborador de UATM</t>
  </si>
  <si>
    <t xml:space="preserve">Aguinaldo Encargado de Sección de R.C.T. </t>
  </si>
  <si>
    <t>Aguinaldo Inspector de Empresas</t>
  </si>
  <si>
    <t>Aguinaldo Inspector de Inmuebles I</t>
  </si>
  <si>
    <t xml:space="preserve">Aguinaldo Colaborador de R.C.T. </t>
  </si>
  <si>
    <t xml:space="preserve">Aguinaldo Encargada de Ctas. Corrientes </t>
  </si>
  <si>
    <t xml:space="preserve">Aguinaldo Colab. de Ctas. Corrientes I </t>
  </si>
  <si>
    <t xml:space="preserve">Aguinaldo Colab. de Ctas. Corrientes II </t>
  </si>
  <si>
    <t xml:space="preserve">Aguinaldo Colab. de Ctas. Corrientes IIl </t>
  </si>
  <si>
    <t xml:space="preserve">Aguinaldo Colab. de Ctas. Corrientes IV </t>
  </si>
  <si>
    <t xml:space="preserve">Aguinaldo Encargada de Recuperación de Mora </t>
  </si>
  <si>
    <t xml:space="preserve">Aguinaldo Colab. de Recuperación de Mora I </t>
  </si>
  <si>
    <t xml:space="preserve">Aguinaldo Colab. de Recuperación de Mora II </t>
  </si>
  <si>
    <t xml:space="preserve">Aguinaldo Notificador I </t>
  </si>
  <si>
    <t xml:space="preserve">Aguinaldo Notificador II </t>
  </si>
  <si>
    <t xml:space="preserve">Subsidio para Apoyo de Formación Educativa 1 empleados a $ 125.00 c/u. </t>
  </si>
  <si>
    <t xml:space="preserve">Aguinaldo del Jefe de Presupuesto </t>
  </si>
  <si>
    <t xml:space="preserve">Aguinaldo del Asistente de Presupuesto </t>
  </si>
  <si>
    <t xml:space="preserve">Aguinaldo del Coborador de Presupuesto </t>
  </si>
  <si>
    <t xml:space="preserve">Bonificación de 3 empleados $ 300.00 a c/u. </t>
  </si>
  <si>
    <t xml:space="preserve">Subsidio para Confeccion de Uniformes 3 empleados a  $60.00  c/u. </t>
  </si>
  <si>
    <t>Aguinaldo Jefe de Tesorería</t>
  </si>
  <si>
    <t xml:space="preserve">Aguinaldo Colector de Aduana </t>
  </si>
  <si>
    <t xml:space="preserve">Aguinaldo Cajera </t>
  </si>
  <si>
    <t xml:space="preserve">Aguinaldo Colaborador de Tesorería I </t>
  </si>
  <si>
    <t xml:space="preserve">Aguinaldo Colaborador de Tesoreria Il </t>
  </si>
  <si>
    <t xml:space="preserve">Aguinaldo Colaborador de Tesoreria Ill </t>
  </si>
  <si>
    <t xml:space="preserve">Aguinaldo Colaborador de Tesoreria IV </t>
  </si>
  <si>
    <t xml:space="preserve">Aguinaldo Ordenanza de Tesorerìa </t>
  </si>
  <si>
    <t xml:space="preserve">Bonificación 13 empleados a $ 300.00 c/u. </t>
  </si>
  <si>
    <t xml:space="preserve">Subsidio para Confeccion de Uniformes 13 empleados a $ 60.00 c/u. </t>
  </si>
  <si>
    <t xml:space="preserve">Aguinaldo Jefe de Contabilidad </t>
  </si>
  <si>
    <t xml:space="preserve">Aguinaldo de Asistente de Contabilidad </t>
  </si>
  <si>
    <t xml:space="preserve">Aguinaldo del Colaborador de Inventarios </t>
  </si>
  <si>
    <t>Aguinaldo del Colaborador de Contabilidad</t>
  </si>
  <si>
    <t>Aguinaldo Jefe de Proyección Social</t>
  </si>
  <si>
    <t>Aguinaldo Secretaria de Proyecciòn Social</t>
  </si>
  <si>
    <t>Aguinaldo Motorista de Proyecciòn</t>
  </si>
  <si>
    <t xml:space="preserve">Aguinaldo Enc. De Logistica </t>
  </si>
  <si>
    <t xml:space="preserve">Aguinaldo Promotor III </t>
  </si>
  <si>
    <t>Aguinaldo Encargada de la Unidad de la Mujer y Genero</t>
  </si>
  <si>
    <t xml:space="preserve">Subsidio para Confeccion de Uniformes 3 empleados a  $ 60.00  c/u. </t>
  </si>
  <si>
    <t>Aguinaldo Encargada de la Unidad de la Nuñez y Adolescencia</t>
  </si>
  <si>
    <t xml:space="preserve">Aguinaldo de Jefe de Unidad Medica </t>
  </si>
  <si>
    <t xml:space="preserve">Aguinaldo Promotor en Salud </t>
  </si>
  <si>
    <t>Encargado de la Unidad de Banda y Filarmonia Municipal</t>
  </si>
  <si>
    <t>Encargado de la Unidad de Reconstruccion y Tejido Social</t>
  </si>
  <si>
    <t xml:space="preserve">Aguinaldo Encargado (a) de Turismo </t>
  </si>
  <si>
    <t>Aguinaldo Jefe de Desarrollo Urb. Y Proyectos</t>
  </si>
  <si>
    <t xml:space="preserve">Aguinaldo Asistente de Des. Urb. Y Proyec. </t>
  </si>
  <si>
    <t xml:space="preserve">Aguinaldo Colaborador I </t>
  </si>
  <si>
    <t>Aguinaldo Colaborador de Desarrollo Urbano</t>
  </si>
  <si>
    <t xml:space="preserve">Aguinaldo Colaborador de Desarrollo Urbano </t>
  </si>
  <si>
    <t xml:space="preserve">Bonificación 8 empleados a $ 300.00 c/u. </t>
  </si>
  <si>
    <t xml:space="preserve">Subsidio para Confeccion de Uniformes 8 empleados a $60.00 c/u. </t>
  </si>
  <si>
    <t xml:space="preserve">Aguinaldo Asistente del REF </t>
  </si>
  <si>
    <t xml:space="preserve">Aguinaldo Colaborador del REF I </t>
  </si>
  <si>
    <t>Aguinaldo Colaborador  del  REF Il</t>
  </si>
  <si>
    <t>Aguinaldo Colaborador  del  REF Ill</t>
  </si>
  <si>
    <t xml:space="preserve">Aguinaldo Colaborador  del  REF IV </t>
  </si>
  <si>
    <t>Encargado de la Unidad de Agropecuaria</t>
  </si>
  <si>
    <t xml:space="preserve">Aguinaldo Jefe de Servicios Públicos </t>
  </si>
  <si>
    <t xml:space="preserve">Aguinaldo Sub Jefe de Servicios Públicos </t>
  </si>
  <si>
    <t xml:space="preserve">Aguinaldo Encargado de Transporte </t>
  </si>
  <si>
    <t>Aguinaldo Motorista de Vehículos I</t>
  </si>
  <si>
    <t xml:space="preserve">Aguinaldo Motorista de Vehículos I </t>
  </si>
  <si>
    <t xml:space="preserve">Aguinaldo Motorista de Vehículos II </t>
  </si>
  <si>
    <t xml:space="preserve">Aguinaldo Motorista de Vehículos III </t>
  </si>
  <si>
    <t xml:space="preserve">Aguinaldo Motorista de Desechos I </t>
  </si>
  <si>
    <t>Aguinaldo Operador de Motoniveladora</t>
  </si>
  <si>
    <t xml:space="preserve">Aguinaldo Operador de Minicargador </t>
  </si>
  <si>
    <t xml:space="preserve">Aguinaldo Encargado de Aseo </t>
  </si>
  <si>
    <t xml:space="preserve">Aguinaldo Peón de Aseo I </t>
  </si>
  <si>
    <t>Aguinaldo Peón de Aseo I</t>
  </si>
  <si>
    <t xml:space="preserve">Aguinaldo Peón de Aseo ll </t>
  </si>
  <si>
    <t>Aguinaldo Peón de Aseo III</t>
  </si>
  <si>
    <t xml:space="preserve">Aguinaldo Peón de Aseo III </t>
  </si>
  <si>
    <t xml:space="preserve">Aguinaldo Peòn de Aseo IV </t>
  </si>
  <si>
    <t xml:space="preserve">Aguinaldo Enc. De Recoleccion Disp. Desech. </t>
  </si>
  <si>
    <t xml:space="preserve">Aguinaldo Peòn de Recolecciòn Desecho I </t>
  </si>
  <si>
    <t xml:space="preserve">Aguinaldo Peón de Recolec. Desech. II </t>
  </si>
  <si>
    <t xml:space="preserve">Aguinaldo Peón de Recolec. Desech. III </t>
  </si>
  <si>
    <t xml:space="preserve">Aguinaldo Peón de Recolec. Desech. IV </t>
  </si>
  <si>
    <t xml:space="preserve">Aguinaldo Peón de Recolec. Desech. V </t>
  </si>
  <si>
    <t>Aguinaldo Peón de Saneamiento I</t>
  </si>
  <si>
    <t xml:space="preserve">Aguinaldo Peón de Saneamiento II </t>
  </si>
  <si>
    <t xml:space="preserve">Aguinaldo Encargado de Parque Botanico </t>
  </si>
  <si>
    <t xml:space="preserve">Aguinaldo Encargado de Parque Infantil </t>
  </si>
  <si>
    <t xml:space="preserve">Aguinaldo Coordinador del Minipolideportivo </t>
  </si>
  <si>
    <t xml:space="preserve">Aguinaldo Jardinero </t>
  </si>
  <si>
    <t>Aguinaldo Peon de Aseo del Parque Botanico</t>
  </si>
  <si>
    <t xml:space="preserve">Aguinaldo Peon de Aseo del Miniestadio </t>
  </si>
  <si>
    <t xml:space="preserve">Aguinaldo Peon de Aseo del Parque Metalio </t>
  </si>
  <si>
    <t xml:space="preserve">Aguinaldo Colaborador de Electricista </t>
  </si>
  <si>
    <t xml:space="preserve">Aguinaldo Custodio de Cementerio </t>
  </si>
  <si>
    <t xml:space="preserve">Aguinaldo Enc. De Mantenimiento y Ornato </t>
  </si>
  <si>
    <t xml:space="preserve">Aguinaldo Enc. De Mantenimiento General </t>
  </si>
  <si>
    <t xml:space="preserve">Aguinaldo Pintor </t>
  </si>
  <si>
    <t xml:space="preserve">Aguinaldo Mecánico </t>
  </si>
  <si>
    <t>Vacación Jefe de Servicios Públicos</t>
  </si>
  <si>
    <t>Vacación Sub Jefe de Servicios Públicos</t>
  </si>
  <si>
    <t>Vacación Encargado de Transporte</t>
  </si>
  <si>
    <t xml:space="preserve">Vacación Motorista de Vehículos I </t>
  </si>
  <si>
    <t xml:space="preserve">Vacación Motorista de Vehículos II </t>
  </si>
  <si>
    <t>Vacación Motorista de Vehículos III</t>
  </si>
  <si>
    <t xml:space="preserve">Vacación Motorista de Vehículos III </t>
  </si>
  <si>
    <t xml:space="preserve">Vacación Motorista de Desechos I </t>
  </si>
  <si>
    <t xml:space="preserve">Vacación Operador de Motoniveladora </t>
  </si>
  <si>
    <t>Vacación Operador de Minicargador</t>
  </si>
  <si>
    <t>Vacación Encargado de Aseo</t>
  </si>
  <si>
    <t xml:space="preserve">Vacación Peón de Aseo I </t>
  </si>
  <si>
    <t xml:space="preserve">Vacación Peón de Aseo II </t>
  </si>
  <si>
    <t xml:space="preserve">Vacación Peón de Aseo III </t>
  </si>
  <si>
    <t>Vacación Peón de Aseo III</t>
  </si>
  <si>
    <t>Vacaciòn Peòn de Aseo IV</t>
  </si>
  <si>
    <t xml:space="preserve">Vacaciòn Peòn de Aseo IV </t>
  </si>
  <si>
    <t xml:space="preserve">Vacacion Enc. De Recolecc. Disp. Desechos </t>
  </si>
  <si>
    <t>Vacación Peón de Recolec.  Desech. I</t>
  </si>
  <si>
    <t xml:space="preserve">Vacación Peón de Recolec.  Desech. I </t>
  </si>
  <si>
    <t xml:space="preserve">Vacación Peón de Recolec.  Desech. II </t>
  </si>
  <si>
    <t>Vacación Peón de Recolec. Desech. Ill</t>
  </si>
  <si>
    <t xml:space="preserve">Vacación Peón de Recolec. Desech. IV </t>
  </si>
  <si>
    <t xml:space="preserve">Vacación Peón de Recolec. Desech. V </t>
  </si>
  <si>
    <t xml:space="preserve">Vacación Peón de Saneamiento I </t>
  </si>
  <si>
    <t xml:space="preserve">Vacación Encargado de Parque Botanico </t>
  </si>
  <si>
    <t xml:space="preserve">Vacación Encargado de Parque Infantil </t>
  </si>
  <si>
    <t xml:space="preserve">Vacación Coordinador del Minipolideportivo </t>
  </si>
  <si>
    <t xml:space="preserve">Vacacion Jardinero </t>
  </si>
  <si>
    <t xml:space="preserve">Vacaciòn Peòn de Aseo del Parque Botanico </t>
  </si>
  <si>
    <t xml:space="preserve">Vacaciòn Peòn de Aseo del Miniestadio </t>
  </si>
  <si>
    <t xml:space="preserve">Vacación Peon de Aseo del Parque Metalio </t>
  </si>
  <si>
    <t xml:space="preserve">Vacación Electricista I </t>
  </si>
  <si>
    <t xml:space="preserve">Vacación Colaborador de Electricista </t>
  </si>
  <si>
    <t xml:space="preserve">Vacación Custodio de Cementerio </t>
  </si>
  <si>
    <t xml:space="preserve">Vacación Encargado de Mantenimiento y Ornato </t>
  </si>
  <si>
    <t xml:space="preserve">Vacación Encargado de Mantenimiento General </t>
  </si>
  <si>
    <t xml:space="preserve">Vacación Pintor </t>
  </si>
  <si>
    <t xml:space="preserve">Vacación Mecánico </t>
  </si>
  <si>
    <t xml:space="preserve">Horas extras Jefe de Servicios Públicos </t>
  </si>
  <si>
    <t xml:space="preserve">Horas extras Sub Jefe de Servicios Pùblicos </t>
  </si>
  <si>
    <t xml:space="preserve">Horas extras Encargado de Transporte </t>
  </si>
  <si>
    <t xml:space="preserve">Horas extras Motorista de Vehículos I </t>
  </si>
  <si>
    <t xml:space="preserve">Horas extras Motorista de Vehículos II </t>
  </si>
  <si>
    <t xml:space="preserve">Horas extras Motorista de Vehículos III </t>
  </si>
  <si>
    <t xml:space="preserve">Horas extras Motorista de Desechos I </t>
  </si>
  <si>
    <t xml:space="preserve">Horas extras Operador de Motoniveladora </t>
  </si>
  <si>
    <t xml:space="preserve">Horas extras Operador de Minicargador </t>
  </si>
  <si>
    <t xml:space="preserve">Horas extras Encargado de Aseo </t>
  </si>
  <si>
    <t xml:space="preserve">Horas extras Peón de Aseo I </t>
  </si>
  <si>
    <t>Horas extras Peón de Aseo II</t>
  </si>
  <si>
    <t>Horas extras Peón de Aseo III</t>
  </si>
  <si>
    <t xml:space="preserve">Horas extras Peón de Aseo III </t>
  </si>
  <si>
    <t xml:space="preserve">Horas extras Peón de Aseo IV </t>
  </si>
  <si>
    <t xml:space="preserve">Horas extras Enc. De Recolecc. Disp. Desech. </t>
  </si>
  <si>
    <t>Horas extras Peón de Recolec.  Desech. I</t>
  </si>
  <si>
    <t xml:space="preserve">Horas extras Peón de Recolec.  Desech. I </t>
  </si>
  <si>
    <t xml:space="preserve">Horas extras Peón de Recolec. Desech. Il </t>
  </si>
  <si>
    <t xml:space="preserve">Horas extras Peón de Recolec. Desech. II </t>
  </si>
  <si>
    <t>Horas extras Peón de Recolec. Desech. II</t>
  </si>
  <si>
    <t xml:space="preserve">Horas extras Peón de Recolec. Desech. Ill </t>
  </si>
  <si>
    <t xml:space="preserve">Horas extras Peón de Recolec. Desech. IV </t>
  </si>
  <si>
    <t xml:space="preserve">Horas extras Peón de Recolec. Desech. V </t>
  </si>
  <si>
    <t>Horas extras Peón de Saneamiento I</t>
  </si>
  <si>
    <t xml:space="preserve">Horas extras Encargado de Parque Botanico </t>
  </si>
  <si>
    <t xml:space="preserve">Horas extras Encargado de Parque Infantil </t>
  </si>
  <si>
    <t xml:space="preserve">Horas extras Cood. Del Minipolideportivo </t>
  </si>
  <si>
    <t xml:space="preserve">Horas extras Jardinero </t>
  </si>
  <si>
    <t xml:space="preserve">Horas extras Peòn de Aseo del Parque Botanico </t>
  </si>
  <si>
    <t xml:space="preserve">Horas extras Peòn de Aseo del Miniestadio </t>
  </si>
  <si>
    <t xml:space="preserve">Horas extras Peon de Aseo del Parque Metalio </t>
  </si>
  <si>
    <t xml:space="preserve">Horas extras Electricista I  </t>
  </si>
  <si>
    <t xml:space="preserve">Horas extras Colaborador de Electricista </t>
  </si>
  <si>
    <t xml:space="preserve">Horas extras Custodio de Cementerio </t>
  </si>
  <si>
    <t>Horas extras Encargado de Mantenimiento y Ornato</t>
  </si>
  <si>
    <t>Horas extras Encargado de Mantenimiento General</t>
  </si>
  <si>
    <t xml:space="preserve">Horas extras Pintor </t>
  </si>
  <si>
    <t xml:space="preserve">Horas extras Mecánico </t>
  </si>
  <si>
    <t>Aguinaldo Admor. de Mercados y Terminal</t>
  </si>
  <si>
    <t xml:space="preserve">Aguinaldo  Asistente </t>
  </si>
  <si>
    <t xml:space="preserve">Aguinaldo Cobrador I </t>
  </si>
  <si>
    <t>Aguinaldo Cobrador I</t>
  </si>
  <si>
    <t>Aguinaldo Cobrador Il</t>
  </si>
  <si>
    <t xml:space="preserve">Aguinaldo Cobrador Ill </t>
  </si>
  <si>
    <t>Aguinaldo Peón de Saneamiento Ill</t>
  </si>
  <si>
    <t xml:space="preserve">Vacación Admor. de Mercado y Terminal </t>
  </si>
  <si>
    <t xml:space="preserve">Vacación Sub Jefe </t>
  </si>
  <si>
    <t xml:space="preserve">Vacación Asistente </t>
  </si>
  <si>
    <t xml:space="preserve">Vacación Cobrador I </t>
  </si>
  <si>
    <t xml:space="preserve">Vacación Cobrador Ill </t>
  </si>
  <si>
    <t xml:space="preserve">Horas extras Asistente </t>
  </si>
  <si>
    <t>Horas extras Cobrador Ill</t>
  </si>
  <si>
    <t>Horas extras Peon de Saneamiento Ill</t>
  </si>
  <si>
    <t>Aguinaldo</t>
  </si>
  <si>
    <t>Beneficios Adicionales (Bonificación)</t>
  </si>
  <si>
    <t>Horas Extraordinarias</t>
  </si>
  <si>
    <t xml:space="preserve">Horas Extraordinarias </t>
  </si>
  <si>
    <t xml:space="preserve">Prestaciones Sociales al Personal (Sub. para Apoyo de Formación Educativa)  $ 125.00 c/u. </t>
  </si>
  <si>
    <t xml:space="preserve">Prestaciones Sociales al Personal (Sub. para Confecciòn de Uniformes) $60.00 c/u. </t>
  </si>
  <si>
    <t xml:space="preserve">Arrendamiento de Bienes Muebles (Fotocopiadoras) </t>
  </si>
  <si>
    <t xml:space="preserve">      ANEXO 3: FORMULACION DEL PRESUPUESTO MUNICIPAL DE INGRESOS</t>
  </si>
  <si>
    <t xml:space="preserve">      CONSOLIDACION DE INGRESOS POR ESPECIFICOS Y FUENTE DE FINANCIAMIENTO</t>
  </si>
  <si>
    <t xml:space="preserve"> FONDO GENERAL</t>
  </si>
  <si>
    <t>SUB TOTAL</t>
  </si>
  <si>
    <t>DONACIONES DIVERSAS</t>
  </si>
  <si>
    <t xml:space="preserve">        TOTAL</t>
  </si>
  <si>
    <t>BID Y FMI</t>
  </si>
  <si>
    <t>De Comercio</t>
  </si>
  <si>
    <t>De Industria</t>
  </si>
  <si>
    <t>Financieros</t>
  </si>
  <si>
    <t>De Servicios</t>
  </si>
  <si>
    <t>Agropecuarios</t>
  </si>
  <si>
    <t>Bares y Restaurantes</t>
  </si>
  <si>
    <t>Estudios Fotograficos</t>
  </si>
  <si>
    <t>Hoteles, Moteles y Similares</t>
  </si>
  <si>
    <t>Maquinas Traganiquel</t>
  </si>
  <si>
    <t>Medicos Hospitalarios</t>
  </si>
  <si>
    <t>Servicios de Esparcimiento</t>
  </si>
  <si>
    <t>Vallas Publicitarias</t>
  </si>
  <si>
    <t>Vialidad</t>
  </si>
  <si>
    <t>Impuestos Municipales Diversos</t>
  </si>
  <si>
    <t>Por Servicios de Certificaciòn o Visado de Documentos</t>
  </si>
  <si>
    <t>Por Expediciòn de Documentos de Identificaciòn</t>
  </si>
  <si>
    <t>Alumbrado Pùblico</t>
  </si>
  <si>
    <t>Aseo Pùblico</t>
  </si>
  <si>
    <t>Casetas Telefónicas</t>
  </si>
  <si>
    <t>Cementerios Municipales</t>
  </si>
  <si>
    <t>Desechos</t>
  </si>
  <si>
    <t>Fiestas</t>
  </si>
  <si>
    <t>Mercados</t>
  </si>
  <si>
    <t>Pavimentaciòn</t>
  </si>
  <si>
    <t>Postes, Torres y Antenas</t>
  </si>
  <si>
    <t>Rastro y Tiangue</t>
  </si>
  <si>
    <t>Revisiòn de Planos</t>
  </si>
  <si>
    <t>Tasas Diversas</t>
  </si>
  <si>
    <t>Permisos y Licencias Municipales</t>
  </si>
  <si>
    <t>Servicios Bàsicos</t>
  </si>
  <si>
    <t>Servicos Diversos</t>
  </si>
  <si>
    <t>De Bienes Diversos</t>
  </si>
  <si>
    <t>Multas por Mora de Impuestos</t>
  </si>
  <si>
    <t>Intereses por Mora de Impuestos</t>
  </si>
  <si>
    <t>Multas por Declaración Extempránea</t>
  </si>
  <si>
    <t>Multas por Registro Civil</t>
  </si>
  <si>
    <t>Otras Multas Municipales</t>
  </si>
  <si>
    <t>Arrendamientos de Bienes Inmuebles</t>
  </si>
  <si>
    <t>Rentabilidad de Cuentas Bancarias</t>
  </si>
  <si>
    <t>Ingresos Diversos</t>
  </si>
  <si>
    <t>Venta de Terrenos</t>
  </si>
  <si>
    <t>Saldo Inicial en Caja</t>
  </si>
  <si>
    <t>Saldo Inicial en Bancos</t>
  </si>
  <si>
    <t>Cuentas por Cobrar de Años Anteriores</t>
  </si>
  <si>
    <t xml:space="preserve">TOTAL DE INGRESOS </t>
  </si>
  <si>
    <t>PROGRAMACION DE INGRESO</t>
  </si>
  <si>
    <t>PROYECCION DE EGRESO (ANEXO 4)</t>
  </si>
  <si>
    <t>PROGRAMACION DE EGRESO (GLOBAL)</t>
  </si>
  <si>
    <t xml:space="preserve">  AÑO 2022</t>
  </si>
  <si>
    <t>Materiales de Defensa y Seguridad Pública</t>
  </si>
  <si>
    <t>Produtos de Cuero y Caucho</t>
  </si>
  <si>
    <t>Beneficios Adicionales (Vacaciones)</t>
  </si>
  <si>
    <t>ANEXO 4.5: PRESUPUESTO MUNICIPAL DE FUNCIONAMIENTO POR ESTRUCTURA PRESUPUESTARIA</t>
  </si>
  <si>
    <t>5</t>
  </si>
  <si>
    <t>TOTAL DE PROYECCION DE EGRESO DE DONACIONES DIVERSAS</t>
  </si>
  <si>
    <t>PROYECCION DE INGRESO DE DONACIONES DIVERSAS</t>
  </si>
  <si>
    <t xml:space="preserve">           ANEXO 4:  FORMULACION DEL PRESUPUESTO MUNICIPAL DE EGRESOS</t>
  </si>
  <si>
    <t xml:space="preserve">                          CONSOLIDADO DE EGRESOS POR ESPECIFICO Y ESTRUCTURA PRESUPUESTARIA</t>
  </si>
  <si>
    <t>1-01-01-2-000 FONDOS PROPIOS</t>
  </si>
  <si>
    <t>1-01-02-2-000 FONDOS PROPIOS</t>
  </si>
  <si>
    <t>1-02-01-2-000 FONDOS PROPIOS</t>
  </si>
  <si>
    <t>1-02-02-2-000 FONDOS PROPIOS</t>
  </si>
  <si>
    <t>1-01-01-5-000 DONACIONES DIVERSAS</t>
  </si>
  <si>
    <t xml:space="preserve">Aguinaldos </t>
  </si>
  <si>
    <t xml:space="preserve">Beneficios Adicionales </t>
  </si>
  <si>
    <t>Beneficios Extraordinarios (Gastos Funerarios)</t>
  </si>
  <si>
    <t>Por Remuneraciones Permanentes ISSS, INSAFORP, INPEP, IPSFA</t>
  </si>
  <si>
    <t>Por Remuneraciones Permanentes AFPs</t>
  </si>
  <si>
    <t>Por Prestación de Servicios en el Exterior</t>
  </si>
  <si>
    <t>Al Personal de Servicios Permanente</t>
  </si>
  <si>
    <t xml:space="preserve">Prestaciones Sociales al Personal </t>
  </si>
  <si>
    <t>Llantas y Neumáticos</t>
  </si>
  <si>
    <t>Materiales e Instrumentos de Laboratorio y Uso Médico</t>
  </si>
  <si>
    <t>Libros, Textos, Utiles de Enseñanza y Publicaciones</t>
  </si>
  <si>
    <t>Servicios de Agua</t>
  </si>
  <si>
    <t>Servicios de Telecomunicaciones</t>
  </si>
  <si>
    <t xml:space="preserve">Alumbrado Público </t>
  </si>
  <si>
    <t>Servicios Jurídicos</t>
  </si>
  <si>
    <t>Deposito de Desechos</t>
  </si>
  <si>
    <t>De Instituciones Descentralizadas no Empresariales</t>
  </si>
  <si>
    <t>A Organismos sin Fines de Lucro</t>
  </si>
  <si>
    <t>Becas</t>
  </si>
  <si>
    <t>Mobiliarios</t>
  </si>
  <si>
    <t>Maquinarias y Equipos</t>
  </si>
  <si>
    <t>Vehículos de Transporte</t>
  </si>
  <si>
    <t>Proyectos y Programas de Inversión Diversos</t>
  </si>
  <si>
    <t>Viales</t>
  </si>
  <si>
    <t>De Salud y Saneamiento Ambiental</t>
  </si>
  <si>
    <t>De Educación y Recreación</t>
  </si>
  <si>
    <t>De Vivienda y Oficina</t>
  </si>
  <si>
    <t>Eléctricas y Comunicaciones</t>
  </si>
  <si>
    <t>Supervisión de Infraestructura</t>
  </si>
  <si>
    <t>Obras de Infraestructuras Diversas</t>
  </si>
  <si>
    <t>TOTAL DE EGRESOS</t>
  </si>
  <si>
    <t>ANEXO 4.1, 4.2, 4.3.1, 4.3.2, 4.4 , 4.5</t>
  </si>
  <si>
    <t>PROGRAMACION DE EGRESO</t>
  </si>
  <si>
    <t xml:space="preserve">PROYECCION DE INGRESO </t>
  </si>
  <si>
    <t xml:space="preserve">PROGRAMCION DE INGRESO </t>
  </si>
  <si>
    <t>ANEXO 3 INGRESO</t>
  </si>
  <si>
    <t>SUMA DE TOTALES</t>
  </si>
  <si>
    <t xml:space="preserve">    AÑO 2022</t>
  </si>
  <si>
    <t>1-02-03-2-000 FONDOS PROPIOS</t>
  </si>
  <si>
    <t>Servicios Profesionales</t>
  </si>
  <si>
    <t>120</t>
  </si>
  <si>
    <t>PROYECCION DE EGRESOS X DEPTO FODES LIBRE DISPO.</t>
  </si>
  <si>
    <t>TOTAL DEPATAMENTO POR LINEA 0203</t>
  </si>
  <si>
    <t>AKA FONDOS PROPIOS 0203</t>
  </si>
  <si>
    <t>ANEXO 4.1 FONDOS PROPIOS 0203</t>
  </si>
  <si>
    <t>TOTAL  ANEXO 4.1 Y 4.2  DE 0203</t>
  </si>
  <si>
    <t>Plan Belén 2022 (Diciembre)</t>
  </si>
  <si>
    <t>Servicios de Telecomunicación</t>
  </si>
  <si>
    <t>Impuestos, Tasas y Derechos Diversos</t>
  </si>
  <si>
    <t>Servicio de Asistencia de soporte Técnico del Sistema de Admón. Tributaria (Pago mensual por $ 541.67)</t>
  </si>
  <si>
    <t>Pasteles para Celebración de Matrimonos</t>
  </si>
  <si>
    <t>Tenedores, Platos, Vasos Desechables para ser utilizados en celebración de Matrinonio</t>
  </si>
  <si>
    <t>Vejigas y Otros Materiales para decorar en celebración de Matrinonio</t>
  </si>
  <si>
    <t>Servilletas y Papel para decorarción en Celebración de Matrimonios</t>
  </si>
  <si>
    <t>Licencia de adobe creative cloud espresarial por 1 año</t>
  </si>
  <si>
    <t>Servicios de Fiscalización</t>
  </si>
  <si>
    <t>TOTAL  UFI</t>
  </si>
  <si>
    <t>Bolsa de Manila</t>
  </si>
  <si>
    <t>Tinta para Impresora HP Negra, Rosada, Celeste y Amarillo</t>
  </si>
  <si>
    <t>Tinta para Impresora EPSON Negra, Rosada, Celeste y Amarillo</t>
  </si>
  <si>
    <t>Borrador de escobita</t>
  </si>
  <si>
    <t>sacapunta de escritorio</t>
  </si>
  <si>
    <t>Disco Duro Externo</t>
  </si>
  <si>
    <t>Sello Fechador</t>
  </si>
  <si>
    <t>Escritorios Ejecutivos</t>
  </si>
  <si>
    <t>Estante de 5 niveles</t>
  </si>
  <si>
    <t>Computadora de Escritorio</t>
  </si>
  <si>
    <t>Scaner EPSON DS 530</t>
  </si>
  <si>
    <t>Servicio Mercado</t>
  </si>
  <si>
    <t>2 Cajas Papel  Bond Tamaño Carta</t>
  </si>
  <si>
    <t>1 Caja Papel Bond Tamaño Oficio</t>
  </si>
  <si>
    <t>1 Resma de Papel de colores Tamaño Carta</t>
  </si>
  <si>
    <t>2 Resma de Folder Manila Tamaño Carta</t>
  </si>
  <si>
    <t>2 Resma de Folder Manila Tamaño Oficio</t>
  </si>
  <si>
    <t>4 Bolsas de Manila Tamaño Carta</t>
  </si>
  <si>
    <t>2 Bolsas de sobres de papel Bond Tamaño Oficio</t>
  </si>
  <si>
    <t>2 Post it Pequeño</t>
  </si>
  <si>
    <t>2 Post it Grande</t>
  </si>
  <si>
    <t>2 Libretas Taquigraficas</t>
  </si>
  <si>
    <t>2 Libretas amarillas rayadas Tamaño Carta</t>
  </si>
  <si>
    <t>2 Botes de Alcohol Gel</t>
  </si>
  <si>
    <t xml:space="preserve">15 Ampos </t>
  </si>
  <si>
    <t>4 Cajas de grapas</t>
  </si>
  <si>
    <t>Cinta Scotch 3m 1/2" (transparente) delgado</t>
  </si>
  <si>
    <t>Correcftor tipo lápiz (paper mate)</t>
  </si>
  <si>
    <t>2 Paquetes de Marcadores Flourescentes (marca artline)</t>
  </si>
  <si>
    <t>2 Tijeras</t>
  </si>
  <si>
    <t>4 Cajas Fastener (plástico)</t>
  </si>
  <si>
    <t>2 Perforador</t>
  </si>
  <si>
    <t>2 Engrapadora Grande</t>
  </si>
  <si>
    <t>3 Cajas de Boligrafos tinta azul punta fina</t>
  </si>
  <si>
    <t>3 cajas de Boligrafos tinta Negra punta fina</t>
  </si>
  <si>
    <t>3 cajas de Boligrafos tinta Roja punta fina</t>
  </si>
  <si>
    <t>4 Cajas Clips Jumbo</t>
  </si>
  <si>
    <t>Regla Metalica de 30 cm</t>
  </si>
  <si>
    <t>Marcador Artline 90 Azul</t>
  </si>
  <si>
    <t>Marcador Artline 90 Negro</t>
  </si>
  <si>
    <t>1 Borrador de Goma</t>
  </si>
  <si>
    <t>Caja de Plumones de Colores (Artline) 509</t>
  </si>
  <si>
    <t>Caja de Plumones de Azul (Artline) 509</t>
  </si>
  <si>
    <t>3 Cajas de Lapicez</t>
  </si>
  <si>
    <t>Tinta para Impresora Negra</t>
  </si>
  <si>
    <t>Tinta para Impresora Color</t>
  </si>
  <si>
    <t>2 Memorias Flash USB 32 GB</t>
  </si>
  <si>
    <t>2 Basureros</t>
  </si>
  <si>
    <t>5 Cajas de Vasos Desechables</t>
  </si>
  <si>
    <t>2 Sellos Automaticos</t>
  </si>
  <si>
    <t>Pizarra Acrilica de formica Blanca</t>
  </si>
  <si>
    <t>Archivero Pequeño</t>
  </si>
  <si>
    <t>4 Sillas de espera plásticas</t>
  </si>
  <si>
    <t>1 Escritorio en L</t>
  </si>
  <si>
    <t>2 Sillas ejecutivas</t>
  </si>
  <si>
    <t>Cafetera</t>
  </si>
  <si>
    <t>Impresora multifuncional de tinta continua</t>
  </si>
  <si>
    <t>Tablet mas Teclado</t>
  </si>
  <si>
    <t>Cinta Scotch (transparente) ancho</t>
  </si>
  <si>
    <t>Marcadores Flourescentes (marca Artline)</t>
  </si>
  <si>
    <t>Sacagrapa Pequeñas</t>
  </si>
  <si>
    <t>Boligrafos color azul</t>
  </si>
  <si>
    <t>Boligrafos color Negro</t>
  </si>
  <si>
    <t>Boligrafos color Roja</t>
  </si>
  <si>
    <t>Caja de Lapices</t>
  </si>
  <si>
    <t>Fastener Inoxidable (cajas)</t>
  </si>
  <si>
    <t>Memoria USB 32GB</t>
  </si>
  <si>
    <t>Café Tostado y Molido</t>
  </si>
  <si>
    <t>Papel Fomy colores  (pliegos) liso</t>
  </si>
  <si>
    <t>Sobres de Papel Manila Tamaño Oficio</t>
  </si>
  <si>
    <t>Sobres de Papel Manila Tamaño Carta</t>
  </si>
  <si>
    <t>Candelas de silicon rollo de 25</t>
  </si>
  <si>
    <t>Resistol cola Blanca en Galon</t>
  </si>
  <si>
    <t>Borradores para Pizarra</t>
  </si>
  <si>
    <t>Pistola de Silicon Grande</t>
  </si>
  <si>
    <t>Acuarelas</t>
  </si>
  <si>
    <t>Reglas Metalicas</t>
  </si>
  <si>
    <t>Cajas de Colores</t>
  </si>
  <si>
    <t>Tijeras Pequeñas</t>
  </si>
  <si>
    <t>Plumones 500 Artline color negras</t>
  </si>
  <si>
    <t>Tablas para Asistencia de Madera</t>
  </si>
  <si>
    <t>Corrector Liqui Paper</t>
  </si>
  <si>
    <t>Metro de Madera</t>
  </si>
  <si>
    <t>Cajas de Grapas</t>
  </si>
  <si>
    <t>Calculadoras</t>
  </si>
  <si>
    <t>Caja de clip jumbo</t>
  </si>
  <si>
    <t>Memoria USB 32 GB</t>
  </si>
  <si>
    <t>Libros para Niños de Cuentos y Coloreo</t>
  </si>
  <si>
    <t>Juguetes Ludicos</t>
  </si>
  <si>
    <t>Sello de la Unidad de la Niñez y Adolescencia</t>
  </si>
  <si>
    <t>Pizarras Acrílicas</t>
  </si>
  <si>
    <t>Mesas Plásticas Cuadradas Plegables</t>
  </si>
  <si>
    <t>Estante o Librera de Madera</t>
  </si>
  <si>
    <t>Cañon para Proyectar</t>
  </si>
  <si>
    <t>Pantalla para Proyectar</t>
  </si>
  <si>
    <t>1 Cafetera para 50 tazas</t>
  </si>
  <si>
    <t>Computadora de Escritorios Completo</t>
  </si>
  <si>
    <t>Abrazaderas Clarinete (Madera)</t>
  </si>
  <si>
    <t>Boquillas para Clarinete de Madera</t>
  </si>
  <si>
    <t>Marcadores para Pizarra 509</t>
  </si>
  <si>
    <t>Espejos</t>
  </si>
  <si>
    <t>Uniformes para Banda Municipal</t>
  </si>
  <si>
    <t>Uniformes para Filarmonica Municipal</t>
  </si>
  <si>
    <t>Pianos 7 Octavos</t>
  </si>
  <si>
    <t>Monitor para Bajo Eléctrico</t>
  </si>
  <si>
    <t>Bajo Eléctrico activo 5 Cuerdas</t>
  </si>
  <si>
    <t>Reparación de Instrumentos</t>
  </si>
  <si>
    <t>Refrijerios</t>
  </si>
  <si>
    <t>Camisas Estampada</t>
  </si>
  <si>
    <t>Bolsa Plástica para Basura</t>
  </si>
  <si>
    <t>Tabla de Madera con Clip</t>
  </si>
  <si>
    <t>Marcador para Pizarra Negro</t>
  </si>
  <si>
    <t>Marcadores Artline 90 Negro</t>
  </si>
  <si>
    <t>Cinta doble cara</t>
  </si>
  <si>
    <t>Bolsa Manila Tamaño Carta</t>
  </si>
  <si>
    <t>Marcadores Fluorescents Celeste (Marca Artline)</t>
  </si>
  <si>
    <t>Marcadores Fluorescents Amarrillo (Marca Artline)</t>
  </si>
  <si>
    <t>Caja Fastener</t>
  </si>
  <si>
    <t>Caja Clips Jumbo</t>
  </si>
  <si>
    <t>Regleta Eléctrica</t>
  </si>
  <si>
    <t>Laptop de 15" core 3 de HP</t>
  </si>
  <si>
    <t>Motocleta</t>
  </si>
  <si>
    <t>4 Sillas Secretariales</t>
  </si>
  <si>
    <t>2 Mesa Plegable</t>
  </si>
  <si>
    <t>Pergaminos Bombo Tonal (Plástico)</t>
  </si>
  <si>
    <t>Pergaminos Multitenor (Plástico)</t>
  </si>
  <si>
    <t>Pergamino Macho Golpe Seco (Plástico)</t>
  </si>
  <si>
    <t>Pergamino Hembra Golpe Seco (Plástico)</t>
  </si>
  <si>
    <t>Cuerdas Nylon de Guitarra (Plástico)</t>
  </si>
  <si>
    <t xml:space="preserve">Impresora </t>
  </si>
  <si>
    <t>Azúcar por Libras</t>
  </si>
  <si>
    <t>TOTAL DEL CONCEJO MUNICIPAL</t>
  </si>
  <si>
    <t>TOTAL  DE  SINDICATURA</t>
  </si>
  <si>
    <t>TOTAL DE SECREATARIA MUNICIPAL</t>
  </si>
  <si>
    <t>TOTAL DE AUDITORIA INTERNA</t>
  </si>
  <si>
    <t>TOTAL DE DESPACHO MUNICIPAL</t>
  </si>
  <si>
    <t>TOTAL DE ASESORIA JURIDICA</t>
  </si>
  <si>
    <t>TOTAL DE UNIDAD AMBIENTAL</t>
  </si>
  <si>
    <t>TOTAL DE GESTION Y COOPERACION</t>
  </si>
  <si>
    <t>TOTAL DE GERENCIA GENERAL</t>
  </si>
  <si>
    <t>TOTAL DE GERENCIA ADMON. Y FINAN.</t>
  </si>
  <si>
    <t>TOTAL DE GESTION DEL TALENTO HUMANO</t>
  </si>
  <si>
    <t>TOTAL DE ATENCION AL CLIENTE</t>
  </si>
  <si>
    <t>TOTAL DE TECN. DE LA INFORM. Y COMUN.</t>
  </si>
  <si>
    <t>TOTAL DE UACI</t>
  </si>
  <si>
    <t>TOTAL DE UATM</t>
  </si>
  <si>
    <t>TOTAL  DE DISTRITO</t>
  </si>
  <si>
    <t>TOTAL DE TESORERIA</t>
  </si>
  <si>
    <t>TOTAL DE CONTABILIDAD</t>
  </si>
  <si>
    <t>TOTAL  DE BIENESTAR SOCIAL</t>
  </si>
  <si>
    <t>TOTAL DE PROYECCION SOCIAL</t>
  </si>
  <si>
    <t>TOTAL DE  MUJER Y GENERO</t>
  </si>
  <si>
    <t>TOTAL DE NIÑEZ Y ADOLESCENCIA</t>
  </si>
  <si>
    <t>TOTAL DE UNIDAD MEDICA</t>
  </si>
  <si>
    <t>TOTAL DE BANDA Y FILARM. MUNICIPAL</t>
  </si>
  <si>
    <t>TOTAL DE RECONST. Y TEJIDO SOCIAL</t>
  </si>
  <si>
    <t>TOTAL DE TURISMO</t>
  </si>
  <si>
    <t>TOTAL  DE CULTURA</t>
  </si>
  <si>
    <t>TOTAL  DE DEPORTE</t>
  </si>
  <si>
    <t>TOTAL  DE BOLSA DE EMPLEO</t>
  </si>
  <si>
    <t>TOTAL DEL REF</t>
  </si>
  <si>
    <t>TOTAL  DE AGROPECUARIA</t>
  </si>
  <si>
    <t>Revistas</t>
  </si>
  <si>
    <t>Servicios de Decoración</t>
  </si>
  <si>
    <t>Papeleria y Libros</t>
  </si>
  <si>
    <t>Alimentación (Desayuno, Almuerzo, Refrijerios)</t>
  </si>
  <si>
    <t>Hilo de Sutura # 2, 3, 4</t>
  </si>
  <si>
    <t>Insumos Medicos (Gasas, Torundas, Compresas, Jabón, Yodado Liquido, Solución Salina, Micropore 1", ect.)</t>
  </si>
  <si>
    <t>Baja Lenguas</t>
  </si>
  <si>
    <t>Set de Cirugia menor</t>
  </si>
  <si>
    <t>Set de pinzas de trnasferencia (3 set)</t>
  </si>
  <si>
    <t>Mango de bisturi numero 3, 4, (4 unidades)</t>
  </si>
  <si>
    <t xml:space="preserve">3 Algodonera de acero inoxidable alto grado A </t>
  </si>
  <si>
    <t>Esterilizador termico calor seco bandeja</t>
  </si>
  <si>
    <t xml:space="preserve">2 Grada Metalica </t>
  </si>
  <si>
    <t>Pinzas porta agujas (4 pinzas)</t>
  </si>
  <si>
    <t>Equipo Medicp (Lampara para examinación de pedestal)</t>
  </si>
  <si>
    <t xml:space="preserve">Desecho de medicamento vencido </t>
  </si>
  <si>
    <t>Teléfono Linea Fija</t>
  </si>
  <si>
    <t>61103</t>
  </si>
  <si>
    <t>Equipos Medicos y de Laboratorios</t>
  </si>
  <si>
    <t>Equipos Medicos y Equipos</t>
  </si>
  <si>
    <t>Bascula con tallimetro (Detecto)</t>
  </si>
  <si>
    <t xml:space="preserve">2 Canape </t>
  </si>
  <si>
    <t>Carro de curación</t>
  </si>
  <si>
    <t>Café Tostado</t>
  </si>
  <si>
    <t>Café Instanteneo</t>
  </si>
  <si>
    <t>Amppos Tamaño Carta</t>
  </si>
  <si>
    <t>Tablas de 4 varas</t>
  </si>
  <si>
    <t>Carvas de diferentes medidas (Cuadros en Banco)</t>
  </si>
  <si>
    <t>Trajes Tipicos de Hombre y Mujer</t>
  </si>
  <si>
    <t>Pita de Nylon</t>
  </si>
  <si>
    <t>Malla Decorativa</t>
  </si>
  <si>
    <t>Ampos de diferentes medidas</t>
  </si>
  <si>
    <t>Fomi en Pliegos</t>
  </si>
  <si>
    <t>Pintura Acrílica para cuadros en tubos</t>
  </si>
  <si>
    <t>Spray de diferentes colores</t>
  </si>
  <si>
    <t>Alambre de amarre</t>
  </si>
  <si>
    <t>Clavos de Acero de diferentes medidas</t>
  </si>
  <si>
    <t>Clavos ordinarios de diferentes medidas</t>
  </si>
  <si>
    <t>Tenaza Alicate</t>
  </si>
  <si>
    <t>Alfileres con cabeza de los largos</t>
  </si>
  <si>
    <t>Electrodos 60/13</t>
  </si>
  <si>
    <t>Carbon metalico</t>
  </si>
  <si>
    <t>Estantes Metalicos</t>
  </si>
  <si>
    <t>Set de Cuchillas</t>
  </si>
  <si>
    <t>Estuche de Sierra para caladora</t>
  </si>
  <si>
    <t>Alquiler de Sonido</t>
  </si>
  <si>
    <t>Servicios de Artistias</t>
  </si>
  <si>
    <t>Servicio de Transporte</t>
  </si>
  <si>
    <t>Flores Naturales y Artificiales</t>
  </si>
  <si>
    <t>Fardos de agua purificada</t>
  </si>
  <si>
    <t>Bolsas de manila Tamaño Carta (Resma)</t>
  </si>
  <si>
    <t>Cartulina Pliegos</t>
  </si>
  <si>
    <t>Folder tamaño oficio (Caja)</t>
  </si>
  <si>
    <t>Papel bond tamaño carta  (caja)</t>
  </si>
  <si>
    <t>Papel Bond tamaño oficio (Resma)</t>
  </si>
  <si>
    <t>Papel Bond tamaño carta (Resma)</t>
  </si>
  <si>
    <t>Papel faviano resma</t>
  </si>
  <si>
    <t>Papel Fotografico (20 pack)</t>
  </si>
  <si>
    <t>Sobres Blancos Tamaño Oficio</t>
  </si>
  <si>
    <t>Almohadilla para sello azul</t>
  </si>
  <si>
    <t>Boligrafos tinta roja</t>
  </si>
  <si>
    <t>Boligrafos tinta negro</t>
  </si>
  <si>
    <t>Clip pequeño</t>
  </si>
  <si>
    <t>Papel Bond de colores tamaño carta</t>
  </si>
  <si>
    <t>Cinta Scoch (Transparente) delgada</t>
  </si>
  <si>
    <t>Cinta Scoch (Transparente) ancha</t>
  </si>
  <si>
    <t>Regla metalica de 30 cm.</t>
  </si>
  <si>
    <t>Marcadores Artline 509 color azul</t>
  </si>
  <si>
    <t>Marcador Artine 90 color azul</t>
  </si>
  <si>
    <t>Marcador Artine 90 color negro</t>
  </si>
  <si>
    <t>Tabla con clip de madera tamaño carta</t>
  </si>
  <si>
    <t>Marcadores para pizarra 509 Artline negro</t>
  </si>
  <si>
    <t>Pizarra acrílica grande</t>
  </si>
  <si>
    <t>Memoria USB flach de 32 GB.</t>
  </si>
  <si>
    <t>UPC</t>
  </si>
  <si>
    <t>Sillas Secretarial</t>
  </si>
  <si>
    <t>Pelotas de Futbol</t>
  </si>
  <si>
    <t>Pelotas de BKB</t>
  </si>
  <si>
    <t>Pelotas de Boleyboll</t>
  </si>
  <si>
    <t xml:space="preserve">Uniformes Deportivos </t>
  </si>
  <si>
    <t>Malla para porteria</t>
  </si>
  <si>
    <t>Medallas para diferentes diciplinas</t>
  </si>
  <si>
    <t>Trofeos para diferentes diciplinas</t>
  </si>
  <si>
    <t>Patinetas (para Skate boarding)</t>
  </si>
  <si>
    <t>Buguis (Tabla)</t>
  </si>
  <si>
    <t>Aletas para Surf</t>
  </si>
  <si>
    <t>Pelotas para Sof Bol (huezo)</t>
  </si>
  <si>
    <t>Guantes para portero (par)</t>
  </si>
  <si>
    <t>Camisas de diferentes tallas</t>
  </si>
  <si>
    <t>Cartuina estañada de diferentes colores</t>
  </si>
  <si>
    <t>Papel Kimberly</t>
  </si>
  <si>
    <t>Papel Crespon de diferentes colores</t>
  </si>
  <si>
    <t>Papel China de diferentes colores</t>
  </si>
  <si>
    <t>Papel lustre de diferentes colores</t>
  </si>
  <si>
    <t>Fomy de colores y estañado (Pagina)</t>
  </si>
  <si>
    <t>Bolsa para Basura</t>
  </si>
  <si>
    <t>Velas</t>
  </si>
  <si>
    <t>Pistola de silicon</t>
  </si>
  <si>
    <t>Candela de silicon (Kilo)</t>
  </si>
  <si>
    <t>Vasos y Platos Desechables</t>
  </si>
  <si>
    <t>Globos con hielo</t>
  </si>
  <si>
    <t>Servicios de Decoración Navideña</t>
  </si>
  <si>
    <t>Serviciios Artisticos</t>
  </si>
  <si>
    <t>Brochour y Banner</t>
  </si>
  <si>
    <t>Memoria USB DE 32 GB</t>
  </si>
  <si>
    <t>Memoria USB DE 64 GB</t>
  </si>
  <si>
    <t>Café</t>
  </si>
  <si>
    <t xml:space="preserve">Libreta amarilla </t>
  </si>
  <si>
    <t>Post-it Neón 4x6</t>
  </si>
  <si>
    <t>Libros Orden Book</t>
  </si>
  <si>
    <t>Resistol 1 Galon</t>
  </si>
  <si>
    <t>Cinta Adhesiva de 2" Scotch</t>
  </si>
  <si>
    <t>Cinta Selladora</t>
  </si>
  <si>
    <t>Sagrapas</t>
  </si>
  <si>
    <t>Borrador tipo pan</t>
  </si>
  <si>
    <t>Pilot Artline 90"</t>
  </si>
  <si>
    <t>Cajas de Lapices</t>
  </si>
  <si>
    <t>Regla Metalica de 30 CM</t>
  </si>
  <si>
    <t>Fasteners Metalico</t>
  </si>
  <si>
    <t>Papeleras de escritorio</t>
  </si>
  <si>
    <t>Corrector boligrafo Liquid Paper</t>
  </si>
  <si>
    <t>2 Memoria USB 32GB</t>
  </si>
  <si>
    <t>Extención Eléctrica de 25 pies</t>
  </si>
  <si>
    <t>Sillones Ejecutivos</t>
  </si>
  <si>
    <t>Escritorios</t>
  </si>
  <si>
    <t>Computadora completa</t>
  </si>
  <si>
    <t>Bolsas de Manila</t>
  </si>
  <si>
    <t>Lasos Grandes</t>
  </si>
  <si>
    <t>Libreta amarilla</t>
  </si>
  <si>
    <t>Postic-it neón 4x6</t>
  </si>
  <si>
    <t>Mangueras Grandes</t>
  </si>
  <si>
    <t>Guantes de Hule Largos</t>
  </si>
  <si>
    <t>Rinso</t>
  </si>
  <si>
    <t>Barriles Plásticos</t>
  </si>
  <si>
    <t>Tablas con Clip de madera Tamaño Carta</t>
  </si>
  <si>
    <t>Borrador de Pizarra base de madera</t>
  </si>
  <si>
    <t>Tubos de 11/4 Galvanizado</t>
  </si>
  <si>
    <t>Guacales Grandes de acero inoxidable</t>
  </si>
  <si>
    <t>Ganchos de Acero Inoxidable de 3/8 de largo 22 cm</t>
  </si>
  <si>
    <t>Pilos Artline Pizarra 509</t>
  </si>
  <si>
    <t>Pizarra Acrilica</t>
  </si>
  <si>
    <t>Boligrafos rojo, azul y negro</t>
  </si>
  <si>
    <t>Reglas Metálicas de 30 cm</t>
  </si>
  <si>
    <t>Fasteners Metálicos</t>
  </si>
  <si>
    <t>Pilos Artline 90 color</t>
  </si>
  <si>
    <t>Corbos Grandes</t>
  </si>
  <si>
    <t>Piochas completas</t>
  </si>
  <si>
    <t>Palas</t>
  </si>
  <si>
    <t>Azadones</t>
  </si>
  <si>
    <t>Barras</t>
  </si>
  <si>
    <t>Rastrillo de Hierro</t>
  </si>
  <si>
    <t>Tecle (4)</t>
  </si>
  <si>
    <t>Carretillas de Albañil (2)</t>
  </si>
  <si>
    <t>Almaganas</t>
  </si>
  <si>
    <t>Hachas de Carniceros (4)</t>
  </si>
  <si>
    <t>Cuchillos Grandes (4)</t>
  </si>
  <si>
    <t>Sierra corta mano</t>
  </si>
  <si>
    <t>Extención Eléctrica de 50 pies</t>
  </si>
  <si>
    <t>Silllas de Espera</t>
  </si>
  <si>
    <t>Motosierra Stihl Completa</t>
  </si>
  <si>
    <t>Bascula de Pesar Ganado</t>
  </si>
  <si>
    <t>Bomba para Fumigar</t>
  </si>
  <si>
    <t>Extintores para Incendio</t>
  </si>
  <si>
    <t>Pistola de Noqueo</t>
  </si>
  <si>
    <t xml:space="preserve">Tubos Galvanizados </t>
  </si>
  <si>
    <t>Servicios de Arbitraje por Actividades Deportivas</t>
  </si>
  <si>
    <t>Servicios de Entrenador y Gestor de Deportes</t>
  </si>
  <si>
    <t>Servicio de Transporte de Equipos Deportivos</t>
  </si>
  <si>
    <t>8-Unidad de Mediación</t>
  </si>
  <si>
    <t>9-Cuerpo de Agentes Municipales (CAM)</t>
  </si>
  <si>
    <t>10-Comunicaciones y Relaciones Públicas</t>
  </si>
  <si>
    <t>11-Unidad Ambiental</t>
  </si>
  <si>
    <t>12-Unidad de Gestión y Cooperación</t>
  </si>
  <si>
    <t>13-Gerencia General</t>
  </si>
  <si>
    <t>14-Gerencia Administrativa y Fincanciera</t>
  </si>
  <si>
    <t>15-Unidad de Gestión del Talento Humano (UGTH)</t>
  </si>
  <si>
    <t>16-Unidad de Atención al Cliente</t>
  </si>
  <si>
    <t>17-Unidad de Acceso a la Información Pública (UAIP)</t>
  </si>
  <si>
    <t>18-Unidad de Gestión Documental de Archivo</t>
  </si>
  <si>
    <t>19-Unidad de Tecnologías de Información y Comunicación</t>
  </si>
  <si>
    <t xml:space="preserve">20-Unidad de Adquisiciones y Contrataciones Institucional (UACI) </t>
  </si>
  <si>
    <t>21-Unidad de Administración Tributaría Municipal (UATM)</t>
  </si>
  <si>
    <t>22-Distrito</t>
  </si>
  <si>
    <t>23-Unidad Financiera Institucional (UFI)</t>
  </si>
  <si>
    <t xml:space="preserve">24-Presupuesto </t>
  </si>
  <si>
    <t>25-Tesorería</t>
  </si>
  <si>
    <t>26-Contabilidad</t>
  </si>
  <si>
    <t>27-Unidad de Bienestar Social</t>
  </si>
  <si>
    <t>28-Proyección Social</t>
  </si>
  <si>
    <t>29-Unidad de la Mujer y Genero</t>
  </si>
  <si>
    <t>30-Unidad de la Niñez y Adolescencia</t>
  </si>
  <si>
    <t>31-Unidad Medica</t>
  </si>
  <si>
    <t>32-Unidad de Banda y Filarmónica Municipal</t>
  </si>
  <si>
    <t>33-Unidad de Reconstrucción y Tejido Social</t>
  </si>
  <si>
    <t>34-Unidad de Turismo</t>
  </si>
  <si>
    <t>35-Unidad de Cultura</t>
  </si>
  <si>
    <t>36-Unidad de Deportes</t>
  </si>
  <si>
    <t>37-Unidad de Bolsa de Empleo</t>
  </si>
  <si>
    <t>38-Desarrollo Urbano y Proyectos</t>
  </si>
  <si>
    <t>39-Registro del Estado Familiar (REF)</t>
  </si>
  <si>
    <t>40-Unidad Agropecuaria</t>
  </si>
  <si>
    <t>41-Servicios Públicos Municipales</t>
  </si>
  <si>
    <t>8- UNIDAD DE MEDIACION</t>
  </si>
  <si>
    <t>TOTAL DE MEDIACION</t>
  </si>
  <si>
    <t>9- CUERPO DE AGENTES MUNICIPALES (CAM)</t>
  </si>
  <si>
    <t>10- COMUNICACIONES Y RELACIONES PUBLICAS</t>
  </si>
  <si>
    <t>11- UNIDAD AMBIENTAL</t>
  </si>
  <si>
    <t>12- UNIDAD DE GESTION Y COOPERACION</t>
  </si>
  <si>
    <t>13-GERENCIA GENERAL</t>
  </si>
  <si>
    <t>14-GERENCIA ADMINISTRATIVA Y FINANCIERA</t>
  </si>
  <si>
    <t>15- UNIDAD DE GESTION DEL TALENTO HUMANO (UGTH)</t>
  </si>
  <si>
    <t>16- UNIDAD DE ATENCION AL CLIENTE</t>
  </si>
  <si>
    <t>17- UNIDAD DE ACCESO A LA INFORMACION PUBLICA (UAIP)</t>
  </si>
  <si>
    <t>18- UNIDAD DE GESTION DOCUMENTAL DE ARCHIVO</t>
  </si>
  <si>
    <t>19- UNIDAD DE TECNOLOGIAS DE LA INFORMACION Y COMUNICACIÓN</t>
  </si>
  <si>
    <t>20- UNIDAD DE ADQUISICIONES Y CONTRATACIONES INSTITUCIONAL (UACI)</t>
  </si>
  <si>
    <t>21- UNIDAD DE ADMINISTRACION TRIBURIA MUNICIPAL (UATM)</t>
  </si>
  <si>
    <t>22- DISTRITO</t>
  </si>
  <si>
    <t>23-UNIDAD FINANCIERA INSTITUCIONAL (UFI)</t>
  </si>
  <si>
    <t>24- PRESUPUESTO</t>
  </si>
  <si>
    <t>25- TESORERIA</t>
  </si>
  <si>
    <t>26- CONTABILIDAD</t>
  </si>
  <si>
    <t>27-UNIDAD DE BIENESTAR SOCIAL</t>
  </si>
  <si>
    <t>28- PROYECCION SOCIAL</t>
  </si>
  <si>
    <t>29-UNIDAD DE LA MUJER Y GENERO</t>
  </si>
  <si>
    <t xml:space="preserve">30-UNIDAD DE LA NIÑEZ Y ADOLESCENCIA </t>
  </si>
  <si>
    <t>31- UNIDAD MEDICA</t>
  </si>
  <si>
    <t>32-UNIDAD DE BANDA Y FILARMONICA MUNICIPAL</t>
  </si>
  <si>
    <t>33-UNIDAD DE RECONSTRUCCION Y TEJIDO SOCIAL</t>
  </si>
  <si>
    <t xml:space="preserve">34- UNIDAD DE TURISMO </t>
  </si>
  <si>
    <t>35- UNIDAD DE CULTURA</t>
  </si>
  <si>
    <t>36- UNIDAD DE DEPORTES</t>
  </si>
  <si>
    <t>37-UNIDAD DE LA BOLSA DE EMPLEO</t>
  </si>
  <si>
    <t xml:space="preserve">38- DESARROLLO URBANO Y PROYECTOS  </t>
  </si>
  <si>
    <t>39- REGISTRO DEL ESTADO FAMILIAR (REF)</t>
  </si>
  <si>
    <t>40-UNIDAD AGROPECUARIA</t>
  </si>
  <si>
    <t>41- SERVICIOS PUBLICOS MUNICIPALES MUNICIPALES</t>
  </si>
  <si>
    <t xml:space="preserve">7-Unidad Contravencional </t>
  </si>
  <si>
    <t>TOTAL CONTRAVENCIONAL</t>
  </si>
  <si>
    <t xml:space="preserve">7- UNIDAD CONTRAVENCIONAL </t>
  </si>
  <si>
    <t>Infraestructura Social Inversión</t>
  </si>
  <si>
    <t>FODES  Libre Disponibilidad</t>
  </si>
  <si>
    <t>Arrendamento de Bienes Inmuebles</t>
  </si>
  <si>
    <t xml:space="preserve">Alquiler de casas </t>
  </si>
  <si>
    <t>42-Mercados y Terminales</t>
  </si>
  <si>
    <t>42- MERCADOS Y TERMINALES</t>
  </si>
  <si>
    <t>TOTAL MERCADOS Y TERMINALES</t>
  </si>
  <si>
    <t>Materiales de Decoración Diversos</t>
  </si>
  <si>
    <t>Costanera de 3 y 4 varas</t>
  </si>
  <si>
    <t>Papel Manila</t>
  </si>
  <si>
    <t>Telas Blanca Dacron</t>
  </si>
  <si>
    <t>Lazo de seda 3/8</t>
  </si>
  <si>
    <t>Cuartones de 5 varas 4X2"</t>
  </si>
  <si>
    <t>Tela Satín de diferentes Colores</t>
  </si>
  <si>
    <t>Equipo Informático</t>
  </si>
  <si>
    <t>FODES LIBRE DISPONIBILIDAD</t>
  </si>
  <si>
    <t>De Empresas Privadas Financieras</t>
  </si>
  <si>
    <t>PRESTAMO INTERNO</t>
  </si>
  <si>
    <t>ANEXO 4.4:  PRESUPUESTO MUNICIPAL DE EGRESOS DE SERVICIOS DE LA DEUDA POR ESTRUCTURA PRESUPUESTARIA</t>
  </si>
  <si>
    <t>Sindico Municipal</t>
  </si>
  <si>
    <t>TOTAL DE LA LIBRE DISPONIBLIDAD $ 871,955.01</t>
  </si>
  <si>
    <t>CUOTAS $72,662.92  X 11 meses = $ 799,292.12</t>
  </si>
  <si>
    <t>$72,662.89 X 1 mes = $ 72,662.89</t>
  </si>
  <si>
    <t>11 cuotas de $ 72,662.92</t>
  </si>
  <si>
    <t>1 Cuota de $ 72,662.89</t>
  </si>
  <si>
    <t>PRESUPUESTO DEL FONDO LIBRE DISPONIBILIDAD ASIGNACION / 2022</t>
  </si>
  <si>
    <t xml:space="preserve">Ctas FODES Libre Disponiblidad 2% </t>
  </si>
  <si>
    <t xml:space="preserve">Ctas. FODES Libre Disponibilidad 75% </t>
  </si>
  <si>
    <t xml:space="preserve">Ctas. FODES Libre Disponiblidad 25% </t>
  </si>
  <si>
    <t xml:space="preserve">Cta Libre Disponiblidad </t>
  </si>
  <si>
    <t>TOTAL PROYECCION DE INGRESOS :</t>
  </si>
  <si>
    <t xml:space="preserve">SUB. PARA APOYO PARA FORMACION EDUCATIVA  $125.00 c/u. </t>
  </si>
  <si>
    <r>
      <t xml:space="preserve">DIETAS </t>
    </r>
    <r>
      <rPr>
        <sz val="8"/>
        <color theme="1"/>
        <rFont val="Calibri"/>
        <family val="2"/>
        <scheme val="minor"/>
      </rPr>
      <t xml:space="preserve"> ( $2,200 x 4 Dietas  x 14 ) PARA 3 MESES (Junio, Noviembre y Diciembre)</t>
    </r>
  </si>
  <si>
    <t xml:space="preserve">Dietas </t>
  </si>
  <si>
    <t xml:space="preserve">Produtos Textiles y Vestuarios </t>
  </si>
  <si>
    <t xml:space="preserve">Subsidio para Confeccion de Uniformes a 2 empleados a $ 60.00 c/u. </t>
  </si>
  <si>
    <t>Subdelegada</t>
  </si>
  <si>
    <t>Encargado de Unidad de Mediación</t>
  </si>
  <si>
    <t>Agente I</t>
  </si>
  <si>
    <t>Agente Il</t>
  </si>
  <si>
    <t>Paramedico</t>
  </si>
  <si>
    <t xml:space="preserve">Subsidio para Confección de Uniformes 42 empleados $ 60.00c/u. </t>
  </si>
  <si>
    <t>Encargado de Unidad de Gestiòn y Cooperaciòn</t>
  </si>
  <si>
    <t>Gerente General</t>
  </si>
  <si>
    <t xml:space="preserve">Subsidio para Confeccion de Uniformes de 2 empleados a $ 60.00  c/u. </t>
  </si>
  <si>
    <t>Encargado de Unidad de Atención al Cliente</t>
  </si>
  <si>
    <t>Encargado de Seguridad Ocupacional</t>
  </si>
  <si>
    <t>Supervisora de Ordenanzas</t>
  </si>
  <si>
    <t>Encargado de Plaza Artesanal</t>
  </si>
  <si>
    <t>Encargado de Plaza Cultural</t>
  </si>
  <si>
    <t xml:space="preserve">Subsidio para Confeccion de Uniformes19 empleados a $60.00 c/u. </t>
  </si>
  <si>
    <t>Encargado de Unidad de Gestión Documental de Archivo</t>
  </si>
  <si>
    <t>Jefe de Unidad de Tecnologías de la Información y Comunicación</t>
  </si>
  <si>
    <t>Asistente de la UTIC</t>
  </si>
  <si>
    <t>Encargado de Soporte Técnico de Equipo</t>
  </si>
  <si>
    <t>Encargado de Redes y Comunicaciones</t>
  </si>
  <si>
    <t>Colaborador de la UTIC</t>
  </si>
  <si>
    <t>Subsidio para Confeccion de Uniformes 6 empleados a $ 60.00 c/u.</t>
  </si>
  <si>
    <t>AKA FODES LIBRE DISPONIBILIDAD</t>
  </si>
  <si>
    <t>ANEXO 4.2 FODES LIBRE DISPONIBILIDAD</t>
  </si>
  <si>
    <t>Asistente de UATM</t>
  </si>
  <si>
    <t>Notificador Ill</t>
  </si>
  <si>
    <t xml:space="preserve">Subsidio para Confeccion de Uniformes 20 empleados a $ 60.00  c/u. </t>
  </si>
  <si>
    <t>Encargado de Distrito</t>
  </si>
  <si>
    <t>Subsidio para Confeccion de Uniformes 2empleados a  $ 60.00  c/u.</t>
  </si>
  <si>
    <t>Jefe UFI</t>
  </si>
  <si>
    <t>Encargado de Analisis Financiero</t>
  </si>
  <si>
    <t>Subsidio para Confeccion de Uniformes 2 empleados a  $ 60.00  c/u.</t>
  </si>
  <si>
    <t>Encargada de Pagos</t>
  </si>
  <si>
    <t xml:space="preserve">Subsidio para Confeccion  de Uniformes 5 empleados a $ 60.00 c/u. </t>
  </si>
  <si>
    <t>Encargado de Unidad de Bienestar Social y Prevención de la violencia</t>
  </si>
  <si>
    <t>Coord. De Centros de Bienestar Social</t>
  </si>
  <si>
    <t>Promotor I</t>
  </si>
  <si>
    <t>Promotor II</t>
  </si>
  <si>
    <t>Subsidio para Confeccion de Uniformes 21 empleados a  $ 60.00  c/u.</t>
  </si>
  <si>
    <t xml:space="preserve">Colaborador de la Niñez </t>
  </si>
  <si>
    <t>Psicologo</t>
  </si>
  <si>
    <t>Encargada de Promoción en Salud</t>
  </si>
  <si>
    <t xml:space="preserve">Subsidio para Cofeccion de Uniformes 5 empleados a $ 60.00 c/u. </t>
  </si>
  <si>
    <t>Maestro de Musica</t>
  </si>
  <si>
    <t xml:space="preserve">Subsidio para Confeccion de Uniformes 5 empleados a  $ 60.00  c/u. </t>
  </si>
  <si>
    <t>Encargado de Centros de Alcances</t>
  </si>
  <si>
    <t xml:space="preserve">Tec. Asistencia Turistica </t>
  </si>
  <si>
    <t>Subsidio para Confección de Uniformes 5 empleados a  $ 60.00  c/u.</t>
  </si>
  <si>
    <t>Encargado de Cultura</t>
  </si>
  <si>
    <t>Maestro de Danza</t>
  </si>
  <si>
    <t xml:space="preserve">Subsidio para Confección de Uniformes 4 empleados a  $ 60.00  c/u. </t>
  </si>
  <si>
    <t xml:space="preserve">Encargado de la Unidad de Deportes </t>
  </si>
  <si>
    <t>Subsidio para Confección de Uniformes 6 empleados a  $ 60.00  c/u.</t>
  </si>
  <si>
    <t>Arqitecto</t>
  </si>
  <si>
    <t xml:space="preserve">Jefe del REF </t>
  </si>
  <si>
    <t>Digitador del REF</t>
  </si>
  <si>
    <t xml:space="preserve">Subsidio para Confeccion de Uniformes 10 empleados a $ 60.00  c/u. </t>
  </si>
  <si>
    <t>Tec. Agropecuario</t>
  </si>
  <si>
    <t>Encargado de Rastro Municipal</t>
  </si>
  <si>
    <t>Subsidio para Confeccion de Uniformes 5 empleados a  $ 60.00  c/u.</t>
  </si>
  <si>
    <t>Ordenanza de Servicios Públicos</t>
  </si>
  <si>
    <t>Motorista de Desechos Il</t>
  </si>
  <si>
    <t>Motorista de Desechos IV</t>
  </si>
  <si>
    <t>Peon  de Aseo V</t>
  </si>
  <si>
    <t>Peón de Recolec. Desech. IV</t>
  </si>
  <si>
    <t>Peón de Recolec. Desech. V</t>
  </si>
  <si>
    <t>Encargado de Cancha Obelisco</t>
  </si>
  <si>
    <t xml:space="preserve">Colaborador de Logistica </t>
  </si>
  <si>
    <t>Agente ll</t>
  </si>
  <si>
    <t>Peón de Recolec. Desech. lll</t>
  </si>
  <si>
    <t xml:space="preserve">Encargado de Electricistas </t>
  </si>
  <si>
    <t>Electricista l</t>
  </si>
  <si>
    <t>Bodeguero</t>
  </si>
  <si>
    <t>Auxiliar de Mecánico</t>
  </si>
  <si>
    <t>Peón de Mantenimiento</t>
  </si>
  <si>
    <t>Subsidio para confeccion de uniformes 103 empleados a $ 60.00 c/u.</t>
  </si>
  <si>
    <t>Supervisor</t>
  </si>
  <si>
    <t>Ordenanza</t>
  </si>
  <si>
    <t>Peon de saneamiento I</t>
  </si>
  <si>
    <t>1-01-01-1-120 FONDOS FODES LIBRE DISPONIBILIDAD</t>
  </si>
  <si>
    <t>1-01-02-1-120 FONDOS FODES LIBRE DISPONIBILIDAD</t>
  </si>
  <si>
    <t>1-02-01-1-120 FONDOS FODES LIBRE DISPONIBILIDAD</t>
  </si>
  <si>
    <t>1-02-02-1-120 FONDOS FODES LIBRE DISPONIBILIDAD</t>
  </si>
  <si>
    <t>1-02-03-1-120 FONDOS FODES LIBRE DISPONIBILIDAD</t>
  </si>
  <si>
    <t>PRESTACION ECONOMICA POR RETIRO VOLUNTARIO</t>
  </si>
  <si>
    <t>PRODUCTOS ALIMENTICIOS PARA PERSONAS</t>
  </si>
  <si>
    <t>PRODUCTOS AGROPECUARIOS Y FORESTALES</t>
  </si>
  <si>
    <t>PRODUCTOS TEXTILES Y VESTUARIOS (Uniformes a Empleados) (Calzado 2022 $30,000.00; Uniformes $30,000.00) (Calzado 2021 $20,000.00) (textiles $5,00.00)</t>
  </si>
  <si>
    <t>PRODUCTOS DE CUERO Y CAUCHO</t>
  </si>
  <si>
    <t>LLANTAS Y NEUMATICOS</t>
  </si>
  <si>
    <t>COMBUSTIBLES Y LUBRICANTES</t>
  </si>
  <si>
    <t>MATERIALES NO METALICOS Y PRODUCTOS DERIVADOS</t>
  </si>
  <si>
    <t>MATERIALES METALICOS Y PRODUCTOS DERIVADOS</t>
  </si>
  <si>
    <t>MATERIALES E INSTRUMENTAL DE LABORATORIOS Y USO MEDICO</t>
  </si>
  <si>
    <t>HERRAMIENTAS, REPUESTOS Y ACCESORIOS</t>
  </si>
  <si>
    <t>MATERIALES ELECTRICOS</t>
  </si>
  <si>
    <t>BIENES DE USO Y CONSUMO DIVERSOS</t>
  </si>
  <si>
    <t>SERVICIOS DE TELECOMUNICACIONES</t>
  </si>
  <si>
    <t>MANTENIMIENTO Y REPARACION DE VEHICULOS</t>
  </si>
  <si>
    <t>GASTOS DE REPRESENTACION EN EL EXTERIOR</t>
  </si>
  <si>
    <t>SERVICIOS DE PUBLICIDAD</t>
  </si>
  <si>
    <t>IMPRESIONES, PUBLICACIONES Y REPRODUCCIONES</t>
  </si>
  <si>
    <t>ARRENDAMIENTO DE FOTOCOPIADORAS Y OTROS</t>
  </si>
  <si>
    <t>SERVICIOS GENERALES Y ARRENDAMIENTOS DIVERSOS</t>
  </si>
  <si>
    <t>MAQUINARIAS Y EQUIPOS</t>
  </si>
  <si>
    <t>EQUIPO INFORMATICO</t>
  </si>
  <si>
    <t>BIENES MUEBLES DIVERSOS</t>
  </si>
  <si>
    <t>PARA FUNCIONAMIENTO</t>
  </si>
  <si>
    <t>Proyecto # 518 Mejora de caminos vecinales</t>
  </si>
  <si>
    <t>SOBRANTE DE TESORERIA</t>
  </si>
  <si>
    <t>SALDOS DE PROYECTOS</t>
  </si>
  <si>
    <t>PRESUPUESTO DEL FONDO FODES LIBRE DISPONIBILIDAD, POR SOBRANTE DEL 2021</t>
  </si>
  <si>
    <t>PRESUPUESTO MUNICIPAL POR AREA DE GESTION</t>
  </si>
  <si>
    <t>ALCALDIA MUNICIPAL DE ACAJUTLA</t>
  </si>
  <si>
    <t>PARCIAL</t>
  </si>
  <si>
    <t>SUB-TOTAL</t>
  </si>
  <si>
    <t>1- En la Tesorería Municipal</t>
  </si>
  <si>
    <t>SUMAN</t>
  </si>
  <si>
    <t>MENOS:</t>
  </si>
  <si>
    <t>RESUMEN</t>
  </si>
  <si>
    <t xml:space="preserve">DETALLE: </t>
  </si>
  <si>
    <t xml:space="preserve">a) En Bancos </t>
  </si>
  <si>
    <t>MAS:</t>
  </si>
  <si>
    <t>Ingresos Estimados hasta Diciembre del corriente año.</t>
  </si>
  <si>
    <t>2- Ingresos Estimados a Diciembre del corriente año.</t>
  </si>
  <si>
    <t>Gastos de Representación en el Exterior</t>
  </si>
  <si>
    <t xml:space="preserve">Aguinaldo Sindico Municipal </t>
  </si>
  <si>
    <t>Aguinaldo de Asistente</t>
  </si>
  <si>
    <t xml:space="preserve">Bonificación 2 empleados $ 300.00 C/U. </t>
  </si>
  <si>
    <t>Aguinaldo del Subdelegada</t>
  </si>
  <si>
    <t>Aguinaldo del Encargado de la Unidad de Mediación</t>
  </si>
  <si>
    <t>Aguinaldo Agente I</t>
  </si>
  <si>
    <t>Aguinaldo Agente Ill</t>
  </si>
  <si>
    <t>Aguinaldo Paramedico</t>
  </si>
  <si>
    <t xml:space="preserve">Bonificación 42 empleados a $ 300.00 c/u. </t>
  </si>
  <si>
    <t xml:space="preserve">Bonificación 6 empleados a $ 300.00 c/u </t>
  </si>
  <si>
    <t>Aguinaldo del Encargado de Unidad de Gestiòn y Cooperaciòn</t>
  </si>
  <si>
    <t>Aguinaldo Gerente General</t>
  </si>
  <si>
    <t xml:space="preserve">Bonificacion de 2 empleados por $ 300.00 </t>
  </si>
  <si>
    <t>Aguinaldo de Encargado de Unidad de Atención al Cliente</t>
  </si>
  <si>
    <t>Aguinaldo de Encargado de Seguridad Ocupacional</t>
  </si>
  <si>
    <t>Aguinaldo de Supervisora de Ordenanzas</t>
  </si>
  <si>
    <t xml:space="preserve">Bonificación 19 empleados 25% $300.00 C/U. </t>
  </si>
  <si>
    <t xml:space="preserve">Aguinaldo del Encargado de Unidad de Gestión Documetal de Archivo </t>
  </si>
  <si>
    <t>Aguinaldo Asistente de la UTIC</t>
  </si>
  <si>
    <t>Aguinaldo Encargado de Soporte Técnico de Equipo</t>
  </si>
  <si>
    <t>Aguinaldo Encargado de Redes y Comuniciaciones</t>
  </si>
  <si>
    <t>Aguinaldo Colaborador de UTIC</t>
  </si>
  <si>
    <t xml:space="preserve">Bonificación 6 empleados a $ 300.00 c/u. </t>
  </si>
  <si>
    <t>Aguinaldo Asistenete de UATM</t>
  </si>
  <si>
    <t xml:space="preserve">Aguinaldo Encargada de Fiscalización </t>
  </si>
  <si>
    <t xml:space="preserve">Aguinaldo Notificador IIl </t>
  </si>
  <si>
    <t>Bonificación 20 empleados a $300.00 c/u.</t>
  </si>
  <si>
    <t>Aguinaldo Encargado de Distrito</t>
  </si>
  <si>
    <t>Aguinaldo Jefe UFI</t>
  </si>
  <si>
    <t>Aguinaldo Encargado de Analisis Financiero</t>
  </si>
  <si>
    <t>Bonificación 2 empleados a $ 300.00 c/u.</t>
  </si>
  <si>
    <t>Aguinaldo Encargado de Pagos</t>
  </si>
  <si>
    <t>Aguinaldo Asistente</t>
  </si>
  <si>
    <t>Bonificación de 5 empleados $300.00  c/u.</t>
  </si>
  <si>
    <t>Aguinaldo Encargado de Unidad de Bienestar Social y Prevención a la Violencia</t>
  </si>
  <si>
    <t>Aguinaldo Coordinador de Centros de Bienestar Social</t>
  </si>
  <si>
    <t xml:space="preserve">Aguinaldo Sub Jefe </t>
  </si>
  <si>
    <t>Aguinaldo Sub Jefe de Proyección Social</t>
  </si>
  <si>
    <t>Aguinaldo Colaborador de Logistica</t>
  </si>
  <si>
    <t>Aguinaldo Promotor I</t>
  </si>
  <si>
    <t>Aguinaldo Promotor II</t>
  </si>
  <si>
    <t xml:space="preserve">Bonificación 21 empleados a $ 300.00 c/u. </t>
  </si>
  <si>
    <t xml:space="preserve">Colaborador </t>
  </si>
  <si>
    <t xml:space="preserve">Aguinaldo Colaborador Niñez </t>
  </si>
  <si>
    <t xml:space="preserve">Aguinaldo del Sub Jefe </t>
  </si>
  <si>
    <t>Aguinaldo de Psicologo</t>
  </si>
  <si>
    <t xml:space="preserve">Bonificación 5 empleados a $ 300.00 c/u. </t>
  </si>
  <si>
    <t>Aguinaldo del Encargado de Unidad de Banda y Filarmojica Municipal</t>
  </si>
  <si>
    <t>Aguinaldo del Asistente</t>
  </si>
  <si>
    <t>Aguinaldo del Maestro de Musica</t>
  </si>
  <si>
    <t>Bonificación 5 empleados a $ 300.00 c/u</t>
  </si>
  <si>
    <t>Aguinaldo del Encargado de Unidad de Reconstruccion y Tejido Social</t>
  </si>
  <si>
    <t>Aguinaldo del Encargado de Centros de Alcance</t>
  </si>
  <si>
    <t xml:space="preserve">Aguinaldo Tec. Asistencia Turistica </t>
  </si>
  <si>
    <t xml:space="preserve">Bonificación 5 empleado a $ 300.00 c/u. </t>
  </si>
  <si>
    <t>Aguinaldo Encargado de Cultura</t>
  </si>
  <si>
    <t>Aguinaldo Maestro de Danza</t>
  </si>
  <si>
    <t xml:space="preserve">Bonificación 4 empleado a $ 300.00 c/u. </t>
  </si>
  <si>
    <t xml:space="preserve">Aguinaldo Encargado de la Unidad de Deportes </t>
  </si>
  <si>
    <t>Aguinaldo Promotor en Deportes</t>
  </si>
  <si>
    <t xml:space="preserve">Bonificación 6 empleado a $ 300.00 c/u. </t>
  </si>
  <si>
    <t xml:space="preserve">Aguinaldo del Encargado de Unidad de la Bolsa de Empleo </t>
  </si>
  <si>
    <t>Encargado de Unidad de la Bolsa de Empleo</t>
  </si>
  <si>
    <t>TOTAL 0101 FODES LIBRE DISPONIBILIDAD</t>
  </si>
  <si>
    <t>TOTAL 0102 FODES LIBRE DISPONIBILIDAD</t>
  </si>
  <si>
    <t>TOTAL 0201 FODES LIBRE DISPONIBILIDAD</t>
  </si>
  <si>
    <t>TOTAL 0202 FODES LIBRE DISPONIBILIDAD</t>
  </si>
  <si>
    <t>TOTAL 0203 FODES LIBRE DISPONIBILIDAD</t>
  </si>
  <si>
    <t>PROYECCION DE INGRESO DEL FODES LIBRE DISPONIBILIDAD</t>
  </si>
  <si>
    <t>CUADRO DE DISTRIBUCION DE EGRESO FODES LIBRE DISPONIBILIDAD AREA DE GESTION 1</t>
  </si>
  <si>
    <t>SUMATORIA DE EGRESOS FODES LIBRE DISPONIBILIDAD AREA DE GESTION 1 Y 3</t>
  </si>
  <si>
    <t>Aguinaldo Arquitecto</t>
  </si>
  <si>
    <t>Aguinaldo Encargado de Desarrollo Urbano</t>
  </si>
  <si>
    <t xml:space="preserve">Aguinaldo Jefe del REF </t>
  </si>
  <si>
    <t>Aguinaldo Sub Jefe</t>
  </si>
  <si>
    <t>Aguinaldo Digitador del REF</t>
  </si>
  <si>
    <t xml:space="preserve">Bonificación 10 empleados a $ 300.00 c/u. </t>
  </si>
  <si>
    <t>Aguinaldo del Encargado de Unidad de Agropecuaria</t>
  </si>
  <si>
    <t>Aguinaldo del Tec. Agropecuario</t>
  </si>
  <si>
    <t>Aguinaldo del Encargado de Rastro Municipal</t>
  </si>
  <si>
    <t>Aguinaldo Ordenanza de Servicios Públicos</t>
  </si>
  <si>
    <t>Aguinaldo Motorista de Desechos II</t>
  </si>
  <si>
    <t>Aguinaldo Motorista de Desechos IV</t>
  </si>
  <si>
    <t>Aguinaldo Motorista de Desechos Ill</t>
  </si>
  <si>
    <t xml:space="preserve">Aguinaldo Peòn de Aseo V </t>
  </si>
  <si>
    <t>Aguinaldo Peón de Recolec. Desech. lll</t>
  </si>
  <si>
    <t>Aguinaldo Enc. De Cancha Obelisco</t>
  </si>
  <si>
    <t xml:space="preserve">Aguinaldo Enc. De Electricistas  </t>
  </si>
  <si>
    <t>Aguinaldo Electricista l</t>
  </si>
  <si>
    <t>Aguinaldo Bodeguero</t>
  </si>
  <si>
    <t>Aguinaldo Auxiliar de Mecánico</t>
  </si>
  <si>
    <t>Aguinaldo Peon de Mantenimiento</t>
  </si>
  <si>
    <t xml:space="preserve">Bonificación 103 empledos a $ 300.00 c/u </t>
  </si>
  <si>
    <t xml:space="preserve">Aguinaldo  Sub Jefe </t>
  </si>
  <si>
    <t>Aguinaldo Supervisor</t>
  </si>
  <si>
    <t>Aguinaldo Ordenanza</t>
  </si>
  <si>
    <t xml:space="preserve">Bonificación de 18 empleados $ 300.00 c/u </t>
  </si>
  <si>
    <t>Remuneraciones Diversas del Secretaria Municipal</t>
  </si>
  <si>
    <t xml:space="preserve">Subsidio para Apoyo de Formación Educativa  de 2 empleado a $ 125.00 c/u. </t>
  </si>
  <si>
    <t xml:space="preserve">Subsidio para Apoyo de Formación Educativa 1 empleados  $ 125.00 c/u. </t>
  </si>
  <si>
    <t xml:space="preserve">Subsidio para Apoyo de Formación Educativa 1 empleados a $125.00 c/u. </t>
  </si>
  <si>
    <t xml:space="preserve">Subsidio para Apoyo de Formación Educativa 21 empleados $ 125.00 c/u. </t>
  </si>
  <si>
    <t xml:space="preserve">Subsidio para Apoyo de Formación Educativa a 1 personas a $125.00 c/u. </t>
  </si>
  <si>
    <t xml:space="preserve">Subsidio para Apoyo de Formación Educativa 2 empleados a $125.00 c/u. </t>
  </si>
  <si>
    <t xml:space="preserve">Subsidio para Apoyo de Formación Educativa 9 empleados a $ 125.00 c/u </t>
  </si>
  <si>
    <t>Subsidio para Apoyo de Formación Educativa 2 empleados a $ 125.00 c/u.</t>
  </si>
  <si>
    <t xml:space="preserve">Subsidio para apoyo de formación educativa 13 empleados a $ 125.00 c/u. </t>
  </si>
  <si>
    <t xml:space="preserve">Subsidio para Apoyo de Formación Educativa 5 empleados a $ 125.00 c/u. </t>
  </si>
  <si>
    <t xml:space="preserve">Subsidio para Apoyo de Formación Educativa 7 empleados a $ 125.00 c/u. </t>
  </si>
  <si>
    <t>Subsidio para Apoyo de Formación Educativa de 1 empleados a $ 125.00 c/u.</t>
  </si>
  <si>
    <t xml:space="preserve">Subsidio para Apoyo para Formación Educativa 3 empleados a $ 125.00 c/u. </t>
  </si>
  <si>
    <t xml:space="preserve">Subsidio para Apoyo de Formación Educativa  7 empleados a $ 125.00 c/u. </t>
  </si>
  <si>
    <t xml:space="preserve">Subsidio para apoyo de formación educativa 67 empleados a $ 125.00 c/u. </t>
  </si>
  <si>
    <t>Aportación Patronal AFP Sindico Municipal</t>
  </si>
  <si>
    <t>Aportación Patronal ISSS Sindico Municipal</t>
  </si>
  <si>
    <t>Aporte patronal AFP Secretaria Municipal</t>
  </si>
  <si>
    <t>Aporte patronal ISSS Secretaria Municipal</t>
  </si>
  <si>
    <t>Aporte Patronal INSAFORP Asistente</t>
  </si>
  <si>
    <t>Aportación patronal AFP Subdelegada</t>
  </si>
  <si>
    <t>Aportación patronal ISSS Subdelegado</t>
  </si>
  <si>
    <t>Aporte patronal INSAFORP del Subdelegado</t>
  </si>
  <si>
    <t>Aporte patronal INSAFORP del Enc. De Unidad de Mediación</t>
  </si>
  <si>
    <t>Aportación patronal ISSS del Enc. De Unidad de Mediación</t>
  </si>
  <si>
    <t>Aportación patronal AFP del Enc. De Unidad de Mediación</t>
  </si>
  <si>
    <t>Aportación patronal ISSS del Colaborador</t>
  </si>
  <si>
    <t>Aportación patronal AFP del Colaborador</t>
  </si>
  <si>
    <t>Aporte patronal AFP Agente I</t>
  </si>
  <si>
    <t>Aporte patronal AFP Agente Il</t>
  </si>
  <si>
    <t>Aporte  patronal AFP Paramedico</t>
  </si>
  <si>
    <t>Aporte patronal ISSS Agente I</t>
  </si>
  <si>
    <t>Aporte patronal ISSS Agente Ill</t>
  </si>
  <si>
    <t xml:space="preserve">Aporte  patronal ISSS Agente lV </t>
  </si>
  <si>
    <t>Aporte  patronal ISSS Paramedico</t>
  </si>
  <si>
    <t>Aporte patronal IPSFA Agente I</t>
  </si>
  <si>
    <t>Aporte patronal IPSFA Agente Ill</t>
  </si>
  <si>
    <t>Aporte patronal IPSFA Agente lV</t>
  </si>
  <si>
    <t>Aporte patronal INSAFORP Agente I</t>
  </si>
  <si>
    <t>Aporte patronal INSAFORP Agente lV</t>
  </si>
  <si>
    <t>Aporte patronal INSAFORP Paramedico</t>
  </si>
  <si>
    <t>Aporte patronal INSAFORP Encarg. De Unidad de Gestiòn y Cooperaciòn</t>
  </si>
  <si>
    <t>Aportación patronal ISSS Encarg. De Unidad de Gestiòn y Cooperaciòn</t>
  </si>
  <si>
    <t>Aportación patronal AFP Encarg. De Unidad de Gestiòn y Cooperaciòn</t>
  </si>
  <si>
    <t>Aporte patronal AFP de Gerente General</t>
  </si>
  <si>
    <t>Aporte patronal ISSS Gerente General</t>
  </si>
  <si>
    <t>Aporte patronal INSAFORP de Gerente General</t>
  </si>
  <si>
    <t>Horas Extras de Gerente General</t>
  </si>
  <si>
    <t>Aporte patronal ISSS por Horas Extras de Gerente General</t>
  </si>
  <si>
    <t>Aporte patronal INSAFORP por Horas Extras de Gerente General</t>
  </si>
  <si>
    <t>Aporte patronal AFP por Horas Extras de Gerente General</t>
  </si>
  <si>
    <t>Aporte patronal INSAFORP Enc. de Unidad de Atención al Cliente</t>
  </si>
  <si>
    <t>Aporte patronal INSAFORP Enc. de Seguridad Ocupacional</t>
  </si>
  <si>
    <t>Aporte patronal INSAFORP Supervisor de Ordenanzas</t>
  </si>
  <si>
    <t>Aporte patronal INSAFORP Encargado de Plaza Artesanal</t>
  </si>
  <si>
    <t>Aporte patronal INSAFORP Encargado de Plaza Cultural</t>
  </si>
  <si>
    <t>Aporte patronal ISSS Encargado de Unidad de Atención al Cliente</t>
  </si>
  <si>
    <t>Aporte patronal ISSS Encargado de Seguridad Ocupacional</t>
  </si>
  <si>
    <t>Aporte patronal ISSS Supervisora de Ordenanzas</t>
  </si>
  <si>
    <t>Aporte patronal ISSS Encargado de Plaza Artezanal</t>
  </si>
  <si>
    <t>Aporte patronal ISSS Encargado de Plaza Cultural</t>
  </si>
  <si>
    <t>Aporte patronal AFP Encargado de Unidad de Atención al Cliente</t>
  </si>
  <si>
    <t>Aporte patronal AFP Encargado de Plaza Artesanal</t>
  </si>
  <si>
    <t>Aporte patronal AFP Encargado de Plaza Cultural</t>
  </si>
  <si>
    <t>Aporte patronal AFP Encargado de Seguridad Ocupacional</t>
  </si>
  <si>
    <t>Aporte patronal AFP Supervisora de Ordenanzas</t>
  </si>
  <si>
    <t xml:space="preserve">Aporte patronal INSAFORP Encargado de Unidad de Gestión Documental de Archivo </t>
  </si>
  <si>
    <t>Aportación patronal ISSS Encargado de Unidad de Gestión Documental de Archivo</t>
  </si>
  <si>
    <t xml:space="preserve">Aportación patronal AFP Encargado de Unidad de Gestión Documental de Archivo </t>
  </si>
  <si>
    <t>Aportación patronal IPSFAColaborador l</t>
  </si>
  <si>
    <t>Aporte patronal AFP Asistente de la UTIC</t>
  </si>
  <si>
    <t>Aporte patronal AFP Encargado de Soporte Técnico de Equipo</t>
  </si>
  <si>
    <t>Aporte patronal AFP Encargado de Redes y Comuniciaciónes</t>
  </si>
  <si>
    <t>Aporte patronal AFP Colaborador de UTIC</t>
  </si>
  <si>
    <t>Aporte patronal INSAFORP Asistente de UATM</t>
  </si>
  <si>
    <t>Aporte patronal INSAFORP Encargado de Secciòn de R.C.T.</t>
  </si>
  <si>
    <t>Aporte patronal INSAFORP Inspector de Empresas</t>
  </si>
  <si>
    <t>Aporte patronal INSAFORP Notificador Ill</t>
  </si>
  <si>
    <t>Aporte patronal ISSS Asistente de UATM</t>
  </si>
  <si>
    <t>Aporte patronal ISSS Notificador Ill</t>
  </si>
  <si>
    <t>Aporte patronal AFP Asistente de UATM</t>
  </si>
  <si>
    <t>Aporte patronal AFP Notificador Il</t>
  </si>
  <si>
    <t>Aporte patronal AFP Notificador Ill</t>
  </si>
  <si>
    <t>Aportación patronal AFP Encargado de Distrito</t>
  </si>
  <si>
    <t>Aportación patronal ISSS Encargado de Distrito</t>
  </si>
  <si>
    <t>Aporte Patronal INSAFORP Encargado de Distrito</t>
  </si>
  <si>
    <t>Aporte Patronal INSAFORP Colaborador</t>
  </si>
  <si>
    <t>Aportación patronal AFP Jefe UFI</t>
  </si>
  <si>
    <t>Aportación patronal AFP Encargada de Analisis Financiero</t>
  </si>
  <si>
    <t>Aporte Patronal INSAFORP Jefe UFI</t>
  </si>
  <si>
    <t>Aporte Patronal INSAFORP Encargada de Analisis Financiero</t>
  </si>
  <si>
    <t>Aportación patronal ISSS Jefe UFI</t>
  </si>
  <si>
    <t>Aportación patronal ISSS Encargada de Analisis Financiero</t>
  </si>
  <si>
    <t>Aporte patronal ISSS Encargada de Pagos</t>
  </si>
  <si>
    <t>Aporte patronal INSAFORP Encargada de Pagos</t>
  </si>
  <si>
    <t>Aporte patronal AFP Encargada de Pagos</t>
  </si>
  <si>
    <t>Aporte patronal ISSS Asistente de la UTIC</t>
  </si>
  <si>
    <t>Aporte patronal ISSS Encargado de Soporte Técnico de Equipo</t>
  </si>
  <si>
    <t>Aporte patronal ISSS Encargado de Redes y Comunicaciones</t>
  </si>
  <si>
    <t>Aporte patronal ISSS Colaborador de UTIC</t>
  </si>
  <si>
    <t>Aporte patronal INSAFORP Asistente de la UTIC</t>
  </si>
  <si>
    <t>Aporte patronal INSAFORP Encargado de Soporte Técnico de Equipo</t>
  </si>
  <si>
    <t>Aporte patronal INSAFORP Encargado de Redes y Comunicaciones</t>
  </si>
  <si>
    <t>Aporte patronal INSAFORP Colaborador de UTIC</t>
  </si>
  <si>
    <t>SUELDO</t>
  </si>
  <si>
    <t>Aportación patronal ISSS Encargado de Unidad de Bienestar Social y Prevención de la Violencia</t>
  </si>
  <si>
    <t>Aportación patronal ISSS Asistente</t>
  </si>
  <si>
    <t>Aportación patronal ISSS Coord. De Centros de Bienestar Social</t>
  </si>
  <si>
    <t>Aporte Patronal INSAFORP Encargado de Unidad de Bienestar Social y Prevención de la Violencia</t>
  </si>
  <si>
    <t>Aporte Patronal INSAFORP Coord. De Centros de Bienestar Social</t>
  </si>
  <si>
    <t>Aportación patronal AFP  Encargado de Unidad de Bienestar Social y Prevención de la Violencia</t>
  </si>
  <si>
    <t>Aportación patronal AFP Asistente</t>
  </si>
  <si>
    <t>Aportación patronal AFP Coord. De Centros de Bienestar Social</t>
  </si>
  <si>
    <t>Aporte patronal INSAFORD Secretaria de Proyecciòn Social</t>
  </si>
  <si>
    <t>Aporte patronal INSAFORP Colaborador de Logistica</t>
  </si>
  <si>
    <t>Aporte patronal INSAFORP Promotor I</t>
  </si>
  <si>
    <t>Aporte patronal INSAFORP Promotor II</t>
  </si>
  <si>
    <t>Aporte patronal INSAFORP Promotor lll</t>
  </si>
  <si>
    <t>Aporte patronal IPSFA Promotor l</t>
  </si>
  <si>
    <t>Aporte patronal ISSS Colaborador de Logistica</t>
  </si>
  <si>
    <t>Aporte patronal ISSS Promotor I</t>
  </si>
  <si>
    <t>Aporte patronal ISSS Promotor II</t>
  </si>
  <si>
    <t>Aporte patronal ISSS Promotor lll</t>
  </si>
  <si>
    <t>Aporte patronal AFP Encargada de Logistica</t>
  </si>
  <si>
    <t>Aporte patronal INSAFORP Encargada de Becas</t>
  </si>
  <si>
    <t>Aporte patroanl ISSS Encargada de Becas</t>
  </si>
  <si>
    <t xml:space="preserve">Aguinaldo Encargada de Becas </t>
  </si>
  <si>
    <t>Encargada de Becas</t>
  </si>
  <si>
    <t>Aporte patronal AFP Encargada de Becas</t>
  </si>
  <si>
    <t>Aporte patronal AFP Colaborador de Logistica</t>
  </si>
  <si>
    <t>Aporte patronal AFP Promotor I</t>
  </si>
  <si>
    <t>Aporte patronal AFP Promotor II</t>
  </si>
  <si>
    <t>Aporte patronal AFP Promotor lll</t>
  </si>
  <si>
    <t xml:space="preserve">Aportación patronal AFP Colaborador </t>
  </si>
  <si>
    <t xml:space="preserve">Aportación patronal ISSS Colaborador </t>
  </si>
  <si>
    <t xml:space="preserve">Aporte Patronal INSAFORP Colaborador </t>
  </si>
  <si>
    <t xml:space="preserve">Aportación patronal AFP Colaborador Niñez </t>
  </si>
  <si>
    <t>Aportación patronal ISSS Colaborador Niñez</t>
  </si>
  <si>
    <t>Aportación Patronal AFP Psicologo</t>
  </si>
  <si>
    <t>Aportación Patronal AFP Encargada de Promoción en Salud</t>
  </si>
  <si>
    <t xml:space="preserve">Aguinaldo de Encargada de Promoción en Salud </t>
  </si>
  <si>
    <t>Aportación Patronal INSAFORP Psicologo</t>
  </si>
  <si>
    <t>Aportación Patronal INSAFORP Encargada de Promoción en Salud</t>
  </si>
  <si>
    <t>Aportación Patronal ISSS Psicologo</t>
  </si>
  <si>
    <t>Aportación Patronal ISSS Encargada de Promoción en Salud</t>
  </si>
  <si>
    <t>Aporte Patronal INSAFORP Encargado de Unidad de Banda y Filarmonica Mpal.</t>
  </si>
  <si>
    <t>Aporte Patronal INSAFORP Maestro de Musica</t>
  </si>
  <si>
    <t>Aportación patronal AFP Encargado de Unidad de Banca y Filarmonica Mpal.</t>
  </si>
  <si>
    <t>Aportación patronal AFP Mestro de Musica</t>
  </si>
  <si>
    <t>Aportación patronal ISSS Encargado de Unidad de Banda y Filarmonica Mpal.</t>
  </si>
  <si>
    <t>Aportación patronal ISSS Asitente</t>
  </si>
  <si>
    <t>Aportación patronal ISSS Maestro de Musica</t>
  </si>
  <si>
    <t>Aportación patronal AFP Encargado de Unidad de Reconstrucción y Tejido Social</t>
  </si>
  <si>
    <t>Aportación patronal ISSS Encargado de Unidad de Reconstrucción y Tejido Social</t>
  </si>
  <si>
    <t>Aportación patronal ISSS Encargado de Centros de Alcance</t>
  </si>
  <si>
    <t>Aportación patronal IPSFA Colaborador</t>
  </si>
  <si>
    <t>Aportación patronal IPSFA Encargado de Centros de Alcance</t>
  </si>
  <si>
    <t>Aporte Patronal INSAFORP Encargado de Unidad de Reconstrucción y Tejido Social</t>
  </si>
  <si>
    <t>Aporte Patronal INSAFORP Encargado de Centros de Alcance</t>
  </si>
  <si>
    <t>Aporte patronal INSAFORP Tec. Asistencia Turistica</t>
  </si>
  <si>
    <t>Aportación patronal ISSS Tec. Asistencia Turistica</t>
  </si>
  <si>
    <t>Aportación patronal AFP Tec. Asistencia Turistica</t>
  </si>
  <si>
    <t>Aportación patronal AFP Maestro de Danza</t>
  </si>
  <si>
    <t>Aportación patronal AFP Encargado de Cultura</t>
  </si>
  <si>
    <t>Aportación patronal ISSS Encargado de Cultura</t>
  </si>
  <si>
    <t>Aporte patronal INSAFORP Encargado de Cultura</t>
  </si>
  <si>
    <t>Aportación patronal ISSS Maestro de Danza</t>
  </si>
  <si>
    <t>Aporte patronal INSAFORP Maestro de Danza</t>
  </si>
  <si>
    <t>Aporte patronal INSAFORP Encargado de Unidad de Deportes</t>
  </si>
  <si>
    <t>Aporte patronal INSAFORP Colaorador</t>
  </si>
  <si>
    <t>Aportación patronal AFP Encargado de Unidad de Deportes</t>
  </si>
  <si>
    <t>Aportación patronal AFP Promotor en Deportes</t>
  </si>
  <si>
    <t>Aportación patronal ISSS Encargado de Unidad de Deportes</t>
  </si>
  <si>
    <t>Aportación patronal ISSS Promotor en Deportes</t>
  </si>
  <si>
    <t>Aportación patronal AFP Encargado de Unidad de la Bolsa de Empleo</t>
  </si>
  <si>
    <t>Aportación patronal ISSS Encargado de Unidad de la Bolsa de Empleo</t>
  </si>
  <si>
    <t>Aportación patronal AFP Arquitecto</t>
  </si>
  <si>
    <t>Aportación patronal ISSS Arquitecto</t>
  </si>
  <si>
    <t>Aportación patronal INSAFORP Arquitecto</t>
  </si>
  <si>
    <t>Aporte patronal INSAFORP Sub Jefe</t>
  </si>
  <si>
    <t>Aporte patronal INSAFORP Jefe del REF</t>
  </si>
  <si>
    <t xml:space="preserve">Aporte patronal INSAFORP Digitador del REF </t>
  </si>
  <si>
    <t xml:space="preserve">Aporte patronal ISSS Jefe del REF </t>
  </si>
  <si>
    <t xml:space="preserve">Aporte patronal ISSS Sub Jefe </t>
  </si>
  <si>
    <t xml:space="preserve">Aporte patronal ISSS Digitador del REF </t>
  </si>
  <si>
    <t>Aporte patronal AFP Jefe del REF</t>
  </si>
  <si>
    <t xml:space="preserve">Aporte patronal AFP Sub Jefe </t>
  </si>
  <si>
    <t xml:space="preserve">Aporte patronal AFP Digitador del REF </t>
  </si>
  <si>
    <t>Aporte patronal AFP Colaborador del REFIl</t>
  </si>
  <si>
    <t>Aportación patronal ISSS Encargado de Unidad Agropecuaria</t>
  </si>
  <si>
    <t>Aportación patronal ISSS Tec. Agropecuatio</t>
  </si>
  <si>
    <t>Aportación patronal ISSS Encargado de Rastro Mpal.</t>
  </si>
  <si>
    <t>Aportación patronal AFP Encargado de Unidad Agropecuario</t>
  </si>
  <si>
    <t>Aportación patronal AFP Tec. Agropecuario</t>
  </si>
  <si>
    <t>Aportación patronal AFP Encargado de Rastro Mpal.</t>
  </si>
  <si>
    <t>Aportación patronal AFP Ordenanza de Servicios Públicos</t>
  </si>
  <si>
    <t>Aportación patronal AFP Motorista de Desechos  IV</t>
  </si>
  <si>
    <t>Aportación patronal AFP Peón de Aseo V</t>
  </si>
  <si>
    <t>Peon  de Aseo Ill</t>
  </si>
  <si>
    <t>Aguinaldo Peòn de Aseo Ill</t>
  </si>
  <si>
    <t>Vacaciòn Peòn de Aseo Ill</t>
  </si>
  <si>
    <t xml:space="preserve">Vacaciòn Peòn de Aseo V </t>
  </si>
  <si>
    <t>Aportación patronal AFP Peón de Aseo Ill</t>
  </si>
  <si>
    <t>Aportación patronal AFP Peón de Recolec. Desech. lll</t>
  </si>
  <si>
    <t>Aportación patronal AFP Enc. De Cancha Obelisco</t>
  </si>
  <si>
    <t>Aportación patronal AFP Enc. De Electricistas</t>
  </si>
  <si>
    <t>Aportación patronal AFP Bodeguero</t>
  </si>
  <si>
    <t>Aportación patronal AFP Auxiliar de Mecánico</t>
  </si>
  <si>
    <t>Aportación patronal AFP Peon de Mantenimiento</t>
  </si>
  <si>
    <t>Aportación patronal ISSS Ordenanza de Servicios Públicos</t>
  </si>
  <si>
    <t>Aportación patronal ISSS Motorista de Desechos  IV</t>
  </si>
  <si>
    <t>Aportaciòn Patronal ISSS Operador de Motoniveladora</t>
  </si>
  <si>
    <t>Aportación patronal ISSS Peón de Aseo Ill</t>
  </si>
  <si>
    <t>Aportación patronal ISSS Peón de Aseo V</t>
  </si>
  <si>
    <t>Aportación patronal ISSS Peón de Rec Desech lll</t>
  </si>
  <si>
    <t>Aportación patronal ISSS Enc. De Cancha Obelisco</t>
  </si>
  <si>
    <t>Aportación patronal ISSS Enc. De Electricistas</t>
  </si>
  <si>
    <t>Aportacion patronal ISSS Custodio de Cementerio</t>
  </si>
  <si>
    <t>Aportación patronal ISSS Bodeguero</t>
  </si>
  <si>
    <t>Aportación patronal ISSS Auxiliar de Mecánico</t>
  </si>
  <si>
    <t>Aportación patronal ISSS Peon de Mantenimiento</t>
  </si>
  <si>
    <t>Aportación patronal IPSFA Peón de Recolec. Desech. lll</t>
  </si>
  <si>
    <t>Aportación patronal INSAFORP Ordenanza de Servicios Públicos</t>
  </si>
  <si>
    <t>Aportación patronal INSAFORP Motorista de Desechos Il</t>
  </si>
  <si>
    <t>Aportación patronal INSAFORP Motorista de Desechos IV</t>
  </si>
  <si>
    <t>Aportaciòn Patronal INSAFORD Operador de Motoniveladora</t>
  </si>
  <si>
    <t>Aportación patronal INSAFORP Peón de Aseo  Ill</t>
  </si>
  <si>
    <t>Aportación patronal INSAFORP Peón de Aseo  V</t>
  </si>
  <si>
    <t>Aportación patronal INSAFORP Peón de Rec Desech lll</t>
  </si>
  <si>
    <t>Aportación patronal INSAFORP Enc. De Cancha Obelisco</t>
  </si>
  <si>
    <t>Aportación patronal INSAFORP Encargado de Electricistas</t>
  </si>
  <si>
    <t>Aportación patronal INSAFORP Bodeguero</t>
  </si>
  <si>
    <t>Aportación patronal INSAFORP Auxiliar de Mecanico</t>
  </si>
  <si>
    <t>Aportación patronal INSAFORP Peón de Mantenimiento</t>
  </si>
  <si>
    <t>Aportación patronal INSAFORP Supervisor</t>
  </si>
  <si>
    <t>Aportación patronal INSAFORP Ordenanza</t>
  </si>
  <si>
    <t>Aportación patronal INSAFORP Peón de Saneamiento Il</t>
  </si>
  <si>
    <t>Aportación patronal ISSS Supervisor</t>
  </si>
  <si>
    <t>Aportación patronal ISSS Ordenanza</t>
  </si>
  <si>
    <t>Aportación patronal ISSS Peón de Saneamiento Il</t>
  </si>
  <si>
    <t>Aportación patronal AFP Supervisor</t>
  </si>
  <si>
    <t>Aportación patronal AFP Ordenanza</t>
  </si>
  <si>
    <t>Aportación patronal AFP Peón de Saneamiento Il</t>
  </si>
  <si>
    <t>PROYECCION DE INGRESO FODES LIBRE DISP. Area de Gestión 1</t>
  </si>
  <si>
    <t>PROYECCION DE INGRESO INFRAESTRUCTURAS  (LIBRE DISP. Area Gestión 3  BID-FMI)</t>
  </si>
  <si>
    <t xml:space="preserve">            PROGRAMACION DE INGRESO</t>
  </si>
  <si>
    <t xml:space="preserve">                     ANEXO 3 INGRESO</t>
  </si>
  <si>
    <t>CUADROS DE DISTRIBUCION LIBRE DISPONIBILIDAD</t>
  </si>
  <si>
    <t>Beneficios Adicionales (Prestación Económica por Retiro Voluntario)</t>
  </si>
  <si>
    <t>BENEFICIOS EXTRAORDINARIAS (GASTOS FUNERARIOS A FAMILIA DE EMPLEADOS)</t>
  </si>
  <si>
    <t>Beneficios Extraordinarios (por Gastos Funerarios a Familia de Empleados) (Fondos Propios)</t>
  </si>
  <si>
    <t>Beneficios Adicionales (Prestaciòn Económica por Retiro Voluntario) (Fondos Fodes Libre Disponibilidad)</t>
  </si>
  <si>
    <t>1er.Regidor Propietario (9 Dietas X $ 2,200.00)</t>
  </si>
  <si>
    <t>2do.Regidor Propietario (9 Dietas X $ 2,200.00)</t>
  </si>
  <si>
    <t>3er. Regidor Propietario (9 Dietas X $ 2,200.00)</t>
  </si>
  <si>
    <t>4o. Regidor Propietario (9 Dietas X $ 2,200.00)</t>
  </si>
  <si>
    <t>5o. Regidor Propietario (9 Dietas X $ 2,200.00)</t>
  </si>
  <si>
    <t>6o. Regidor Propietario (9 Dietas X $ 2,200.00)</t>
  </si>
  <si>
    <t>7o.Regidor Propietario (9 Dietas X $ 2,200.00)</t>
  </si>
  <si>
    <t>8o. Regidor Propietario (9 Dietas X $ 2,200.00)</t>
  </si>
  <si>
    <t xml:space="preserve">9  Regidor  Propietario  (9 Dietas X $ 2,200.00) </t>
  </si>
  <si>
    <t>10-Regidor  Propietario (9 Dietas X $ 2,200.00)</t>
  </si>
  <si>
    <t>1er. Regidor Suplente (4 Dietas X $ 2,200.00)</t>
  </si>
  <si>
    <t>2o. Regidor Suplente (4 Dietas X $ 2,200.00)</t>
  </si>
  <si>
    <t>3er. Regidor Suplente (4 Dietas X $ 2,200.00)</t>
  </si>
  <si>
    <t>4o. Regidor Suplente (4 Dietas X $ 2,200.00)</t>
  </si>
  <si>
    <t>1er.Regidor Propietario (4 Dietas X $ 2,200.00)</t>
  </si>
  <si>
    <t>2do.Regidor Propietario (4 Dietas X $ 2,200.00)</t>
  </si>
  <si>
    <t>3er. Regidor Propietario (4 Dietas X $ 2,200.00)</t>
  </si>
  <si>
    <t>4o. Regidor Propietario (4 Dietas X $ 2,200.00)</t>
  </si>
  <si>
    <t>5o. Regidor Propietario (4 Dietas X $ 2,200.00)</t>
  </si>
  <si>
    <t>6o. Regidor Propietario (4 Dietas X $ 2,200.00)</t>
  </si>
  <si>
    <t>7o.Regidor Propietario (4 Dietas X $ 2,200.00)</t>
  </si>
  <si>
    <t>8o. Regidor Propietario (4 Dietas X $ 2,200.00)</t>
  </si>
  <si>
    <t xml:space="preserve">9  Regidor  Propietario  (4 Dietas X $ 2,200.00) </t>
  </si>
  <si>
    <t>10-Regidor  Propietario (4 Dietas X $ 2,200.00)</t>
  </si>
  <si>
    <t>Beneficios Extraordinarios (por Gastos Funerarios a Familia de Empleados) (Fondo Fodes Libre Disponibilidad)</t>
  </si>
  <si>
    <t>EXTRAS</t>
  </si>
  <si>
    <t>Horas Extras del Colector de Aduana</t>
  </si>
  <si>
    <t>sueldo</t>
  </si>
  <si>
    <t>extras</t>
  </si>
  <si>
    <t>Horas extras Asistente</t>
  </si>
  <si>
    <t>Horas extras Secretaria</t>
  </si>
  <si>
    <t>Horas extras Ordenanza de Servicios Públicos</t>
  </si>
  <si>
    <t>Horas extras Motorista de Desechos II</t>
  </si>
  <si>
    <t>Horas extras Motorista de Desechos Ill</t>
  </si>
  <si>
    <t>Horas extras Motorista de Desechos IV</t>
  </si>
  <si>
    <t>Horas extras Peón de Aseo Ill</t>
  </si>
  <si>
    <t>Horas extras Peón de Aseo V</t>
  </si>
  <si>
    <t>Horas extras Peón de Recolec. Desech. lll</t>
  </si>
  <si>
    <t>Horas extras Enc. De Cancha Obelisco</t>
  </si>
  <si>
    <t>Horas extras Enc. De Electricistas</t>
  </si>
  <si>
    <t>Horas extras Bodeguero</t>
  </si>
  <si>
    <t xml:space="preserve">Horas extras Auxiliar de Mecánico </t>
  </si>
  <si>
    <t>Horas extras Peon de Mantenimiento</t>
  </si>
  <si>
    <t>Aportación patronal AFP por horas extras Secretaria</t>
  </si>
  <si>
    <t>Aportación patronal AFP por horas extras Ordenanza de Servicios Públicos</t>
  </si>
  <si>
    <t>Aportación patronal AFP por horas extras Motorista de Desechos Il</t>
  </si>
  <si>
    <t>Aportación patronal AFP por horas extras Motorista de Desechos IV</t>
  </si>
  <si>
    <t>Aportación patronal AFP por horas extras Peón de Aseo Ill</t>
  </si>
  <si>
    <t>Aportación patronal AFP por horas extras Peón de Aseo V</t>
  </si>
  <si>
    <t>Aportación patronal AFP por horas extras Peón de Recolec. Desech. lll</t>
  </si>
  <si>
    <t>Aportación patronal AFP por horas extras Enc. De Cancha Obelisco</t>
  </si>
  <si>
    <t xml:space="preserve">Aportación patronal AFP por horas extras Enc. De Electricista </t>
  </si>
  <si>
    <t>Aportación patronal AFP por horas extras Bodeguero</t>
  </si>
  <si>
    <t>Aportación patronal AFP por horas extras Mecánico</t>
  </si>
  <si>
    <t>Aportación patronal AFP por horas extras Auxiliar de Mecánico</t>
  </si>
  <si>
    <t>Aportación patronal AFP por horas extras Peón de Mantenimiento</t>
  </si>
  <si>
    <t>Aportación patronal ISSS por horas extras Secretaria</t>
  </si>
  <si>
    <t>Aportación patronal ISSS por horas extras Ordenanza de Servicios Públicos</t>
  </si>
  <si>
    <t>Aportación patronal ISSS por horas extras Motorista de Desechos I</t>
  </si>
  <si>
    <t>Aportación patronal ISSS por horas extras Motorista de Desechos Il</t>
  </si>
  <si>
    <t>Aportacion Patronal ISSS por horas extras Motorista de Desechos lll</t>
  </si>
  <si>
    <t>Aportacion Patronal ISSS por horas extras Motorista de Desechos lV</t>
  </si>
  <si>
    <t>Aportación patronal ISSS por horas extras Peón de Aseo  Ill</t>
  </si>
  <si>
    <t>Aportación patronal ISSS por horas extras Peón de Aseo  V</t>
  </si>
  <si>
    <t>Aportación patronal ISSS por horas extras Peón de Rec Desech V</t>
  </si>
  <si>
    <t>Aportación patronal ISSS por horas extras Peón de Rec Desech IV</t>
  </si>
  <si>
    <t>Aportación patronal ISSS por horas extras Enc. De Cancha Obelisco</t>
  </si>
  <si>
    <t>Aportación patronal ISSS por horas extras Auxiliar de Mecánico</t>
  </si>
  <si>
    <t>Aportación patronal ISSS por horas extras Enc. De Electricistas</t>
  </si>
  <si>
    <t>Aportación patronal ISSS por horas extras Bodeguero</t>
  </si>
  <si>
    <t>Aportación patronal ISSS por horas extras Peón de Mantenimiento</t>
  </si>
  <si>
    <t>Aportación patronal IPSFA por horas extras Peón de Recolec. Desech. IIl</t>
  </si>
  <si>
    <t>Aportación patronal INSAFORP por Horas Extras Asistente</t>
  </si>
  <si>
    <t>Aportación patronal INSAFORP por Horas Extras Secretaria</t>
  </si>
  <si>
    <t>Aportación patronal INSAFORP por Horas Extras Ordenanza de Servicios Públicos</t>
  </si>
  <si>
    <t>Aportación patronal INSAFORP por Horas Extras Motorista de Desechos  Il</t>
  </si>
  <si>
    <t>Aportación patronal INSAFORP por Horas Extras Motorista de Desechos Ill</t>
  </si>
  <si>
    <t>Aportación patronal INSAFORP por Horas Extras Motorista de Desechos IV</t>
  </si>
  <si>
    <t>Aportación patronal INSAFORP por Horas Extras Peón de Aseo lll</t>
  </si>
  <si>
    <t>Aportación patronal INSAFORP por Horas Extras Peón de Aseo V</t>
  </si>
  <si>
    <t>Aportación patronal INSAFORP por Horas Extras Peón de Rec Desech lll</t>
  </si>
  <si>
    <t>Aportación patronal INSAFORP por Horas Extras Enc. De Cancha Obelisco</t>
  </si>
  <si>
    <t>Aportación patronal INSAFORP por Horas Extras Enc. De Electricistas</t>
  </si>
  <si>
    <t>Aportación patronal INSAFORP por Horas Extras Bodeguero</t>
  </si>
  <si>
    <t>Aportación patronal INSAFORP por Horas Extras Auxiliar de Mecanico</t>
  </si>
  <si>
    <t>Aportación patronal INSAFORP por Horas Extras Peón de Mantenimiento</t>
  </si>
  <si>
    <t xml:space="preserve">Horas extras Admor. de Mercados y Terminal  </t>
  </si>
  <si>
    <t xml:space="preserve">Horas extras Sub Jefe </t>
  </si>
  <si>
    <t>Horas extras Supervisor</t>
  </si>
  <si>
    <t>Horas extras Ordenanza</t>
  </si>
  <si>
    <t xml:space="preserve">Horas extras Cobrador I </t>
  </si>
  <si>
    <t xml:space="preserve">Horas extras Cobrador I  </t>
  </si>
  <si>
    <t xml:space="preserve">Horas extras Cobrador Il  </t>
  </si>
  <si>
    <t>Horas extras Peon de Saneamiento I</t>
  </si>
  <si>
    <t>Horas extras Peon de Saneamiento Il</t>
  </si>
  <si>
    <t>Aportación patronal AFP por horas extras Admor. del Mercados y Terminal</t>
  </si>
  <si>
    <t>Aportación patronal AFP por horas extras Supervisor</t>
  </si>
  <si>
    <t>Aportación patronal AFP por horas extras Ordenanza</t>
  </si>
  <si>
    <t>Aportación patronal AFP por horas extras Cobrador Il</t>
  </si>
  <si>
    <t>Aportación patronal AFP por horas extras Peón de Saneamiento Il</t>
  </si>
  <si>
    <t>Aportación patronal ISSS por horas extras Supervisor</t>
  </si>
  <si>
    <t>Aportación patronal ISSS por horas extras Ordenanza</t>
  </si>
  <si>
    <t>Aportación patronal ISSS por horas extras Cobrador Il</t>
  </si>
  <si>
    <t>Aportación patronal ISSS por horas extras Peón de Saneamiento Il</t>
  </si>
  <si>
    <t>Aport. patronal INSAFORP por Horas Extras Admor. de Mercados y Terminal</t>
  </si>
  <si>
    <t>Aportación patronal INSAFORP Admor. de Mercados y Terminal</t>
  </si>
  <si>
    <t>Aport. patronal INSAFORP por Horas Extras Supervisor</t>
  </si>
  <si>
    <t>Aport. patronal INSAFORP por Horas Extras Secretaria</t>
  </si>
  <si>
    <t>Aport. patronal INSAFORP por Horas Extras Ordenanza</t>
  </si>
  <si>
    <t>Aport. patronal INSAFORP por Horas Extras Cobrador Il</t>
  </si>
  <si>
    <t>Aport. patronal INSAFORP por Horas Extras Peón de Saneamiento I</t>
  </si>
  <si>
    <t>Aport. patronal INSAFORP por Horas Extras Peón de Saneamiento Il</t>
  </si>
  <si>
    <t>Vacación Agente I</t>
  </si>
  <si>
    <t>Vacación Agente Ill</t>
  </si>
  <si>
    <t xml:space="preserve">Vacación Agente lV </t>
  </si>
  <si>
    <t>Vacación Paramedico</t>
  </si>
  <si>
    <t>Aporte patronal por vacación AFP Agente l</t>
  </si>
  <si>
    <t>Aporte patronal por vacación AFP Agente Il</t>
  </si>
  <si>
    <t>Aporte  patronal por vacaciòn AFP Agente lV</t>
  </si>
  <si>
    <t>Aporte  patronal por vacaciòn AFP Paramedico</t>
  </si>
  <si>
    <t>Aporte patronal por vacación IPSFA Agente I</t>
  </si>
  <si>
    <t>Aporte patronal por vacación IPSFA Agente Ill</t>
  </si>
  <si>
    <t>Aporte patronal por vacación IPSFA Agente IV</t>
  </si>
  <si>
    <t>Aporte patronal por vacación IPSFA Agente V</t>
  </si>
  <si>
    <t>Aporte  patronal por vacacion ISSS Agente I</t>
  </si>
  <si>
    <t>Aporte patronal por vacación ISSS Agente Il</t>
  </si>
  <si>
    <t>Aporte patronal por vacación ISSS Agente lV</t>
  </si>
  <si>
    <t>Aporte patronal por vacación ISSS Paramedico</t>
  </si>
  <si>
    <t>Aporte patronal por vacación INSAFORP Agente I</t>
  </si>
  <si>
    <t>Aporte patronal por vacación INSAFORP Agente Il</t>
  </si>
  <si>
    <t>Aporte patronal por vacación INSAFORP Paramedico</t>
  </si>
  <si>
    <t>vacaciones</t>
  </si>
  <si>
    <t>Vacación Ordenanza de Servicios Públicos</t>
  </si>
  <si>
    <t>Vacación Motorista de Desechos II</t>
  </si>
  <si>
    <t>Vacación Motorista de Desechos Ill</t>
  </si>
  <si>
    <t>Vacación Motorista de Desechos IV</t>
  </si>
  <si>
    <t>Vacación Peón de Encargado de Cancha Obelisco</t>
  </si>
  <si>
    <t>Vacaciòn Encargado de Electricistas</t>
  </si>
  <si>
    <t>Vacación Asistente</t>
  </si>
  <si>
    <t>Vacación Bodeguero</t>
  </si>
  <si>
    <t xml:space="preserve">Vacación Auxiliar de Mecánico </t>
  </si>
  <si>
    <t>Vacación Peón de Mantenimiento</t>
  </si>
  <si>
    <t>Aporte patronal por vacacion AFP Ordenanza de Servi. Public.</t>
  </si>
  <si>
    <t>Aporte patronal por vacacion AFP Motorista de Desechos Il</t>
  </si>
  <si>
    <t>Aporte patronal por vacacion AFP Motorista de Desechos IV</t>
  </si>
  <si>
    <t>Aporte patronal por vacacion AFP Peón de Aseo Ill</t>
  </si>
  <si>
    <t>Aporte patronal por vacacion AFP Peón de Aseo V</t>
  </si>
  <si>
    <t>Aporte patronal por vacacion AFP Enc. De Cancha Obelisco</t>
  </si>
  <si>
    <t>Aporte patronal por vacacion AFP Enc. De Electricistas</t>
  </si>
  <si>
    <t>Aporte patronal por vacacion AFP Asistente</t>
  </si>
  <si>
    <t>Aporte patronal por vacacion AFP Bodeguero</t>
  </si>
  <si>
    <t>Aporte patronal por vacacion AFP Auxiliar de Mecanico</t>
  </si>
  <si>
    <t>Aporte patronal por vacacion AFP Peón de Mantenimiento</t>
  </si>
  <si>
    <t>Aporte patronal por vacacion AFP Operador de Minicargador</t>
  </si>
  <si>
    <t>Aporte patronal por vacacion IPSFA Peón de Rec. Desech. lll</t>
  </si>
  <si>
    <t>Aporte patronal por vacacion IPSFA Coord. del Minipolideportivo</t>
  </si>
  <si>
    <t>Aporte patronal por vacacion ISSS Sub Jefe de Serv. Públicos</t>
  </si>
  <si>
    <t>Aporte patronal por vacacion ISSS Ordenanza de Serv. Públ.</t>
  </si>
  <si>
    <t>Aporte patronal por vacacion ISSS Motorista de Desechos Il</t>
  </si>
  <si>
    <t>Aporte patronal por vacacion ISSS Motorista de Desechos IV</t>
  </si>
  <si>
    <t>Aporte patronal por vacacion ISSS Peón de Aseo Ill</t>
  </si>
  <si>
    <t>Aporte patronal por vacacion ISSS Peón de Aseo V</t>
  </si>
  <si>
    <t>Aporte patronal por vacacion ISSS Peón de Recolec. Desech. lll</t>
  </si>
  <si>
    <t>Aporte patronal por vacacion ISSS Enc. De Cancha Obelisco</t>
  </si>
  <si>
    <t>Aporte patronal por vacacion ISSS Coord. del Minipolideportivo</t>
  </si>
  <si>
    <t xml:space="preserve">Aporte patronal por vacacion ISSS Peon de Aseo del parque Botanico </t>
  </si>
  <si>
    <t>Aporte patronal por vacacion ISSS Enc. De Electricistas</t>
  </si>
  <si>
    <t>Aporte patronal por vacacion ISSS Asistente</t>
  </si>
  <si>
    <t>Aporte patronal por vacacion ISSS Enc. De Manten. y Ornato</t>
  </si>
  <si>
    <t>Aporte patronal por vacacion ISSS Bodeguero</t>
  </si>
  <si>
    <t>Aporte patronal por vacacion ISSS Auxiliar de Mecánico</t>
  </si>
  <si>
    <t>Aporte patronal por vacacion ISSS Peón de Mantenimiento</t>
  </si>
  <si>
    <t>Aportación patronal por vacacion INSAFORP Ordenanza de Servicios Públicos</t>
  </si>
  <si>
    <t>Aportación patronal por vacacion INSAFORP Motorista de Desechos Il</t>
  </si>
  <si>
    <t>Aportación patronal por vacacion INSAFORP Motorista de Desechos IV</t>
  </si>
  <si>
    <t>Aportación patronal por vacacion INSAFORP Peón de Aseo Ill</t>
  </si>
  <si>
    <t>Aportación patronal por vacacion INSAFORP Peón de Aseo V</t>
  </si>
  <si>
    <t>Aportación patronal por vacacion INSAFORP Peón de Rec Desech lll</t>
  </si>
  <si>
    <t>Aportación patronal por vacacion INSAFORP Enc. De Cancha Obelisco</t>
  </si>
  <si>
    <t>Aportación patronal por vacacion INSAFORP Encar. De Electricistas</t>
  </si>
  <si>
    <t>Aportación patronal por vacacion INSAFORP Asistente</t>
  </si>
  <si>
    <t>Aportación patronal por vacacion INSAFORP Custodio de Cementerio</t>
  </si>
  <si>
    <t>Aportación patronal por vacacion INSAFORP Bodeguero</t>
  </si>
  <si>
    <t>Aportación patronal por vacacion INSAFORP Auxiliar de Mecánico</t>
  </si>
  <si>
    <t>Aportación patronal por vacacion INSAFORP Peón de Mantenimiento</t>
  </si>
  <si>
    <t>Vacación Supervisor</t>
  </si>
  <si>
    <t>Vacación Cobrador Il</t>
  </si>
  <si>
    <t>Vacación Peón de Saneamiento I</t>
  </si>
  <si>
    <t>Vacación Peón de Saneamiento Il</t>
  </si>
  <si>
    <t>Vacación Peón de Saneamiento Ill</t>
  </si>
  <si>
    <t>Aportación patronal por vacación AFP Supervisor</t>
  </si>
  <si>
    <t>Aportación patronal por vacación AFP Peón de Saneamiento I</t>
  </si>
  <si>
    <t>Aportación patronal por vacación AFP Peón de Saneamiento Il</t>
  </si>
  <si>
    <t>Aportación patronal por vacación ISSS Supervisor</t>
  </si>
  <si>
    <t>Aportación patronal por vacación ISSS Peón de Saneamiento I</t>
  </si>
  <si>
    <t>Aportación patronal por vacación ISSS Peón de Saneamiento Il</t>
  </si>
  <si>
    <t>Aport. patronal por vacación INSAFORP Supervisor</t>
  </si>
  <si>
    <t>Aport. patronal por vacación INSAFORP Cobrador l</t>
  </si>
  <si>
    <t>Aport. patronal por vacación INSAFORP Peón de Saneamiento I</t>
  </si>
  <si>
    <t>Aport. patronal por vacación INSAFORP Peón de Saneamiento Il</t>
  </si>
  <si>
    <t>FODES LIBRE DISPON.</t>
  </si>
  <si>
    <t>ANEXO 4.2 FONDOS FODES LIB. DISPONIB.</t>
  </si>
  <si>
    <t>AKA FODES LIB. DISPON.  0203</t>
  </si>
  <si>
    <t>ANEXO 4.2 FODES LIB. DISPON. 0203</t>
  </si>
  <si>
    <t>TOTAL DEL PRESUPUESTO DE EGRESO (FONDOS PROPIOS Y FODES LIB. DISPO.)</t>
  </si>
  <si>
    <t>TOTAL PRESUPUESTO DE INGRESO (FONDOS PROPIOS Y LIBRE. DISPON.)</t>
  </si>
  <si>
    <t xml:space="preserve">ANEXO 4.2  FODES LIBRE DISPONIBILIDAD </t>
  </si>
  <si>
    <t xml:space="preserve">FODES LIB. DISPONIB </t>
  </si>
  <si>
    <t>Productos Textiles y Vestuarios (Calzado 2022 $30,000.00; Uniformes $30,000.00; Calzado 2021 $20,000.00; Textiles $5,000.00)</t>
  </si>
  <si>
    <t xml:space="preserve">Materiales de papel y Carton </t>
  </si>
  <si>
    <t xml:space="preserve">Combustibles y Lubricantes </t>
  </si>
  <si>
    <t>Minerales no Metalicos y Productos Derivados</t>
  </si>
  <si>
    <t>Materiales e Instrumental de Laborarios y Uso Medico</t>
  </si>
  <si>
    <t>Materalies e Instrumnetal de Laboratorios y Uso Medico</t>
  </si>
  <si>
    <t xml:space="preserve">Servicios de Energia Electrica </t>
  </si>
  <si>
    <t>MANTENIMIENTO PREVENTIVO Y CORRECTIVO DE AIRES ACONDICIONADOS Y OTROS</t>
  </si>
  <si>
    <t>Mantenimiento preventivo y correctivo de Aires Acondicionados y Otros</t>
  </si>
  <si>
    <t xml:space="preserve">Mantenimiento Preventivo y Correctivo de Aires Acondicionados </t>
  </si>
  <si>
    <t>Impresiones, Públicaciones y Reproducciones</t>
  </si>
  <si>
    <t xml:space="preserve">Arrendamiento de Bienes Muebles </t>
  </si>
  <si>
    <t>Arrendamiento de Fotocopiadoras y Otros</t>
  </si>
  <si>
    <t xml:space="preserve">Arrendamiento de Fotocopiadoras </t>
  </si>
  <si>
    <t>Equipos Informaticos</t>
  </si>
  <si>
    <t>Mantenimiento y Reparación de Vehículos</t>
  </si>
  <si>
    <t>VEHICULO DE TRANSPORTE</t>
  </si>
  <si>
    <t xml:space="preserve">Subsidio para Confeccion de Uniformes 18 empleados a $ 60.00 c/u. </t>
  </si>
  <si>
    <t>Servicios de Energía Eléctrica Privada ($3,000.00 + $96,427.19)</t>
  </si>
  <si>
    <t>SERVICIOS DE AGUA</t>
  </si>
  <si>
    <t>Alumbrado Público ($3,000.00 + $167,900.00)</t>
  </si>
  <si>
    <t>Saldo Bancario al 31 de  DICIEMBRE del  2021</t>
  </si>
  <si>
    <t>Cuenta Fondo General Gastos</t>
  </si>
  <si>
    <t xml:space="preserve">Cuenta Fiestas Civicas y Patronales </t>
  </si>
  <si>
    <t>Cuenta Salarios</t>
  </si>
  <si>
    <t>Fondo Común Salarios</t>
  </si>
  <si>
    <t>Cuenta Municipalidad de Acajutla</t>
  </si>
  <si>
    <t>Tesorería Efectivo</t>
  </si>
  <si>
    <t>Aduana Efectivo</t>
  </si>
  <si>
    <t>Mercado Efectivo</t>
  </si>
  <si>
    <t>2- En Caja Chica de Aduana</t>
  </si>
  <si>
    <t>3-En Caja de Mercado</t>
  </si>
  <si>
    <t>Deuda Año 2019</t>
  </si>
  <si>
    <t>Deuda Año 2020</t>
  </si>
  <si>
    <t>Deuda Año 2021</t>
  </si>
  <si>
    <t>SALDO BANCARIO ESTIMADO AL 31 DE DICIEMBRE DEL  2021</t>
  </si>
  <si>
    <t>Cuentas Fondos Propios            $  134,477.44</t>
  </si>
  <si>
    <t>a) En Bancos Tesorería</t>
  </si>
  <si>
    <t>b)-En Caja Chica Tesorería</t>
  </si>
  <si>
    <t>Cuentas Fdos Ppios:</t>
  </si>
  <si>
    <t>Fdo Gral Gasto</t>
  </si>
  <si>
    <t>Salarios</t>
  </si>
  <si>
    <t>Fdo Común Salario</t>
  </si>
  <si>
    <t>Municip. De Acajutla</t>
  </si>
  <si>
    <t>Deuda</t>
  </si>
  <si>
    <t>SALDO EN BANCOS AL 31 DE DIC./21</t>
  </si>
  <si>
    <t>1- Egresos (Deuda a Diciembre del corriente año)</t>
  </si>
  <si>
    <t xml:space="preserve"> Fiestas Civicas y Patronales    $   157,280.35</t>
  </si>
  <si>
    <t>TOTAL                                                $   292,303.65</t>
  </si>
  <si>
    <t>DISPONIBILIDAD BANCARIA ESTIMADA FONDOS PROPIOS (INFORME DE TESORERIA)</t>
  </si>
  <si>
    <t>DISPONIBILIDAD BANCARIA ESTIMADA FODES LIBRE DISPONIBILIDAD (INFORME DE TESORERIA)</t>
  </si>
  <si>
    <t xml:space="preserve"> Cajas Chicas                                   $       545.86   </t>
  </si>
  <si>
    <t>SALDO BANCARIO ESTIMADO AL 31 DE DICIEMBRE DE 2021</t>
  </si>
  <si>
    <t>Cuentas de Proyectos en Ejecución</t>
  </si>
  <si>
    <t>Cuentas Globales</t>
  </si>
  <si>
    <t>Cuentas de Proyectos terminados (Sobrantes)</t>
  </si>
  <si>
    <t>2- Ingresos Estimados Asig. Pendiente del corriente año.</t>
  </si>
  <si>
    <t>(Cuotas Pendientes)</t>
  </si>
  <si>
    <t>(Deuda pendiente de pago)</t>
  </si>
  <si>
    <t>1- Egresos Estimados para pago del corriente año solo Devengado y no pagado</t>
  </si>
  <si>
    <t>DISPONIBILIDAD BANCARIA ESTIMADA FONDOS DONACIONES DIVERSAS (INFORME DE TESORERIA)</t>
  </si>
  <si>
    <t>Saldo Bancario al 31 de  Diciembre de 2021</t>
  </si>
  <si>
    <t>Area de Gestión 1</t>
  </si>
  <si>
    <t>Area de Gestión 3</t>
  </si>
  <si>
    <t>SALDO TOTAL</t>
  </si>
  <si>
    <t>DISPONIBILIDAD BANCARIA ESTIMADA FONDOS BID Y FMI (INFORME DE TESORERIA)</t>
  </si>
  <si>
    <t>Cuenta Global Fondos BID</t>
  </si>
  <si>
    <t>Cuentas Global Fondo FMI</t>
  </si>
  <si>
    <t xml:space="preserve">1- Egresos Estimados para pago del corriente año, Devengados y no pagados. </t>
  </si>
  <si>
    <t>SUMA</t>
  </si>
  <si>
    <t xml:space="preserve">1- Egresos Deuda de Diciembre del corriente año mas el valor de los documentos legalizados y no pagados </t>
  </si>
  <si>
    <t xml:space="preserve">    ESTRUCTURA PRESUPUESTARIA</t>
  </si>
  <si>
    <t>TOTAL DEL DETALLE DE PROYECTOS FONDOS BID Y FMI (Saldos en Bancos)</t>
  </si>
  <si>
    <t>UP: 35-Pandemia COVID-19</t>
  </si>
  <si>
    <t>LT: 3504- Recuperación Económica</t>
  </si>
  <si>
    <t>04</t>
  </si>
  <si>
    <t>Obras de Infraestructura Diversas</t>
  </si>
  <si>
    <t>416- Mejoras al Mercado Municipal de Metalío, Cantón Metalío, Municipio de Acajutla, Departamento de Sonsonate (Fondos FMI)</t>
  </si>
  <si>
    <t>UP: 36- Tormenta Tropical Amanda</t>
  </si>
  <si>
    <t>LT: 3601- Rehabilitación de Caminos</t>
  </si>
  <si>
    <t>403- Construcción de Canaleta en Calle Caserío Las Delicias, Cantón Metalío, Municipio de Acajutla, Depto. De Sonsonate (Fondos FMI)</t>
  </si>
  <si>
    <t>PROYECCION DE INGRESO BID Y FMI (SALDOS INICIALES EN BANCOS)</t>
  </si>
  <si>
    <t>4</t>
  </si>
  <si>
    <t>ANEXOS 4.3. 1 Y 4.3.2 DE PROYECTOS CON FONDOS LIBRE DISPONIBILIDAD Y BIB-FMI</t>
  </si>
  <si>
    <t>Depósitos de Desechos</t>
  </si>
  <si>
    <t>Tratamiento y Disposición Final de Deséchos Sólidos de Acajutla</t>
  </si>
  <si>
    <t>De Instituciones Descentralizadas no Empresariales (Comisión a ISDEM)</t>
  </si>
  <si>
    <t>De Empresas Privadas Financieras (Comisión a las Cajas y Bancos)</t>
  </si>
  <si>
    <t>Servicios Juridicos (Honorarios por Escrituración)</t>
  </si>
  <si>
    <t>3-03-01-1-120  FODES LIBRE DISPONIBILIDAD</t>
  </si>
  <si>
    <t>5-0501-4-000 CREDITO FINANCIERO (DESCUENTOS)</t>
  </si>
  <si>
    <t>244-Introducción de Aguas Negras en Colonia Nueva Aajutla y San Emilio, Municipio de Acajutla, Departamento de Sonsonate</t>
  </si>
  <si>
    <t>363- Construcción de Aula, Servicios Sanitarios y Parque de Juegos en Comunidad Colima, Municipio de Acajutla, Departamento de Sonsonate</t>
  </si>
  <si>
    <t>365- Mantenimiento y Reparación de Camiones Recolectores de Desechos Solidos, Municipio de Acajutla, Departamento de Sonsonate</t>
  </si>
  <si>
    <t>Mantenimientos y Reparaciones de Vehiculos</t>
  </si>
  <si>
    <t>372-Mejoramiento en Equipamiento y Adecuación del Departamento del CAM en Alcaldía Municipal de Acajutla, Departamento de Sonsonate</t>
  </si>
  <si>
    <t xml:space="preserve">510-Remodelación de Baños, Area de Recepción, Construcción y Adecuación de Oficinas Administrativas en Alcaldía Municipal de Acajutla, Departamento de Sonsonate </t>
  </si>
  <si>
    <t>511-Asfaltado de Calle Principal Colonia San José Cantón Metalío, Municipio de Acajutla, Departamento de Sonsonate</t>
  </si>
  <si>
    <t>518-Mejoramiento de Caminos Vecinales del Municipio de Acajutla, Departamento de Sonsonate</t>
  </si>
  <si>
    <t>TOTAL DEL DETALLE DE PROYECTOS BID Y FMI (SALDOS INICIALES AL 31/12/21)</t>
  </si>
  <si>
    <t>TOTAL DE PROGRAMACION DE EGRESOS FODES LIBRE DISPONIBILIDAD Asig. 2021</t>
  </si>
  <si>
    <t>TOTAL DEL DETALLE DE PROYECTOS FODES LIBRE DISPONIBILIDAD Asig. 2021</t>
  </si>
  <si>
    <t>TOTAL DE PROYECCION DE LOS FONDOS BID Y FMI ANEXO 4.3.1 (Saldos en Bancos)</t>
  </si>
  <si>
    <t>Proyectos Diversos Fondos BID Y FMI (Sobrantes de Proyectos)</t>
  </si>
  <si>
    <t xml:space="preserve">   ANEXO 4.3.2: PRESUPUESTO MUNICIPAL DE INVERSION POR ESTRUCTURA PRESUPUESTARIA</t>
  </si>
  <si>
    <t xml:space="preserve">   ANEXO 4.3.3: PRESUPUESTO MUNICIPAL DE INVERSION POR ESTRUCTURA PRESUPUESTARIA</t>
  </si>
  <si>
    <t>Estudios Técnicos y Formulación de Carpetas</t>
  </si>
  <si>
    <t>Supervisión de Infraestructuras</t>
  </si>
  <si>
    <t>100-Construcción de Centro Turistico Acajutla, Municipio de Acajutla, Departamento de Sonsonate</t>
  </si>
  <si>
    <t>102-Compra de Maquinaria Pesada para la Municipalidad de Acajutla, Departamento de Sonsonate</t>
  </si>
  <si>
    <t>Aguinaldo Peón de Recolec. Desech. Ill</t>
  </si>
  <si>
    <t>Aportación patronal ISSS por horas extras Peón de Rec Desech Ill</t>
  </si>
  <si>
    <t>Aportación patronal AFP Peón de Recolec. Desech. Ill</t>
  </si>
  <si>
    <t>Aportación patronal AFP por horas extras Peón de Recolec. Desech. Ill</t>
  </si>
  <si>
    <t>103-Compra de Dos Vehículos para uso Administrativo de la Municipalidad de Accajutla, Departamento de Sonsonate</t>
  </si>
  <si>
    <t>104-Compra de Dos Camiones Compactadores para la Recolección de Desechos Sólidos del Municipio de Acajutla, Departamento de Sonsonate</t>
  </si>
  <si>
    <t>105-Reconstrucción y Mejoramiento de Boulevares y Zona Peatonales, Municipio de Acajutla, Departamento de Sonsonate</t>
  </si>
  <si>
    <t>106-Mantenimiento de Alumbrado Público en el Municipio de Acajutla, Departamento de Sonsonate</t>
  </si>
  <si>
    <t>107-Video Vigilancia para la Prevención de la Violencia en el Municipio de Acajutla, Departamento de Sonsonate</t>
  </si>
  <si>
    <t>108-Construcción de Planta de Tratamiento y Disposición Final de Desechos Sólidos, Municipio de Acajutla, Departamento de Sonsonate</t>
  </si>
  <si>
    <t>109-Construcción de Centro de Bienestar Infantil, Municipio deAcajutla, Departamento de Sonsonate</t>
  </si>
  <si>
    <t>110-Introducción de Agua Potable en Colonia San Francisco, Municipio de Acajutla. Departamento de Sonsonate</t>
  </si>
  <si>
    <t>111-Pavimentación de Calle Aledaña a la Municipalidad, contiguo a Centro Escolar Lisandro Larín Zepeda,  en el Municipio de Acajutla, Departamento de Sonsonate</t>
  </si>
  <si>
    <t>112-Adquisición de Sistemas Informáticos para El Mejoramiento de Procesos Administrativos y Financieros de la Municipalidad de Acajutla, Departamento de Sonsonate</t>
  </si>
  <si>
    <t>113-Construcción de Parqueo para Empleados de la Alcaldía Municipal de Acajutla, Departamento de Sonsonate</t>
  </si>
  <si>
    <t>114-Programa de Becas para Jovenes de Escasos Recursos Económicos Municipio de Acajutla, Departamento de Sonsonate</t>
  </si>
  <si>
    <t>116-Construcción de 4 Locales en Plaza Cultural del Municipio de Acajutla, Departamento de Sonsonate</t>
  </si>
  <si>
    <t>117-Instalación de Muro Perimetral e Iluminación de Canchas Las Delicias, Municipio de Acajutla, Departamento de Sonsonate</t>
  </si>
  <si>
    <t>118-Fomento a las Actividades Culturales y Artisticas, Municipio de Acajutla, Departamento de Sonsonate</t>
  </si>
  <si>
    <t>120-Programa de Prevención contra El Dengue, Chikunguya y Zika, Municipio de Acajutla, Departamento de Sonsonate</t>
  </si>
  <si>
    <t>121-Electrícación en Diferentes Comunidades y Caseríos del Municipio de Acajutla, Departamento de Sonsonate</t>
  </si>
  <si>
    <t>122-Recarpeteo de Principales Calles y Avenidas del Casco Urbano del Municipio de Acajutla, Departamento de Sonsonate</t>
  </si>
  <si>
    <t>123-Introducción de Sistema de Agua Potable a la Comunidad San Pedro El Cañal, Municipio de Acajutla, Departamento de Sonsonate</t>
  </si>
  <si>
    <t>124-Introducción de Sistema de Agua Potable en Comunidad Colima, Municipio de Acajutla, Departamento de Sonsonate</t>
  </si>
  <si>
    <t>125-Construcción de Parqueo y Terminal de Buses, Microbuses y Pick Up en el Municipio de Acajutla, Departamento de Sonsonate</t>
  </si>
  <si>
    <t>126-Remodelación de los Mercados 1 y 2 del Municipio de Acajutla, Departamento de Sonsonate</t>
  </si>
  <si>
    <t>127-Construcción de Mercado de Metalío y Distrito Municipal en el Municipio de Acajutla, Departamento de Sonsonate</t>
  </si>
  <si>
    <t>129-Introducción de Sistema de Agua Potable en Colonia Atalaya 1 en el Municipio de Acajutla, Departamento de Sonsonate</t>
  </si>
  <si>
    <t>130-Construcción de Tiangue y Rastro Municipio de Acajutla, Departamento de Sonsonate</t>
  </si>
  <si>
    <t>DESCUENTOS REALIZADOS POR LAS DIFERENTES CAJAS Y BANCOS EN CREDITO FINANCIERO</t>
  </si>
  <si>
    <t>Obligaciones y Transferencias Generales del Estado (1.5% FODES LIBRE DISPONIBILIDAD)</t>
  </si>
  <si>
    <t>Derechos de Intangibles Diversos</t>
  </si>
  <si>
    <t>101-Iluminación de Principales Carreteras del Municipio de Acajutla, Carretera Litoral y Carretera de Acajutla hacia Sonsonate, Municipio de Acajutla, Departamento de Sonsonate</t>
  </si>
  <si>
    <t>115-Proyectos de Infraestructura Diversa, Construcción y Mejoramiento de Conectividad Vial, Proyecto de Mitigación de Riesgos en diferentes Comunidades en el Municipio de Acajutla, Departamento de Sonsonate</t>
  </si>
  <si>
    <t>119-Emergencias Provocadas por Fenómenos Naturales, Municipio de Acajutla, Departamento de Sonsonate</t>
  </si>
  <si>
    <t>128-Introducción de Sistema de Agua Potable en Comunidades y Caseríos del Cantón San Julián desde Campana hasta Kilo 5, Municipio de Acajutla, Departamento de Sonsonate</t>
  </si>
  <si>
    <t>PROYECCION DE EGRESO (ANEXO 4.1, 4.2, 4.3.1, 4.3.2, 4.3.3, 4.4, 4.5)</t>
  </si>
  <si>
    <t>PROYECCION DE EGRESO DE FONDOS PROPIOS (SUMATORIA)</t>
  </si>
  <si>
    <t>LT: 3501- Atención a la Salud</t>
  </si>
  <si>
    <t>420- Prevención del Riesgo de Contagio en el Proceso de Reapertura de la Económica durante La Pandemia COVID-19, Municipio de Acajutla (Fondos FMI)</t>
  </si>
  <si>
    <t>TOTAL DEL DETALLE DE PROYECTOS FONDOS CREDITO FINANCIADO</t>
  </si>
  <si>
    <t>TOTAL  DE PROYECTOS CON FONDOS CREDITO FINANCIADO</t>
  </si>
  <si>
    <t>TOTAL DE DESCUENTOS POR CREDITO FINANCIADO (ANEXO 4.4)</t>
  </si>
  <si>
    <t xml:space="preserve">DETALLE DE PROYECTOS </t>
  </si>
  <si>
    <t>TOTAL DE LOS FONDOS CREDITO FINACIADO CON CAJAS DE CREDITOS Y BANCOS</t>
  </si>
  <si>
    <t>PROYECCION DE INGRESO FONDOS CREDITO FINANCIADO CON CAJAS Y BANCOS</t>
  </si>
  <si>
    <t>TOTAL FONDOS BID Y FMI (DISPONIBILIDAD BANCARIA DE TESORERIA AL 31/12/21)</t>
  </si>
  <si>
    <t>TOTAL DE PAGO POR OTORGAMIENTO DE CREDITO FINANCIADO</t>
  </si>
  <si>
    <t>CUADRO DE PROYECTOS PARA PAGO DE DESCUENTOS DE CREDITO FIANCIADO</t>
  </si>
  <si>
    <t xml:space="preserve">ANEXO 4.3.3 PROYECTOS CON FONDOS CREDITO FINANCIADO </t>
  </si>
  <si>
    <t>PROGRAMACION PRESUPUESTARIA DE DONACIONES DIVERSAS</t>
  </si>
  <si>
    <t>PROGRAMACION DE EGRESO DE DESCUENTO DE CREDITO FIANCIADO</t>
  </si>
  <si>
    <t>PROGRAMACION DE EGRESOS FONDOS CREDITO FINANCIADO</t>
  </si>
  <si>
    <t>PROGRAMACION DE EGRESOS FONDOS BID Y FMI (SALDOS BANCARIOS)</t>
  </si>
  <si>
    <t>TOTAL DE PAGO POR OTORGAMIENTO DE CREDITO FINANCIADO (DESCUENTOS)</t>
  </si>
  <si>
    <t>ANEXO 4.3.3 Y 4.4 PROYECCION DE EGRESO PROYECTOS + DESCUENTOS (PRESTAMO ADQUIRIDO CON CAJAS Y BANCOS)</t>
  </si>
  <si>
    <t>PROYECCION DE INGRESO PROYECTOS + DESCUENTOS  (PRESTAMO ADIQUIDO CON LAS CAJAS Y BANCOS)</t>
  </si>
  <si>
    <t>131-Introducción de Aguas Negras y Construcción de Calle con Concreto Hidráulico en Primera y Novena Calle, Colonia Los Laureles, Municipio de Acajutla, Departamento de Sonsonate</t>
  </si>
  <si>
    <t>Remuneraciones Diversas del Gerente General</t>
  </si>
  <si>
    <t>Subsidio para apoyo de formación educativa 0 empleados a $ 125.00 c/u.</t>
  </si>
  <si>
    <t xml:space="preserve">Subsidio para Apoyo de Formación Educativa 0 empleados a $ 125.00 c/u. </t>
  </si>
  <si>
    <t xml:space="preserve">Subsidio para Apoyo de Formación Educativa 14 empleados a $ 125.00 c/u. </t>
  </si>
  <si>
    <t>Traje para Florklor de caballeros</t>
  </si>
  <si>
    <t>Traje para Florklor de señoritas</t>
  </si>
  <si>
    <t xml:space="preserve">GASTOS </t>
  </si>
  <si>
    <t>0302</t>
  </si>
  <si>
    <t>Pretamo Interno</t>
  </si>
  <si>
    <t>Descuentos por Otorgamiento</t>
  </si>
  <si>
    <t>Prestamo Interno</t>
  </si>
  <si>
    <t>FMI</t>
  </si>
  <si>
    <t>BID-FMI</t>
  </si>
  <si>
    <t>Aguinaldo de Encargado de Plaza Artesanal</t>
  </si>
  <si>
    <t>Aguinaldo de Encargado de Plaza Cultural</t>
  </si>
  <si>
    <t xml:space="preserve">Contribución a Personas Naturales </t>
  </si>
  <si>
    <t>Caja de Grapa Estándar</t>
  </si>
  <si>
    <t>TOTAL DE ACCESO A LA INFORM. PUBLICA</t>
  </si>
  <si>
    <t>TOTAL DE GESTION DOCUM. DE ARCHIVO</t>
  </si>
  <si>
    <t>Aportación Patronal INSAFORP Colaborador  Niñez</t>
  </si>
  <si>
    <t>Aportación Patronal INSAFORP Encargado de Unidad de la Bolsa de Empleo</t>
  </si>
  <si>
    <t>Aportación patronal ISSS Jefe de Desarrollo Urb.y Proyectos</t>
  </si>
  <si>
    <t>TOTAL  DE DESA. URB. Y PROYECTOS</t>
  </si>
  <si>
    <t>Aportación Patronal INSAFORP Encargado de Unidad Agropecuaria</t>
  </si>
  <si>
    <t>Aportación Patronal INSAFORP Asistente</t>
  </si>
  <si>
    <t>Aportación Patronal INSAFORP Tec. Agropecuario</t>
  </si>
  <si>
    <t>Aportación Patronal INSAFORP Encargado de Rastro Mpal.</t>
  </si>
  <si>
    <t>Aportación Patronal INSAFORP Colaborador</t>
  </si>
  <si>
    <t>TOTAL DE SERV. PUBLI. MUNICIP.</t>
  </si>
  <si>
    <t>AÑO 2022</t>
  </si>
  <si>
    <t xml:space="preserve">                  FUENTE O SUBFUENTE DE FINANCIAMIENTO:   DONACIONES DIVERSAS </t>
  </si>
  <si>
    <t>TOTAL FONDOS CREDITO FINACIADO CON CAJAS DE CREDITOS Y BANCOS (PRESTAMO INTERNO)</t>
  </si>
  <si>
    <t>FUENTE O SUBFUENTE DE FINANCIAMIENTO: CREDITO FINANCIADO (DESCUENTOS POR PRESTAMO INTERNO</t>
  </si>
  <si>
    <t xml:space="preserve">                                     PROYECTOS: CREDITO FINANCIERO (PRESTAMO INTERNO)</t>
  </si>
  <si>
    <t>3-0302-4-000 FONDOS CREDITO FINANCIERO (PRESTAMO INTERNO)</t>
  </si>
  <si>
    <t xml:space="preserve">                                                                 PROYECTOS: BID Y FMI</t>
  </si>
  <si>
    <t xml:space="preserve">TOTAL DE PROYECCION FONDOS BID Y FMI (SALDOS BANCARIOS) </t>
  </si>
  <si>
    <t xml:space="preserve">TOTAL DE PROYECTOS DE FONDOS FODES LIBRE DISPONIBILIDAD, Asig. 2021    </t>
  </si>
  <si>
    <t>TOTAL DE PROYECTOS FONDOS CREDITO FINANCIADO (PRESTAMO INTERNO)</t>
  </si>
  <si>
    <t>TOTAL DE PROYECTOS FONDOS FODES LIB. DISP.+ BID-FMI+CREDITO FINAN. (PREST. INTO)</t>
  </si>
  <si>
    <t>PROYECCION DE INGRESO FONDOS: FODES LIB. DISP.+ BID-FMI Y CREDITO (PREST. INTO)</t>
  </si>
  <si>
    <t xml:space="preserve">                                          PROYECTOS: FODES LIBRE DISPONIBILIDAD</t>
  </si>
  <si>
    <t xml:space="preserve"> ANEXO 4.3.1: PRESUPUESTO MUNICIPAL DE INVERSION POR ESTRUCTURA PRESUPUESTARIA</t>
  </si>
  <si>
    <t>FUENTE O SUBFUENTE DE FINANCIAMIENTO:  FODES LIBRE DISPONIBILIDAD</t>
  </si>
  <si>
    <t>PROYECCION DE EGRESO FODES LIBRE DISPONIBILIDAD AREA DE GESTION 3</t>
  </si>
  <si>
    <t>SUMATORIA GENERAL DE EGRESOS (FODES LIBRE DISPONIBILIDAD + PROPIOS) AREA 1</t>
  </si>
  <si>
    <t>TOTAL DE EGRESOS FODES LIBRE DISPONIBILIDAD MAS PROPIOS (ANEXO 4.1 +  4.2) AREA 1</t>
  </si>
  <si>
    <t>PROGRAMACION DE EGRESOS DEL FODES LIBRE DISPONIBILIDAD AREAS DE GESTION  1 Y 3</t>
  </si>
  <si>
    <t>PROYECCION DE EGRESO FODES LIBRE DISPONIBILIDAD (SUMATORIA) AREA DE GESTION 1</t>
  </si>
  <si>
    <t>PROYECCION DE EGRESO DE FODES LIBRE DISPONIBILIDAD (ANEXO 4.2) AREA DE GEST. 1</t>
  </si>
  <si>
    <t>SUMATORIA GENERAL DE EGRESOS (PROPIOS + FODES LIBRE DISPONIBILIDAD) AREA G. 1</t>
  </si>
  <si>
    <t>FUENTE O SUBFUENTE DE FINANCIAMIENTO:   FONDOS PROPIOS</t>
  </si>
  <si>
    <t>TOTAL GENERAL DE PROYECCION DE INGRESO (PROPIOS + FODES LIBRE DISPON.) AREA GES. 1</t>
  </si>
  <si>
    <t>PROYECCION GENERAL DE EGRESO POR DEPTOS. (FONDOS PROPIOS + FODES LIBRE DIS.)  AR. G. 1</t>
  </si>
  <si>
    <t>3-3501-1-109; 3-3504-1-109; 3-3601-1-109 FONDOS BID Y FMI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</si>
</sst>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_-;\-* #,##0_-;_-* &quot;-&quot;??_-;_-@_-"/>
    <numFmt numFmtId="167" formatCode="_([$$-440A]* #,##0.00_);_([$$-440A]* \(#,##0.00\);_([$$-440A]* &quot;-&quot;??_);_(@_)"/>
    <numFmt numFmtId="168" formatCode="&quot;$&quot;#,##0.00_);[Red]\(&quot;$&quot;#,##0.00\)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name val="Arial Narrow"/>
      <family val="2"/>
    </font>
    <font>
      <b/>
      <sz val="10"/>
      <name val="Arial Narrow"/>
      <family val="2"/>
    </font>
    <font>
      <b/>
      <sz val="8"/>
      <color theme="1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8"/>
      <name val="Calibri"/>
      <family val="2"/>
      <scheme val="minor"/>
    </font>
    <font>
      <vertAlign val="superscript"/>
      <sz val="9"/>
      <name val="Arial Narrow"/>
      <family val="2"/>
    </font>
    <font>
      <b/>
      <sz val="10.5"/>
      <name val="Arial Narrow"/>
      <family val="2"/>
    </font>
    <font>
      <b/>
      <sz val="1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b/>
      <sz val="9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9"/>
      <name val="Americana BT"/>
      <family val="1"/>
    </font>
    <font>
      <b/>
      <sz val="10"/>
      <name val="Americana BT"/>
      <family val="1"/>
    </font>
    <font>
      <sz val="11"/>
      <name val="Americana BT"/>
      <family val="1"/>
    </font>
    <font>
      <b/>
      <sz val="14"/>
      <name val="Arial Narrow"/>
      <family val="2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Arial Narrow"/>
      <family val="2"/>
    </font>
    <font>
      <sz val="9"/>
      <color theme="1"/>
      <name val="Calibri"/>
      <family val="2"/>
      <scheme val="minor"/>
    </font>
    <font>
      <sz val="8.5"/>
      <name val="Calibri"/>
      <family val="2"/>
      <scheme val="minor"/>
    </font>
    <font>
      <b/>
      <sz val="8.5"/>
      <name val="Arial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sz val="9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theme="1"/>
      <name val="Arial Narrow"/>
      <family val="2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name val="Arial"/>
      <family val="2"/>
    </font>
    <font>
      <b/>
      <sz val="10"/>
      <name val="Calibri"/>
      <family val="2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</cellStyleXfs>
  <cellXfs count="783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1" xfId="0" applyFont="1" applyBorder="1"/>
    <xf numFmtId="0" fontId="9" fillId="0" borderId="0" xfId="0" applyFont="1"/>
    <xf numFmtId="0" fontId="10" fillId="0" borderId="1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wrapText="1"/>
    </xf>
    <xf numFmtId="0" fontId="12" fillId="0" borderId="1" xfId="0" applyFont="1" applyBorder="1" applyAlignment="1">
      <alignment horizontal="center" vertical="center" wrapText="1"/>
    </xf>
    <xf numFmtId="164" fontId="7" fillId="0" borderId="7" xfId="1" applyFont="1" applyFill="1" applyBorder="1"/>
    <xf numFmtId="49" fontId="17" fillId="0" borderId="1" xfId="2" applyNumberFormat="1" applyFont="1" applyBorder="1" applyAlignment="1">
      <alignment horizontal="center"/>
    </xf>
    <xf numFmtId="164" fontId="17" fillId="0" borderId="1" xfId="2" applyNumberFormat="1" applyFont="1" applyBorder="1" applyAlignment="1">
      <alignment horizontal="center" vertical="center"/>
    </xf>
    <xf numFmtId="49" fontId="17" fillId="0" borderId="1" xfId="2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center"/>
    </xf>
    <xf numFmtId="164" fontId="6" fillId="0" borderId="1" xfId="0" applyNumberFormat="1" applyFont="1" applyBorder="1"/>
    <xf numFmtId="164" fontId="17" fillId="0" borderId="1" xfId="2" applyNumberFormat="1" applyFont="1" applyBorder="1"/>
    <xf numFmtId="49" fontId="17" fillId="0" borderId="1" xfId="2" applyNumberFormat="1" applyFont="1" applyBorder="1" applyAlignment="1" applyProtection="1">
      <alignment horizontal="center"/>
      <protection locked="0"/>
    </xf>
    <xf numFmtId="0" fontId="17" fillId="0" borderId="2" xfId="2" applyFont="1" applyBorder="1" applyAlignment="1">
      <alignment horizontal="center"/>
    </xf>
    <xf numFmtId="164" fontId="17" fillId="0" borderId="1" xfId="2" applyNumberFormat="1" applyFont="1" applyBorder="1" applyProtection="1">
      <protection locked="0"/>
    </xf>
    <xf numFmtId="0" fontId="17" fillId="0" borderId="1" xfId="2" applyFont="1" applyBorder="1" applyAlignment="1" applyProtection="1">
      <alignment horizontal="center"/>
      <protection locked="0"/>
    </xf>
    <xf numFmtId="0" fontId="17" fillId="0" borderId="1" xfId="2" applyFont="1" applyBorder="1"/>
    <xf numFmtId="0" fontId="17" fillId="0" borderId="1" xfId="2" applyFont="1" applyBorder="1" applyAlignment="1">
      <alignment wrapText="1"/>
    </xf>
    <xf numFmtId="0" fontId="17" fillId="0" borderId="1" xfId="2" applyFont="1" applyBorder="1" applyProtection="1">
      <protection locked="0"/>
    </xf>
    <xf numFmtId="0" fontId="17" fillId="0" borderId="1" xfId="2" applyFont="1" applyBorder="1" applyAlignment="1" applyProtection="1">
      <alignment wrapText="1"/>
      <protection locked="0"/>
    </xf>
    <xf numFmtId="0" fontId="17" fillId="0" borderId="1" xfId="2" applyFont="1" applyBorder="1" applyAlignment="1" applyProtection="1">
      <alignment horizontal="left"/>
      <protection locked="0"/>
    </xf>
    <xf numFmtId="0" fontId="17" fillId="0" borderId="1" xfId="2" applyFont="1" applyBorder="1" applyAlignment="1" applyProtection="1">
      <alignment wrapText="1" shrinkToFit="1"/>
      <protection locked="0"/>
    </xf>
    <xf numFmtId="164" fontId="17" fillId="0" borderId="3" xfId="2" applyNumberFormat="1" applyFont="1" applyBorder="1" applyProtection="1">
      <protection locked="0"/>
    </xf>
    <xf numFmtId="164" fontId="6" fillId="0" borderId="3" xfId="0" applyNumberFormat="1" applyFont="1" applyBorder="1"/>
    <xf numFmtId="164" fontId="16" fillId="0" borderId="5" xfId="2" applyNumberFormat="1" applyFont="1" applyBorder="1"/>
    <xf numFmtId="0" fontId="17" fillId="0" borderId="5" xfId="2" applyFont="1" applyBorder="1" applyAlignment="1">
      <alignment horizontal="center"/>
    </xf>
    <xf numFmtId="0" fontId="17" fillId="0" borderId="6" xfId="2" applyFont="1" applyBorder="1" applyAlignment="1">
      <alignment horizontal="center"/>
    </xf>
    <xf numFmtId="166" fontId="17" fillId="0" borderId="1" xfId="3" applyNumberFormat="1" applyFont="1" applyFill="1" applyBorder="1" applyAlignment="1">
      <alignment horizontal="left" wrapText="1"/>
    </xf>
    <xf numFmtId="166" fontId="17" fillId="0" borderId="1" xfId="3" applyNumberFormat="1" applyFont="1" applyFill="1" applyBorder="1" applyAlignment="1" applyProtection="1">
      <alignment horizontal="left" wrapText="1"/>
      <protection locked="0"/>
    </xf>
    <xf numFmtId="166" fontId="17" fillId="0" borderId="1" xfId="3" applyNumberFormat="1" applyFont="1" applyFill="1" applyBorder="1" applyAlignment="1" applyProtection="1">
      <alignment wrapText="1"/>
      <protection locked="0"/>
    </xf>
    <xf numFmtId="164" fontId="14" fillId="0" borderId="0" xfId="2" applyNumberFormat="1" applyFont="1"/>
    <xf numFmtId="0" fontId="14" fillId="0" borderId="8" xfId="2" applyFont="1" applyBorder="1" applyAlignment="1">
      <alignment horizontal="center"/>
    </xf>
    <xf numFmtId="49" fontId="14" fillId="0" borderId="0" xfId="2" applyNumberFormat="1" applyFont="1" applyAlignment="1">
      <alignment horizontal="center"/>
    </xf>
    <xf numFmtId="0" fontId="7" fillId="0" borderId="0" xfId="0" applyFont="1"/>
    <xf numFmtId="164" fontId="10" fillId="0" borderId="1" xfId="2" applyNumberFormat="1" applyFont="1" applyBorder="1" applyAlignment="1">
      <alignment horizontal="center" vertical="center"/>
    </xf>
    <xf numFmtId="164" fontId="10" fillId="0" borderId="7" xfId="2" applyNumberFormat="1" applyFont="1" applyBorder="1"/>
    <xf numFmtId="49" fontId="14" fillId="0" borderId="7" xfId="2" applyNumberFormat="1" applyFont="1" applyBorder="1" applyAlignment="1">
      <alignment horizontal="center"/>
    </xf>
    <xf numFmtId="164" fontId="10" fillId="0" borderId="0" xfId="2" applyNumberFormat="1" applyFont="1"/>
    <xf numFmtId="164" fontId="7" fillId="0" borderId="0" xfId="1" applyFont="1" applyFill="1" applyBorder="1"/>
    <xf numFmtId="164" fontId="14" fillId="0" borderId="8" xfId="2" applyNumberFormat="1" applyFont="1" applyBorder="1"/>
    <xf numFmtId="49" fontId="14" fillId="0" borderId="8" xfId="2" applyNumberFormat="1" applyFont="1" applyBorder="1" applyAlignment="1">
      <alignment horizontal="center"/>
    </xf>
    <xf numFmtId="0" fontId="7" fillId="0" borderId="8" xfId="0" applyFont="1" applyBorder="1"/>
    <xf numFmtId="0" fontId="14" fillId="0" borderId="7" xfId="2" applyFont="1" applyBorder="1" applyAlignment="1">
      <alignment horizontal="center"/>
    </xf>
    <xf numFmtId="164" fontId="7" fillId="0" borderId="4" xfId="1" applyFont="1" applyFill="1" applyBorder="1"/>
    <xf numFmtId="0" fontId="14" fillId="0" borderId="0" xfId="2" applyFont="1" applyAlignment="1">
      <alignment horizontal="center"/>
    </xf>
    <xf numFmtId="164" fontId="10" fillId="0" borderId="5" xfId="2" applyNumberFormat="1" applyFont="1" applyBorder="1"/>
    <xf numFmtId="49" fontId="14" fillId="0" borderId="5" xfId="2" applyNumberFormat="1" applyFont="1" applyBorder="1" applyAlignment="1">
      <alignment horizontal="center"/>
    </xf>
    <xf numFmtId="0" fontId="14" fillId="0" borderId="10" xfId="2" applyFont="1" applyBorder="1" applyAlignment="1">
      <alignment horizontal="center"/>
    </xf>
    <xf numFmtId="164" fontId="7" fillId="0" borderId="6" xfId="0" applyNumberFormat="1" applyFont="1" applyBorder="1"/>
    <xf numFmtId="164" fontId="7" fillId="0" borderId="0" xfId="0" applyNumberFormat="1" applyFont="1"/>
    <xf numFmtId="0" fontId="11" fillId="0" borderId="2" xfId="2" applyFont="1" applyBorder="1" applyAlignment="1">
      <alignment horizontal="center" wrapText="1"/>
    </xf>
    <xf numFmtId="0" fontId="18" fillId="0" borderId="1" xfId="0" applyFont="1" applyBorder="1" applyAlignment="1">
      <alignment horizontal="center" vertical="center" wrapText="1"/>
    </xf>
    <xf numFmtId="164" fontId="10" fillId="0" borderId="11" xfId="2" applyNumberFormat="1" applyFont="1" applyBorder="1"/>
    <xf numFmtId="0" fontId="14" fillId="0" borderId="11" xfId="2" applyFont="1" applyBorder="1" applyAlignment="1">
      <alignment horizontal="center"/>
    </xf>
    <xf numFmtId="49" fontId="14" fillId="0" borderId="11" xfId="2" applyNumberFormat="1" applyFont="1" applyBorder="1" applyAlignment="1">
      <alignment horizontal="center"/>
    </xf>
    <xf numFmtId="164" fontId="7" fillId="0" borderId="11" xfId="1" applyFont="1" applyFill="1" applyBorder="1"/>
    <xf numFmtId="0" fontId="16" fillId="0" borderId="1" xfId="2" applyFont="1" applyBorder="1" applyAlignment="1">
      <alignment horizontal="center" wrapText="1"/>
    </xf>
    <xf numFmtId="0" fontId="17" fillId="0" borderId="1" xfId="2" applyFont="1" applyBorder="1" applyAlignment="1" applyProtection="1">
      <alignment horizontal="center" wrapText="1"/>
      <protection locked="0"/>
    </xf>
    <xf numFmtId="0" fontId="17" fillId="0" borderId="1" xfId="2" applyFont="1" applyBorder="1" applyAlignment="1" applyProtection="1">
      <alignment horizontal="justify" wrapText="1"/>
      <protection locked="0"/>
    </xf>
    <xf numFmtId="164" fontId="6" fillId="0" borderId="11" xfId="0" applyNumberFormat="1" applyFont="1" applyBorder="1"/>
    <xf numFmtId="49" fontId="17" fillId="0" borderId="2" xfId="2" applyNumberFormat="1" applyFont="1" applyBorder="1" applyAlignment="1">
      <alignment horizontal="center"/>
    </xf>
    <xf numFmtId="0" fontId="17" fillId="0" borderId="2" xfId="2" applyFont="1" applyBorder="1" applyAlignment="1" applyProtection="1">
      <alignment horizontal="center"/>
      <protection locked="0"/>
    </xf>
    <xf numFmtId="0" fontId="17" fillId="0" borderId="3" xfId="2" applyFont="1" applyBorder="1"/>
    <xf numFmtId="164" fontId="17" fillId="0" borderId="3" xfId="2" applyNumberFormat="1" applyFont="1" applyBorder="1"/>
    <xf numFmtId="49" fontId="17" fillId="0" borderId="3" xfId="2" applyNumberFormat="1" applyFont="1" applyBorder="1" applyAlignment="1">
      <alignment horizontal="center"/>
    </xf>
    <xf numFmtId="0" fontId="17" fillId="0" borderId="9" xfId="2" applyFont="1" applyBorder="1" applyAlignment="1">
      <alignment horizontal="center"/>
    </xf>
    <xf numFmtId="49" fontId="17" fillId="0" borderId="3" xfId="2" applyNumberFormat="1" applyFont="1" applyBorder="1" applyAlignment="1" applyProtection="1">
      <alignment horizontal="center"/>
      <protection locked="0"/>
    </xf>
    <xf numFmtId="0" fontId="17" fillId="0" borderId="9" xfId="2" applyFont="1" applyBorder="1" applyAlignment="1" applyProtection="1">
      <alignment horizontal="center"/>
      <protection locked="0"/>
    </xf>
    <xf numFmtId="0" fontId="17" fillId="0" borderId="1" xfId="2" applyFont="1" applyBorder="1" applyAlignment="1">
      <alignment horizontal="left" wrapText="1"/>
    </xf>
    <xf numFmtId="0" fontId="17" fillId="0" borderId="2" xfId="2" applyFont="1" applyBorder="1" applyAlignment="1">
      <alignment horizontal="center" wrapText="1"/>
    </xf>
    <xf numFmtId="49" fontId="17" fillId="0" borderId="1" xfId="2" applyNumberFormat="1" applyFont="1" applyBorder="1" applyAlignment="1" applyProtection="1">
      <alignment horizontal="center" vertical="center"/>
      <protection locked="0"/>
    </xf>
    <xf numFmtId="164" fontId="17" fillId="0" borderId="1" xfId="2" applyNumberFormat="1" applyFont="1" applyBorder="1" applyAlignment="1">
      <alignment horizontal="center"/>
    </xf>
    <xf numFmtId="0" fontId="17" fillId="0" borderId="2" xfId="2" applyFont="1" applyBorder="1" applyAlignment="1" applyProtection="1">
      <alignment horizontal="center" wrapText="1"/>
      <protection locked="0"/>
    </xf>
    <xf numFmtId="164" fontId="17" fillId="0" borderId="1" xfId="2" applyNumberFormat="1" applyFont="1" applyBorder="1" applyAlignment="1" applyProtection="1">
      <alignment horizontal="center" vertical="center"/>
      <protection locked="0"/>
    </xf>
    <xf numFmtId="49" fontId="17" fillId="0" borderId="2" xfId="2" applyNumberFormat="1" applyFont="1" applyBorder="1" applyAlignment="1" applyProtection="1">
      <alignment horizontal="center"/>
      <protection locked="0"/>
    </xf>
    <xf numFmtId="164" fontId="17" fillId="0" borderId="1" xfId="4" applyFont="1" applyFill="1" applyBorder="1" applyAlignment="1">
      <alignment horizontal="right"/>
    </xf>
    <xf numFmtId="0" fontId="17" fillId="0" borderId="1" xfId="5" applyFont="1" applyBorder="1" applyAlignment="1" applyProtection="1">
      <alignment shrinkToFit="1"/>
      <protection locked="0"/>
    </xf>
    <xf numFmtId="0" fontId="17" fillId="0" borderId="1" xfId="5" applyFont="1" applyBorder="1" applyAlignment="1" applyProtection="1">
      <alignment wrapText="1" shrinkToFit="1"/>
      <protection locked="0"/>
    </xf>
    <xf numFmtId="164" fontId="17" fillId="0" borderId="1" xfId="2" applyNumberFormat="1" applyFont="1" applyBorder="1" applyAlignment="1" applyProtection="1">
      <alignment horizontal="right"/>
      <protection locked="0"/>
    </xf>
    <xf numFmtId="0" fontId="17" fillId="0" borderId="1" xfId="0" applyFont="1" applyBorder="1"/>
    <xf numFmtId="164" fontId="17" fillId="0" borderId="1" xfId="0" applyNumberFormat="1" applyFont="1" applyBorder="1"/>
    <xf numFmtId="2" fontId="17" fillId="0" borderId="1" xfId="3" applyNumberFormat="1" applyFont="1" applyFill="1" applyBorder="1" applyAlignment="1">
      <alignment wrapText="1"/>
    </xf>
    <xf numFmtId="166" fontId="17" fillId="0" borderId="1" xfId="3" applyNumberFormat="1" applyFont="1" applyFill="1" applyBorder="1" applyAlignment="1">
      <alignment wrapText="1"/>
    </xf>
    <xf numFmtId="164" fontId="17" fillId="0" borderId="3" xfId="0" applyNumberFormat="1" applyFont="1" applyBorder="1"/>
    <xf numFmtId="2" fontId="17" fillId="0" borderId="3" xfId="3" applyNumberFormat="1" applyFont="1" applyFill="1" applyBorder="1" applyAlignment="1"/>
    <xf numFmtId="164" fontId="10" fillId="0" borderId="8" xfId="2" applyNumberFormat="1" applyFont="1" applyBorder="1"/>
    <xf numFmtId="0" fontId="10" fillId="0" borderId="0" xfId="2" applyFont="1" applyAlignment="1">
      <alignment horizontal="center"/>
    </xf>
    <xf numFmtId="49" fontId="10" fillId="0" borderId="0" xfId="2" applyNumberFormat="1" applyFont="1" applyAlignment="1">
      <alignment horizontal="center"/>
    </xf>
    <xf numFmtId="164" fontId="10" fillId="0" borderId="5" xfId="2" applyNumberFormat="1" applyFont="1" applyBorder="1" applyProtection="1">
      <protection locked="0"/>
    </xf>
    <xf numFmtId="0" fontId="14" fillId="0" borderId="5" xfId="2" applyFont="1" applyBorder="1" applyAlignment="1" applyProtection="1">
      <alignment horizontal="center"/>
      <protection locked="0"/>
    </xf>
    <xf numFmtId="49" fontId="14" fillId="0" borderId="5" xfId="2" applyNumberFormat="1" applyFont="1" applyBorder="1" applyAlignment="1" applyProtection="1">
      <alignment horizontal="center"/>
      <protection locked="0"/>
    </xf>
    <xf numFmtId="49" fontId="14" fillId="0" borderId="10" xfId="2" applyNumberFormat="1" applyFont="1" applyBorder="1" applyAlignment="1" applyProtection="1">
      <alignment horizontal="center"/>
      <protection locked="0"/>
    </xf>
    <xf numFmtId="164" fontId="7" fillId="0" borderId="6" xfId="1" applyFont="1" applyFill="1" applyBorder="1"/>
    <xf numFmtId="166" fontId="17" fillId="0" borderId="1" xfId="3" applyNumberFormat="1" applyFont="1" applyFill="1" applyBorder="1" applyAlignment="1"/>
    <xf numFmtId="0" fontId="17" fillId="0" borderId="1" xfId="2" applyFont="1" applyBorder="1" applyAlignment="1" applyProtection="1">
      <alignment horizontal="justify"/>
      <protection locked="0"/>
    </xf>
    <xf numFmtId="0" fontId="17" fillId="0" borderId="3" xfId="2" applyFont="1" applyBorder="1" applyAlignment="1">
      <alignment wrapText="1"/>
    </xf>
    <xf numFmtId="0" fontId="17" fillId="0" borderId="3" xfId="2" applyFont="1" applyBorder="1" applyAlignment="1">
      <alignment horizontal="center"/>
    </xf>
    <xf numFmtId="49" fontId="17" fillId="0" borderId="9" xfId="2" applyNumberFormat="1" applyFont="1" applyBorder="1" applyAlignment="1">
      <alignment horizontal="center"/>
    </xf>
    <xf numFmtId="49" fontId="17" fillId="0" borderId="9" xfId="2" applyNumberFormat="1" applyFont="1" applyBorder="1" applyAlignment="1" applyProtection="1">
      <alignment horizontal="center"/>
      <protection locked="0"/>
    </xf>
    <xf numFmtId="164" fontId="7" fillId="0" borderId="11" xfId="0" applyNumberFormat="1" applyFont="1" applyBorder="1"/>
    <xf numFmtId="164" fontId="10" fillId="0" borderId="4" xfId="2" applyNumberFormat="1" applyFont="1" applyBorder="1"/>
    <xf numFmtId="0" fontId="14" fillId="0" borderId="12" xfId="2" applyFont="1" applyBorder="1" applyAlignment="1">
      <alignment horizontal="center"/>
    </xf>
    <xf numFmtId="0" fontId="17" fillId="0" borderId="1" xfId="2" applyFont="1" applyBorder="1" applyAlignment="1">
      <alignment horizontal="left"/>
    </xf>
    <xf numFmtId="0" fontId="17" fillId="0" borderId="1" xfId="2" applyFont="1" applyBorder="1" applyAlignment="1">
      <alignment horizontal="center" wrapText="1"/>
    </xf>
    <xf numFmtId="166" fontId="17" fillId="0" borderId="1" xfId="3" applyNumberFormat="1" applyFont="1" applyFill="1" applyBorder="1" applyAlignment="1">
      <alignment horizontal="left" wrapText="1" shrinkToFit="1"/>
    </xf>
    <xf numFmtId="164" fontId="17" fillId="0" borderId="1" xfId="2" applyNumberFormat="1" applyFont="1" applyBorder="1" applyAlignment="1">
      <alignment horizontal="right"/>
    </xf>
    <xf numFmtId="164" fontId="17" fillId="0" borderId="3" xfId="2" applyNumberFormat="1" applyFont="1" applyBorder="1" applyAlignment="1">
      <alignment horizontal="right"/>
    </xf>
    <xf numFmtId="49" fontId="17" fillId="0" borderId="11" xfId="2" applyNumberFormat="1" applyFont="1" applyBorder="1" applyAlignment="1">
      <alignment horizontal="center"/>
    </xf>
    <xf numFmtId="0" fontId="17" fillId="0" borderId="11" xfId="2" applyFont="1" applyBorder="1" applyAlignment="1">
      <alignment horizontal="center"/>
    </xf>
    <xf numFmtId="164" fontId="13" fillId="0" borderId="13" xfId="2" applyNumberFormat="1" applyFont="1" applyBorder="1"/>
    <xf numFmtId="0" fontId="14" fillId="0" borderId="13" xfId="2" applyFont="1" applyBorder="1" applyAlignment="1">
      <alignment horizontal="center"/>
    </xf>
    <xf numFmtId="49" fontId="14" fillId="0" borderId="13" xfId="2" applyNumberFormat="1" applyFont="1" applyBorder="1" applyAlignment="1">
      <alignment horizontal="center"/>
    </xf>
    <xf numFmtId="0" fontId="11" fillId="0" borderId="14" xfId="2" applyFont="1" applyBorder="1" applyAlignment="1">
      <alignment horizontal="center" wrapText="1"/>
    </xf>
    <xf numFmtId="0" fontId="14" fillId="0" borderId="16" xfId="2" applyFont="1" applyBorder="1" applyAlignment="1">
      <alignment horizontal="center"/>
    </xf>
    <xf numFmtId="49" fontId="17" fillId="0" borderId="15" xfId="2" applyNumberFormat="1" applyFont="1" applyBorder="1" applyAlignment="1">
      <alignment horizontal="center"/>
    </xf>
    <xf numFmtId="164" fontId="6" fillId="0" borderId="1" xfId="1" applyFont="1" applyFill="1" applyBorder="1"/>
    <xf numFmtId="166" fontId="17" fillId="0" borderId="1" xfId="3" applyNumberFormat="1" applyFont="1" applyFill="1" applyBorder="1" applyAlignment="1">
      <alignment horizontal="left" shrinkToFit="1"/>
    </xf>
    <xf numFmtId="164" fontId="7" fillId="0" borderId="7" xfId="0" applyNumberFormat="1" applyFont="1" applyBorder="1"/>
    <xf numFmtId="164" fontId="17" fillId="0" borderId="1" xfId="2" applyNumberFormat="1" applyFont="1" applyBorder="1" applyAlignment="1" applyProtection="1">
      <alignment horizontal="right" vertical="center"/>
      <protection locked="0"/>
    </xf>
    <xf numFmtId="164" fontId="17" fillId="0" borderId="3" xfId="2" applyNumberFormat="1" applyFont="1" applyBorder="1" applyAlignment="1" applyProtection="1">
      <alignment horizontal="right"/>
      <protection locked="0"/>
    </xf>
    <xf numFmtId="0" fontId="17" fillId="0" borderId="3" xfId="2" applyFont="1" applyBorder="1" applyAlignment="1" applyProtection="1">
      <alignment horizontal="center"/>
      <protection locked="0"/>
    </xf>
    <xf numFmtId="164" fontId="13" fillId="0" borderId="0" xfId="2" applyNumberFormat="1" applyFont="1"/>
    <xf numFmtId="0" fontId="20" fillId="0" borderId="1" xfId="2" applyFont="1" applyBorder="1" applyAlignment="1">
      <alignment horizontal="center" wrapText="1"/>
    </xf>
    <xf numFmtId="164" fontId="11" fillId="0" borderId="7" xfId="2" applyNumberFormat="1" applyFont="1" applyBorder="1"/>
    <xf numFmtId="164" fontId="11" fillId="0" borderId="0" xfId="2" applyNumberFormat="1" applyFont="1"/>
    <xf numFmtId="164" fontId="17" fillId="0" borderId="1" xfId="2" applyNumberFormat="1" applyFont="1" applyBorder="1" applyAlignment="1">
      <alignment wrapText="1"/>
    </xf>
    <xf numFmtId="49" fontId="17" fillId="0" borderId="2" xfId="2" applyNumberFormat="1" applyFont="1" applyBorder="1" applyAlignment="1">
      <alignment horizontal="center" wrapText="1"/>
    </xf>
    <xf numFmtId="49" fontId="17" fillId="0" borderId="1" xfId="2" applyNumberFormat="1" applyFont="1" applyBorder="1" applyAlignment="1">
      <alignment horizontal="center" wrapText="1"/>
    </xf>
    <xf numFmtId="164" fontId="17" fillId="0" borderId="11" xfId="2" applyNumberFormat="1" applyFont="1" applyBorder="1"/>
    <xf numFmtId="0" fontId="10" fillId="0" borderId="0" xfId="2" applyFont="1" applyAlignment="1">
      <alignment wrapText="1"/>
    </xf>
    <xf numFmtId="164" fontId="17" fillId="0" borderId="11" xfId="0" applyNumberFormat="1" applyFont="1" applyBorder="1"/>
    <xf numFmtId="49" fontId="17" fillId="0" borderId="1" xfId="2" applyNumberFormat="1" applyFont="1" applyBorder="1" applyAlignment="1">
      <alignment horizontal="left" wrapText="1"/>
    </xf>
    <xf numFmtId="49" fontId="17" fillId="0" borderId="1" xfId="2" applyNumberFormat="1" applyFont="1" applyBorder="1" applyAlignment="1">
      <alignment horizontal="center" vertical="distributed"/>
    </xf>
    <xf numFmtId="0" fontId="17" fillId="0" borderId="1" xfId="2" applyFont="1" applyBorder="1" applyAlignment="1">
      <alignment wrapText="1" shrinkToFit="1"/>
    </xf>
    <xf numFmtId="49" fontId="17" fillId="0" borderId="1" xfId="2" applyNumberFormat="1" applyFont="1" applyBorder="1" applyAlignment="1" applyProtection="1">
      <alignment horizontal="center" vertical="distributed"/>
      <protection locked="0"/>
    </xf>
    <xf numFmtId="0" fontId="18" fillId="0" borderId="14" xfId="0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/>
    </xf>
    <xf numFmtId="49" fontId="14" fillId="0" borderId="1" xfId="2" applyNumberFormat="1" applyFont="1" applyBorder="1" applyAlignment="1">
      <alignment horizontal="center"/>
    </xf>
    <xf numFmtId="164" fontId="7" fillId="0" borderId="1" xfId="0" applyNumberFormat="1" applyFont="1" applyBorder="1"/>
    <xf numFmtId="0" fontId="7" fillId="0" borderId="1" xfId="0" applyFont="1" applyBorder="1"/>
    <xf numFmtId="164" fontId="17" fillId="0" borderId="11" xfId="2" applyNumberFormat="1" applyFont="1" applyBorder="1" applyAlignment="1" applyProtection="1">
      <alignment horizontal="right"/>
      <protection locked="0"/>
    </xf>
    <xf numFmtId="164" fontId="22" fillId="0" borderId="1" xfId="2" applyNumberFormat="1" applyFont="1" applyBorder="1"/>
    <xf numFmtId="166" fontId="17" fillId="0" borderId="11" xfId="3" applyNumberFormat="1" applyFont="1" applyFill="1" applyBorder="1" applyAlignment="1"/>
    <xf numFmtId="49" fontId="10" fillId="0" borderId="1" xfId="2" applyNumberFormat="1" applyFont="1" applyBorder="1" applyAlignment="1">
      <alignment horizontal="center" vertical="center"/>
    </xf>
    <xf numFmtId="49" fontId="11" fillId="0" borderId="1" xfId="2" applyNumberFormat="1" applyFont="1" applyBorder="1" applyAlignment="1">
      <alignment horizontal="center" wrapText="1"/>
    </xf>
    <xf numFmtId="164" fontId="23" fillId="0" borderId="7" xfId="2" applyNumberFormat="1" applyFont="1" applyBorder="1"/>
    <xf numFmtId="0" fontId="8" fillId="0" borderId="7" xfId="2" applyBorder="1"/>
    <xf numFmtId="164" fontId="18" fillId="0" borderId="7" xfId="1" applyFont="1" applyFill="1" applyBorder="1"/>
    <xf numFmtId="167" fontId="6" fillId="0" borderId="1" xfId="0" applyNumberFormat="1" applyFont="1" applyBorder="1"/>
    <xf numFmtId="167" fontId="17" fillId="0" borderId="1" xfId="2" applyNumberFormat="1" applyFont="1" applyBorder="1" applyAlignment="1">
      <alignment horizontal="left"/>
    </xf>
    <xf numFmtId="167" fontId="17" fillId="0" borderId="1" xfId="2" applyNumberFormat="1" applyFont="1" applyBorder="1" applyAlignment="1">
      <alignment horizontal="center"/>
    </xf>
    <xf numFmtId="167" fontId="17" fillId="0" borderId="3" xfId="2" applyNumberFormat="1" applyFont="1" applyBorder="1" applyAlignment="1">
      <alignment horizontal="center"/>
    </xf>
    <xf numFmtId="167" fontId="6" fillId="0" borderId="3" xfId="0" applyNumberFormat="1" applyFont="1" applyBorder="1"/>
    <xf numFmtId="0" fontId="8" fillId="0" borderId="0" xfId="2"/>
    <xf numFmtId="0" fontId="10" fillId="0" borderId="1" xfId="5" applyFont="1" applyBorder="1" applyAlignment="1">
      <alignment horizontal="center" vertical="center"/>
    </xf>
    <xf numFmtId="0" fontId="24" fillId="0" borderId="1" xfId="5" applyFont="1" applyBorder="1" applyAlignment="1">
      <alignment horizontal="center" vertical="center" wrapText="1"/>
    </xf>
    <xf numFmtId="0" fontId="11" fillId="0" borderId="2" xfId="5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164" fontId="15" fillId="0" borderId="5" xfId="2" applyNumberFormat="1" applyFont="1" applyBorder="1"/>
    <xf numFmtId="0" fontId="14" fillId="0" borderId="5" xfId="2" applyFont="1" applyBorder="1"/>
    <xf numFmtId="0" fontId="14" fillId="0" borderId="10" xfId="2" applyFont="1" applyBorder="1"/>
    <xf numFmtId="164" fontId="18" fillId="0" borderId="7" xfId="0" applyNumberFormat="1" applyFont="1" applyBorder="1"/>
    <xf numFmtId="0" fontId="17" fillId="0" borderId="2" xfId="5" applyFont="1" applyBorder="1" applyAlignment="1">
      <alignment horizontal="center" wrapText="1"/>
    </xf>
    <xf numFmtId="0" fontId="17" fillId="0" borderId="1" xfId="5" applyFont="1" applyBorder="1" applyAlignment="1">
      <alignment horizontal="left"/>
    </xf>
    <xf numFmtId="164" fontId="17" fillId="0" borderId="1" xfId="5" applyNumberFormat="1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164" fontId="3" fillId="0" borderId="7" xfId="2" applyNumberFormat="1" applyFont="1" applyBorder="1" applyProtection="1">
      <protection locked="0"/>
    </xf>
    <xf numFmtId="0" fontId="8" fillId="0" borderId="7" xfId="2" applyBorder="1" applyProtection="1">
      <protection locked="0"/>
    </xf>
    <xf numFmtId="0" fontId="11" fillId="0" borderId="4" xfId="2" applyFont="1" applyBorder="1" applyAlignment="1">
      <alignment horizontal="center"/>
    </xf>
    <xf numFmtId="0" fontId="10" fillId="0" borderId="7" xfId="2" applyFont="1" applyBorder="1" applyAlignment="1">
      <alignment horizontal="center"/>
    </xf>
    <xf numFmtId="0" fontId="10" fillId="0" borderId="4" xfId="2" applyFont="1" applyBorder="1" applyAlignment="1">
      <alignment horizontal="center"/>
    </xf>
    <xf numFmtId="0" fontId="10" fillId="0" borderId="11" xfId="2" applyFont="1" applyBorder="1" applyAlignment="1">
      <alignment horizontal="center"/>
    </xf>
    <xf numFmtId="0" fontId="10" fillId="0" borderId="4" xfId="2" applyFont="1" applyBorder="1" applyAlignment="1" applyProtection="1">
      <alignment horizontal="center"/>
      <protection locked="0"/>
    </xf>
    <xf numFmtId="0" fontId="11" fillId="0" borderId="7" xfId="2" applyFont="1" applyBorder="1" applyAlignment="1">
      <alignment horizontal="center" wrapText="1"/>
    </xf>
    <xf numFmtId="0" fontId="10" fillId="0" borderId="11" xfId="2" applyFont="1" applyBorder="1" applyAlignment="1">
      <alignment horizontal="center" wrapText="1"/>
    </xf>
    <xf numFmtId="0" fontId="10" fillId="0" borderId="7" xfId="2" applyFont="1" applyBorder="1" applyAlignment="1">
      <alignment horizontal="center" wrapText="1"/>
    </xf>
    <xf numFmtId="0" fontId="16" fillId="0" borderId="7" xfId="2" applyFont="1" applyBorder="1" applyAlignment="1">
      <alignment horizontal="center" wrapText="1"/>
    </xf>
    <xf numFmtId="166" fontId="10" fillId="0" borderId="7" xfId="3" applyNumberFormat="1" applyFont="1" applyFill="1" applyBorder="1" applyAlignment="1">
      <alignment horizontal="center"/>
    </xf>
    <xf numFmtId="0" fontId="10" fillId="0" borderId="4" xfId="2" applyFont="1" applyBorder="1" applyAlignment="1">
      <alignment horizontal="center" wrapText="1"/>
    </xf>
    <xf numFmtId="0" fontId="3" fillId="0" borderId="7" xfId="2" applyFont="1" applyBorder="1" applyAlignment="1" applyProtection="1">
      <alignment horizontal="center"/>
      <protection locked="0"/>
    </xf>
    <xf numFmtId="164" fontId="18" fillId="0" borderId="14" xfId="0" applyNumberFormat="1" applyFont="1" applyBorder="1" applyAlignment="1">
      <alignment horizontal="center" vertical="center" wrapText="1"/>
    </xf>
    <xf numFmtId="164" fontId="10" fillId="0" borderId="1" xfId="2" applyNumberFormat="1" applyFont="1" applyBorder="1"/>
    <xf numFmtId="166" fontId="17" fillId="0" borderId="1" xfId="3" applyNumberFormat="1" applyFont="1" applyFill="1" applyBorder="1" applyAlignment="1">
      <alignment horizontal="left"/>
    </xf>
    <xf numFmtId="164" fontId="16" fillId="0" borderId="21" xfId="0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wrapText="1"/>
    </xf>
    <xf numFmtId="164" fontId="8" fillId="0" borderId="0" xfId="2" applyNumberFormat="1"/>
    <xf numFmtId="0" fontId="26" fillId="0" borderId="0" xfId="2" applyFont="1"/>
    <xf numFmtId="164" fontId="29" fillId="0" borderId="7" xfId="4" applyFont="1" applyFill="1" applyBorder="1" applyAlignment="1">
      <alignment horizontal="center"/>
    </xf>
    <xf numFmtId="0" fontId="30" fillId="0" borderId="7" xfId="2" applyFont="1" applyBorder="1" applyAlignment="1">
      <alignment horizontal="center"/>
    </xf>
    <xf numFmtId="164" fontId="29" fillId="0" borderId="0" xfId="4" applyFont="1" applyFill="1" applyBorder="1" applyAlignment="1">
      <alignment horizontal="center"/>
    </xf>
    <xf numFmtId="0" fontId="30" fillId="0" borderId="0" xfId="2" applyFont="1" applyAlignment="1">
      <alignment horizontal="center"/>
    </xf>
    <xf numFmtId="164" fontId="31" fillId="0" borderId="0" xfId="2" applyNumberFormat="1" applyFont="1" applyAlignment="1">
      <alignment horizontal="center"/>
    </xf>
    <xf numFmtId="164" fontId="17" fillId="0" borderId="1" xfId="4" applyFont="1" applyFill="1" applyBorder="1" applyAlignment="1">
      <alignment horizontal="center"/>
    </xf>
    <xf numFmtId="164" fontId="17" fillId="0" borderId="1" xfId="4" applyFont="1" applyFill="1" applyBorder="1" applyAlignment="1" applyProtection="1">
      <alignment horizontal="center"/>
      <protection locked="0"/>
    </xf>
    <xf numFmtId="0" fontId="17" fillId="0" borderId="1" xfId="2" applyFont="1" applyBorder="1" applyAlignment="1" applyProtection="1">
      <alignment horizontal="left" wrapText="1"/>
      <protection locked="0"/>
    </xf>
    <xf numFmtId="164" fontId="17" fillId="0" borderId="3" xfId="4" applyFont="1" applyFill="1" applyBorder="1" applyAlignment="1" applyProtection="1">
      <alignment horizontal="center"/>
      <protection locked="0"/>
    </xf>
    <xf numFmtId="0" fontId="17" fillId="0" borderId="3" xfId="2" applyFont="1" applyBorder="1" applyAlignment="1" applyProtection="1">
      <alignment horizontal="left"/>
      <protection locked="0"/>
    </xf>
    <xf numFmtId="0" fontId="28" fillId="0" borderId="7" xfId="2" applyFont="1" applyBorder="1" applyAlignment="1">
      <alignment horizontal="center"/>
    </xf>
    <xf numFmtId="166" fontId="17" fillId="0" borderId="20" xfId="3" applyNumberFormat="1" applyFont="1" applyFill="1" applyBorder="1" applyAlignment="1">
      <alignment wrapText="1"/>
    </xf>
    <xf numFmtId="49" fontId="17" fillId="0" borderId="2" xfId="2" applyNumberFormat="1" applyFont="1" applyBorder="1" applyAlignment="1" applyProtection="1">
      <alignment horizontal="center" wrapText="1"/>
      <protection locked="0"/>
    </xf>
    <xf numFmtId="164" fontId="17" fillId="0" borderId="1" xfId="2" applyNumberFormat="1" applyFont="1" applyBorder="1" applyAlignment="1" applyProtection="1">
      <alignment horizontal="center"/>
      <protection locked="0"/>
    </xf>
    <xf numFmtId="164" fontId="17" fillId="0" borderId="1" xfId="4" applyFont="1" applyFill="1" applyBorder="1" applyAlignment="1" applyProtection="1">
      <protection locked="0"/>
    </xf>
    <xf numFmtId="0" fontId="17" fillId="0" borderId="3" xfId="2" applyFont="1" applyBorder="1" applyAlignment="1" applyProtection="1">
      <alignment wrapText="1"/>
      <protection locked="0"/>
    </xf>
    <xf numFmtId="166" fontId="17" fillId="0" borderId="1" xfId="3" applyNumberFormat="1" applyFont="1" applyFill="1" applyBorder="1" applyAlignment="1">
      <alignment wrapText="1" shrinkToFit="1"/>
    </xf>
    <xf numFmtId="166" fontId="17" fillId="0" borderId="20" xfId="3" applyNumberFormat="1" applyFont="1" applyFill="1" applyBorder="1" applyAlignment="1">
      <alignment wrapText="1" shrinkToFit="1"/>
    </xf>
    <xf numFmtId="166" fontId="17" fillId="0" borderId="1" xfId="3" applyNumberFormat="1" applyFont="1" applyFill="1" applyBorder="1" applyAlignment="1">
      <alignment shrinkToFit="1"/>
    </xf>
    <xf numFmtId="0" fontId="10" fillId="0" borderId="0" xfId="2" applyFont="1" applyAlignment="1">
      <alignment horizontal="left"/>
    </xf>
    <xf numFmtId="0" fontId="14" fillId="0" borderId="7" xfId="2" applyFont="1" applyBorder="1" applyAlignment="1" applyProtection="1">
      <alignment horizontal="center"/>
      <protection locked="0"/>
    </xf>
    <xf numFmtId="49" fontId="14" fillId="0" borderId="7" xfId="2" applyNumberFormat="1" applyFont="1" applyBorder="1" applyAlignment="1" applyProtection="1">
      <alignment horizontal="center"/>
      <protection locked="0"/>
    </xf>
    <xf numFmtId="0" fontId="8" fillId="0" borderId="22" xfId="2" applyBorder="1"/>
    <xf numFmtId="164" fontId="17" fillId="0" borderId="1" xfId="4" applyFont="1" applyFill="1" applyBorder="1"/>
    <xf numFmtId="0" fontId="17" fillId="0" borderId="3" xfId="2" applyFont="1" applyBorder="1" applyProtection="1">
      <protection locked="0"/>
    </xf>
    <xf numFmtId="164" fontId="5" fillId="0" borderId="7" xfId="2" applyNumberFormat="1" applyFont="1" applyBorder="1"/>
    <xf numFmtId="164" fontId="18" fillId="0" borderId="0" xfId="0" applyNumberFormat="1" applyFont="1"/>
    <xf numFmtId="0" fontId="14" fillId="0" borderId="23" xfId="2" applyFont="1" applyBorder="1" applyAlignment="1" applyProtection="1">
      <alignment horizontal="center"/>
      <protection locked="0"/>
    </xf>
    <xf numFmtId="49" fontId="14" fillId="0" borderId="23" xfId="2" applyNumberFormat="1" applyFont="1" applyBorder="1" applyAlignment="1" applyProtection="1">
      <alignment horizontal="center"/>
      <protection locked="0"/>
    </xf>
    <xf numFmtId="164" fontId="5" fillId="0" borderId="0" xfId="2" applyNumberFormat="1" applyFont="1"/>
    <xf numFmtId="164" fontId="13" fillId="0" borderId="8" xfId="2" applyNumberFormat="1" applyFont="1" applyBorder="1"/>
    <xf numFmtId="0" fontId="17" fillId="0" borderId="1" xfId="3" applyNumberFormat="1" applyFont="1" applyFill="1" applyBorder="1" applyAlignment="1">
      <alignment shrinkToFit="1"/>
    </xf>
    <xf numFmtId="164" fontId="17" fillId="0" borderId="1" xfId="2" applyNumberFormat="1" applyFont="1" applyBorder="1" applyAlignment="1">
      <alignment shrinkToFit="1"/>
    </xf>
    <xf numFmtId="49" fontId="17" fillId="0" borderId="1" xfId="2" applyNumberFormat="1" applyFont="1" applyBorder="1" applyAlignment="1">
      <alignment horizontal="center" shrinkToFit="1"/>
    </xf>
    <xf numFmtId="49" fontId="17" fillId="0" borderId="2" xfId="2" applyNumberFormat="1" applyFont="1" applyBorder="1" applyAlignment="1">
      <alignment horizontal="center" shrinkToFit="1"/>
    </xf>
    <xf numFmtId="164" fontId="17" fillId="0" borderId="1" xfId="4" applyFont="1" applyFill="1" applyBorder="1" applyProtection="1">
      <protection locked="0"/>
    </xf>
    <xf numFmtId="49" fontId="10" fillId="0" borderId="7" xfId="2" applyNumberFormat="1" applyFont="1" applyBorder="1" applyAlignment="1">
      <alignment horizontal="center"/>
    </xf>
    <xf numFmtId="49" fontId="16" fillId="0" borderId="1" xfId="2" applyNumberFormat="1" applyFont="1" applyBorder="1" applyAlignment="1">
      <alignment horizontal="center" wrapText="1"/>
    </xf>
    <xf numFmtId="164" fontId="11" fillId="0" borderId="5" xfId="2" applyNumberFormat="1" applyFont="1" applyBorder="1"/>
    <xf numFmtId="49" fontId="13" fillId="0" borderId="5" xfId="2" applyNumberFormat="1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1" fillId="0" borderId="4" xfId="2" applyFont="1" applyBorder="1" applyAlignment="1">
      <alignment horizontal="center" wrapText="1"/>
    </xf>
    <xf numFmtId="0" fontId="11" fillId="0" borderId="0" xfId="2" applyFont="1" applyAlignment="1">
      <alignment horizontal="center" wrapText="1"/>
    </xf>
    <xf numFmtId="49" fontId="13" fillId="0" borderId="0" xfId="2" applyNumberFormat="1" applyFont="1" applyAlignment="1">
      <alignment horizontal="center"/>
    </xf>
    <xf numFmtId="0" fontId="13" fillId="0" borderId="0" xfId="2" applyFont="1" applyAlignment="1">
      <alignment horizontal="center"/>
    </xf>
    <xf numFmtId="164" fontId="11" fillId="0" borderId="7" xfId="5" applyNumberFormat="1" applyFont="1" applyBorder="1"/>
    <xf numFmtId="0" fontId="14" fillId="0" borderId="7" xfId="5" applyFont="1" applyBorder="1" applyAlignment="1">
      <alignment horizontal="center"/>
    </xf>
    <xf numFmtId="49" fontId="14" fillId="0" borderId="7" xfId="5" applyNumberFormat="1" applyFont="1" applyBorder="1" applyAlignment="1">
      <alignment horizontal="center"/>
    </xf>
    <xf numFmtId="166" fontId="17" fillId="0" borderId="3" xfId="3" applyNumberFormat="1" applyFont="1" applyFill="1" applyBorder="1" applyAlignment="1">
      <alignment wrapText="1" shrinkToFit="1"/>
    </xf>
    <xf numFmtId="49" fontId="17" fillId="0" borderId="1" xfId="5" applyNumberFormat="1" applyFont="1" applyBorder="1" applyAlignment="1">
      <alignment horizontal="center" vertical="center"/>
    </xf>
    <xf numFmtId="49" fontId="17" fillId="0" borderId="1" xfId="5" applyNumberFormat="1" applyFont="1" applyBorder="1" applyAlignment="1">
      <alignment horizontal="center"/>
    </xf>
    <xf numFmtId="0" fontId="17" fillId="0" borderId="1" xfId="5" applyFont="1" applyBorder="1" applyAlignment="1">
      <alignment horizontal="center"/>
    </xf>
    <xf numFmtId="164" fontId="17" fillId="0" borderId="20" xfId="2" applyNumberFormat="1" applyFont="1" applyBorder="1"/>
    <xf numFmtId="49" fontId="17" fillId="0" borderId="1" xfId="5" applyNumberFormat="1" applyFont="1" applyBorder="1" applyAlignment="1">
      <alignment horizontal="center" vertical="center" wrapText="1"/>
    </xf>
    <xf numFmtId="49" fontId="17" fillId="0" borderId="1" xfId="5" applyNumberFormat="1" applyFont="1" applyBorder="1" applyAlignment="1">
      <alignment horizontal="center" wrapText="1"/>
    </xf>
    <xf numFmtId="164" fontId="17" fillId="0" borderId="1" xfId="6" applyFont="1" applyFill="1" applyBorder="1"/>
    <xf numFmtId="164" fontId="17" fillId="0" borderId="1" xfId="6" applyFont="1" applyFill="1" applyBorder="1" applyProtection="1">
      <protection locked="0"/>
    </xf>
    <xf numFmtId="49" fontId="17" fillId="0" borderId="1" xfId="5" applyNumberFormat="1" applyFont="1" applyBorder="1" applyAlignment="1">
      <alignment horizontal="center" shrinkToFit="1"/>
    </xf>
    <xf numFmtId="49" fontId="17" fillId="0" borderId="1" xfId="5" applyNumberFormat="1" applyFont="1" applyBorder="1" applyAlignment="1" applyProtection="1">
      <alignment horizontal="center"/>
      <protection locked="0"/>
    </xf>
    <xf numFmtId="49" fontId="17" fillId="0" borderId="1" xfId="5" applyNumberFormat="1" applyFont="1" applyBorder="1" applyAlignment="1" applyProtection="1">
      <alignment horizontal="center" vertical="center"/>
      <protection locked="0"/>
    </xf>
    <xf numFmtId="49" fontId="17" fillId="0" borderId="2" xfId="5" applyNumberFormat="1" applyFont="1" applyBorder="1" applyAlignment="1" applyProtection="1">
      <alignment horizontal="center"/>
      <protection locked="0"/>
    </xf>
    <xf numFmtId="164" fontId="17" fillId="0" borderId="1" xfId="5" applyNumberFormat="1" applyFont="1" applyBorder="1"/>
    <xf numFmtId="49" fontId="17" fillId="0" borderId="2" xfId="5" applyNumberFormat="1" applyFont="1" applyBorder="1" applyAlignment="1">
      <alignment horizontal="center"/>
    </xf>
    <xf numFmtId="0" fontId="17" fillId="0" borderId="1" xfId="5" applyFont="1" applyBorder="1" applyAlignment="1">
      <alignment wrapText="1" shrinkToFit="1"/>
    </xf>
    <xf numFmtId="0" fontId="17" fillId="0" borderId="2" xfId="5" applyFont="1" applyBorder="1" applyAlignment="1" applyProtection="1">
      <alignment horizontal="center"/>
      <protection locked="0"/>
    </xf>
    <xf numFmtId="0" fontId="17" fillId="0" borderId="2" xfId="5" applyFont="1" applyBorder="1" applyAlignment="1" applyProtection="1">
      <alignment horizontal="center" wrapText="1"/>
      <protection locked="0"/>
    </xf>
    <xf numFmtId="164" fontId="17" fillId="0" borderId="3" xfId="6" applyFont="1" applyFill="1" applyBorder="1"/>
    <xf numFmtId="166" fontId="17" fillId="0" borderId="1" xfId="7" applyNumberFormat="1" applyFont="1" applyFill="1" applyBorder="1" applyAlignment="1" applyProtection="1">
      <alignment shrinkToFit="1"/>
      <protection locked="0"/>
    </xf>
    <xf numFmtId="49" fontId="17" fillId="0" borderId="3" xfId="5" applyNumberFormat="1" applyFont="1" applyBorder="1" applyAlignment="1" applyProtection="1">
      <alignment horizontal="center" vertical="center"/>
      <protection locked="0"/>
    </xf>
    <xf numFmtId="49" fontId="17" fillId="0" borderId="3" xfId="5" applyNumberFormat="1" applyFont="1" applyBorder="1" applyAlignment="1" applyProtection="1">
      <alignment horizontal="center"/>
      <protection locked="0"/>
    </xf>
    <xf numFmtId="49" fontId="17" fillId="0" borderId="9" xfId="5" applyNumberFormat="1" applyFont="1" applyBorder="1" applyAlignment="1" applyProtection="1">
      <alignment horizontal="center"/>
      <protection locked="0"/>
    </xf>
    <xf numFmtId="166" fontId="17" fillId="0" borderId="3" xfId="7" applyNumberFormat="1" applyFont="1" applyFill="1" applyBorder="1" applyAlignment="1" applyProtection="1">
      <alignment shrinkToFit="1"/>
      <protection locked="0"/>
    </xf>
    <xf numFmtId="164" fontId="17" fillId="0" borderId="3" xfId="6" applyFont="1" applyFill="1" applyBorder="1" applyProtection="1">
      <protection locked="0"/>
    </xf>
    <xf numFmtId="166" fontId="17" fillId="0" borderId="3" xfId="3" applyNumberFormat="1" applyFont="1" applyFill="1" applyBorder="1" applyAlignment="1">
      <alignment shrinkToFit="1"/>
    </xf>
    <xf numFmtId="0" fontId="17" fillId="0" borderId="1" xfId="2" applyFont="1" applyBorder="1" applyAlignment="1">
      <alignment horizontal="center" shrinkToFit="1"/>
    </xf>
    <xf numFmtId="164" fontId="17" fillId="0" borderId="20" xfId="2" applyNumberFormat="1" applyFont="1" applyBorder="1" applyAlignment="1">
      <alignment shrinkToFit="1"/>
    </xf>
    <xf numFmtId="0" fontId="17" fillId="0" borderId="1" xfId="2" applyFont="1" applyBorder="1" applyAlignment="1" applyProtection="1">
      <alignment shrinkToFit="1"/>
      <protection locked="0"/>
    </xf>
    <xf numFmtId="164" fontId="17" fillId="0" borderId="1" xfId="2" applyNumberFormat="1" applyFont="1" applyBorder="1" applyAlignment="1" applyProtection="1">
      <alignment shrinkToFit="1"/>
      <protection locked="0"/>
    </xf>
    <xf numFmtId="0" fontId="17" fillId="0" borderId="1" xfId="2" applyFont="1" applyBorder="1" applyAlignment="1" applyProtection="1">
      <alignment horizontal="center" shrinkToFit="1"/>
      <protection locked="0"/>
    </xf>
    <xf numFmtId="49" fontId="17" fillId="0" borderId="1" xfId="2" applyNumberFormat="1" applyFont="1" applyBorder="1" applyAlignment="1" applyProtection="1">
      <alignment horizontal="center" shrinkToFit="1"/>
      <protection locked="0"/>
    </xf>
    <xf numFmtId="0" fontId="17" fillId="0" borderId="2" xfId="2" applyFont="1" applyBorder="1" applyAlignment="1" applyProtection="1">
      <alignment horizontal="center" shrinkToFit="1"/>
      <protection locked="0"/>
    </xf>
    <xf numFmtId="0" fontId="17" fillId="0" borderId="1" xfId="2" applyFont="1" applyBorder="1" applyAlignment="1" applyProtection="1">
      <alignment horizontal="left" wrapText="1" shrinkToFit="1"/>
      <protection locked="0"/>
    </xf>
    <xf numFmtId="0" fontId="17" fillId="0" borderId="2" xfId="2" applyFont="1" applyBorder="1" applyAlignment="1">
      <alignment horizontal="center" shrinkToFit="1"/>
    </xf>
    <xf numFmtId="164" fontId="17" fillId="0" borderId="3" xfId="2" applyNumberFormat="1" applyFont="1" applyBorder="1" applyAlignment="1">
      <alignment shrinkToFit="1"/>
    </xf>
    <xf numFmtId="0" fontId="17" fillId="0" borderId="3" xfId="2" applyFont="1" applyBorder="1" applyAlignment="1">
      <alignment horizontal="center" shrinkToFit="1"/>
    </xf>
    <xf numFmtId="49" fontId="17" fillId="0" borderId="3" xfId="2" applyNumberFormat="1" applyFont="1" applyBorder="1" applyAlignment="1">
      <alignment horizontal="center" shrinkToFit="1"/>
    </xf>
    <xf numFmtId="166" fontId="17" fillId="0" borderId="11" xfId="3" applyNumberFormat="1" applyFont="1" applyFill="1" applyBorder="1" applyAlignment="1">
      <alignment wrapText="1" shrinkToFit="1"/>
    </xf>
    <xf numFmtId="164" fontId="17" fillId="0" borderId="11" xfId="2" applyNumberFormat="1" applyFont="1" applyBorder="1" applyAlignment="1">
      <alignment shrinkToFit="1"/>
    </xf>
    <xf numFmtId="0" fontId="17" fillId="0" borderId="11" xfId="2" applyFont="1" applyBorder="1" applyAlignment="1">
      <alignment horizontal="center" shrinkToFit="1"/>
    </xf>
    <xf numFmtId="164" fontId="25" fillId="0" borderId="4" xfId="0" applyNumberFormat="1" applyFont="1" applyBorder="1"/>
    <xf numFmtId="0" fontId="4" fillId="0" borderId="5" xfId="0" applyFont="1" applyBorder="1"/>
    <xf numFmtId="0" fontId="7" fillId="0" borderId="6" xfId="0" applyFont="1" applyBorder="1"/>
    <xf numFmtId="164" fontId="18" fillId="0" borderId="1" xfId="0" applyNumberFormat="1" applyFont="1" applyBorder="1"/>
    <xf numFmtId="0" fontId="18" fillId="0" borderId="1" xfId="0" applyFont="1" applyBorder="1"/>
    <xf numFmtId="0" fontId="18" fillId="0" borderId="1" xfId="0" applyFont="1" applyBorder="1" applyAlignment="1">
      <alignment horizontal="center"/>
    </xf>
    <xf numFmtId="0" fontId="33" fillId="0" borderId="0" xfId="0" applyFont="1"/>
    <xf numFmtId="0" fontId="34" fillId="0" borderId="1" xfId="0" applyFont="1" applyBorder="1"/>
    <xf numFmtId="0" fontId="0" fillId="0" borderId="1" xfId="0" applyBorder="1"/>
    <xf numFmtId="0" fontId="33" fillId="0" borderId="1" xfId="0" applyFont="1" applyBorder="1"/>
    <xf numFmtId="0" fontId="12" fillId="0" borderId="1" xfId="0" applyFont="1" applyBorder="1" applyAlignment="1">
      <alignment textRotation="90"/>
    </xf>
    <xf numFmtId="0" fontId="4" fillId="0" borderId="1" xfId="0" applyFont="1" applyBorder="1"/>
    <xf numFmtId="164" fontId="21" fillId="0" borderId="1" xfId="0" applyNumberFormat="1" applyFont="1" applyBorder="1"/>
    <xf numFmtId="164" fontId="4" fillId="0" borderId="1" xfId="1" applyFont="1" applyFill="1" applyBorder="1"/>
    <xf numFmtId="49" fontId="37" fillId="0" borderId="1" xfId="2" applyNumberFormat="1" applyFont="1" applyBorder="1" applyAlignment="1">
      <alignment horizontal="center"/>
    </xf>
    <xf numFmtId="0" fontId="3" fillId="0" borderId="0" xfId="2" applyFont="1" applyAlignment="1">
      <alignment horizontal="center"/>
    </xf>
    <xf numFmtId="0" fontId="14" fillId="0" borderId="0" xfId="2" applyFont="1" applyAlignment="1" applyProtection="1">
      <alignment horizontal="center"/>
      <protection locked="0"/>
    </xf>
    <xf numFmtId="49" fontId="14" fillId="0" borderId="0" xfId="2" applyNumberFormat="1" applyFont="1" applyAlignment="1" applyProtection="1">
      <alignment horizontal="center"/>
      <protection locked="0"/>
    </xf>
    <xf numFmtId="164" fontId="5" fillId="0" borderId="28" xfId="2" applyNumberFormat="1" applyFont="1" applyBorder="1"/>
    <xf numFmtId="164" fontId="5" fillId="0" borderId="30" xfId="2" applyNumberFormat="1" applyFont="1" applyBorder="1"/>
    <xf numFmtId="164" fontId="18" fillId="0" borderId="32" xfId="0" applyNumberFormat="1" applyFont="1" applyBorder="1"/>
    <xf numFmtId="0" fontId="4" fillId="0" borderId="18" xfId="0" applyFont="1" applyBorder="1"/>
    <xf numFmtId="0" fontId="4" fillId="0" borderId="19" xfId="0" applyFont="1" applyBorder="1"/>
    <xf numFmtId="164" fontId="25" fillId="0" borderId="18" xfId="0" applyNumberFormat="1" applyFont="1" applyBorder="1"/>
    <xf numFmtId="164" fontId="5" fillId="0" borderId="1" xfId="2" applyNumberFormat="1" applyFont="1" applyBorder="1"/>
    <xf numFmtId="164" fontId="5" fillId="0" borderId="14" xfId="2" applyNumberFormat="1" applyFont="1" applyBorder="1"/>
    <xf numFmtId="0" fontId="4" fillId="0" borderId="20" xfId="0" applyFont="1" applyBorder="1"/>
    <xf numFmtId="0" fontId="4" fillId="0" borderId="24" xfId="0" applyFont="1" applyBorder="1"/>
    <xf numFmtId="0" fontId="23" fillId="0" borderId="27" xfId="2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4" fillId="0" borderId="33" xfId="0" applyFont="1" applyBorder="1"/>
    <xf numFmtId="164" fontId="7" fillId="0" borderId="21" xfId="0" applyNumberFormat="1" applyFont="1" applyBorder="1"/>
    <xf numFmtId="0" fontId="14" fillId="0" borderId="5" xfId="2" applyFont="1" applyBorder="1" applyAlignment="1">
      <alignment horizontal="center"/>
    </xf>
    <xf numFmtId="164" fontId="37" fillId="0" borderId="1" xfId="2" applyNumberFormat="1" applyFont="1" applyBorder="1" applyAlignment="1">
      <alignment horizontal="right"/>
    </xf>
    <xf numFmtId="0" fontId="37" fillId="0" borderId="2" xfId="2" applyFont="1" applyBorder="1" applyAlignment="1">
      <alignment horizontal="center"/>
    </xf>
    <xf numFmtId="0" fontId="23" fillId="0" borderId="7" xfId="2" applyFont="1" applyBorder="1" applyAlignment="1">
      <alignment horizontal="center"/>
    </xf>
    <xf numFmtId="0" fontId="23" fillId="0" borderId="29" xfId="2" applyFont="1" applyBorder="1" applyAlignment="1">
      <alignment horizontal="center"/>
    </xf>
    <xf numFmtId="0" fontId="25" fillId="0" borderId="31" xfId="0" applyFont="1" applyBorder="1" applyAlignment="1">
      <alignment horizontal="center"/>
    </xf>
    <xf numFmtId="0" fontId="10" fillId="0" borderId="1" xfId="2" applyFont="1" applyBorder="1" applyAlignment="1">
      <alignment horizontal="center"/>
    </xf>
    <xf numFmtId="0" fontId="10" fillId="0" borderId="8" xfId="2" applyFont="1" applyBorder="1"/>
    <xf numFmtId="0" fontId="10" fillId="0" borderId="0" xfId="2" applyFont="1"/>
    <xf numFmtId="0" fontId="15" fillId="0" borderId="0" xfId="2" applyFont="1"/>
    <xf numFmtId="0" fontId="10" fillId="0" borderId="13" xfId="2" applyFont="1" applyBorder="1"/>
    <xf numFmtId="0" fontId="21" fillId="0" borderId="0" xfId="0" applyFont="1"/>
    <xf numFmtId="0" fontId="3" fillId="0" borderId="0" xfId="2" applyFont="1"/>
    <xf numFmtId="0" fontId="10" fillId="0" borderId="1" xfId="5" applyFont="1" applyBorder="1" applyAlignment="1">
      <alignment horizontal="center"/>
    </xf>
    <xf numFmtId="166" fontId="17" fillId="0" borderId="20" xfId="3" applyNumberFormat="1" applyFont="1" applyFill="1" applyBorder="1" applyAlignment="1"/>
    <xf numFmtId="0" fontId="15" fillId="0" borderId="8" xfId="2" applyFont="1" applyBorder="1"/>
    <xf numFmtId="0" fontId="11" fillId="0" borderId="7" xfId="2" applyFont="1" applyBorder="1"/>
    <xf numFmtId="0" fontId="32" fillId="0" borderId="0" xfId="2" applyFont="1"/>
    <xf numFmtId="164" fontId="17" fillId="0" borderId="1" xfId="1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164" fontId="0" fillId="0" borderId="0" xfId="1" applyFont="1"/>
    <xf numFmtId="164" fontId="0" fillId="0" borderId="0" xfId="0" applyNumberFormat="1"/>
    <xf numFmtId="164" fontId="38" fillId="0" borderId="0" xfId="0" applyNumberFormat="1" applyFont="1"/>
    <xf numFmtId="164" fontId="36" fillId="0" borderId="30" xfId="0" applyNumberFormat="1" applyFont="1" applyBorder="1"/>
    <xf numFmtId="164" fontId="33" fillId="0" borderId="0" xfId="0" applyNumberFormat="1" applyFont="1"/>
    <xf numFmtId="49" fontId="39" fillId="0" borderId="1" xfId="0" applyNumberFormat="1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/>
    <xf numFmtId="0" fontId="39" fillId="0" borderId="1" xfId="0" applyFont="1" applyBorder="1" applyAlignment="1">
      <alignment wrapText="1"/>
    </xf>
    <xf numFmtId="49" fontId="40" fillId="0" borderId="0" xfId="0" applyNumberFormat="1" applyFont="1"/>
    <xf numFmtId="49" fontId="39" fillId="0" borderId="0" xfId="0" applyNumberFormat="1" applyFont="1"/>
    <xf numFmtId="0" fontId="39" fillId="0" borderId="0" xfId="0" applyFont="1"/>
    <xf numFmtId="0" fontId="40" fillId="0" borderId="1" xfId="0" applyFont="1" applyBorder="1" applyAlignment="1">
      <alignment horizontal="center" wrapText="1"/>
    </xf>
    <xf numFmtId="0" fontId="40" fillId="0" borderId="1" xfId="0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10" fillId="0" borderId="0" xfId="2" applyFont="1" applyAlignment="1">
      <alignment horizontal="center" wrapText="1"/>
    </xf>
    <xf numFmtId="0" fontId="24" fillId="0" borderId="7" xfId="2" applyFont="1" applyBorder="1" applyAlignment="1">
      <alignment horizontal="center"/>
    </xf>
    <xf numFmtId="0" fontId="24" fillId="0" borderId="27" xfId="2" applyFont="1" applyBorder="1" applyAlignment="1">
      <alignment horizontal="center"/>
    </xf>
    <xf numFmtId="0" fontId="24" fillId="0" borderId="29" xfId="2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4" fillId="0" borderId="1" xfId="2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164" fontId="12" fillId="0" borderId="0" xfId="0" applyNumberFormat="1" applyFont="1"/>
    <xf numFmtId="0" fontId="36" fillId="0" borderId="0" xfId="0" applyFont="1"/>
    <xf numFmtId="0" fontId="33" fillId="0" borderId="1" xfId="0" applyFont="1" applyBorder="1" applyAlignment="1">
      <alignment horizontal="left"/>
    </xf>
    <xf numFmtId="0" fontId="33" fillId="0" borderId="1" xfId="0" applyFont="1" applyBorder="1" applyAlignment="1">
      <alignment horizontal="center"/>
    </xf>
    <xf numFmtId="0" fontId="17" fillId="0" borderId="0" xfId="0" applyFont="1"/>
    <xf numFmtId="0" fontId="41" fillId="0" borderId="0" xfId="0" applyFont="1"/>
    <xf numFmtId="0" fontId="11" fillId="0" borderId="4" xfId="2" applyFont="1" applyBorder="1" applyAlignment="1">
      <alignment horizontal="left"/>
    </xf>
    <xf numFmtId="164" fontId="42" fillId="0" borderId="1" xfId="0" applyNumberFormat="1" applyFont="1" applyBorder="1"/>
    <xf numFmtId="164" fontId="43" fillId="0" borderId="1" xfId="0" applyNumberFormat="1" applyFont="1" applyBorder="1"/>
    <xf numFmtId="0" fontId="10" fillId="0" borderId="8" xfId="2" applyFont="1" applyBorder="1" applyAlignment="1">
      <alignment horizontal="left"/>
    </xf>
    <xf numFmtId="0" fontId="34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right"/>
    </xf>
    <xf numFmtId="0" fontId="38" fillId="0" borderId="1" xfId="0" applyFont="1" applyBorder="1" applyAlignment="1">
      <alignment wrapText="1"/>
    </xf>
    <xf numFmtId="164" fontId="6" fillId="0" borderId="1" xfId="1" applyFont="1" applyBorder="1"/>
    <xf numFmtId="0" fontId="6" fillId="0" borderId="1" xfId="0" applyFont="1" applyBorder="1" applyAlignment="1">
      <alignment wrapText="1"/>
    </xf>
    <xf numFmtId="164" fontId="35" fillId="0" borderId="1" xfId="0" applyNumberFormat="1" applyFont="1" applyBorder="1"/>
    <xf numFmtId="0" fontId="6" fillId="0" borderId="0" xfId="0" applyFont="1"/>
    <xf numFmtId="164" fontId="35" fillId="0" borderId="0" xfId="0" applyNumberFormat="1" applyFont="1"/>
    <xf numFmtId="164" fontId="35" fillId="0" borderId="0" xfId="1" applyFont="1" applyBorder="1"/>
    <xf numFmtId="164" fontId="21" fillId="0" borderId="0" xfId="1" applyFont="1"/>
    <xf numFmtId="164" fontId="4" fillId="0" borderId="0" xfId="1" applyFont="1"/>
    <xf numFmtId="164" fontId="21" fillId="0" borderId="0" xfId="0" applyNumberFormat="1" applyFont="1"/>
    <xf numFmtId="164" fontId="4" fillId="0" borderId="1" xfId="0" applyNumberFormat="1" applyFont="1" applyBorder="1"/>
    <xf numFmtId="164" fontId="0" fillId="0" borderId="1" xfId="1" applyFont="1" applyBorder="1"/>
    <xf numFmtId="164" fontId="0" fillId="0" borderId="1" xfId="0" applyNumberFormat="1" applyBorder="1"/>
    <xf numFmtId="0" fontId="0" fillId="0" borderId="1" xfId="0" applyBorder="1" applyAlignment="1">
      <alignment wrapText="1"/>
    </xf>
    <xf numFmtId="164" fontId="21" fillId="0" borderId="0" xfId="1" applyFont="1" applyFill="1"/>
    <xf numFmtId="164" fontId="4" fillId="0" borderId="0" xfId="0" applyNumberFormat="1" applyFont="1"/>
    <xf numFmtId="0" fontId="6" fillId="0" borderId="1" xfId="0" applyFont="1" applyBorder="1" applyAlignment="1">
      <alignment horizontal="center"/>
    </xf>
    <xf numFmtId="164" fontId="6" fillId="0" borderId="1" xfId="1" applyFont="1" applyBorder="1" applyAlignment="1"/>
    <xf numFmtId="164" fontId="13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49" fontId="14" fillId="0" borderId="0" xfId="2" applyNumberFormat="1" applyFont="1" applyAlignment="1">
      <alignment horizontal="center" vertical="center"/>
    </xf>
    <xf numFmtId="166" fontId="17" fillId="0" borderId="3" xfId="3" applyNumberFormat="1" applyFont="1" applyFill="1" applyBorder="1" applyAlignment="1"/>
    <xf numFmtId="164" fontId="11" fillId="0" borderId="7" xfId="2" applyNumberFormat="1" applyFont="1" applyBorder="1" applyProtection="1">
      <protection locked="0"/>
    </xf>
    <xf numFmtId="164" fontId="17" fillId="0" borderId="1" xfId="2" applyNumberFormat="1" applyFont="1" applyBorder="1" applyAlignment="1" applyProtection="1">
      <alignment horizontal="left" vertical="center"/>
      <protection locked="0"/>
    </xf>
    <xf numFmtId="164" fontId="17" fillId="0" borderId="1" xfId="2" applyNumberFormat="1" applyFont="1" applyBorder="1" applyAlignment="1" applyProtection="1">
      <alignment horizontal="left"/>
      <protection locked="0"/>
    </xf>
    <xf numFmtId="166" fontId="17" fillId="0" borderId="2" xfId="3" applyNumberFormat="1" applyFont="1" applyFill="1" applyBorder="1" applyAlignment="1">
      <alignment wrapText="1"/>
    </xf>
    <xf numFmtId="166" fontId="17" fillId="0" borderId="2" xfId="3" applyNumberFormat="1" applyFont="1" applyFill="1" applyBorder="1" applyAlignment="1"/>
    <xf numFmtId="164" fontId="17" fillId="0" borderId="3" xfId="2" applyNumberFormat="1" applyFont="1" applyBorder="1" applyAlignment="1" applyProtection="1">
      <alignment horizontal="left" vertical="center"/>
      <protection locked="0"/>
    </xf>
    <xf numFmtId="49" fontId="17" fillId="0" borderId="3" xfId="2" applyNumberFormat="1" applyFont="1" applyBorder="1" applyAlignment="1">
      <alignment horizontal="center" wrapText="1"/>
    </xf>
    <xf numFmtId="49" fontId="14" fillId="0" borderId="7" xfId="2" applyNumberFormat="1" applyFont="1" applyBorder="1" applyAlignment="1">
      <alignment horizontal="center" wrapText="1"/>
    </xf>
    <xf numFmtId="164" fontId="18" fillId="0" borderId="4" xfId="1" applyFont="1" applyFill="1" applyBorder="1"/>
    <xf numFmtId="164" fontId="17" fillId="0" borderId="11" xfId="2" applyNumberFormat="1" applyFont="1" applyBorder="1" applyAlignment="1" applyProtection="1">
      <alignment horizontal="left" vertical="center"/>
      <protection locked="0"/>
    </xf>
    <xf numFmtId="49" fontId="17" fillId="0" borderId="11" xfId="2" applyNumberFormat="1" applyFont="1" applyBorder="1" applyAlignment="1">
      <alignment horizontal="center" wrapText="1"/>
    </xf>
    <xf numFmtId="0" fontId="17" fillId="0" borderId="2" xfId="2" applyFont="1" applyBorder="1" applyAlignment="1" applyProtection="1">
      <alignment horizontal="left" wrapText="1"/>
      <protection locked="0"/>
    </xf>
    <xf numFmtId="164" fontId="7" fillId="0" borderId="4" xfId="0" applyNumberFormat="1" applyFont="1" applyBorder="1"/>
    <xf numFmtId="164" fontId="42" fillId="0" borderId="3" xfId="0" applyNumberFormat="1" applyFont="1" applyBorder="1"/>
    <xf numFmtId="0" fontId="17" fillId="0" borderId="11" xfId="2" applyFont="1" applyBorder="1" applyAlignment="1">
      <alignment wrapText="1"/>
    </xf>
    <xf numFmtId="0" fontId="17" fillId="0" borderId="3" xfId="2" applyFont="1" applyBorder="1" applyAlignment="1" applyProtection="1">
      <alignment horizontal="justify" wrapText="1"/>
      <protection locked="0"/>
    </xf>
    <xf numFmtId="164" fontId="17" fillId="0" borderId="33" xfId="2" applyNumberFormat="1" applyFont="1" applyBorder="1" applyAlignment="1">
      <alignment horizontal="right"/>
    </xf>
    <xf numFmtId="0" fontId="17" fillId="0" borderId="13" xfId="2" applyFont="1" applyBorder="1" applyAlignment="1">
      <alignment horizontal="center"/>
    </xf>
    <xf numFmtId="0" fontId="17" fillId="0" borderId="35" xfId="2" applyFont="1" applyBorder="1" applyAlignment="1">
      <alignment wrapText="1"/>
    </xf>
    <xf numFmtId="0" fontId="11" fillId="0" borderId="36" xfId="2" applyFont="1" applyBorder="1" applyAlignment="1">
      <alignment horizontal="center" wrapText="1"/>
    </xf>
    <xf numFmtId="164" fontId="7" fillId="0" borderId="37" xfId="0" applyNumberFormat="1" applyFont="1" applyBorder="1"/>
    <xf numFmtId="0" fontId="16" fillId="0" borderId="0" xfId="2" applyFont="1" applyAlignment="1">
      <alignment horizontal="center" wrapText="1"/>
    </xf>
    <xf numFmtId="0" fontId="28" fillId="0" borderId="0" xfId="2" applyFont="1" applyAlignment="1">
      <alignment horizontal="center"/>
    </xf>
    <xf numFmtId="164" fontId="15" fillId="0" borderId="0" xfId="2" applyNumberFormat="1" applyFont="1"/>
    <xf numFmtId="0" fontId="14" fillId="0" borderId="0" xfId="2" applyFont="1"/>
    <xf numFmtId="0" fontId="7" fillId="0" borderId="1" xfId="0" applyFont="1" applyBorder="1" applyAlignment="1">
      <alignment wrapText="1"/>
    </xf>
    <xf numFmtId="0" fontId="9" fillId="0" borderId="1" xfId="0" applyFont="1" applyBorder="1"/>
    <xf numFmtId="0" fontId="9" fillId="0" borderId="1" xfId="0" applyFont="1" applyBorder="1" applyAlignment="1">
      <alignment wrapText="1"/>
    </xf>
    <xf numFmtId="164" fontId="25" fillId="0" borderId="1" xfId="0" applyNumberFormat="1" applyFont="1" applyBorder="1"/>
    <xf numFmtId="164" fontId="34" fillId="0" borderId="1" xfId="0" applyNumberFormat="1" applyFont="1" applyBorder="1"/>
    <xf numFmtId="164" fontId="9" fillId="0" borderId="0" xfId="0" applyNumberFormat="1" applyFont="1"/>
    <xf numFmtId="0" fontId="25" fillId="0" borderId="1" xfId="0" applyFont="1" applyBorder="1" applyAlignment="1">
      <alignment horizontal="center" textRotation="90" wrapText="1"/>
    </xf>
    <xf numFmtId="0" fontId="12" fillId="0" borderId="3" xfId="0" applyFont="1" applyBorder="1" applyAlignment="1">
      <alignment textRotation="90"/>
    </xf>
    <xf numFmtId="0" fontId="21" fillId="0" borderId="1" xfId="0" applyFont="1" applyBorder="1" applyAlignment="1">
      <alignment horizontal="left"/>
    </xf>
    <xf numFmtId="0" fontId="21" fillId="0" borderId="1" xfId="0" applyFont="1" applyBorder="1" applyAlignment="1">
      <alignment horizontal="center"/>
    </xf>
    <xf numFmtId="0" fontId="18" fillId="0" borderId="1" xfId="0" applyFont="1" applyBorder="1" applyAlignment="1">
      <alignment textRotation="90"/>
    </xf>
    <xf numFmtId="0" fontId="18" fillId="0" borderId="1" xfId="0" applyFont="1" applyBorder="1" applyAlignment="1">
      <alignment horizontal="center" textRotation="90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wrapText="1"/>
    </xf>
    <xf numFmtId="0" fontId="36" fillId="0" borderId="1" xfId="0" applyFont="1" applyBorder="1"/>
    <xf numFmtId="0" fontId="46" fillId="0" borderId="0" xfId="0" applyFont="1"/>
    <xf numFmtId="164" fontId="46" fillId="0" borderId="0" xfId="0" applyNumberFormat="1" applyFont="1"/>
    <xf numFmtId="9" fontId="0" fillId="0" borderId="0" xfId="0" applyNumberFormat="1"/>
    <xf numFmtId="44" fontId="0" fillId="0" borderId="0" xfId="0" applyNumberFormat="1"/>
    <xf numFmtId="0" fontId="17" fillId="0" borderId="11" xfId="2" applyFont="1" applyBorder="1" applyProtection="1">
      <protection locked="0"/>
    </xf>
    <xf numFmtId="164" fontId="17" fillId="0" borderId="11" xfId="2" applyNumberFormat="1" applyFont="1" applyBorder="1" applyProtection="1">
      <protection locked="0"/>
    </xf>
    <xf numFmtId="0" fontId="17" fillId="0" borderId="11" xfId="2" applyFont="1" applyBorder="1"/>
    <xf numFmtId="0" fontId="8" fillId="0" borderId="0" xfId="2" applyProtection="1">
      <protection locked="0"/>
    </xf>
    <xf numFmtId="0" fontId="3" fillId="0" borderId="0" xfId="2" applyFont="1" applyAlignment="1" applyProtection="1">
      <alignment horizontal="center"/>
      <protection locked="0"/>
    </xf>
    <xf numFmtId="164" fontId="3" fillId="0" borderId="0" xfId="2" applyNumberFormat="1" applyFont="1" applyProtection="1">
      <protection locked="0"/>
    </xf>
    <xf numFmtId="166" fontId="17" fillId="0" borderId="33" xfId="3" applyNumberFormat="1" applyFont="1" applyFill="1" applyBorder="1" applyAlignment="1">
      <alignment shrinkToFit="1"/>
    </xf>
    <xf numFmtId="164" fontId="17" fillId="0" borderId="20" xfId="2" applyNumberFormat="1" applyFont="1" applyBorder="1" applyAlignment="1">
      <alignment horizontal="right"/>
    </xf>
    <xf numFmtId="0" fontId="34" fillId="0" borderId="26" xfId="0" applyFont="1" applyBorder="1" applyAlignment="1">
      <alignment horizontal="center"/>
    </xf>
    <xf numFmtId="0" fontId="38" fillId="0" borderId="26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50" fillId="0" borderId="1" xfId="0" applyFont="1" applyBorder="1"/>
    <xf numFmtId="0" fontId="12" fillId="0" borderId="1" xfId="0" applyFont="1" applyBorder="1" applyAlignment="1">
      <alignment horizontal="right" textRotation="90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22" fillId="0" borderId="1" xfId="0" applyFont="1" applyBorder="1" applyAlignment="1">
      <alignment horizontal="center"/>
    </xf>
    <xf numFmtId="0" fontId="6" fillId="0" borderId="1" xfId="0" applyFont="1" applyBorder="1" applyAlignment="1">
      <alignment horizontal="right"/>
    </xf>
    <xf numFmtId="164" fontId="4" fillId="0" borderId="0" xfId="1" applyFont="1" applyBorder="1"/>
    <xf numFmtId="164" fontId="21" fillId="0" borderId="0" xfId="1" applyFont="1" applyBorder="1"/>
    <xf numFmtId="0" fontId="51" fillId="0" borderId="0" xfId="0" applyFont="1"/>
    <xf numFmtId="164" fontId="6" fillId="0" borderId="0" xfId="1" applyFont="1"/>
    <xf numFmtId="164" fontId="38" fillId="0" borderId="0" xfId="1" applyFont="1"/>
    <xf numFmtId="44" fontId="25" fillId="0" borderId="0" xfId="0" applyNumberFormat="1" applyFont="1"/>
    <xf numFmtId="0" fontId="4" fillId="0" borderId="1" xfId="0" applyFont="1" applyBorder="1" applyAlignment="1">
      <alignment horizontal="right"/>
    </xf>
    <xf numFmtId="164" fontId="4" fillId="0" borderId="1" xfId="1" applyFont="1" applyBorder="1" applyAlignment="1"/>
    <xf numFmtId="0" fontId="4" fillId="0" borderId="1" xfId="0" applyFont="1" applyBorder="1" applyAlignment="1">
      <alignment wrapText="1"/>
    </xf>
    <xf numFmtId="164" fontId="4" fillId="0" borderId="1" xfId="1" applyFont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18" fillId="0" borderId="21" xfId="0" applyFont="1" applyBorder="1" applyAlignment="1">
      <alignment horizontal="center" vertical="center" wrapText="1"/>
    </xf>
    <xf numFmtId="164" fontId="17" fillId="0" borderId="1" xfId="1" applyFont="1" applyFill="1" applyBorder="1"/>
    <xf numFmtId="164" fontId="17" fillId="0" borderId="1" xfId="1" applyFont="1" applyFill="1" applyBorder="1" applyAlignment="1">
      <alignment horizontal="center" vertical="center"/>
    </xf>
    <xf numFmtId="44" fontId="0" fillId="3" borderId="0" xfId="0" applyNumberFormat="1" applyFill="1"/>
    <xf numFmtId="164" fontId="38" fillId="0" borderId="1" xfId="1" applyFont="1" applyBorder="1" applyAlignment="1">
      <alignment horizontal="center" vertical="center"/>
    </xf>
    <xf numFmtId="0" fontId="38" fillId="0" borderId="1" xfId="0" applyFont="1" applyBorder="1" applyAlignment="1">
      <alignment horizontal="left" vertical="center"/>
    </xf>
    <xf numFmtId="164" fontId="33" fillId="0" borderId="0" xfId="1" applyFont="1" applyFill="1"/>
    <xf numFmtId="44" fontId="33" fillId="0" borderId="0" xfId="0" applyNumberFormat="1" applyFont="1"/>
    <xf numFmtId="0" fontId="38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/>
    </xf>
    <xf numFmtId="0" fontId="38" fillId="0" borderId="1" xfId="0" applyFont="1" applyBorder="1" applyAlignment="1">
      <alignment horizontal="right" vertical="center"/>
    </xf>
    <xf numFmtId="0" fontId="21" fillId="0" borderId="1" xfId="0" applyFont="1" applyBorder="1" applyAlignment="1">
      <alignment horizontal="center" wrapText="1"/>
    </xf>
    <xf numFmtId="0" fontId="53" fillId="0" borderId="20" xfId="0" applyFont="1" applyBorder="1" applyAlignment="1">
      <alignment wrapText="1"/>
    </xf>
    <xf numFmtId="164" fontId="4" fillId="0" borderId="20" xfId="0" applyNumberFormat="1" applyFont="1" applyBorder="1"/>
    <xf numFmtId="0" fontId="4" fillId="0" borderId="20" xfId="0" applyFont="1" applyBorder="1" applyAlignment="1">
      <alignment wrapText="1"/>
    </xf>
    <xf numFmtId="0" fontId="4" fillId="0" borderId="24" xfId="0" applyFont="1" applyBorder="1" applyAlignment="1">
      <alignment wrapText="1"/>
    </xf>
    <xf numFmtId="164" fontId="4" fillId="0" borderId="20" xfId="0" applyNumberFormat="1" applyFont="1" applyBorder="1" applyAlignment="1">
      <alignment horizontal="center"/>
    </xf>
    <xf numFmtId="164" fontId="4" fillId="0" borderId="33" xfId="0" applyNumberFormat="1" applyFont="1" applyBorder="1"/>
    <xf numFmtId="164" fontId="4" fillId="0" borderId="21" xfId="0" applyNumberFormat="1" applyFont="1" applyBorder="1"/>
    <xf numFmtId="0" fontId="21" fillId="0" borderId="20" xfId="0" applyFont="1" applyBorder="1" applyAlignment="1">
      <alignment wrapText="1"/>
    </xf>
    <xf numFmtId="168" fontId="4" fillId="0" borderId="20" xfId="0" applyNumberFormat="1" applyFont="1" applyBorder="1"/>
    <xf numFmtId="164" fontId="21" fillId="0" borderId="3" xfId="0" applyNumberFormat="1" applyFont="1" applyBorder="1"/>
    <xf numFmtId="164" fontId="21" fillId="0" borderId="20" xfId="0" applyNumberFormat="1" applyFont="1" applyBorder="1"/>
    <xf numFmtId="0" fontId="47" fillId="0" borderId="20" xfId="0" applyFont="1" applyBorder="1" applyAlignment="1">
      <alignment wrapText="1"/>
    </xf>
    <xf numFmtId="164" fontId="4" fillId="0" borderId="20" xfId="1" applyFont="1" applyBorder="1"/>
    <xf numFmtId="0" fontId="21" fillId="0" borderId="21" xfId="0" applyFont="1" applyBorder="1" applyAlignment="1">
      <alignment wrapText="1"/>
    </xf>
    <xf numFmtId="0" fontId="4" fillId="0" borderId="21" xfId="0" applyFont="1" applyBorder="1"/>
    <xf numFmtId="164" fontId="21" fillId="0" borderId="11" xfId="0" applyNumberFormat="1" applyFont="1" applyBorder="1"/>
    <xf numFmtId="0" fontId="21" fillId="0" borderId="0" xfId="0" applyFont="1" applyAlignment="1">
      <alignment horizontal="left" wrapText="1"/>
    </xf>
    <xf numFmtId="0" fontId="35" fillId="0" borderId="0" xfId="0" applyFont="1"/>
    <xf numFmtId="0" fontId="25" fillId="0" borderId="0" xfId="0" applyFont="1"/>
    <xf numFmtId="0" fontId="21" fillId="0" borderId="13" xfId="0" applyFont="1" applyBorder="1" applyAlignment="1">
      <alignment horizontal="left" wrapText="1"/>
    </xf>
    <xf numFmtId="0" fontId="54" fillId="0" borderId="0" xfId="0" applyFont="1" applyAlignment="1">
      <alignment horizontal="left" wrapText="1"/>
    </xf>
    <xf numFmtId="164" fontId="21" fillId="2" borderId="0" xfId="0" applyNumberFormat="1" applyFont="1" applyFill="1"/>
    <xf numFmtId="0" fontId="54" fillId="0" borderId="0" xfId="0" applyFont="1" applyAlignment="1">
      <alignment wrapText="1"/>
    </xf>
    <xf numFmtId="0" fontId="21" fillId="0" borderId="0" xfId="0" applyFont="1" applyAlignment="1">
      <alignment horizontal="left"/>
    </xf>
    <xf numFmtId="164" fontId="4" fillId="0" borderId="20" xfId="0" applyNumberFormat="1" applyFont="1" applyBorder="1" applyAlignment="1">
      <alignment vertical="center"/>
    </xf>
    <xf numFmtId="0" fontId="25" fillId="0" borderId="20" xfId="0" applyFont="1" applyBorder="1" applyAlignment="1">
      <alignment wrapText="1"/>
    </xf>
    <xf numFmtId="164" fontId="4" fillId="0" borderId="21" xfId="0" applyNumberFormat="1" applyFont="1" applyBorder="1" applyAlignment="1">
      <alignment vertical="center"/>
    </xf>
    <xf numFmtId="0" fontId="21" fillId="0" borderId="20" xfId="0" applyFont="1" applyBorder="1"/>
    <xf numFmtId="0" fontId="21" fillId="0" borderId="1" xfId="0" applyFont="1" applyBorder="1"/>
    <xf numFmtId="0" fontId="21" fillId="0" borderId="21" xfId="0" applyFont="1" applyBorder="1"/>
    <xf numFmtId="0" fontId="21" fillId="0" borderId="0" xfId="0" applyFont="1" applyAlignment="1">
      <alignment wrapText="1"/>
    </xf>
    <xf numFmtId="164" fontId="4" fillId="0" borderId="20" xfId="0" applyNumberFormat="1" applyFont="1" applyBorder="1" applyAlignment="1">
      <alignment horizontal="center" vertical="center"/>
    </xf>
    <xf numFmtId="0" fontId="21" fillId="0" borderId="24" xfId="0" applyFont="1" applyBorder="1" applyAlignment="1">
      <alignment wrapText="1"/>
    </xf>
    <xf numFmtId="164" fontId="4" fillId="0" borderId="3" xfId="0" applyNumberFormat="1" applyFont="1" applyBorder="1"/>
    <xf numFmtId="0" fontId="4" fillId="0" borderId="3" xfId="0" applyFont="1" applyBorder="1"/>
    <xf numFmtId="164" fontId="4" fillId="0" borderId="21" xfId="1" applyFont="1" applyBorder="1"/>
    <xf numFmtId="44" fontId="4" fillId="3" borderId="0" xfId="0" applyNumberFormat="1" applyFont="1" applyFill="1"/>
    <xf numFmtId="164" fontId="17" fillId="0" borderId="0" xfId="0" applyNumberFormat="1" applyFont="1"/>
    <xf numFmtId="164" fontId="7" fillId="3" borderId="1" xfId="1" applyFont="1" applyFill="1" applyBorder="1"/>
    <xf numFmtId="164" fontId="12" fillId="0" borderId="0" xfId="1" applyFont="1"/>
    <xf numFmtId="0" fontId="0" fillId="0" borderId="0" xfId="0" applyAlignment="1">
      <alignment horizontal="center"/>
    </xf>
    <xf numFmtId="164" fontId="0" fillId="0" borderId="0" xfId="1" applyFont="1" applyAlignment="1">
      <alignment horizontal="center"/>
    </xf>
    <xf numFmtId="166" fontId="37" fillId="0" borderId="1" xfId="3" applyNumberFormat="1" applyFont="1" applyFill="1" applyBorder="1" applyAlignment="1">
      <alignment wrapText="1" shrinkToFit="1"/>
    </xf>
    <xf numFmtId="166" fontId="37" fillId="0" borderId="1" xfId="3" applyNumberFormat="1" applyFont="1" applyFill="1" applyBorder="1" applyAlignment="1">
      <alignment shrinkToFit="1"/>
    </xf>
    <xf numFmtId="0" fontId="37" fillId="0" borderId="1" xfId="5" applyFont="1" applyBorder="1" applyAlignment="1">
      <alignment wrapText="1" shrinkToFit="1"/>
    </xf>
    <xf numFmtId="0" fontId="37" fillId="0" borderId="1" xfId="2" applyFont="1" applyBorder="1"/>
    <xf numFmtId="0" fontId="37" fillId="0" borderId="1" xfId="2" applyFont="1" applyBorder="1" applyAlignment="1">
      <alignment wrapText="1"/>
    </xf>
    <xf numFmtId="166" fontId="37" fillId="0" borderId="1" xfId="3" applyNumberFormat="1" applyFont="1" applyFill="1" applyBorder="1" applyAlignment="1">
      <alignment wrapText="1"/>
    </xf>
    <xf numFmtId="166" fontId="37" fillId="0" borderId="1" xfId="3" applyNumberFormat="1" applyFont="1" applyFill="1" applyBorder="1" applyAlignment="1">
      <alignment horizontal="left" wrapText="1" shrinkToFit="1"/>
    </xf>
    <xf numFmtId="164" fontId="0" fillId="3" borderId="0" xfId="1" applyFont="1" applyFill="1"/>
    <xf numFmtId="164" fontId="0" fillId="3" borderId="0" xfId="0" applyNumberFormat="1" applyFill="1"/>
    <xf numFmtId="164" fontId="38" fillId="3" borderId="0" xfId="1" applyFont="1" applyFill="1"/>
    <xf numFmtId="0" fontId="13" fillId="0" borderId="1" xfId="0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0" fontId="13" fillId="0" borderId="1" xfId="0" applyFont="1" applyBorder="1"/>
    <xf numFmtId="164" fontId="13" fillId="3" borderId="0" xfId="0" applyNumberFormat="1" applyFont="1" applyFill="1"/>
    <xf numFmtId="0" fontId="13" fillId="0" borderId="0" xfId="0" applyFont="1"/>
    <xf numFmtId="164" fontId="13" fillId="0" borderId="0" xfId="0" applyNumberFormat="1" applyFont="1"/>
    <xf numFmtId="0" fontId="11" fillId="0" borderId="1" xfId="0" applyFont="1" applyBorder="1" applyAlignment="1">
      <alignment wrapText="1"/>
    </xf>
    <xf numFmtId="164" fontId="11" fillId="0" borderId="1" xfId="0" applyNumberFormat="1" applyFont="1" applyBorder="1"/>
    <xf numFmtId="164" fontId="11" fillId="0" borderId="0" xfId="0" applyNumberFormat="1" applyFont="1"/>
    <xf numFmtId="164" fontId="13" fillId="0" borderId="0" xfId="1" applyFont="1" applyFill="1"/>
    <xf numFmtId="0" fontId="11" fillId="0" borderId="2" xfId="0" applyFont="1" applyBorder="1" applyAlignment="1">
      <alignment wrapText="1"/>
    </xf>
    <xf numFmtId="164" fontId="11" fillId="0" borderId="1" xfId="1" applyFont="1" applyFill="1" applyBorder="1"/>
    <xf numFmtId="164" fontId="4" fillId="3" borderId="0" xfId="1" applyFont="1" applyFill="1"/>
    <xf numFmtId="164" fontId="25" fillId="0" borderId="21" xfId="0" applyNumberFormat="1" applyFont="1" applyBorder="1"/>
    <xf numFmtId="0" fontId="0" fillId="0" borderId="14" xfId="0" applyBorder="1"/>
    <xf numFmtId="164" fontId="18" fillId="0" borderId="20" xfId="1" applyFont="1" applyFill="1" applyBorder="1" applyAlignment="1"/>
    <xf numFmtId="164" fontId="18" fillId="0" borderId="21" xfId="1" applyFont="1" applyFill="1" applyBorder="1" applyAlignment="1"/>
    <xf numFmtId="164" fontId="18" fillId="0" borderId="1" xfId="1" applyFont="1" applyFill="1" applyBorder="1" applyAlignment="1"/>
    <xf numFmtId="164" fontId="58" fillId="0" borderId="7" xfId="1" applyFont="1" applyFill="1" applyBorder="1"/>
    <xf numFmtId="164" fontId="59" fillId="0" borderId="7" xfId="1" applyFont="1" applyFill="1" applyBorder="1"/>
    <xf numFmtId="164" fontId="3" fillId="0" borderId="30" xfId="2" applyNumberFormat="1" applyFont="1" applyBorder="1"/>
    <xf numFmtId="164" fontId="60" fillId="0" borderId="0" xfId="1" applyFont="1"/>
    <xf numFmtId="44" fontId="9" fillId="0" borderId="0" xfId="0" applyNumberFormat="1" applyFont="1"/>
    <xf numFmtId="164" fontId="9" fillId="3" borderId="0" xfId="1" applyFont="1" applyFill="1"/>
    <xf numFmtId="0" fontId="0" fillId="3" borderId="0" xfId="0" applyFill="1"/>
    <xf numFmtId="44" fontId="41" fillId="0" borderId="0" xfId="0" applyNumberFormat="1" applyFont="1"/>
    <xf numFmtId="49" fontId="14" fillId="0" borderId="0" xfId="2" applyNumberFormat="1" applyFont="1" applyAlignment="1">
      <alignment horizontal="center" wrapText="1"/>
    </xf>
    <xf numFmtId="164" fontId="18" fillId="0" borderId="0" xfId="1" applyFont="1" applyFill="1" applyBorder="1"/>
    <xf numFmtId="49" fontId="17" fillId="0" borderId="3" xfId="5" applyNumberFormat="1" applyFont="1" applyBorder="1" applyAlignment="1">
      <alignment horizontal="center"/>
    </xf>
    <xf numFmtId="0" fontId="11" fillId="0" borderId="0" xfId="5" applyFont="1" applyAlignment="1">
      <alignment horizontal="center"/>
    </xf>
    <xf numFmtId="164" fontId="11" fillId="0" borderId="0" xfId="5" applyNumberFormat="1" applyFont="1"/>
    <xf numFmtId="0" fontId="14" fillId="0" borderId="0" xfId="5" applyFont="1" applyAlignment="1">
      <alignment horizontal="center"/>
    </xf>
    <xf numFmtId="49" fontId="14" fillId="0" borderId="0" xfId="5" applyNumberFormat="1" applyFont="1" applyAlignment="1">
      <alignment horizontal="center"/>
    </xf>
    <xf numFmtId="164" fontId="58" fillId="0" borderId="0" xfId="1" applyFont="1" applyFill="1" applyBorder="1"/>
    <xf numFmtId="44" fontId="48" fillId="0" borderId="0" xfId="0" applyNumberFormat="1" applyFont="1"/>
    <xf numFmtId="44" fontId="49" fillId="0" borderId="0" xfId="0" applyNumberFormat="1" applyFont="1"/>
    <xf numFmtId="164" fontId="4" fillId="0" borderId="21" xfId="0" applyNumberFormat="1" applyFont="1" applyBorder="1" applyAlignment="1">
      <alignment horizontal="center" vertical="center"/>
    </xf>
    <xf numFmtId="164" fontId="4" fillId="0" borderId="21" xfId="0" applyNumberFormat="1" applyFont="1" applyBorder="1" applyAlignment="1">
      <alignment horizontal="center"/>
    </xf>
    <xf numFmtId="164" fontId="17" fillId="0" borderId="24" xfId="0" applyNumberFormat="1" applyFont="1" applyBorder="1"/>
    <xf numFmtId="164" fontId="34" fillId="0" borderId="1" xfId="1" applyFont="1" applyBorder="1"/>
    <xf numFmtId="164" fontId="34" fillId="0" borderId="1" xfId="1" applyFont="1" applyFill="1" applyBorder="1"/>
    <xf numFmtId="164" fontId="25" fillId="0" borderId="1" xfId="1" applyFont="1" applyFill="1" applyBorder="1"/>
    <xf numFmtId="164" fontId="34" fillId="0" borderId="0" xfId="0" applyNumberFormat="1" applyFont="1"/>
    <xf numFmtId="164" fontId="34" fillId="0" borderId="0" xfId="1" applyFont="1"/>
    <xf numFmtId="0" fontId="47" fillId="0" borderId="24" xfId="0" applyFont="1" applyBorder="1" applyAlignment="1">
      <alignment wrapText="1"/>
    </xf>
    <xf numFmtId="44" fontId="4" fillId="0" borderId="33" xfId="0" applyNumberFormat="1" applyFont="1" applyBorder="1"/>
    <xf numFmtId="44" fontId="4" fillId="0" borderId="20" xfId="0" applyNumberFormat="1" applyFont="1" applyBorder="1"/>
    <xf numFmtId="164" fontId="0" fillId="0" borderId="0" xfId="1" applyFont="1" applyBorder="1"/>
    <xf numFmtId="164" fontId="4" fillId="0" borderId="8" xfId="0" applyNumberFormat="1" applyFont="1" applyBorder="1"/>
    <xf numFmtId="0" fontId="4" fillId="0" borderId="20" xfId="0" applyFont="1" applyBorder="1" applyAlignment="1">
      <alignment vertical="center"/>
    </xf>
    <xf numFmtId="0" fontId="6" fillId="0" borderId="24" xfId="0" applyFont="1" applyBorder="1"/>
    <xf numFmtId="0" fontId="1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164" fontId="9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164" fontId="9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164" fontId="7" fillId="0" borderId="1" xfId="1" applyFont="1" applyBorder="1" applyAlignment="1">
      <alignment horizontal="center" vertical="center"/>
    </xf>
    <xf numFmtId="164" fontId="7" fillId="0" borderId="1" xfId="1" applyFont="1" applyFill="1" applyBorder="1" applyAlignment="1">
      <alignment horizontal="center" vertical="center"/>
    </xf>
    <xf numFmtId="164" fontId="61" fillId="0" borderId="1" xfId="1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164" fontId="18" fillId="0" borderId="1" xfId="1" applyFont="1" applyFill="1" applyBorder="1" applyAlignment="1">
      <alignment horizontal="center" vertical="center"/>
    </xf>
    <xf numFmtId="164" fontId="21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wrapText="1"/>
    </xf>
    <xf numFmtId="0" fontId="61" fillId="0" borderId="1" xfId="0" applyFont="1" applyBorder="1" applyAlignment="1">
      <alignment horizontal="center" wrapText="1"/>
    </xf>
    <xf numFmtId="164" fontId="7" fillId="0" borderId="1" xfId="1" applyFont="1" applyFill="1" applyBorder="1" applyAlignment="1">
      <alignment horizontal="center"/>
    </xf>
    <xf numFmtId="0" fontId="22" fillId="0" borderId="1" xfId="0" applyFont="1" applyBorder="1" applyAlignment="1">
      <alignment horizontal="left" wrapText="1"/>
    </xf>
    <xf numFmtId="164" fontId="4" fillId="0" borderId="1" xfId="1" applyFont="1" applyBorder="1" applyAlignment="1">
      <alignment horizontal="center" vertical="center"/>
    </xf>
    <xf numFmtId="0" fontId="35" fillId="0" borderId="1" xfId="0" applyFont="1" applyBorder="1" applyAlignment="1">
      <alignment horizontal="left"/>
    </xf>
    <xf numFmtId="0" fontId="22" fillId="0" borderId="1" xfId="2" applyFont="1" applyBorder="1" applyAlignment="1" applyProtection="1">
      <alignment wrapText="1"/>
      <protection locked="0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wrapText="1"/>
    </xf>
    <xf numFmtId="164" fontId="7" fillId="0" borderId="1" xfId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textRotation="90"/>
    </xf>
    <xf numFmtId="164" fontId="33" fillId="0" borderId="8" xfId="1" applyFont="1" applyFill="1" applyBorder="1"/>
    <xf numFmtId="164" fontId="33" fillId="0" borderId="0" xfId="1" applyFont="1"/>
    <xf numFmtId="0" fontId="36" fillId="0" borderId="1" xfId="0" applyFont="1" applyBorder="1" applyAlignment="1">
      <alignment horizontal="center" vertical="center" textRotation="90" wrapText="1"/>
    </xf>
    <xf numFmtId="0" fontId="35" fillId="0" borderId="1" xfId="0" applyFont="1" applyBorder="1" applyAlignment="1">
      <alignment horizontal="center" vertical="center" textRotation="90" wrapText="1"/>
    </xf>
    <xf numFmtId="164" fontId="11" fillId="2" borderId="1" xfId="0" applyNumberFormat="1" applyFont="1" applyFill="1" applyBorder="1"/>
    <xf numFmtId="164" fontId="57" fillId="0" borderId="1" xfId="0" applyNumberFormat="1" applyFont="1" applyBorder="1"/>
    <xf numFmtId="164" fontId="21" fillId="3" borderId="1" xfId="1" applyFont="1" applyFill="1" applyBorder="1" applyAlignment="1">
      <alignment horizontal="center"/>
    </xf>
    <xf numFmtId="164" fontId="33" fillId="3" borderId="1" xfId="1" applyFont="1" applyFill="1" applyBorder="1"/>
    <xf numFmtId="164" fontId="33" fillId="3" borderId="0" xfId="1" applyFont="1" applyFill="1"/>
    <xf numFmtId="164" fontId="21" fillId="3" borderId="0" xfId="0" applyNumberFormat="1" applyFont="1" applyFill="1"/>
    <xf numFmtId="0" fontId="25" fillId="0" borderId="1" xfId="0" applyFont="1" applyBorder="1" applyAlignment="1">
      <alignment horizontal="center" vertical="center"/>
    </xf>
    <xf numFmtId="164" fontId="6" fillId="0" borderId="1" xfId="1" applyFont="1" applyBorder="1" applyAlignment="1">
      <alignment horizontal="center"/>
    </xf>
    <xf numFmtId="164" fontId="6" fillId="0" borderId="1" xfId="1" applyFont="1" applyFill="1" applyBorder="1" applyAlignment="1">
      <alignment horizontal="center" vertical="center" wrapText="1"/>
    </xf>
    <xf numFmtId="0" fontId="27" fillId="0" borderId="0" xfId="2" applyFont="1"/>
    <xf numFmtId="0" fontId="17" fillId="0" borderId="24" xfId="2" applyFont="1" applyBorder="1" applyAlignment="1">
      <alignment horizontal="center"/>
    </xf>
    <xf numFmtId="49" fontId="17" fillId="0" borderId="11" xfId="2" applyNumberFormat="1" applyFont="1" applyBorder="1" applyAlignment="1" applyProtection="1">
      <alignment horizontal="center"/>
      <protection locked="0"/>
    </xf>
    <xf numFmtId="0" fontId="17" fillId="0" borderId="11" xfId="2" applyFont="1" applyBorder="1" applyAlignment="1" applyProtection="1">
      <alignment horizontal="center"/>
      <protection locked="0"/>
    </xf>
    <xf numFmtId="0" fontId="35" fillId="0" borderId="17" xfId="0" applyFont="1" applyBorder="1" applyAlignment="1">
      <alignment horizontal="center" wrapText="1"/>
    </xf>
    <xf numFmtId="0" fontId="35" fillId="0" borderId="7" xfId="0" applyFont="1" applyBorder="1" applyAlignment="1">
      <alignment horizontal="center" wrapText="1"/>
    </xf>
    <xf numFmtId="0" fontId="17" fillId="0" borderId="11" xfId="2" applyFont="1" applyBorder="1" applyAlignment="1">
      <alignment wrapText="1" shrinkToFit="1"/>
    </xf>
    <xf numFmtId="166" fontId="17" fillId="0" borderId="11" xfId="3" applyNumberFormat="1" applyFont="1" applyFill="1" applyBorder="1" applyAlignment="1">
      <alignment wrapText="1"/>
    </xf>
    <xf numFmtId="164" fontId="21" fillId="0" borderId="1" xfId="1" applyFont="1" applyFill="1" applyBorder="1"/>
    <xf numFmtId="164" fontId="33" fillId="0" borderId="1" xfId="1" applyFont="1" applyBorder="1"/>
    <xf numFmtId="0" fontId="47" fillId="0" borderId="0" xfId="0" applyFont="1"/>
    <xf numFmtId="0" fontId="36" fillId="0" borderId="26" xfId="0" applyFont="1" applyBorder="1" applyAlignment="1">
      <alignment horizontal="center"/>
    </xf>
    <xf numFmtId="0" fontId="36" fillId="0" borderId="38" xfId="0" applyFont="1" applyBorder="1" applyAlignment="1">
      <alignment horizontal="center"/>
    </xf>
    <xf numFmtId="164" fontId="36" fillId="0" borderId="26" xfId="0" applyNumberFormat="1" applyFont="1" applyBorder="1" applyAlignment="1">
      <alignment horizontal="center"/>
    </xf>
    <xf numFmtId="164" fontId="17" fillId="0" borderId="11" xfId="4" applyFont="1" applyFill="1" applyBorder="1"/>
    <xf numFmtId="164" fontId="58" fillId="0" borderId="1" xfId="0" applyNumberFormat="1" applyFont="1" applyBorder="1"/>
    <xf numFmtId="164" fontId="58" fillId="3" borderId="3" xfId="0" applyNumberFormat="1" applyFont="1" applyFill="1" applyBorder="1"/>
    <xf numFmtId="164" fontId="58" fillId="3" borderId="1" xfId="0" applyNumberFormat="1" applyFont="1" applyFill="1" applyBorder="1"/>
    <xf numFmtId="164" fontId="7" fillId="3" borderId="3" xfId="0" applyNumberFormat="1" applyFont="1" applyFill="1" applyBorder="1"/>
    <xf numFmtId="164" fontId="7" fillId="3" borderId="1" xfId="0" applyNumberFormat="1" applyFont="1" applyFill="1" applyBorder="1"/>
    <xf numFmtId="0" fontId="11" fillId="0" borderId="7" xfId="2" applyFont="1" applyBorder="1" applyAlignment="1">
      <alignment horizontal="left" wrapText="1"/>
    </xf>
    <xf numFmtId="0" fontId="11" fillId="0" borderId="7" xfId="5" applyFont="1" applyBorder="1" applyAlignment="1">
      <alignment horizontal="center" wrapText="1"/>
    </xf>
    <xf numFmtId="164" fontId="35" fillId="0" borderId="32" xfId="0" applyNumberFormat="1" applyFont="1" applyBorder="1"/>
    <xf numFmtId="164" fontId="3" fillId="0" borderId="7" xfId="2" applyNumberFormat="1" applyFont="1" applyBorder="1"/>
    <xf numFmtId="44" fontId="64" fillId="0" borderId="0" xfId="0" applyNumberFormat="1" applyFont="1"/>
    <xf numFmtId="164" fontId="21" fillId="3" borderId="1" xfId="1" applyFont="1" applyFill="1" applyBorder="1"/>
    <xf numFmtId="164" fontId="18" fillId="0" borderId="1" xfId="1" applyFont="1" applyFill="1" applyBorder="1" applyAlignment="1">
      <alignment horizontal="center"/>
    </xf>
    <xf numFmtId="164" fontId="18" fillId="0" borderId="1" xfId="1" applyFont="1" applyFill="1" applyBorder="1"/>
    <xf numFmtId="164" fontId="18" fillId="3" borderId="1" xfId="1" applyFont="1" applyFill="1" applyBorder="1"/>
    <xf numFmtId="164" fontId="18" fillId="3" borderId="1" xfId="0" applyNumberFormat="1" applyFont="1" applyFill="1" applyBorder="1"/>
    <xf numFmtId="164" fontId="57" fillId="3" borderId="1" xfId="1" applyFont="1" applyFill="1" applyBorder="1"/>
    <xf numFmtId="164" fontId="57" fillId="3" borderId="1" xfId="0" applyNumberFormat="1" applyFont="1" applyFill="1" applyBorder="1"/>
    <xf numFmtId="164" fontId="11" fillId="2" borderId="1" xfId="1" applyFont="1" applyFill="1" applyBorder="1"/>
    <xf numFmtId="0" fontId="37" fillId="0" borderId="1" xfId="0" applyFont="1" applyBorder="1"/>
    <xf numFmtId="0" fontId="37" fillId="0" borderId="1" xfId="0" applyFont="1" applyBorder="1" applyAlignment="1">
      <alignment wrapText="1"/>
    </xf>
    <xf numFmtId="164" fontId="37" fillId="0" borderId="1" xfId="1" applyFont="1" applyFill="1" applyBorder="1"/>
    <xf numFmtId="166" fontId="37" fillId="0" borderId="1" xfId="3" applyNumberFormat="1" applyFont="1" applyFill="1" applyBorder="1" applyProtection="1">
      <protection locked="0"/>
    </xf>
    <xf numFmtId="0" fontId="37" fillId="0" borderId="1" xfId="2" applyFont="1" applyBorder="1" applyAlignment="1" applyProtection="1">
      <alignment wrapText="1"/>
      <protection locked="0"/>
    </xf>
    <xf numFmtId="0" fontId="24" fillId="0" borderId="1" xfId="0" applyFont="1" applyBorder="1" applyAlignment="1">
      <alignment wrapText="1"/>
    </xf>
    <xf numFmtId="164" fontId="24" fillId="0" borderId="1" xfId="0" applyNumberFormat="1" applyFont="1" applyBorder="1"/>
    <xf numFmtId="164" fontId="37" fillId="0" borderId="1" xfId="0" applyNumberFormat="1" applyFont="1" applyBorder="1"/>
    <xf numFmtId="0" fontId="24" fillId="0" borderId="2" xfId="0" applyFont="1" applyBorder="1" applyAlignment="1">
      <alignment wrapText="1"/>
    </xf>
    <xf numFmtId="0" fontId="37" fillId="0" borderId="1" xfId="0" applyFont="1" applyBorder="1" applyAlignment="1">
      <alignment horizontal="center"/>
    </xf>
    <xf numFmtId="49" fontId="37" fillId="0" borderId="1" xfId="0" applyNumberFormat="1" applyFont="1" applyBorder="1" applyAlignment="1">
      <alignment horizontal="center"/>
    </xf>
    <xf numFmtId="164" fontId="37" fillId="0" borderId="1" xfId="2" applyNumberFormat="1" applyFont="1" applyBorder="1" applyProtection="1">
      <protection locked="0"/>
    </xf>
    <xf numFmtId="166" fontId="37" fillId="0" borderId="1" xfId="3" applyNumberFormat="1" applyFont="1" applyFill="1" applyBorder="1" applyAlignment="1" applyProtection="1">
      <alignment wrapText="1"/>
      <protection locked="0"/>
    </xf>
    <xf numFmtId="0" fontId="37" fillId="0" borderId="1" xfId="2" applyFont="1" applyBorder="1" applyProtection="1">
      <protection locked="0"/>
    </xf>
    <xf numFmtId="0" fontId="11" fillId="0" borderId="1" xfId="0" applyFont="1" applyBorder="1" applyAlignment="1">
      <alignment horizontal="left" wrapText="1"/>
    </xf>
    <xf numFmtId="0" fontId="13" fillId="0" borderId="1" xfId="0" applyFont="1" applyBorder="1" applyAlignment="1">
      <alignment wrapText="1"/>
    </xf>
    <xf numFmtId="164" fontId="41" fillId="0" borderId="1" xfId="0" applyNumberFormat="1" applyFont="1" applyBorder="1"/>
    <xf numFmtId="0" fontId="42" fillId="0" borderId="1" xfId="0" applyFont="1" applyBorder="1"/>
    <xf numFmtId="164" fontId="41" fillId="0" borderId="1" xfId="1" applyFont="1" applyFill="1" applyBorder="1"/>
    <xf numFmtId="0" fontId="41" fillId="0" borderId="1" xfId="0" applyFont="1" applyBorder="1"/>
    <xf numFmtId="164" fontId="41" fillId="0" borderId="1" xfId="1" applyFont="1" applyBorder="1"/>
    <xf numFmtId="0" fontId="35" fillId="0" borderId="1" xfId="0" applyFont="1" applyBorder="1" applyAlignment="1">
      <alignment wrapText="1"/>
    </xf>
    <xf numFmtId="0" fontId="2" fillId="0" borderId="0" xfId="0" applyFont="1" applyAlignment="1">
      <alignment horizontal="center"/>
    </xf>
    <xf numFmtId="0" fontId="15" fillId="0" borderId="0" xfId="2" applyFont="1" applyAlignment="1">
      <alignment horizontal="left"/>
    </xf>
    <xf numFmtId="0" fontId="10" fillId="0" borderId="8" xfId="2" applyFont="1" applyBorder="1" applyAlignment="1">
      <alignment horizontal="left"/>
    </xf>
    <xf numFmtId="0" fontId="25" fillId="0" borderId="14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18" fillId="0" borderId="26" xfId="0" applyFont="1" applyBorder="1" applyAlignment="1">
      <alignment horizontal="center"/>
    </xf>
    <xf numFmtId="0" fontId="18" fillId="0" borderId="2" xfId="0" applyFont="1" applyBorder="1" applyAlignment="1">
      <alignment horizontal="left" wrapText="1"/>
    </xf>
    <xf numFmtId="0" fontId="18" fillId="0" borderId="25" xfId="0" applyFont="1" applyBorder="1" applyAlignment="1">
      <alignment horizontal="left" wrapText="1"/>
    </xf>
    <xf numFmtId="0" fontId="18" fillId="0" borderId="26" xfId="0" applyFont="1" applyBorder="1" applyAlignment="1">
      <alignment horizontal="left" wrapText="1"/>
    </xf>
    <xf numFmtId="0" fontId="18" fillId="0" borderId="3" xfId="0" applyFont="1" applyBorder="1" applyAlignment="1">
      <alignment horizontal="center"/>
    </xf>
    <xf numFmtId="0" fontId="33" fillId="0" borderId="8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24" fillId="3" borderId="2" xfId="0" applyFont="1" applyFill="1" applyBorder="1" applyAlignment="1">
      <alignment horizontal="center" wrapText="1"/>
    </xf>
    <xf numFmtId="0" fontId="24" fillId="3" borderId="25" xfId="0" applyFont="1" applyFill="1" applyBorder="1" applyAlignment="1">
      <alignment horizontal="center" wrapText="1"/>
    </xf>
    <xf numFmtId="0" fontId="24" fillId="3" borderId="26" xfId="0" applyFont="1" applyFill="1" applyBorder="1" applyAlignment="1">
      <alignment horizontal="center" wrapText="1"/>
    </xf>
    <xf numFmtId="0" fontId="24" fillId="3" borderId="2" xfId="0" applyFont="1" applyFill="1" applyBorder="1" applyAlignment="1">
      <alignment horizontal="left" wrapText="1"/>
    </xf>
    <xf numFmtId="0" fontId="24" fillId="3" borderId="25" xfId="0" applyFont="1" applyFill="1" applyBorder="1" applyAlignment="1">
      <alignment horizontal="left" wrapText="1"/>
    </xf>
    <xf numFmtId="0" fontId="24" fillId="3" borderId="26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wrapText="1"/>
    </xf>
    <xf numFmtId="0" fontId="24" fillId="0" borderId="25" xfId="0" applyFont="1" applyBorder="1" applyAlignment="1">
      <alignment horizontal="center" wrapText="1"/>
    </xf>
    <xf numFmtId="0" fontId="24" fillId="0" borderId="26" xfId="0" applyFont="1" applyBorder="1" applyAlignment="1">
      <alignment horizontal="center" wrapText="1"/>
    </xf>
    <xf numFmtId="0" fontId="12" fillId="0" borderId="2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wrapText="1"/>
    </xf>
    <xf numFmtId="0" fontId="16" fillId="0" borderId="25" xfId="0" applyFont="1" applyBorder="1" applyAlignment="1">
      <alignment horizontal="center" wrapText="1"/>
    </xf>
    <xf numFmtId="0" fontId="16" fillId="0" borderId="26" xfId="0" applyFont="1" applyBorder="1" applyAlignment="1">
      <alignment horizontal="center" wrapText="1"/>
    </xf>
    <xf numFmtId="0" fontId="16" fillId="2" borderId="2" xfId="0" applyFont="1" applyFill="1" applyBorder="1" applyAlignment="1">
      <alignment horizontal="center" wrapText="1"/>
    </xf>
    <xf numFmtId="0" fontId="16" fillId="2" borderId="25" xfId="0" applyFont="1" applyFill="1" applyBorder="1" applyAlignment="1">
      <alignment horizontal="center" wrapText="1"/>
    </xf>
    <xf numFmtId="0" fontId="16" fillId="2" borderId="26" xfId="0" applyFont="1" applyFill="1" applyBorder="1" applyAlignment="1">
      <alignment horizontal="center" wrapText="1"/>
    </xf>
    <xf numFmtId="0" fontId="16" fillId="3" borderId="2" xfId="0" applyFont="1" applyFill="1" applyBorder="1" applyAlignment="1">
      <alignment horizontal="center" wrapText="1"/>
    </xf>
    <xf numFmtId="0" fontId="16" fillId="3" borderId="25" xfId="0" applyFont="1" applyFill="1" applyBorder="1" applyAlignment="1">
      <alignment horizontal="center" wrapText="1"/>
    </xf>
    <xf numFmtId="0" fontId="16" fillId="3" borderId="26" xfId="0" applyFont="1" applyFill="1" applyBorder="1" applyAlignment="1">
      <alignment horizontal="center" wrapText="1"/>
    </xf>
    <xf numFmtId="0" fontId="18" fillId="0" borderId="2" xfId="0" applyFont="1" applyBorder="1" applyAlignment="1">
      <alignment horizontal="left"/>
    </xf>
    <xf numFmtId="0" fontId="18" fillId="0" borderId="25" xfId="0" applyFont="1" applyBorder="1" applyAlignment="1">
      <alignment horizontal="left"/>
    </xf>
    <xf numFmtId="0" fontId="18" fillId="0" borderId="26" xfId="0" applyFont="1" applyBorder="1" applyAlignment="1">
      <alignment horizontal="left"/>
    </xf>
    <xf numFmtId="0" fontId="5" fillId="3" borderId="1" xfId="0" applyFont="1" applyFill="1" applyBorder="1" applyAlignment="1">
      <alignment horizontal="left" wrapText="1"/>
    </xf>
    <xf numFmtId="0" fontId="65" fillId="0" borderId="1" xfId="0" applyFont="1" applyBorder="1" applyAlignment="1">
      <alignment horizontal="left" wrapText="1"/>
    </xf>
    <xf numFmtId="0" fontId="18" fillId="0" borderId="2" xfId="0" applyFont="1" applyBorder="1" applyAlignment="1">
      <alignment horizontal="left" vertical="center"/>
    </xf>
    <xf numFmtId="0" fontId="18" fillId="0" borderId="25" xfId="0" applyFont="1" applyBorder="1" applyAlignment="1">
      <alignment horizontal="left" vertical="center"/>
    </xf>
    <xf numFmtId="0" fontId="18" fillId="0" borderId="26" xfId="0" applyFont="1" applyBorder="1" applyAlignment="1">
      <alignment horizontal="left" vertical="center"/>
    </xf>
    <xf numFmtId="0" fontId="18" fillId="3" borderId="2" xfId="0" applyFont="1" applyFill="1" applyBorder="1" applyAlignment="1">
      <alignment horizontal="left"/>
    </xf>
    <xf numFmtId="0" fontId="18" fillId="3" borderId="25" xfId="0" applyFont="1" applyFill="1" applyBorder="1" applyAlignment="1">
      <alignment horizontal="left"/>
    </xf>
    <xf numFmtId="0" fontId="18" fillId="3" borderId="26" xfId="0" applyFont="1" applyFill="1" applyBorder="1" applyAlignment="1">
      <alignment horizontal="left"/>
    </xf>
    <xf numFmtId="0" fontId="5" fillId="0" borderId="2" xfId="0" applyFont="1" applyBorder="1" applyAlignment="1">
      <alignment horizontal="left" wrapText="1"/>
    </xf>
    <xf numFmtId="0" fontId="5" fillId="0" borderId="25" xfId="0" applyFont="1" applyBorder="1" applyAlignment="1">
      <alignment horizontal="left" wrapText="1"/>
    </xf>
    <xf numFmtId="0" fontId="5" fillId="0" borderId="26" xfId="0" applyFont="1" applyBorder="1" applyAlignment="1">
      <alignment horizontal="left" wrapText="1"/>
    </xf>
    <xf numFmtId="0" fontId="62" fillId="0" borderId="1" xfId="0" applyFont="1" applyBorder="1" applyAlignment="1">
      <alignment horizontal="left" wrapText="1"/>
    </xf>
    <xf numFmtId="0" fontId="35" fillId="0" borderId="2" xfId="0" applyFont="1" applyBorder="1" applyAlignment="1">
      <alignment horizontal="left"/>
    </xf>
    <xf numFmtId="0" fontId="35" fillId="0" borderId="25" xfId="0" applyFont="1" applyBorder="1" applyAlignment="1">
      <alignment horizontal="left"/>
    </xf>
    <xf numFmtId="0" fontId="35" fillId="0" borderId="26" xfId="0" applyFont="1" applyBorder="1" applyAlignment="1">
      <alignment horizontal="left"/>
    </xf>
    <xf numFmtId="0" fontId="62" fillId="0" borderId="2" xfId="0" applyFont="1" applyBorder="1" applyAlignment="1">
      <alignment horizontal="left" wrapText="1"/>
    </xf>
    <xf numFmtId="0" fontId="62" fillId="0" borderId="25" xfId="0" applyFont="1" applyBorder="1" applyAlignment="1">
      <alignment horizontal="left" wrapText="1"/>
    </xf>
    <xf numFmtId="0" fontId="62" fillId="0" borderId="26" xfId="0" applyFont="1" applyBorder="1" applyAlignment="1">
      <alignment horizontal="left" wrapText="1"/>
    </xf>
    <xf numFmtId="0" fontId="62" fillId="0" borderId="1" xfId="0" applyFont="1" applyBorder="1" applyAlignment="1">
      <alignment horizontal="center" wrapText="1"/>
    </xf>
    <xf numFmtId="0" fontId="23" fillId="0" borderId="2" xfId="0" applyFont="1" applyBorder="1" applyAlignment="1">
      <alignment horizontal="left" wrapText="1"/>
    </xf>
    <xf numFmtId="0" fontId="23" fillId="0" borderId="25" xfId="0" applyFont="1" applyBorder="1" applyAlignment="1">
      <alignment horizontal="left" wrapText="1"/>
    </xf>
    <xf numFmtId="0" fontId="23" fillId="0" borderId="26" xfId="0" applyFont="1" applyBorder="1" applyAlignment="1">
      <alignment horizontal="left" wrapText="1"/>
    </xf>
    <xf numFmtId="0" fontId="3" fillId="0" borderId="2" xfId="0" applyFont="1" applyBorder="1" applyAlignment="1">
      <alignment horizontal="center" wrapText="1"/>
    </xf>
    <xf numFmtId="0" fontId="3" fillId="0" borderId="25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0" fontId="3" fillId="0" borderId="2" xfId="0" applyFont="1" applyBorder="1" applyAlignment="1">
      <alignment horizontal="left" wrapText="1"/>
    </xf>
    <xf numFmtId="0" fontId="3" fillId="0" borderId="25" xfId="0" applyFont="1" applyBorder="1" applyAlignment="1">
      <alignment horizontal="left" wrapText="1"/>
    </xf>
    <xf numFmtId="0" fontId="3" fillId="0" borderId="26" xfId="0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/>
    </xf>
    <xf numFmtId="0" fontId="34" fillId="0" borderId="25" xfId="0" applyFont="1" applyBorder="1" applyAlignment="1">
      <alignment horizontal="center"/>
    </xf>
    <xf numFmtId="0" fontId="34" fillId="0" borderId="26" xfId="0" applyFont="1" applyBorder="1" applyAlignment="1">
      <alignment horizontal="center"/>
    </xf>
    <xf numFmtId="0" fontId="38" fillId="0" borderId="2" xfId="0" applyFont="1" applyBorder="1" applyAlignment="1">
      <alignment horizontal="center"/>
    </xf>
    <xf numFmtId="0" fontId="38" fillId="0" borderId="25" xfId="0" applyFont="1" applyBorder="1" applyAlignment="1">
      <alignment horizontal="center"/>
    </xf>
    <xf numFmtId="0" fontId="38" fillId="0" borderId="26" xfId="0" applyFont="1" applyBorder="1" applyAlignment="1">
      <alignment horizontal="center"/>
    </xf>
    <xf numFmtId="0" fontId="45" fillId="0" borderId="0" xfId="0" applyFont="1" applyAlignment="1">
      <alignment horizontal="center"/>
    </xf>
    <xf numFmtId="0" fontId="45" fillId="0" borderId="8" xfId="0" applyFont="1" applyBorder="1" applyAlignment="1">
      <alignment horizontal="center"/>
    </xf>
    <xf numFmtId="0" fontId="25" fillId="0" borderId="1" xfId="0" applyFont="1" applyBorder="1" applyAlignment="1">
      <alignment horizontal="center" textRotation="90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/>
    </xf>
    <xf numFmtId="0" fontId="25" fillId="0" borderId="25" xfId="0" applyFont="1" applyBorder="1" applyAlignment="1">
      <alignment horizontal="center"/>
    </xf>
    <xf numFmtId="0" fontId="25" fillId="0" borderId="3" xfId="0" applyFont="1" applyBorder="1" applyAlignment="1">
      <alignment horizontal="center" textRotation="90"/>
    </xf>
    <xf numFmtId="0" fontId="25" fillId="0" borderId="21" xfId="0" applyFont="1" applyBorder="1" applyAlignment="1">
      <alignment horizontal="center" textRotation="90"/>
    </xf>
    <xf numFmtId="0" fontId="36" fillId="0" borderId="2" xfId="0" applyFont="1" applyBorder="1" applyAlignment="1">
      <alignment horizontal="center"/>
    </xf>
    <xf numFmtId="0" fontId="36" fillId="0" borderId="25" xfId="0" applyFont="1" applyBorder="1" applyAlignment="1">
      <alignment horizontal="center"/>
    </xf>
    <xf numFmtId="0" fontId="36" fillId="0" borderId="26" xfId="0" applyFont="1" applyBorder="1" applyAlignment="1">
      <alignment horizontal="center"/>
    </xf>
    <xf numFmtId="0" fontId="36" fillId="0" borderId="9" xfId="0" applyFont="1" applyBorder="1" applyAlignment="1">
      <alignment horizontal="center"/>
    </xf>
    <xf numFmtId="0" fontId="36" fillId="0" borderId="34" xfId="0" applyFont="1" applyBorder="1" applyAlignment="1">
      <alignment horizontal="center"/>
    </xf>
    <xf numFmtId="0" fontId="36" fillId="0" borderId="38" xfId="0" applyFont="1" applyBorder="1" applyAlignment="1">
      <alignment horizontal="center"/>
    </xf>
    <xf numFmtId="164" fontId="36" fillId="0" borderId="2" xfId="0" applyNumberFormat="1" applyFont="1" applyBorder="1" applyAlignment="1">
      <alignment horizontal="center"/>
    </xf>
    <xf numFmtId="164" fontId="36" fillId="0" borderId="25" xfId="0" applyNumberFormat="1" applyFont="1" applyBorder="1" applyAlignment="1">
      <alignment horizontal="center"/>
    </xf>
    <xf numFmtId="164" fontId="36" fillId="0" borderId="26" xfId="0" applyNumberFormat="1" applyFont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63" fillId="0" borderId="0" xfId="0" applyFont="1" applyAlignment="1">
      <alignment horizontal="center"/>
    </xf>
    <xf numFmtId="0" fontId="63" fillId="0" borderId="8" xfId="0" applyFont="1" applyBorder="1" applyAlignment="1">
      <alignment horizontal="center"/>
    </xf>
    <xf numFmtId="0" fontId="36" fillId="0" borderId="1" xfId="0" applyFont="1" applyBorder="1" applyAlignment="1">
      <alignment horizontal="center" textRotation="90"/>
    </xf>
    <xf numFmtId="0" fontId="36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/>
    </xf>
    <xf numFmtId="0" fontId="44" fillId="0" borderId="8" xfId="0" applyFont="1" applyBorder="1" applyAlignment="1">
      <alignment horizontal="center"/>
    </xf>
    <xf numFmtId="0" fontId="34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center"/>
    </xf>
    <xf numFmtId="164" fontId="4" fillId="0" borderId="20" xfId="0" applyNumberFormat="1" applyFont="1" applyBorder="1" applyAlignment="1">
      <alignment horizontal="center" vertical="center"/>
    </xf>
    <xf numFmtId="164" fontId="4" fillId="0" borderId="21" xfId="0" applyNumberFormat="1" applyFont="1" applyBorder="1" applyAlignment="1">
      <alignment horizontal="center" vertical="center"/>
    </xf>
    <xf numFmtId="0" fontId="52" fillId="0" borderId="0" xfId="0" applyFont="1" applyAlignment="1">
      <alignment horizontal="center"/>
    </xf>
    <xf numFmtId="0" fontId="52" fillId="0" borderId="0" xfId="0" applyFont="1" applyAlignment="1">
      <alignment horizontal="center" wrapText="1"/>
    </xf>
    <xf numFmtId="0" fontId="4" fillId="0" borderId="20" xfId="0" applyFont="1" applyBorder="1" applyAlignment="1">
      <alignment horizontal="center" vertical="center"/>
    </xf>
  </cellXfs>
  <cellStyles count="8">
    <cellStyle name="Millares 2" xfId="7" xr:uid="{00000000-0005-0000-0000-000000000000}"/>
    <cellStyle name="Millares 3" xfId="3" xr:uid="{00000000-0005-0000-0000-000001000000}"/>
    <cellStyle name="Moneda" xfId="1" builtinId="4"/>
    <cellStyle name="Moneda 2" xfId="6" xr:uid="{00000000-0005-0000-0000-000003000000}"/>
    <cellStyle name="Moneda 3" xfId="4" xr:uid="{00000000-0005-0000-0000-000004000000}"/>
    <cellStyle name="Normal" xfId="0" builtinId="0"/>
    <cellStyle name="Normal 2" xfId="5" xr:uid="{00000000-0005-0000-0000-000006000000}"/>
    <cellStyle name="Normal 3" xfId="2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OYECCION%20DE%20INGRESO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LEY%20DE%20SALARIOS%202022%20ULTIMA%20LIC%20LESL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ROGRAMACION%20DE%20EGRESOS%202022%20FONDOS%20PROPIOS,%2025%25%20FODE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ROGRAMACION%20ANUAL%20INGRESOS%20%20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SUPUESTOPC/Dropbox/Presupuesto/FORMULACION%202021/Presupuesto%2020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ROYECCION%20FINANCIERA%20DE%20PROYECTOS%202022%20ING%20ROMER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DISPONIBILIDAD%20BANCARIA%20AL%2031%20DICIEMBR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ECCION DE INGRESOS 2022"/>
      <sheetName val="INGRESOS 2021"/>
      <sheetName val="PROYECCION DE INGRESOS 2023"/>
    </sheetNames>
    <sheetDataSet>
      <sheetData sheetId="0">
        <row r="4">
          <cell r="I4">
            <v>517910.83333333343</v>
          </cell>
        </row>
        <row r="5">
          <cell r="I5">
            <v>336819.27799999999</v>
          </cell>
        </row>
        <row r="6">
          <cell r="I6">
            <v>59731.1</v>
          </cell>
        </row>
        <row r="7">
          <cell r="I7">
            <v>702715.29399999988</v>
          </cell>
        </row>
        <row r="8">
          <cell r="I8">
            <v>48.565333333333342</v>
          </cell>
        </row>
        <row r="9">
          <cell r="I9">
            <v>147.69533333333334</v>
          </cell>
        </row>
        <row r="10">
          <cell r="I10">
            <v>9.16</v>
          </cell>
        </row>
        <row r="11">
          <cell r="I11">
            <v>1015.9979999999999</v>
          </cell>
        </row>
        <row r="12">
          <cell r="I12">
            <v>50.276666666666671</v>
          </cell>
        </row>
        <row r="13">
          <cell r="I13">
            <v>167.1526666666667</v>
          </cell>
        </row>
        <row r="14">
          <cell r="I14">
            <v>1274.7466666666667</v>
          </cell>
        </row>
        <row r="15">
          <cell r="I15">
            <v>27.439999999999998</v>
          </cell>
        </row>
        <row r="16">
          <cell r="I16">
            <v>3247.0886666666665</v>
          </cell>
        </row>
        <row r="17">
          <cell r="I17">
            <v>3510.5026666666658</v>
          </cell>
        </row>
        <row r="18">
          <cell r="I18">
            <v>11089.193333333331</v>
          </cell>
        </row>
        <row r="19">
          <cell r="I19">
            <v>35838.868666666669</v>
          </cell>
        </row>
        <row r="20">
          <cell r="I20">
            <v>68533.398666666661</v>
          </cell>
        </row>
        <row r="21">
          <cell r="I21">
            <v>283.26666666666665</v>
          </cell>
        </row>
        <row r="22">
          <cell r="I22">
            <v>57377.715999999993</v>
          </cell>
        </row>
        <row r="23">
          <cell r="I23">
            <v>144388.38400000005</v>
          </cell>
        </row>
        <row r="24">
          <cell r="I24">
            <v>743.5913333333333</v>
          </cell>
        </row>
        <row r="25">
          <cell r="I25">
            <v>13867.325333333334</v>
          </cell>
        </row>
        <row r="26">
          <cell r="I26">
            <v>38556</v>
          </cell>
        </row>
        <row r="27">
          <cell r="I27">
            <v>120728.36</v>
          </cell>
        </row>
        <row r="28">
          <cell r="I28">
            <v>128908.84466666666</v>
          </cell>
        </row>
        <row r="29">
          <cell r="I29">
            <v>185.10333333333332</v>
          </cell>
        </row>
        <row r="30">
          <cell r="I30">
            <v>25354.71266666667</v>
          </cell>
        </row>
        <row r="31">
          <cell r="I31">
            <v>314208.25866666669</v>
          </cell>
        </row>
        <row r="32">
          <cell r="I32">
            <v>123.14666666666666</v>
          </cell>
        </row>
        <row r="33">
          <cell r="I33">
            <v>6011.4373333333324</v>
          </cell>
        </row>
        <row r="34">
          <cell r="I34">
            <v>2583.3253333333337</v>
          </cell>
        </row>
        <row r="35">
          <cell r="I35">
            <v>69606.455333333332</v>
          </cell>
        </row>
        <row r="36">
          <cell r="I36">
            <v>2849</v>
          </cell>
        </row>
        <row r="37">
          <cell r="I37">
            <v>-3.3333333333333331E-3</v>
          </cell>
        </row>
        <row r="38">
          <cell r="I38">
            <v>66.616666666666674</v>
          </cell>
        </row>
        <row r="39">
          <cell r="I39">
            <v>7721.2919999999986</v>
          </cell>
        </row>
        <row r="40">
          <cell r="I40">
            <v>12345.869333333334</v>
          </cell>
        </row>
        <row r="41">
          <cell r="I41">
            <v>366.19333333333333</v>
          </cell>
        </row>
        <row r="42">
          <cell r="I42">
            <v>261.81466666666665</v>
          </cell>
        </row>
        <row r="43">
          <cell r="I43">
            <v>8975.6533333333336</v>
          </cell>
        </row>
        <row r="44">
          <cell r="I44">
            <v>4995.6480000000001</v>
          </cell>
        </row>
        <row r="45">
          <cell r="I45">
            <v>4825.3146666666671</v>
          </cell>
        </row>
        <row r="46">
          <cell r="I46">
            <v>6818.9880000000003</v>
          </cell>
        </row>
        <row r="47">
          <cell r="I47">
            <v>871955.01</v>
          </cell>
        </row>
        <row r="52">
          <cell r="I52">
            <v>30.827333333333339</v>
          </cell>
        </row>
        <row r="57">
          <cell r="I57">
            <v>14205000</v>
          </cell>
        </row>
        <row r="58">
          <cell r="I58">
            <v>545.86</v>
          </cell>
        </row>
        <row r="60">
          <cell r="I60">
            <v>291757.79000000004</v>
          </cell>
        </row>
        <row r="61">
          <cell r="I61">
            <v>588</v>
          </cell>
        </row>
        <row r="62">
          <cell r="I62">
            <v>956029.73</v>
          </cell>
        </row>
        <row r="63">
          <cell r="I63">
            <v>62753.659999999996</v>
          </cell>
        </row>
        <row r="64">
          <cell r="I64">
            <v>3706644.68</v>
          </cell>
        </row>
        <row r="68">
          <cell r="I68">
            <v>22809594.483333331</v>
          </cell>
        </row>
        <row r="77">
          <cell r="D77">
            <v>6713268.0833333265</v>
          </cell>
        </row>
        <row r="78">
          <cell r="D78">
            <v>14205000</v>
          </cell>
        </row>
        <row r="79">
          <cell r="D79">
            <v>871955.01</v>
          </cell>
        </row>
        <row r="81">
          <cell r="D81">
            <v>588</v>
          </cell>
        </row>
        <row r="82">
          <cell r="D82">
            <v>62753.659999999996</v>
          </cell>
        </row>
        <row r="83">
          <cell r="D83">
            <v>956029.73</v>
          </cell>
          <cell r="F83">
            <v>387709.97</v>
          </cell>
        </row>
        <row r="84">
          <cell r="F84">
            <v>568319.76</v>
          </cell>
        </row>
        <row r="88">
          <cell r="D88">
            <v>22809594.483333327</v>
          </cell>
        </row>
      </sheetData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VACACIONES"/>
      <sheetName val="SALARIO"/>
    </sheetNames>
    <sheetDataSet>
      <sheetData sheetId="0" refreshError="1"/>
      <sheetData sheetId="1" refreshError="1"/>
      <sheetData sheetId="2">
        <row r="442">
          <cell r="I442">
            <v>4054376.6885242849</v>
          </cell>
        </row>
        <row r="443">
          <cell r="I443">
            <v>641137.78535714268</v>
          </cell>
        </row>
        <row r="444">
          <cell r="I444">
            <v>4695514.483881427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JO MUNICIPAL PROPIOS"/>
      <sheetName val="CONCEJO MUNICIPAL FODES LIB DIS"/>
      <sheetName val="SINDICATURA FONDOS PROPIOS"/>
      <sheetName val="SINDICATURA LIBRE DISPONI FODES"/>
      <sheetName val="SECRETARIA MUNICIPAL FON PROPIO"/>
      <sheetName val="SECRETARIA MUNICIPAL FODES LIB "/>
      <sheetName val="AUDITORIA INTERNA FONDOS PROPIO"/>
      <sheetName val="AUDITORIA INTERNA FODES LB DISP"/>
      <sheetName val="DESPACHO FONDOS PROPIOS"/>
      <sheetName val="DESPACHO FODES LIB DISPONIBILID"/>
      <sheetName val="ASESORIA JURIDICA FONDOS PROPIO"/>
      <sheetName val="ASESORIA JURIDICA LIB DISPON"/>
      <sheetName val="UNIDAD CONTRAVENC.FODOS PROPIOS"/>
      <sheetName val="UN. CONTRAV. LIBRE DISPONIBILID"/>
      <sheetName val="UN. MEDIACION PROPIOS"/>
      <sheetName val="UN. MEDIACION LIBRE DISPON"/>
      <sheetName val="CAM PROPIOS"/>
      <sheetName val="CAM LIBRE DISPONIBILIDAD"/>
      <sheetName val="COMUNICACIONES PROPIOS"/>
      <sheetName val="COMUNICACIONES LIB DISPONIBILID"/>
      <sheetName val="UNIDAD AMBIENTAL FONDOS PROPIOS"/>
      <sheetName val="UNIDAD AMBIENTAL LIB DISPONIBIL"/>
      <sheetName val="UNIDAD DE GEST Y COOP. FO PROPI"/>
      <sheetName val="UNIDAD DE GEST Y COOP LIB DISP "/>
      <sheetName val="GERENCIA ADMIS.Y FINAN FDOS PRO"/>
      <sheetName val="GERENCIA ADMIS.Y FINA LIB DISPO"/>
      <sheetName val="UN.DE GESTION DEL TA. HU PROPIO"/>
      <sheetName val="UN.DE GEST DEL TAL. HUM LIB DIS"/>
      <sheetName val="UNIDAD DE ATEN AL CLI F PROPIOS"/>
      <sheetName val="UNIDAD DE ATEN AL CLIENT LIB D "/>
      <sheetName val="UN. DE ACCES A LA INF. P F PROP"/>
      <sheetName val="UN. DE ACCES A LA INF. PU LIB D"/>
      <sheetName val="UNID DE GEST DOC. DE AR. F PROP"/>
      <sheetName val="UND. DE GEST DOC. DE ARC. LIB D"/>
      <sheetName val="UN. DE TEC.DE INF Y COM F PROPI"/>
      <sheetName val="UN.DE TEC.DE INF Y COM LIB DISP"/>
      <sheetName val="GERENCIA GENERAL F PROPI"/>
      <sheetName val="GERENCIA GENERAL LIB DISPON"/>
      <sheetName val="LINEA 0101 FONDOS PROPIOS"/>
      <sheetName val="LINEA 0101 FODES LIB DISPONIB"/>
      <sheetName val="UACI F. PROPOS"/>
      <sheetName val="UACI LIBRE DISPONIBILIDAD"/>
      <sheetName val="UATM F PROPIOS"/>
      <sheetName val="UATM LIBRE DISPONIBILIDAD"/>
      <sheetName val="DISTRITO F PROPIOS"/>
      <sheetName val="DISTRITO LIBRE DISPONIBILIDAD"/>
      <sheetName val="U UFI F PROPIOS"/>
      <sheetName val="U UFI LIBRE DISPONIBILIDAD"/>
      <sheetName val="PRESUPUSTO F PROPIOS"/>
      <sheetName val="PRESUPUESTO LIBRE DISPONIBILIDA"/>
      <sheetName val="TESORERIA F PROPIOS"/>
      <sheetName val="TESORERIA LIBRE DISPONIBILIDAD"/>
      <sheetName val="CONTABILIDAD F PROPIOS"/>
      <sheetName val="CONTABILIDAD LIBRE DISPONIBILID"/>
      <sheetName val="LINEA 0102 F PROPIOS"/>
      <sheetName val="LINEA 0102 LIBRE DISPONIBILIDAD"/>
      <sheetName val="BIENESTAR SOCIAL F PROPIOS "/>
      <sheetName val="BIENES SOCIAL LIBRE DISPONIBIL "/>
      <sheetName val="PROYECCION SOCIAL F PROPIOS"/>
      <sheetName val="PROYECCION SOCIAL LIB DISPONIB "/>
      <sheetName val="MUJER Y GENERO F PROPIOS"/>
      <sheetName val="MUJER Y GENERO LIB DISPONIBILI "/>
      <sheetName val="NIÑEZ Y ADOLESCENCIA F PROPIOS"/>
      <sheetName val="NIÑEZ Y ADOLESCENCIA LIB DISPON"/>
      <sheetName val="UNIDAD MEDICA F PROPIOS"/>
      <sheetName val="UNIDAD MEDICA LIB DISPONIBILIDA"/>
      <sheetName val="BANDA Y FILARMON. MUN F PROPIOS"/>
      <sheetName val="BANDA Y FILARMONICA LIB DISPON "/>
      <sheetName val="RECONSTRUC. Y TEJ SOC F PROPIOS"/>
      <sheetName val="RECONSTRUC Y TEJ SOC. LIB DISPO"/>
      <sheetName val="U TURISMO FDO PROPIOS"/>
      <sheetName val="U TURISMO LIB DISPONIBILIDAD "/>
      <sheetName val="U CULTURA F PROPIOS"/>
      <sheetName val="U CULTURA LIB DISPONIBILIDAD"/>
      <sheetName val="U DEPORTES F PROPIOS"/>
      <sheetName val="U DEPORTES LIB DISPONIBILIDAD"/>
      <sheetName val="U BOLSA DE EMPLEO F PROPIOS"/>
      <sheetName val="U BOLSA DE EMPLEO LIB DISPONIBI"/>
      <sheetName val="LINEA 0201 FONDOS PROPIOS"/>
      <sheetName val="LINEA 0201 LIBRE DISPONIBILIDAD"/>
      <sheetName val="DES URB Y PRO F PROPIOS"/>
      <sheetName val="DES URB Y PROY LIBRE DISPONBILI"/>
      <sheetName val="REF F PROPIOS"/>
      <sheetName val="REF LIBRE DISPONIBILIDAD"/>
      <sheetName val="LINEA 0202 F PROPIOS"/>
      <sheetName val="LINEA 0202 LIBRE DISPONIBILIDAD"/>
      <sheetName val="U AGROPECUARIA F PROPIOS"/>
      <sheetName val="U AGROPECUARIA LIBRE DISPONIBIL"/>
      <sheetName val="SERV PUBL F PROPIOS"/>
      <sheetName val="SERV PUBL LIBRE DISPONIBILIDAD"/>
      <sheetName val="ADMON DE MERC F PROPIOS"/>
      <sheetName val="ADMON DE MERC Y T LIB DISPONIBI"/>
      <sheetName val="LINEA 0203 F PROPIOS"/>
      <sheetName val="LINEA 0203 LIB DISPONIBILIDAD"/>
      <sheetName val="PROGRAM. GENERAL TRIM F PROPIOS"/>
      <sheetName val="PROGRAM GENERAL FODES LIB"/>
      <sheetName val="PROGRAM PROYECTOS FODES LIBRE D"/>
      <sheetName val="PROGRAM FMI Y BID"/>
      <sheetName val="PROGRAM DESCUEN. PRESTAMO"/>
      <sheetName val="PROGRAM PROYECTOS CREDITO"/>
      <sheetName val="PROGRAM DONACIONES"/>
      <sheetName val="PROGRAMACION GLOBAL DE EGR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>
        <row r="76">
          <cell r="H76">
            <v>6713268.0839999998</v>
          </cell>
        </row>
      </sheetData>
      <sheetData sheetId="95">
        <row r="76">
          <cell r="H76">
            <v>1259664.98</v>
          </cell>
        </row>
      </sheetData>
      <sheetData sheetId="96">
        <row r="8">
          <cell r="P8">
            <v>568319.76</v>
          </cell>
          <cell r="U8">
            <v>568319.76</v>
          </cell>
        </row>
      </sheetData>
      <sheetData sheetId="97">
        <row r="6">
          <cell r="P6">
            <v>62753.659999999989</v>
          </cell>
        </row>
      </sheetData>
      <sheetData sheetId="98">
        <row r="6">
          <cell r="P6">
            <v>534108</v>
          </cell>
        </row>
      </sheetData>
      <sheetData sheetId="99">
        <row r="18">
          <cell r="U18">
            <v>13670892</v>
          </cell>
        </row>
      </sheetData>
      <sheetData sheetId="100">
        <row r="4">
          <cell r="P4">
            <v>588</v>
          </cell>
        </row>
      </sheetData>
      <sheetData sheetId="101">
        <row r="85">
          <cell r="H85">
            <v>22809594.484000001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60">
          <cell r="T60">
            <v>22809594.48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ESTRUCTURA"/>
      <sheetName val="PRES. DE GASTOS POR DEPTO."/>
      <sheetName val="ANEXO 4.1 FONDOS PROPIOS"/>
      <sheetName val="ANEXO 4.2  FODES 25%"/>
      <sheetName val="ANEXO 4.3.1 PROYECTOS 75% "/>
      <sheetName val="ANEXO 4.3.2 PROYECTOS 2%"/>
      <sheetName val="ANEXO 4.3.3 PROYECTOS FMI Y BID"/>
      <sheetName val="ANEXO 4.4 DE LA AMORTIZACION"/>
      <sheetName val="ANEXO 4.5 DONACIONES"/>
      <sheetName val="ANEXO 4 CONSOLIDADO DE EGRESOS"/>
      <sheetName val="ANEXO 3 INGRESO"/>
      <sheetName val="FODES DEL 25% Saldos 2020"/>
      <sheetName val="REMUNERACIONES 25%  50% 2021"/>
      <sheetName val="GASTOS DE FUNCIONA. 25%50% 2021"/>
      <sheetName val="EXPLICAC. DISPONIBILIDAD"/>
      <sheetName val="ANEXO 4.3.3 PROYECTOS FMI"/>
      <sheetName val="Hoja1"/>
    </sheetNames>
    <sheetDataSet>
      <sheetData sheetId="0" refreshError="1"/>
      <sheetData sheetId="1">
        <row r="36">
          <cell r="I36">
            <v>220289.81</v>
          </cell>
        </row>
        <row r="89">
          <cell r="I89">
            <v>9000</v>
          </cell>
        </row>
        <row r="90">
          <cell r="I90">
            <v>3125.13</v>
          </cell>
        </row>
        <row r="93">
          <cell r="I93">
            <v>8000</v>
          </cell>
        </row>
        <row r="94">
          <cell r="I94">
            <v>10000</v>
          </cell>
        </row>
        <row r="2682">
          <cell r="I2682">
            <v>125</v>
          </cell>
        </row>
        <row r="2683">
          <cell r="I2683">
            <v>60</v>
          </cell>
        </row>
        <row r="2859">
          <cell r="I2859">
            <v>2375</v>
          </cell>
        </row>
        <row r="2860">
          <cell r="I2860">
            <v>1140</v>
          </cell>
        </row>
        <row r="2965">
          <cell r="I2965">
            <v>500</v>
          </cell>
        </row>
        <row r="2966">
          <cell r="I2966">
            <v>240</v>
          </cell>
        </row>
        <row r="3110">
          <cell r="I3110">
            <v>1000</v>
          </cell>
        </row>
        <row r="3111">
          <cell r="I3111">
            <v>480</v>
          </cell>
        </row>
        <row r="3504">
          <cell r="I3504">
            <v>4500</v>
          </cell>
        </row>
        <row r="3505">
          <cell r="I3505">
            <v>2160</v>
          </cell>
        </row>
        <row r="4782">
          <cell r="I4782">
            <v>11375</v>
          </cell>
        </row>
        <row r="4783">
          <cell r="I4783">
            <v>5460</v>
          </cell>
        </row>
      </sheetData>
      <sheetData sheetId="2">
        <row r="5">
          <cell r="H5">
            <v>504173.27999999997</v>
          </cell>
        </row>
        <row r="66">
          <cell r="H66">
            <v>1674386.0400000003</v>
          </cell>
        </row>
        <row r="101">
          <cell r="H101">
            <v>578087.67000000004</v>
          </cell>
        </row>
        <row r="131">
          <cell r="H131">
            <v>289761.59999999998</v>
          </cell>
        </row>
        <row r="170">
          <cell r="H170">
            <v>1858505.6799999997</v>
          </cell>
        </row>
      </sheetData>
      <sheetData sheetId="3">
        <row r="5">
          <cell r="H5">
            <v>45014.44</v>
          </cell>
        </row>
      </sheetData>
      <sheetData sheetId="4">
        <row r="6">
          <cell r="H6">
            <v>61279.87</v>
          </cell>
        </row>
      </sheetData>
      <sheetData sheetId="5">
        <row r="6">
          <cell r="H6">
            <v>200000</v>
          </cell>
        </row>
      </sheetData>
      <sheetData sheetId="6">
        <row r="8">
          <cell r="H8">
            <v>3000</v>
          </cell>
        </row>
      </sheetData>
      <sheetData sheetId="7">
        <row r="6">
          <cell r="H6">
            <v>2034.31</v>
          </cell>
        </row>
      </sheetData>
      <sheetData sheetId="8">
        <row r="5">
          <cell r="H5">
            <v>588</v>
          </cell>
        </row>
      </sheetData>
      <sheetData sheetId="9">
        <row r="87">
          <cell r="C87">
            <v>1136990.74</v>
          </cell>
        </row>
      </sheetData>
      <sheetData sheetId="10">
        <row r="58">
          <cell r="J58">
            <v>13573723.274444444</v>
          </cell>
        </row>
      </sheetData>
      <sheetData sheetId="11">
        <row r="30">
          <cell r="B30">
            <v>517896.97000000003</v>
          </cell>
        </row>
      </sheetData>
      <sheetData sheetId="12">
        <row r="17">
          <cell r="B17">
            <v>493576.43999999994</v>
          </cell>
        </row>
      </sheetData>
      <sheetData sheetId="13">
        <row r="4">
          <cell r="B4">
            <v>1100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DITO, BID FMI Y LIBRE DIS 22"/>
      <sheetName val="PROG CREDITO AÑO 2022"/>
      <sheetName val="DESCUESTOS POR CREDITO CONTRATA"/>
      <sheetName val="PROGRAMACION CRED CONTRA"/>
      <sheetName val="BID FMI Y LIBRE DISPON 2022"/>
      <sheetName val="PROG BID FMI Y LIBRE DISPO 2022"/>
      <sheetName val="FODES LIB DISP Y FMI"/>
      <sheetName val="PROG FODES LIB DISP Y FMI 22"/>
    </sheetNames>
    <sheetDataSet>
      <sheetData sheetId="0">
        <row r="36">
          <cell r="F36">
            <v>13670892</v>
          </cell>
        </row>
      </sheetData>
      <sheetData sheetId="1" refreshError="1"/>
      <sheetData sheetId="2">
        <row r="6">
          <cell r="F6">
            <v>534108</v>
          </cell>
        </row>
      </sheetData>
      <sheetData sheetId="3">
        <row r="9">
          <cell r="D9">
            <v>534108</v>
          </cell>
        </row>
      </sheetData>
      <sheetData sheetId="4">
        <row r="9">
          <cell r="F9">
            <v>21579.21</v>
          </cell>
        </row>
        <row r="19">
          <cell r="F19">
            <v>166355.78</v>
          </cell>
        </row>
      </sheetData>
      <sheetData sheetId="5" refreshError="1"/>
      <sheetData sheetId="6">
        <row r="13">
          <cell r="D13">
            <v>401963.98000000004</v>
          </cell>
        </row>
        <row r="28">
          <cell r="D28">
            <v>41174.449999999997</v>
          </cell>
        </row>
      </sheetData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PONIBILIDAD 2021"/>
      <sheetName val="Hoja1"/>
      <sheetName val="Hoja2"/>
    </sheetNames>
    <sheetDataSet>
      <sheetData sheetId="0">
        <row r="160">
          <cell r="H160">
            <v>62753.659999999989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3"/>
  <sheetViews>
    <sheetView topLeftCell="A34" workbookViewId="0">
      <selection activeCell="C59" sqref="C59"/>
    </sheetView>
  </sheetViews>
  <sheetFormatPr baseColWidth="10" defaultRowHeight="15"/>
  <cols>
    <col min="1" max="2" width="7.42578125" customWidth="1"/>
    <col min="3" max="3" width="32.28515625" customWidth="1"/>
    <col min="4" max="4" width="43" customWidth="1"/>
  </cols>
  <sheetData>
    <row r="1" spans="1:4" ht="22.5" customHeight="1">
      <c r="A1" s="677" t="s">
        <v>0</v>
      </c>
      <c r="B1" s="677"/>
      <c r="C1" s="677"/>
      <c r="D1" s="677"/>
    </row>
    <row r="2" spans="1:4" ht="21.75" customHeight="1">
      <c r="A2" s="1" t="s">
        <v>1</v>
      </c>
      <c r="B2" s="2"/>
      <c r="C2" s="2"/>
      <c r="D2" s="2"/>
    </row>
    <row r="3" spans="1:4" ht="24.75" customHeight="1">
      <c r="A3" s="345" t="s">
        <v>2</v>
      </c>
      <c r="B3" s="345" t="s">
        <v>3</v>
      </c>
      <c r="C3" s="346" t="s">
        <v>4</v>
      </c>
      <c r="D3" s="346" t="s">
        <v>5</v>
      </c>
    </row>
    <row r="4" spans="1:4">
      <c r="A4" s="338" t="s">
        <v>6</v>
      </c>
      <c r="B4" s="339"/>
      <c r="C4" s="340" t="s">
        <v>7</v>
      </c>
      <c r="D4" s="340"/>
    </row>
    <row r="5" spans="1:4">
      <c r="A5" s="338"/>
      <c r="B5" s="338" t="s">
        <v>8</v>
      </c>
      <c r="C5" s="340" t="s">
        <v>9</v>
      </c>
      <c r="D5" s="340" t="s">
        <v>10</v>
      </c>
    </row>
    <row r="6" spans="1:4">
      <c r="A6" s="338"/>
      <c r="B6" s="338"/>
      <c r="C6" s="340"/>
      <c r="D6" s="340" t="s">
        <v>29</v>
      </c>
    </row>
    <row r="7" spans="1:4">
      <c r="A7" s="338"/>
      <c r="B7" s="338"/>
      <c r="C7" s="340"/>
      <c r="D7" s="340" t="s">
        <v>30</v>
      </c>
    </row>
    <row r="8" spans="1:4">
      <c r="A8" s="338"/>
      <c r="B8" s="338"/>
      <c r="C8" s="340"/>
      <c r="D8" s="340" t="s">
        <v>31</v>
      </c>
    </row>
    <row r="9" spans="1:4">
      <c r="A9" s="338"/>
      <c r="B9" s="338"/>
      <c r="C9" s="340"/>
      <c r="D9" s="341" t="s">
        <v>32</v>
      </c>
    </row>
    <row r="10" spans="1:4">
      <c r="A10" s="338"/>
      <c r="B10" s="338"/>
      <c r="C10" s="340"/>
      <c r="D10" s="341" t="s">
        <v>33</v>
      </c>
    </row>
    <row r="11" spans="1:4">
      <c r="A11" s="338"/>
      <c r="B11" s="338"/>
      <c r="C11" s="340"/>
      <c r="D11" s="341" t="s">
        <v>3707</v>
      </c>
    </row>
    <row r="12" spans="1:4">
      <c r="A12" s="338"/>
      <c r="B12" s="338"/>
      <c r="C12" s="340"/>
      <c r="D12" s="341" t="s">
        <v>3638</v>
      </c>
    </row>
    <row r="13" spans="1:4">
      <c r="A13" s="338"/>
      <c r="B13" s="338"/>
      <c r="C13" s="340"/>
      <c r="D13" s="340" t="s">
        <v>3639</v>
      </c>
    </row>
    <row r="14" spans="1:4">
      <c r="A14" s="338"/>
      <c r="B14" s="338"/>
      <c r="C14" s="340"/>
      <c r="D14" s="340" t="s">
        <v>3640</v>
      </c>
    </row>
    <row r="15" spans="1:4">
      <c r="A15" s="338"/>
      <c r="B15" s="338"/>
      <c r="C15" s="340"/>
      <c r="D15" s="341" t="s">
        <v>3641</v>
      </c>
    </row>
    <row r="16" spans="1:4">
      <c r="A16" s="338"/>
      <c r="B16" s="338"/>
      <c r="C16" s="340"/>
      <c r="D16" s="340" t="s">
        <v>3642</v>
      </c>
    </row>
    <row r="17" spans="1:4">
      <c r="A17" s="338"/>
      <c r="B17" s="338"/>
      <c r="C17" s="340"/>
      <c r="D17" s="340" t="s">
        <v>3643</v>
      </c>
    </row>
    <row r="18" spans="1:4">
      <c r="A18" s="338"/>
      <c r="B18" s="338"/>
      <c r="C18" s="340"/>
      <c r="D18" s="340" t="s">
        <v>3644</v>
      </c>
    </row>
    <row r="19" spans="1:4">
      <c r="A19" s="338"/>
      <c r="B19" s="338"/>
      <c r="C19" s="340"/>
      <c r="D19" s="340" t="s">
        <v>3645</v>
      </c>
    </row>
    <row r="20" spans="1:4">
      <c r="A20" s="338"/>
      <c r="B20" s="338"/>
      <c r="C20" s="340"/>
      <c r="D20" s="340" t="s">
        <v>3646</v>
      </c>
    </row>
    <row r="21" spans="1:4">
      <c r="A21" s="338"/>
      <c r="B21" s="338"/>
      <c r="C21" s="340"/>
      <c r="D21" s="340" t="s">
        <v>3647</v>
      </c>
    </row>
    <row r="22" spans="1:4">
      <c r="A22" s="338"/>
      <c r="B22" s="338"/>
      <c r="C22" s="340"/>
      <c r="D22" s="340" t="s">
        <v>3648</v>
      </c>
    </row>
    <row r="23" spans="1:4">
      <c r="A23" s="338"/>
      <c r="B23" s="338"/>
      <c r="C23" s="340"/>
      <c r="D23" s="340" t="s">
        <v>3649</v>
      </c>
    </row>
    <row r="24" spans="1:4" ht="23.25">
      <c r="A24" s="338"/>
      <c r="B24" s="338" t="s">
        <v>11</v>
      </c>
      <c r="C24" s="340" t="s">
        <v>12</v>
      </c>
      <c r="D24" s="341" t="s">
        <v>3650</v>
      </c>
    </row>
    <row r="25" spans="1:4">
      <c r="A25" s="338"/>
      <c r="B25" s="338"/>
      <c r="C25" s="340"/>
      <c r="D25" s="340" t="s">
        <v>3651</v>
      </c>
    </row>
    <row r="26" spans="1:4">
      <c r="A26" s="338"/>
      <c r="B26" s="338"/>
      <c r="C26" s="340"/>
      <c r="D26" s="340" t="s">
        <v>3652</v>
      </c>
    </row>
    <row r="27" spans="1:4">
      <c r="A27" s="338"/>
      <c r="B27" s="338"/>
      <c r="C27" s="340"/>
      <c r="D27" s="340" t="s">
        <v>3653</v>
      </c>
    </row>
    <row r="28" spans="1:4">
      <c r="A28" s="338"/>
      <c r="B28" s="338"/>
      <c r="C28" s="340"/>
      <c r="D28" s="340" t="s">
        <v>3654</v>
      </c>
    </row>
    <row r="29" spans="1:4">
      <c r="A29" s="339"/>
      <c r="B29" s="339"/>
      <c r="C29" s="340"/>
      <c r="D29" s="340" t="s">
        <v>3655</v>
      </c>
    </row>
    <row r="30" spans="1:4">
      <c r="A30" s="339"/>
      <c r="B30" s="339"/>
      <c r="C30" s="340"/>
      <c r="D30" s="340" t="s">
        <v>3656</v>
      </c>
    </row>
    <row r="31" spans="1:4">
      <c r="A31" s="338" t="s">
        <v>13</v>
      </c>
      <c r="B31" s="338"/>
      <c r="C31" s="340" t="s">
        <v>14</v>
      </c>
      <c r="D31" s="340"/>
    </row>
    <row r="32" spans="1:4">
      <c r="A32" s="338"/>
      <c r="B32" s="338" t="s">
        <v>15</v>
      </c>
      <c r="C32" s="340" t="s">
        <v>789</v>
      </c>
      <c r="D32" s="340" t="s">
        <v>3657</v>
      </c>
    </row>
    <row r="33" spans="1:4">
      <c r="A33" s="338"/>
      <c r="B33" s="338"/>
      <c r="C33" s="340"/>
      <c r="D33" s="340" t="s">
        <v>3658</v>
      </c>
    </row>
    <row r="34" spans="1:4">
      <c r="A34" s="338"/>
      <c r="B34" s="338"/>
      <c r="C34" s="340"/>
      <c r="D34" s="340" t="s">
        <v>3659</v>
      </c>
    </row>
    <row r="35" spans="1:4">
      <c r="A35" s="338"/>
      <c r="B35" s="338"/>
      <c r="C35" s="340"/>
      <c r="D35" s="340" t="s">
        <v>3660</v>
      </c>
    </row>
    <row r="36" spans="1:4">
      <c r="A36" s="338"/>
      <c r="B36" s="338"/>
      <c r="C36" s="340"/>
      <c r="D36" s="341" t="s">
        <v>3661</v>
      </c>
    </row>
    <row r="37" spans="1:4">
      <c r="A37" s="338"/>
      <c r="B37" s="338"/>
      <c r="C37" s="340"/>
      <c r="D37" s="340" t="s">
        <v>3662</v>
      </c>
    </row>
    <row r="38" spans="1:4">
      <c r="A38" s="338"/>
      <c r="B38" s="338"/>
      <c r="C38" s="340"/>
      <c r="D38" s="340" t="s">
        <v>3663</v>
      </c>
    </row>
    <row r="39" spans="1:4">
      <c r="A39" s="338"/>
      <c r="B39" s="338"/>
      <c r="C39" s="340"/>
      <c r="D39" s="340" t="s">
        <v>3664</v>
      </c>
    </row>
    <row r="40" spans="1:4">
      <c r="A40" s="338"/>
      <c r="B40" s="338"/>
      <c r="C40" s="340"/>
      <c r="D40" s="340" t="s">
        <v>3665</v>
      </c>
    </row>
    <row r="41" spans="1:4">
      <c r="A41" s="338"/>
      <c r="B41" s="338"/>
      <c r="C41" s="340"/>
      <c r="D41" s="340" t="s">
        <v>3666</v>
      </c>
    </row>
    <row r="42" spans="1:4">
      <c r="A42" s="338"/>
      <c r="B42" s="338"/>
      <c r="C42" s="340"/>
      <c r="D42" s="340" t="s">
        <v>3667</v>
      </c>
    </row>
    <row r="43" spans="1:4">
      <c r="A43" s="338"/>
      <c r="B43" s="338" t="s">
        <v>17</v>
      </c>
      <c r="C43" s="340" t="s">
        <v>16</v>
      </c>
      <c r="D43" s="340" t="s">
        <v>3668</v>
      </c>
    </row>
    <row r="44" spans="1:4">
      <c r="A44" s="338"/>
      <c r="B44" s="338"/>
      <c r="C44" s="340"/>
      <c r="D44" s="340" t="s">
        <v>3669</v>
      </c>
    </row>
    <row r="45" spans="1:4">
      <c r="A45" s="338"/>
      <c r="B45" s="338" t="s">
        <v>2565</v>
      </c>
      <c r="C45" s="340" t="s">
        <v>18</v>
      </c>
      <c r="D45" s="340" t="s">
        <v>3670</v>
      </c>
    </row>
    <row r="46" spans="1:4">
      <c r="A46" s="338"/>
      <c r="B46" s="338"/>
      <c r="C46" s="340"/>
      <c r="D46" s="340" t="s">
        <v>3671</v>
      </c>
    </row>
    <row r="47" spans="1:4">
      <c r="A47" s="338"/>
      <c r="B47" s="338"/>
      <c r="C47" s="340"/>
      <c r="D47" s="340" t="s">
        <v>3714</v>
      </c>
    </row>
    <row r="48" spans="1:4">
      <c r="A48" s="338" t="s">
        <v>6</v>
      </c>
      <c r="B48" s="338" t="s">
        <v>8</v>
      </c>
      <c r="C48" s="340" t="s">
        <v>19</v>
      </c>
      <c r="D48" s="340" t="s">
        <v>3185</v>
      </c>
    </row>
    <row r="49" spans="1:4" ht="29.25" customHeight="1">
      <c r="A49" s="342" t="s">
        <v>20</v>
      </c>
      <c r="B49" s="343"/>
      <c r="C49" s="344"/>
      <c r="D49" s="344"/>
    </row>
    <row r="50" spans="1:4" ht="29.25" customHeight="1">
      <c r="A50" s="345" t="s">
        <v>2</v>
      </c>
      <c r="B50" s="345" t="s">
        <v>21</v>
      </c>
      <c r="C50" s="346" t="s">
        <v>4</v>
      </c>
      <c r="D50" s="346" t="s">
        <v>5</v>
      </c>
    </row>
    <row r="51" spans="1:4">
      <c r="A51" s="338" t="s">
        <v>22</v>
      </c>
      <c r="B51" s="338"/>
      <c r="C51" s="340" t="s">
        <v>23</v>
      </c>
      <c r="D51" s="340"/>
    </row>
    <row r="52" spans="1:4">
      <c r="A52" s="338"/>
      <c r="B52" s="338" t="s">
        <v>24</v>
      </c>
      <c r="C52" s="340" t="s">
        <v>3710</v>
      </c>
      <c r="D52" s="341" t="s">
        <v>3711</v>
      </c>
    </row>
    <row r="53" spans="1:4">
      <c r="A53" s="338"/>
      <c r="B53" s="338" t="s">
        <v>4605</v>
      </c>
      <c r="C53" s="340" t="s">
        <v>3710</v>
      </c>
      <c r="D53" s="341" t="s">
        <v>4606</v>
      </c>
    </row>
    <row r="54" spans="1:4">
      <c r="A54" s="338"/>
      <c r="B54" s="338"/>
      <c r="C54" s="340"/>
      <c r="D54" s="341"/>
    </row>
    <row r="55" spans="1:4">
      <c r="A55" s="338" t="s">
        <v>792</v>
      </c>
      <c r="B55" s="338"/>
      <c r="C55" s="340" t="s">
        <v>793</v>
      </c>
      <c r="D55" s="341"/>
    </row>
    <row r="56" spans="1:4">
      <c r="A56" s="338"/>
      <c r="B56" s="338" t="s">
        <v>790</v>
      </c>
      <c r="C56" s="340" t="s">
        <v>791</v>
      </c>
      <c r="D56" s="341" t="s">
        <v>4609</v>
      </c>
    </row>
    <row r="57" spans="1:4">
      <c r="A57" s="338"/>
      <c r="B57" s="338" t="s">
        <v>794</v>
      </c>
      <c r="C57" s="340" t="s">
        <v>795</v>
      </c>
      <c r="D57" s="341" t="s">
        <v>4610</v>
      </c>
    </row>
    <row r="58" spans="1:4">
      <c r="A58" s="338" t="s">
        <v>796</v>
      </c>
      <c r="B58" s="338"/>
      <c r="C58" s="340" t="s">
        <v>797</v>
      </c>
      <c r="D58" s="341"/>
    </row>
    <row r="59" spans="1:4">
      <c r="A59" s="338"/>
      <c r="B59" s="338" t="s">
        <v>798</v>
      </c>
      <c r="C59" s="340" t="s">
        <v>799</v>
      </c>
      <c r="D59" s="341" t="s">
        <v>4609</v>
      </c>
    </row>
    <row r="60" spans="1:4">
      <c r="A60" s="342" t="s">
        <v>25</v>
      </c>
      <c r="B60" s="343"/>
      <c r="C60" s="344"/>
      <c r="D60" s="344"/>
    </row>
    <row r="61" spans="1:4" ht="23.25">
      <c r="A61" s="345" t="s">
        <v>2</v>
      </c>
      <c r="B61" s="345" t="s">
        <v>21</v>
      </c>
      <c r="C61" s="346" t="s">
        <v>4</v>
      </c>
      <c r="D61" s="346" t="s">
        <v>5</v>
      </c>
    </row>
    <row r="62" spans="1:4">
      <c r="A62" s="338" t="s">
        <v>26</v>
      </c>
      <c r="B62" s="338"/>
      <c r="C62" s="340" t="s">
        <v>27</v>
      </c>
      <c r="D62" s="340"/>
    </row>
    <row r="63" spans="1:4">
      <c r="A63" s="338"/>
      <c r="B63" s="338" t="s">
        <v>28</v>
      </c>
      <c r="C63" s="340" t="s">
        <v>4607</v>
      </c>
      <c r="D63" s="340" t="s">
        <v>4608</v>
      </c>
    </row>
  </sheetData>
  <mergeCells count="1">
    <mergeCell ref="A1:D1"/>
  </mergeCells>
  <pageMargins left="1.1811023622047245" right="0" top="0.35433070866141736" bottom="0.35433070866141736" header="0" footer="0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63"/>
  <sheetViews>
    <sheetView topLeftCell="A43" workbookViewId="0">
      <selection activeCell="B54" sqref="B54"/>
    </sheetView>
  </sheetViews>
  <sheetFormatPr baseColWidth="10" defaultRowHeight="15"/>
  <cols>
    <col min="1" max="1" width="7.42578125" customWidth="1"/>
    <col min="2" max="2" width="23.7109375" customWidth="1"/>
    <col min="3" max="3" width="12.28515625" customWidth="1"/>
    <col min="4" max="4" width="13.140625" customWidth="1"/>
    <col min="5" max="5" width="13.42578125" customWidth="1"/>
    <col min="6" max="6" width="13.7109375" customWidth="1"/>
    <col min="7" max="7" width="12.85546875" customWidth="1"/>
    <col min="8" max="8" width="16" customWidth="1"/>
    <col min="9" max="9" width="17.5703125" customWidth="1"/>
    <col min="10" max="10" width="15.140625" bestFit="1" customWidth="1"/>
  </cols>
  <sheetData>
    <row r="1" spans="1:9" ht="23.25">
      <c r="A1" s="752" t="s">
        <v>3181</v>
      </c>
      <c r="B1" s="752"/>
      <c r="C1" s="752"/>
      <c r="D1" s="752"/>
      <c r="E1" s="752"/>
      <c r="F1" s="752"/>
      <c r="G1" s="752"/>
      <c r="H1" s="752"/>
      <c r="I1" s="752"/>
    </row>
    <row r="2" spans="1:9" ht="23.25">
      <c r="A2" s="752" t="s">
        <v>3236</v>
      </c>
      <c r="B2" s="752"/>
      <c r="C2" s="752"/>
      <c r="D2" s="752"/>
      <c r="E2" s="752"/>
      <c r="F2" s="752"/>
      <c r="G2" s="752"/>
      <c r="H2" s="752"/>
      <c r="I2" s="752"/>
    </row>
    <row r="3" spans="1:9" ht="28.5" customHeight="1">
      <c r="A3" s="753" t="s">
        <v>3182</v>
      </c>
      <c r="B3" s="753"/>
      <c r="C3" s="753"/>
      <c r="D3" s="753"/>
      <c r="E3" s="753"/>
      <c r="F3" s="753"/>
      <c r="G3" s="753"/>
      <c r="H3" s="753"/>
      <c r="I3" s="753"/>
    </row>
    <row r="4" spans="1:9" ht="35.25" customHeight="1">
      <c r="A4" s="754" t="s">
        <v>2446</v>
      </c>
      <c r="B4" s="755" t="s">
        <v>2447</v>
      </c>
      <c r="C4" s="756" t="s">
        <v>3183</v>
      </c>
      <c r="D4" s="757"/>
      <c r="E4" s="754" t="s">
        <v>3184</v>
      </c>
      <c r="F4" s="754" t="s">
        <v>2432</v>
      </c>
      <c r="G4" s="758" t="s">
        <v>3185</v>
      </c>
      <c r="H4" s="758" t="s">
        <v>3727</v>
      </c>
      <c r="I4" s="754" t="s">
        <v>3186</v>
      </c>
    </row>
    <row r="5" spans="1:9" ht="125.25" customHeight="1">
      <c r="A5" s="754"/>
      <c r="B5" s="755"/>
      <c r="C5" s="423" t="s">
        <v>3725</v>
      </c>
      <c r="D5" s="608" t="s">
        <v>3187</v>
      </c>
      <c r="E5" s="754"/>
      <c r="F5" s="754"/>
      <c r="G5" s="759"/>
      <c r="H5" s="759"/>
      <c r="I5" s="754"/>
    </row>
    <row r="6" spans="1:9">
      <c r="A6" s="142">
        <v>11801</v>
      </c>
      <c r="B6" s="417" t="s">
        <v>3188</v>
      </c>
      <c r="C6" s="371"/>
      <c r="D6" s="371"/>
      <c r="E6" s="371">
        <f>C6+D6</f>
        <v>0</v>
      </c>
      <c r="F6" s="371">
        <f>'[1]PROYECCION DE INGRESOS 2022'!$I$4</f>
        <v>517910.83333333343</v>
      </c>
      <c r="G6" s="371"/>
      <c r="H6" s="371"/>
      <c r="I6" s="371">
        <f>E6+F6+G6+H6</f>
        <v>517910.83333333343</v>
      </c>
    </row>
    <row r="7" spans="1:9">
      <c r="A7" s="142">
        <v>11802</v>
      </c>
      <c r="B7" s="417" t="s">
        <v>3189</v>
      </c>
      <c r="C7" s="371"/>
      <c r="D7" s="371"/>
      <c r="E7" s="371">
        <f t="shared" ref="E7:E54" si="0">C7+D7</f>
        <v>0</v>
      </c>
      <c r="F7" s="371">
        <f>'[1]PROYECCION DE INGRESOS 2022'!$I$5</f>
        <v>336819.27799999999</v>
      </c>
      <c r="G7" s="371"/>
      <c r="H7" s="371"/>
      <c r="I7" s="371">
        <f t="shared" ref="I7:I54" si="1">E7+F7+G7+H7</f>
        <v>336819.27799999999</v>
      </c>
    </row>
    <row r="8" spans="1:9">
      <c r="A8" s="142">
        <v>11803</v>
      </c>
      <c r="B8" s="417" t="s">
        <v>3190</v>
      </c>
      <c r="C8" s="371"/>
      <c r="D8" s="371"/>
      <c r="E8" s="371">
        <f t="shared" si="0"/>
        <v>0</v>
      </c>
      <c r="F8" s="371">
        <f>'[1]PROYECCION DE INGRESOS 2022'!$I$6</f>
        <v>59731.1</v>
      </c>
      <c r="G8" s="371"/>
      <c r="H8" s="371"/>
      <c r="I8" s="371">
        <f t="shared" si="1"/>
        <v>59731.1</v>
      </c>
    </row>
    <row r="9" spans="1:9">
      <c r="A9" s="142">
        <v>11804</v>
      </c>
      <c r="B9" s="417" t="s">
        <v>3191</v>
      </c>
      <c r="C9" s="371"/>
      <c r="D9" s="371"/>
      <c r="E9" s="371">
        <f t="shared" si="0"/>
        <v>0</v>
      </c>
      <c r="F9" s="371">
        <f>'[1]PROYECCION DE INGRESOS 2022'!$I$7</f>
        <v>702715.29399999988</v>
      </c>
      <c r="G9" s="371"/>
      <c r="H9" s="371"/>
      <c r="I9" s="371">
        <f t="shared" si="1"/>
        <v>702715.29399999988</v>
      </c>
    </row>
    <row r="10" spans="1:9">
      <c r="A10" s="142">
        <v>11805</v>
      </c>
      <c r="B10" s="417" t="s">
        <v>3192</v>
      </c>
      <c r="C10" s="371"/>
      <c r="D10" s="371"/>
      <c r="E10" s="371">
        <f t="shared" si="0"/>
        <v>0</v>
      </c>
      <c r="F10" s="371">
        <f>'[1]PROYECCION DE INGRESOS 2022'!$I$8</f>
        <v>48.565333333333342</v>
      </c>
      <c r="G10" s="371"/>
      <c r="H10" s="371"/>
      <c r="I10" s="371">
        <f t="shared" si="1"/>
        <v>48.565333333333342</v>
      </c>
    </row>
    <row r="11" spans="1:9">
      <c r="A11" s="142">
        <v>11806</v>
      </c>
      <c r="B11" s="417" t="s">
        <v>3193</v>
      </c>
      <c r="C11" s="371"/>
      <c r="D11" s="371"/>
      <c r="E11" s="371">
        <f t="shared" si="0"/>
        <v>0</v>
      </c>
      <c r="F11" s="371">
        <f>'[1]PROYECCION DE INGRESOS 2022'!$I$9</f>
        <v>147.69533333333334</v>
      </c>
      <c r="G11" s="371"/>
      <c r="H11" s="371"/>
      <c r="I11" s="371">
        <f t="shared" si="1"/>
        <v>147.69533333333334</v>
      </c>
    </row>
    <row r="12" spans="1:9">
      <c r="A12" s="142">
        <v>11809</v>
      </c>
      <c r="B12" s="417" t="s">
        <v>3194</v>
      </c>
      <c r="C12" s="371"/>
      <c r="D12" s="371"/>
      <c r="E12" s="371">
        <f t="shared" si="0"/>
        <v>0</v>
      </c>
      <c r="F12" s="371">
        <f>'[1]PROYECCION DE INGRESOS 2022'!$I$10</f>
        <v>9.16</v>
      </c>
      <c r="G12" s="371"/>
      <c r="H12" s="371"/>
      <c r="I12" s="371">
        <f t="shared" si="1"/>
        <v>9.16</v>
      </c>
    </row>
    <row r="13" spans="1:9">
      <c r="A13" s="142">
        <v>11810</v>
      </c>
      <c r="B13" s="417" t="s">
        <v>3195</v>
      </c>
      <c r="C13" s="371"/>
      <c r="D13" s="371"/>
      <c r="E13" s="371">
        <f t="shared" si="0"/>
        <v>0</v>
      </c>
      <c r="F13" s="371">
        <f>'[1]PROYECCION DE INGRESOS 2022'!$I$11</f>
        <v>1015.9979999999999</v>
      </c>
      <c r="G13" s="371"/>
      <c r="H13" s="371"/>
      <c r="I13" s="371">
        <f t="shared" si="1"/>
        <v>1015.9979999999999</v>
      </c>
    </row>
    <row r="14" spans="1:9">
      <c r="A14" s="142">
        <v>11812</v>
      </c>
      <c r="B14" s="417" t="s">
        <v>3196</v>
      </c>
      <c r="C14" s="371"/>
      <c r="D14" s="371"/>
      <c r="E14" s="371">
        <f t="shared" si="0"/>
        <v>0</v>
      </c>
      <c r="F14" s="371">
        <f>'[1]PROYECCION DE INGRESOS 2022'!$I$12</f>
        <v>50.276666666666671</v>
      </c>
      <c r="G14" s="371"/>
      <c r="H14" s="371"/>
      <c r="I14" s="371">
        <f t="shared" si="1"/>
        <v>50.276666666666671</v>
      </c>
    </row>
    <row r="15" spans="1:9">
      <c r="A15" s="142">
        <v>11813</v>
      </c>
      <c r="B15" s="417" t="s">
        <v>3197</v>
      </c>
      <c r="C15" s="371"/>
      <c r="D15" s="371"/>
      <c r="E15" s="371">
        <f t="shared" si="0"/>
        <v>0</v>
      </c>
      <c r="F15" s="371">
        <f>'[1]PROYECCION DE INGRESOS 2022'!$I$13</f>
        <v>167.1526666666667</v>
      </c>
      <c r="G15" s="371"/>
      <c r="H15" s="371"/>
      <c r="I15" s="371">
        <f t="shared" si="1"/>
        <v>167.1526666666667</v>
      </c>
    </row>
    <row r="16" spans="1:9">
      <c r="A16" s="142">
        <v>11814</v>
      </c>
      <c r="B16" s="417" t="s">
        <v>3290</v>
      </c>
      <c r="C16" s="371"/>
      <c r="D16" s="371"/>
      <c r="E16" s="371">
        <f t="shared" si="0"/>
        <v>0</v>
      </c>
      <c r="F16" s="371">
        <f>'[1]PROYECCION DE INGRESOS 2022'!$I$14</f>
        <v>1274.7466666666667</v>
      </c>
      <c r="G16" s="371"/>
      <c r="H16" s="371"/>
      <c r="I16" s="371">
        <f t="shared" si="1"/>
        <v>1274.7466666666667</v>
      </c>
    </row>
    <row r="17" spans="1:10">
      <c r="A17" s="142">
        <v>11815</v>
      </c>
      <c r="B17" s="417" t="s">
        <v>3198</v>
      </c>
      <c r="C17" s="371"/>
      <c r="D17" s="371"/>
      <c r="E17" s="371">
        <f t="shared" si="0"/>
        <v>0</v>
      </c>
      <c r="F17" s="371">
        <f>'[1]PROYECCION DE INGRESOS 2022'!$I$15</f>
        <v>27.439999999999998</v>
      </c>
      <c r="G17" s="371"/>
      <c r="H17" s="371"/>
      <c r="I17" s="371">
        <f t="shared" si="1"/>
        <v>27.439999999999998</v>
      </c>
    </row>
    <row r="18" spans="1:10">
      <c r="A18" s="142">
        <v>11816</v>
      </c>
      <c r="B18" s="417" t="s">
        <v>921</v>
      </c>
      <c r="C18" s="371"/>
      <c r="D18" s="371"/>
      <c r="E18" s="371">
        <f t="shared" si="0"/>
        <v>0</v>
      </c>
      <c r="F18" s="371">
        <f>'[1]PROYECCION DE INGRESOS 2022'!$I$16</f>
        <v>3247.0886666666665</v>
      </c>
      <c r="G18" s="371"/>
      <c r="H18" s="371"/>
      <c r="I18" s="371">
        <f t="shared" si="1"/>
        <v>3247.0886666666665</v>
      </c>
    </row>
    <row r="19" spans="1:10">
      <c r="A19" s="142">
        <v>11817</v>
      </c>
      <c r="B19" s="142" t="s">
        <v>3199</v>
      </c>
      <c r="C19" s="371"/>
      <c r="D19" s="371"/>
      <c r="E19" s="371">
        <f t="shared" si="0"/>
        <v>0</v>
      </c>
      <c r="F19" s="371">
        <f>'[1]PROYECCION DE INGRESOS 2022'!$I$17</f>
        <v>3510.5026666666658</v>
      </c>
      <c r="G19" s="371"/>
      <c r="H19" s="371"/>
      <c r="I19" s="371">
        <f t="shared" si="1"/>
        <v>3510.5026666666658</v>
      </c>
    </row>
    <row r="20" spans="1:10">
      <c r="A20" s="142">
        <v>11818</v>
      </c>
      <c r="B20" s="417" t="s">
        <v>3200</v>
      </c>
      <c r="C20" s="371"/>
      <c r="D20" s="371"/>
      <c r="E20" s="371">
        <f t="shared" si="0"/>
        <v>0</v>
      </c>
      <c r="F20" s="371">
        <f>'[1]PROYECCION DE INGRESOS 2022'!$I$18</f>
        <v>11089.193333333331</v>
      </c>
      <c r="G20" s="371"/>
      <c r="H20" s="371"/>
      <c r="I20" s="371">
        <f t="shared" si="1"/>
        <v>11089.193333333331</v>
      </c>
    </row>
    <row r="21" spans="1:10">
      <c r="A21" s="142">
        <v>11899</v>
      </c>
      <c r="B21" s="417" t="s">
        <v>3201</v>
      </c>
      <c r="C21" s="371"/>
      <c r="D21" s="371"/>
      <c r="E21" s="371">
        <f t="shared" si="0"/>
        <v>0</v>
      </c>
      <c r="F21" s="371">
        <f>'[1]PROYECCION DE INGRESOS 2022'!$I$19</f>
        <v>35838.868666666669</v>
      </c>
      <c r="G21" s="371"/>
      <c r="H21" s="371"/>
      <c r="I21" s="371">
        <f t="shared" si="1"/>
        <v>35838.868666666669</v>
      </c>
      <c r="J21" s="436">
        <f>I21+I20+I19+I18+I17+I16+I15+I14+I13+I12+I11+I10+I9+I8+I7+I6</f>
        <v>1673603.1933333334</v>
      </c>
    </row>
    <row r="22" spans="1:10" ht="23.25">
      <c r="A22" s="142">
        <v>12105</v>
      </c>
      <c r="B22" s="417" t="s">
        <v>3202</v>
      </c>
      <c r="C22" s="371"/>
      <c r="D22" s="371"/>
      <c r="E22" s="371">
        <f t="shared" si="0"/>
        <v>0</v>
      </c>
      <c r="F22" s="371">
        <f>'[1]PROYECCION DE INGRESOS 2022'!$I$20</f>
        <v>68533.398666666661</v>
      </c>
      <c r="G22" s="371"/>
      <c r="H22" s="371"/>
      <c r="I22" s="371">
        <f t="shared" si="1"/>
        <v>68533.398666666661</v>
      </c>
    </row>
    <row r="23" spans="1:10" ht="23.25">
      <c r="A23" s="142">
        <v>12106</v>
      </c>
      <c r="B23" s="417" t="s">
        <v>3203</v>
      </c>
      <c r="C23" s="371"/>
      <c r="D23" s="371"/>
      <c r="E23" s="371">
        <f t="shared" si="0"/>
        <v>0</v>
      </c>
      <c r="F23" s="371">
        <f>'[1]PROYECCION DE INGRESOS 2022'!$I$21</f>
        <v>283.26666666666665</v>
      </c>
      <c r="G23" s="371"/>
      <c r="H23" s="371"/>
      <c r="I23" s="371">
        <f t="shared" si="1"/>
        <v>283.26666666666665</v>
      </c>
    </row>
    <row r="24" spans="1:10">
      <c r="A24" s="142">
        <v>12108</v>
      </c>
      <c r="B24" s="417" t="s">
        <v>3204</v>
      </c>
      <c r="C24" s="371"/>
      <c r="D24" s="371"/>
      <c r="E24" s="371">
        <f t="shared" si="0"/>
        <v>0</v>
      </c>
      <c r="F24" s="371">
        <f>'[1]PROYECCION DE INGRESOS 2022'!$I$22</f>
        <v>57377.715999999993</v>
      </c>
      <c r="G24" s="371"/>
      <c r="H24" s="371"/>
      <c r="I24" s="371">
        <f t="shared" si="1"/>
        <v>57377.715999999993</v>
      </c>
    </row>
    <row r="25" spans="1:10">
      <c r="A25" s="142">
        <v>12109</v>
      </c>
      <c r="B25" s="417" t="s">
        <v>3205</v>
      </c>
      <c r="C25" s="371"/>
      <c r="D25" s="371"/>
      <c r="E25" s="371">
        <f t="shared" si="0"/>
        <v>0</v>
      </c>
      <c r="F25" s="371">
        <f>'[1]PROYECCION DE INGRESOS 2022'!$I$23</f>
        <v>144388.38400000005</v>
      </c>
      <c r="G25" s="371"/>
      <c r="H25" s="371"/>
      <c r="I25" s="371">
        <f t="shared" si="1"/>
        <v>144388.38400000005</v>
      </c>
    </row>
    <row r="26" spans="1:10">
      <c r="A26" s="142">
        <v>12110</v>
      </c>
      <c r="B26" s="417" t="s">
        <v>3206</v>
      </c>
      <c r="C26" s="371"/>
      <c r="D26" s="371"/>
      <c r="E26" s="371">
        <f t="shared" si="0"/>
        <v>0</v>
      </c>
      <c r="F26" s="371">
        <f>'[1]PROYECCION DE INGRESOS 2022'!$I$24</f>
        <v>743.5913333333333</v>
      </c>
      <c r="G26" s="371"/>
      <c r="H26" s="371"/>
      <c r="I26" s="371">
        <f t="shared" si="1"/>
        <v>743.5913333333333</v>
      </c>
    </row>
    <row r="27" spans="1:10">
      <c r="A27" s="142">
        <v>12111</v>
      </c>
      <c r="B27" s="417" t="s">
        <v>3207</v>
      </c>
      <c r="C27" s="371"/>
      <c r="D27" s="371"/>
      <c r="E27" s="371">
        <f t="shared" si="0"/>
        <v>0</v>
      </c>
      <c r="F27" s="371">
        <f>'[1]PROYECCION DE INGRESOS 2022'!$I$25</f>
        <v>13867.325333333334</v>
      </c>
      <c r="G27" s="371"/>
      <c r="H27" s="371"/>
      <c r="I27" s="371">
        <f t="shared" si="1"/>
        <v>13867.325333333334</v>
      </c>
    </row>
    <row r="28" spans="1:10">
      <c r="A28" s="142">
        <v>12112</v>
      </c>
      <c r="B28" s="417" t="s">
        <v>3208</v>
      </c>
      <c r="C28" s="371"/>
      <c r="D28" s="371"/>
      <c r="E28" s="371">
        <f t="shared" si="0"/>
        <v>0</v>
      </c>
      <c r="F28" s="371">
        <f>'[1]PROYECCION DE INGRESOS 2022'!$I$26</f>
        <v>38556</v>
      </c>
      <c r="G28" s="371"/>
      <c r="H28" s="371"/>
      <c r="I28" s="371">
        <f t="shared" si="1"/>
        <v>38556</v>
      </c>
    </row>
    <row r="29" spans="1:10">
      <c r="A29" s="142">
        <v>12114</v>
      </c>
      <c r="B29" s="417" t="s">
        <v>3209</v>
      </c>
      <c r="C29" s="371"/>
      <c r="D29" s="371"/>
      <c r="E29" s="371">
        <f t="shared" si="0"/>
        <v>0</v>
      </c>
      <c r="F29" s="371">
        <f>'[1]PROYECCION DE INGRESOS 2022'!$I$27</f>
        <v>120728.36</v>
      </c>
      <c r="G29" s="371"/>
      <c r="H29" s="371"/>
      <c r="I29" s="371">
        <f t="shared" si="1"/>
        <v>120728.36</v>
      </c>
    </row>
    <row r="30" spans="1:10">
      <c r="A30" s="142">
        <v>12115</v>
      </c>
      <c r="B30" s="417" t="s">
        <v>3210</v>
      </c>
      <c r="C30" s="371"/>
      <c r="D30" s="371"/>
      <c r="E30" s="371">
        <f t="shared" si="0"/>
        <v>0</v>
      </c>
      <c r="F30" s="371">
        <f>'[1]PROYECCION DE INGRESOS 2022'!$I$28</f>
        <v>128908.84466666666</v>
      </c>
      <c r="G30" s="371"/>
      <c r="H30" s="371"/>
      <c r="I30" s="371">
        <f t="shared" si="1"/>
        <v>128908.84466666666</v>
      </c>
    </row>
    <row r="31" spans="1:10">
      <c r="A31" s="142">
        <v>121151</v>
      </c>
      <c r="B31" s="417" t="s">
        <v>3319</v>
      </c>
      <c r="C31" s="371"/>
      <c r="D31" s="371"/>
      <c r="E31" s="371">
        <f t="shared" si="0"/>
        <v>0</v>
      </c>
      <c r="F31" s="371">
        <f>'[1]PROYECCION DE INGRESOS 2022'!$I$29</f>
        <v>185.10333333333332</v>
      </c>
      <c r="G31" s="371"/>
      <c r="H31" s="371"/>
      <c r="I31" s="371">
        <f t="shared" si="1"/>
        <v>185.10333333333332</v>
      </c>
    </row>
    <row r="32" spans="1:10">
      <c r="A32" s="142">
        <v>12117</v>
      </c>
      <c r="B32" s="417" t="s">
        <v>3211</v>
      </c>
      <c r="C32" s="371"/>
      <c r="D32" s="371"/>
      <c r="E32" s="371">
        <f t="shared" si="0"/>
        <v>0</v>
      </c>
      <c r="F32" s="371">
        <f>'[1]PROYECCION DE INGRESOS 2022'!$I$30</f>
        <v>25354.71266666667</v>
      </c>
      <c r="G32" s="371"/>
      <c r="H32" s="371"/>
      <c r="I32" s="371">
        <f t="shared" si="1"/>
        <v>25354.71266666667</v>
      </c>
    </row>
    <row r="33" spans="1:10">
      <c r="A33" s="142">
        <v>12118</v>
      </c>
      <c r="B33" s="417" t="s">
        <v>3212</v>
      </c>
      <c r="C33" s="371"/>
      <c r="D33" s="371"/>
      <c r="E33" s="371">
        <f t="shared" si="0"/>
        <v>0</v>
      </c>
      <c r="F33" s="371">
        <f>'[1]PROYECCION DE INGRESOS 2022'!$I$31</f>
        <v>314208.25866666669</v>
      </c>
      <c r="G33" s="371"/>
      <c r="H33" s="371"/>
      <c r="I33" s="371">
        <f t="shared" si="1"/>
        <v>314208.25866666669</v>
      </c>
    </row>
    <row r="34" spans="1:10">
      <c r="A34" s="142">
        <v>12119</v>
      </c>
      <c r="B34" s="417" t="s">
        <v>3213</v>
      </c>
      <c r="C34" s="371"/>
      <c r="D34" s="371"/>
      <c r="E34" s="371">
        <f t="shared" si="0"/>
        <v>0</v>
      </c>
      <c r="F34" s="371">
        <f>'[1]PROYECCION DE INGRESOS 2022'!$I$32</f>
        <v>123.14666666666666</v>
      </c>
      <c r="G34" s="371"/>
      <c r="H34" s="371"/>
      <c r="I34" s="371">
        <f t="shared" si="1"/>
        <v>123.14666666666666</v>
      </c>
    </row>
    <row r="35" spans="1:10">
      <c r="A35" s="142">
        <v>12120</v>
      </c>
      <c r="B35" s="417" t="s">
        <v>3214</v>
      </c>
      <c r="C35" s="371"/>
      <c r="D35" s="371"/>
      <c r="E35" s="371">
        <f t="shared" si="0"/>
        <v>0</v>
      </c>
      <c r="F35" s="371">
        <f>'[1]PROYECCION DE INGRESOS 2022'!$I$33</f>
        <v>6011.4373333333324</v>
      </c>
      <c r="G35" s="371"/>
      <c r="H35" s="371"/>
      <c r="I35" s="371">
        <f t="shared" si="1"/>
        <v>6011.4373333333324</v>
      </c>
    </row>
    <row r="36" spans="1:10">
      <c r="A36" s="142">
        <v>12199</v>
      </c>
      <c r="B36" s="417" t="s">
        <v>3215</v>
      </c>
      <c r="C36" s="371"/>
      <c r="D36" s="371"/>
      <c r="E36" s="371">
        <f t="shared" si="0"/>
        <v>0</v>
      </c>
      <c r="F36" s="371">
        <f>'[1]PROYECCION DE INGRESOS 2022'!$I$34</f>
        <v>2583.3253333333337</v>
      </c>
      <c r="G36" s="371"/>
      <c r="H36" s="371"/>
      <c r="I36" s="371">
        <f t="shared" si="1"/>
        <v>2583.3253333333337</v>
      </c>
    </row>
    <row r="37" spans="1:10">
      <c r="A37" s="142">
        <v>12210</v>
      </c>
      <c r="B37" s="417" t="s">
        <v>3216</v>
      </c>
      <c r="C37" s="371"/>
      <c r="D37" s="371"/>
      <c r="E37" s="371">
        <f t="shared" si="0"/>
        <v>0</v>
      </c>
      <c r="F37" s="371">
        <f>'[1]PROYECCION DE INGRESOS 2022'!$I$35</f>
        <v>69606.455333333332</v>
      </c>
      <c r="G37" s="371"/>
      <c r="H37" s="371"/>
      <c r="I37" s="371">
        <f t="shared" si="1"/>
        <v>69606.455333333332</v>
      </c>
      <c r="J37" s="436">
        <f>I37+I36+I35+I34+I33+I32+I31+I30+I29+I28+I27+I26+I25+I24+I23+I22</f>
        <v>991459.32600000012</v>
      </c>
    </row>
    <row r="38" spans="1:10">
      <c r="A38" s="142">
        <v>14201</v>
      </c>
      <c r="B38" s="417" t="s">
        <v>3217</v>
      </c>
      <c r="C38" s="371"/>
      <c r="D38" s="371"/>
      <c r="E38" s="371">
        <f t="shared" si="0"/>
        <v>0</v>
      </c>
      <c r="F38" s="371">
        <f>'[1]PROYECCION DE INGRESOS 2022'!$I$36</f>
        <v>2849</v>
      </c>
      <c r="G38" s="371"/>
      <c r="H38" s="371"/>
      <c r="I38" s="371">
        <f t="shared" si="1"/>
        <v>2849</v>
      </c>
    </row>
    <row r="39" spans="1:10" hidden="1">
      <c r="A39" s="142">
        <v>14299</v>
      </c>
      <c r="B39" s="417" t="s">
        <v>3218</v>
      </c>
      <c r="C39" s="371"/>
      <c r="D39" s="371"/>
      <c r="E39" s="371">
        <f t="shared" si="0"/>
        <v>0</v>
      </c>
      <c r="F39" s="371">
        <f>'[1]PROYECCION DE INGRESOS 2022'!$I$37</f>
        <v>-3.3333333333333331E-3</v>
      </c>
      <c r="G39" s="371"/>
      <c r="H39" s="371"/>
      <c r="I39" s="371">
        <f t="shared" si="1"/>
        <v>-3.3333333333333331E-3</v>
      </c>
    </row>
    <row r="40" spans="1:10">
      <c r="A40" s="418">
        <v>14399</v>
      </c>
      <c r="B40" s="419" t="s">
        <v>3219</v>
      </c>
      <c r="C40" s="371"/>
      <c r="D40" s="371"/>
      <c r="E40" s="371">
        <f t="shared" si="0"/>
        <v>0</v>
      </c>
      <c r="F40" s="371">
        <f>'[1]PROYECCION DE INGRESOS 2022'!$I$38</f>
        <v>66.616666666666674</v>
      </c>
      <c r="G40" s="371"/>
      <c r="H40" s="371"/>
      <c r="I40" s="371">
        <f t="shared" si="1"/>
        <v>66.616666666666674</v>
      </c>
      <c r="J40" s="436">
        <f>I40+I38</f>
        <v>2915.6166666666668</v>
      </c>
    </row>
    <row r="41" spans="1:10">
      <c r="A41" s="418">
        <v>15301</v>
      </c>
      <c r="B41" s="419" t="s">
        <v>3220</v>
      </c>
      <c r="C41" s="371"/>
      <c r="D41" s="371"/>
      <c r="E41" s="371">
        <f t="shared" si="0"/>
        <v>0</v>
      </c>
      <c r="F41" s="371">
        <f>'[1]PROYECCION DE INGRESOS 2022'!$I$39</f>
        <v>7721.2919999999986</v>
      </c>
      <c r="G41" s="371"/>
      <c r="H41" s="371"/>
      <c r="I41" s="371">
        <f t="shared" si="1"/>
        <v>7721.2919999999986</v>
      </c>
    </row>
    <row r="42" spans="1:10">
      <c r="A42" s="142">
        <v>15302</v>
      </c>
      <c r="B42" s="417" t="s">
        <v>3221</v>
      </c>
      <c r="C42" s="371"/>
      <c r="D42" s="371"/>
      <c r="E42" s="371">
        <f t="shared" si="0"/>
        <v>0</v>
      </c>
      <c r="F42" s="371">
        <f>'[1]PROYECCION DE INGRESOS 2022'!$I$40</f>
        <v>12345.869333333334</v>
      </c>
      <c r="G42" s="371"/>
      <c r="H42" s="371"/>
      <c r="I42" s="371">
        <f t="shared" si="1"/>
        <v>12345.869333333334</v>
      </c>
    </row>
    <row r="43" spans="1:10" ht="23.25">
      <c r="A43" s="142">
        <v>15310</v>
      </c>
      <c r="B43" s="417" t="s">
        <v>3222</v>
      </c>
      <c r="C43" s="371"/>
      <c r="D43" s="371"/>
      <c r="E43" s="371">
        <f t="shared" si="0"/>
        <v>0</v>
      </c>
      <c r="F43" s="371">
        <f>'[1]PROYECCION DE INGRESOS 2022'!$I$41</f>
        <v>366.19333333333333</v>
      </c>
      <c r="G43" s="371"/>
      <c r="H43" s="371"/>
      <c r="I43" s="371">
        <f t="shared" si="1"/>
        <v>366.19333333333333</v>
      </c>
    </row>
    <row r="44" spans="1:10">
      <c r="A44" s="142">
        <v>15312</v>
      </c>
      <c r="B44" s="417" t="s">
        <v>3223</v>
      </c>
      <c r="C44" s="371"/>
      <c r="D44" s="371"/>
      <c r="E44" s="371">
        <f t="shared" si="0"/>
        <v>0</v>
      </c>
      <c r="F44" s="371">
        <f>'[1]PROYECCION DE INGRESOS 2022'!$I$42</f>
        <v>261.81466666666665</v>
      </c>
      <c r="G44" s="371"/>
      <c r="H44" s="371"/>
      <c r="I44" s="371">
        <f t="shared" si="1"/>
        <v>261.81466666666665</v>
      </c>
    </row>
    <row r="45" spans="1:10">
      <c r="A45" s="142">
        <v>15314</v>
      </c>
      <c r="B45" s="417" t="s">
        <v>3224</v>
      </c>
      <c r="C45" s="371"/>
      <c r="D45" s="371"/>
      <c r="E45" s="371">
        <f t="shared" si="0"/>
        <v>0</v>
      </c>
      <c r="F45" s="371">
        <f>'[1]PROYECCION DE INGRESOS 2022'!$I$43</f>
        <v>8975.6533333333336</v>
      </c>
      <c r="G45" s="371"/>
      <c r="H45" s="371"/>
      <c r="I45" s="371">
        <f t="shared" si="1"/>
        <v>8975.6533333333336</v>
      </c>
    </row>
    <row r="46" spans="1:10" ht="23.25">
      <c r="A46" s="142">
        <v>15402</v>
      </c>
      <c r="B46" s="417" t="s">
        <v>3225</v>
      </c>
      <c r="C46" s="371"/>
      <c r="D46" s="371"/>
      <c r="E46" s="371">
        <f t="shared" si="0"/>
        <v>0</v>
      </c>
      <c r="F46" s="371">
        <f>'[1]PROYECCION DE INGRESOS 2022'!$I$44</f>
        <v>4995.6480000000001</v>
      </c>
      <c r="G46" s="371"/>
      <c r="H46" s="371"/>
      <c r="I46" s="371">
        <f t="shared" si="1"/>
        <v>4995.6480000000001</v>
      </c>
    </row>
    <row r="47" spans="1:10" ht="23.25">
      <c r="A47" s="142">
        <v>15703</v>
      </c>
      <c r="B47" s="417" t="s">
        <v>3226</v>
      </c>
      <c r="C47" s="371"/>
      <c r="D47" s="371"/>
      <c r="E47" s="371">
        <f t="shared" si="0"/>
        <v>0</v>
      </c>
      <c r="F47" s="371">
        <f>'[1]PROYECCION DE INGRESOS 2022'!$I$45</f>
        <v>4825.3146666666671</v>
      </c>
      <c r="G47" s="371"/>
      <c r="H47" s="371"/>
      <c r="I47" s="371">
        <f t="shared" si="1"/>
        <v>4825.3146666666671</v>
      </c>
    </row>
    <row r="48" spans="1:10" ht="16.5" customHeight="1">
      <c r="A48" s="142">
        <v>15799</v>
      </c>
      <c r="B48" s="417" t="s">
        <v>3227</v>
      </c>
      <c r="C48" s="371"/>
      <c r="D48" s="371"/>
      <c r="E48" s="371">
        <f t="shared" si="0"/>
        <v>0</v>
      </c>
      <c r="F48" s="371">
        <f>'[1]PROYECCION DE INGRESOS 2022'!$I$46</f>
        <v>6818.9880000000003</v>
      </c>
      <c r="G48" s="371"/>
      <c r="H48" s="371"/>
      <c r="I48" s="371">
        <f t="shared" si="1"/>
        <v>6818.9880000000003</v>
      </c>
      <c r="J48" s="436">
        <f>I48+I47+I46+I45+I44+I43+I42+I41</f>
        <v>46310.773333333331</v>
      </c>
    </row>
    <row r="49" spans="1:10" ht="34.5">
      <c r="A49" s="142">
        <v>1620701</v>
      </c>
      <c r="B49" s="417" t="s">
        <v>4570</v>
      </c>
      <c r="C49" s="371">
        <f>'[1]PROYECCION DE INGRESOS 2022'!$I$47</f>
        <v>871955.01</v>
      </c>
      <c r="D49" s="371"/>
      <c r="E49" s="371">
        <f t="shared" si="0"/>
        <v>871955.01</v>
      </c>
      <c r="F49" s="371"/>
      <c r="G49" s="371"/>
      <c r="H49" s="371"/>
      <c r="I49" s="371">
        <f t="shared" si="1"/>
        <v>871955.01</v>
      </c>
      <c r="J49" s="334">
        <f>I49</f>
        <v>871955.01</v>
      </c>
    </row>
    <row r="50" spans="1:10" ht="20.25" customHeight="1">
      <c r="A50" s="142">
        <v>21201</v>
      </c>
      <c r="B50" s="417" t="s">
        <v>3228</v>
      </c>
      <c r="C50" s="371"/>
      <c r="D50" s="371"/>
      <c r="E50" s="371">
        <f t="shared" si="0"/>
        <v>0</v>
      </c>
      <c r="F50" s="371">
        <f>'[1]PROYECCION DE INGRESOS 2022'!$I$52</f>
        <v>30.827333333333339</v>
      </c>
      <c r="G50" s="371"/>
      <c r="H50" s="371"/>
      <c r="I50" s="371">
        <f t="shared" si="1"/>
        <v>30.827333333333339</v>
      </c>
      <c r="J50" s="334">
        <f>I50</f>
        <v>30.827333333333339</v>
      </c>
    </row>
    <row r="51" spans="1:10" ht="18" customHeight="1">
      <c r="A51" s="142">
        <v>31308</v>
      </c>
      <c r="B51" s="417" t="s">
        <v>3726</v>
      </c>
      <c r="C51" s="371"/>
      <c r="D51" s="371"/>
      <c r="E51" s="371"/>
      <c r="F51" s="371"/>
      <c r="G51" s="371"/>
      <c r="H51" s="371">
        <f>'[1]PROYECCION DE INGRESOS 2022'!$I$57</f>
        <v>14205000</v>
      </c>
      <c r="I51" s="371">
        <f t="shared" si="1"/>
        <v>14205000</v>
      </c>
      <c r="J51" s="334">
        <f>I51</f>
        <v>14205000</v>
      </c>
    </row>
    <row r="52" spans="1:10" ht="18.75" customHeight="1">
      <c r="A52" s="142">
        <v>32101</v>
      </c>
      <c r="B52" s="417" t="s">
        <v>3229</v>
      </c>
      <c r="C52" s="371"/>
      <c r="D52" s="371"/>
      <c r="E52" s="371">
        <f t="shared" si="0"/>
        <v>0</v>
      </c>
      <c r="F52" s="371">
        <f>'[1]PROYECCION DE INGRESOS 2022'!$I$58</f>
        <v>545.86</v>
      </c>
      <c r="G52" s="371"/>
      <c r="H52" s="371"/>
      <c r="I52" s="371">
        <f t="shared" si="1"/>
        <v>545.86</v>
      </c>
    </row>
    <row r="53" spans="1:10" ht="17.25" customHeight="1">
      <c r="A53" s="142">
        <v>32102</v>
      </c>
      <c r="B53" s="417" t="s">
        <v>3230</v>
      </c>
      <c r="C53" s="371">
        <f>'[1]PROYECCION DE INGRESOS 2022'!$I$62</f>
        <v>956029.73</v>
      </c>
      <c r="D53" s="371">
        <f>'[1]PROYECCION DE INGRESOS 2022'!$I$63</f>
        <v>62753.659999999996</v>
      </c>
      <c r="E53" s="371">
        <f t="shared" si="0"/>
        <v>1018783.39</v>
      </c>
      <c r="F53" s="371">
        <f>'[1]PROYECCION DE INGRESOS 2022'!$I$60</f>
        <v>291757.79000000004</v>
      </c>
      <c r="G53" s="371">
        <f>'[1]PROYECCION DE INGRESOS 2022'!$I$61</f>
        <v>588</v>
      </c>
      <c r="H53" s="371"/>
      <c r="I53" s="371">
        <f t="shared" si="1"/>
        <v>1311129.1800000002</v>
      </c>
    </row>
    <row r="54" spans="1:10" ht="23.25">
      <c r="A54" s="142">
        <v>32201</v>
      </c>
      <c r="B54" s="417" t="s">
        <v>3231</v>
      </c>
      <c r="C54" s="371"/>
      <c r="D54" s="371"/>
      <c r="E54" s="371">
        <f t="shared" si="0"/>
        <v>0</v>
      </c>
      <c r="F54" s="371">
        <f>'[1]PROYECCION DE INGRESOS 2022'!$I$64</f>
        <v>3706644.68</v>
      </c>
      <c r="G54" s="371"/>
      <c r="H54" s="371"/>
      <c r="I54" s="371">
        <f t="shared" si="1"/>
        <v>3706644.68</v>
      </c>
      <c r="J54" s="436">
        <f>I54+I53+I52</f>
        <v>5018319.7200000007</v>
      </c>
    </row>
    <row r="55" spans="1:10" ht="25.5" customHeight="1">
      <c r="A55" s="681" t="s">
        <v>3232</v>
      </c>
      <c r="B55" s="681"/>
      <c r="C55" s="420">
        <f>SUM(C6:C54)</f>
        <v>1827984.74</v>
      </c>
      <c r="D55" s="420">
        <f>SUM(D6:D54)</f>
        <v>62753.659999999996</v>
      </c>
      <c r="E55" s="420">
        <f>SUM(E6:E54)</f>
        <v>1890738.4</v>
      </c>
      <c r="F55" s="420">
        <f>SUM(F6:F54)+0.02</f>
        <v>6713268.0833333321</v>
      </c>
      <c r="G55" s="420">
        <f>SUM(G6:G54)</f>
        <v>588</v>
      </c>
      <c r="H55" s="420">
        <f>SUM(H6:H54)</f>
        <v>14205000</v>
      </c>
      <c r="I55" s="420">
        <f>SUM(I6:I54)+0.02</f>
        <v>22809594.483333331</v>
      </c>
      <c r="J55" s="436">
        <f>J54+J51+J50+J49+J48+J40+J37+J21</f>
        <v>22809594.466666669</v>
      </c>
    </row>
    <row r="56" spans="1:10">
      <c r="A56" s="746" t="s">
        <v>2441</v>
      </c>
      <c r="B56" s="747"/>
      <c r="C56" s="747"/>
      <c r="D56" s="747"/>
      <c r="E56" s="747"/>
      <c r="F56" s="747"/>
      <c r="G56" s="748"/>
      <c r="H56" s="445"/>
      <c r="I56" s="420">
        <f>'[1]PROYECCION DE INGRESOS 2022'!$I$68</f>
        <v>22809594.483333331</v>
      </c>
    </row>
    <row r="57" spans="1:10">
      <c r="A57" s="746" t="s">
        <v>3233</v>
      </c>
      <c r="B57" s="747"/>
      <c r="C57" s="747"/>
      <c r="D57" s="747"/>
      <c r="E57" s="747"/>
      <c r="F57" s="747"/>
      <c r="G57" s="748"/>
      <c r="H57" s="445"/>
      <c r="I57" s="420">
        <f>[4]Hoja1!$T$60</f>
        <v>22809594.48</v>
      </c>
    </row>
    <row r="58" spans="1:10">
      <c r="A58" s="746" t="s">
        <v>3234</v>
      </c>
      <c r="B58" s="747"/>
      <c r="C58" s="747"/>
      <c r="D58" s="747"/>
      <c r="E58" s="747"/>
      <c r="F58" s="747"/>
      <c r="G58" s="748"/>
      <c r="H58" s="445"/>
      <c r="I58" s="421">
        <f>'ANEXO 4 CONSOLIDADO DE EGRESO'!R88</f>
        <v>22809594.483000003</v>
      </c>
    </row>
    <row r="59" spans="1:10">
      <c r="A59" s="746" t="s">
        <v>4576</v>
      </c>
      <c r="B59" s="747"/>
      <c r="C59" s="747"/>
      <c r="D59" s="747"/>
      <c r="E59" s="747"/>
      <c r="F59" s="747"/>
      <c r="G59" s="748"/>
      <c r="H59" s="445"/>
      <c r="I59" s="421">
        <f>'ANEXO 4.1 FONDOS PROPIOS'!H203+'ANEXO 4.2 FODES LIBRE DISPON.'!H72+'ANEXO 4.3.1 PROYECTOS LIBRE DI '!H20+'ANEXO 4.3.2. PROYECTOS FMI,BID'!H19+'ANEXO 4.3.3 PROYECTOS PRESTAMOS'!H74+'ANEXO 4.4 DESCUEN X PREST. AMOR'!H10+'ANEXO 4.5 DONACION'!H7</f>
        <v>22809594.483000003</v>
      </c>
    </row>
    <row r="60" spans="1:10">
      <c r="A60" s="746" t="s">
        <v>3235</v>
      </c>
      <c r="B60" s="747"/>
      <c r="C60" s="747"/>
      <c r="D60" s="747"/>
      <c r="E60" s="747"/>
      <c r="F60" s="747"/>
      <c r="G60" s="748"/>
      <c r="H60" s="445"/>
      <c r="I60" s="421">
        <f>'[3]PROGRAMACION GLOBAL DE EGRESOS'!$H$85</f>
        <v>22809594.484000001</v>
      </c>
    </row>
    <row r="61" spans="1:10">
      <c r="A61" s="749"/>
      <c r="B61" s="750"/>
      <c r="C61" s="750"/>
      <c r="D61" s="750"/>
      <c r="E61" s="750"/>
      <c r="F61" s="750"/>
      <c r="G61" s="751"/>
      <c r="H61" s="446"/>
      <c r="I61" s="421">
        <f>C55+F55+G55+D55+H55</f>
        <v>22809594.483333334</v>
      </c>
    </row>
    <row r="62" spans="1:10">
      <c r="F62" s="334"/>
      <c r="G62" s="334"/>
      <c r="H62" s="334"/>
      <c r="I62" s="422">
        <f>I55-I56</f>
        <v>0</v>
      </c>
    </row>
    <row r="63" spans="1:10">
      <c r="I63" s="422">
        <f>I55-I58</f>
        <v>3.3332780003547668E-4</v>
      </c>
    </row>
  </sheetData>
  <mergeCells count="18">
    <mergeCell ref="A1:I1"/>
    <mergeCell ref="A2:I2"/>
    <mergeCell ref="A3:I3"/>
    <mergeCell ref="A4:A5"/>
    <mergeCell ref="B4:B5"/>
    <mergeCell ref="C4:D4"/>
    <mergeCell ref="E4:E5"/>
    <mergeCell ref="F4:F5"/>
    <mergeCell ref="G4:G5"/>
    <mergeCell ref="I4:I5"/>
    <mergeCell ref="H4:H5"/>
    <mergeCell ref="A59:G59"/>
    <mergeCell ref="A60:G60"/>
    <mergeCell ref="A61:G61"/>
    <mergeCell ref="A55:B55"/>
    <mergeCell ref="A56:G56"/>
    <mergeCell ref="A57:G57"/>
    <mergeCell ref="A58:G58"/>
  </mergeCells>
  <printOptions horizontalCentered="1"/>
  <pageMargins left="0.39370078740157483" right="0.39370078740157483" top="1.1811023622047245" bottom="0.94488188976377963" header="0.31496062992125984" footer="0.31496062992125984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101"/>
  <sheetViews>
    <sheetView workbookViewId="0">
      <selection activeCell="G9" sqref="G9"/>
    </sheetView>
  </sheetViews>
  <sheetFormatPr baseColWidth="10" defaultRowHeight="15"/>
  <cols>
    <col min="1" max="1" width="9.42578125" customWidth="1"/>
    <col min="2" max="2" width="22.5703125" customWidth="1"/>
    <col min="3" max="3" width="12.140625" customWidth="1"/>
    <col min="4" max="4" width="11" customWidth="1"/>
    <col min="5" max="5" width="10.42578125" customWidth="1"/>
    <col min="6" max="6" width="10" customWidth="1"/>
    <col min="7" max="7" width="10.5703125" customWidth="1"/>
    <col min="8" max="8" width="9.7109375" customWidth="1"/>
    <col min="9" max="9" width="10.7109375" customWidth="1"/>
    <col min="10" max="10" width="10.28515625" customWidth="1"/>
    <col min="11" max="11" width="12" customWidth="1"/>
    <col min="12" max="12" width="11" customWidth="1"/>
    <col min="13" max="13" width="11.5703125" customWidth="1"/>
    <col min="14" max="14" width="12.140625" customWidth="1"/>
    <col min="15" max="15" width="12.5703125" customWidth="1"/>
    <col min="16" max="16" width="13" customWidth="1"/>
    <col min="17" max="17" width="14" customWidth="1"/>
    <col min="18" max="18" width="15.140625" customWidth="1"/>
    <col min="19" max="19" width="17" customWidth="1"/>
    <col min="20" max="20" width="14.140625" customWidth="1"/>
    <col min="21" max="21" width="15.7109375" customWidth="1"/>
  </cols>
  <sheetData>
    <row r="1" spans="1:18" ht="22.5" customHeight="1">
      <c r="A1" s="770" t="s">
        <v>3244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  <c r="M1" s="770"/>
      <c r="N1" s="770"/>
      <c r="O1" s="770"/>
      <c r="P1" s="770"/>
      <c r="Q1" s="770"/>
      <c r="R1" s="770"/>
    </row>
    <row r="2" spans="1:18" ht="23.25" customHeight="1">
      <c r="A2" s="770" t="s">
        <v>3288</v>
      </c>
      <c r="B2" s="770"/>
      <c r="C2" s="770"/>
      <c r="D2" s="770"/>
      <c r="E2" s="770"/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770"/>
      <c r="Q2" s="770"/>
      <c r="R2" s="770"/>
    </row>
    <row r="3" spans="1:18" ht="26.25" customHeight="1">
      <c r="A3" s="771" t="s">
        <v>3245</v>
      </c>
      <c r="B3" s="771"/>
      <c r="C3" s="771"/>
      <c r="D3" s="771"/>
      <c r="E3" s="771"/>
      <c r="F3" s="771"/>
      <c r="G3" s="771"/>
      <c r="H3" s="771"/>
      <c r="I3" s="771"/>
      <c r="J3" s="771"/>
      <c r="K3" s="771"/>
      <c r="L3" s="771"/>
      <c r="M3" s="771"/>
      <c r="N3" s="771"/>
      <c r="O3" s="771"/>
      <c r="P3" s="771"/>
      <c r="Q3" s="771"/>
      <c r="R3" s="771"/>
    </row>
    <row r="4" spans="1:18" ht="30.75" customHeight="1">
      <c r="A4" s="772" t="s">
        <v>2446</v>
      </c>
      <c r="B4" s="773" t="s">
        <v>2447</v>
      </c>
      <c r="C4" s="774" t="s">
        <v>2562</v>
      </c>
      <c r="D4" s="774"/>
      <c r="E4" s="774"/>
      <c r="F4" s="774"/>
      <c r="G4" s="774"/>
      <c r="H4" s="774"/>
      <c r="I4" s="774"/>
      <c r="J4" s="774"/>
      <c r="K4" s="774"/>
      <c r="L4" s="774"/>
      <c r="M4" s="774"/>
      <c r="N4" s="774"/>
      <c r="O4" s="774"/>
      <c r="P4" s="774"/>
      <c r="Q4" s="774"/>
      <c r="R4" s="774"/>
    </row>
    <row r="5" spans="1:18" ht="234.75" customHeight="1">
      <c r="A5" s="772"/>
      <c r="B5" s="773"/>
      <c r="C5" s="611" t="s">
        <v>3246</v>
      </c>
      <c r="D5" s="611" t="s">
        <v>3825</v>
      </c>
      <c r="E5" s="611" t="s">
        <v>3247</v>
      </c>
      <c r="F5" s="611" t="s">
        <v>3826</v>
      </c>
      <c r="G5" s="611" t="s">
        <v>3248</v>
      </c>
      <c r="H5" s="611" t="s">
        <v>3827</v>
      </c>
      <c r="I5" s="611" t="s">
        <v>3249</v>
      </c>
      <c r="J5" s="611" t="s">
        <v>3828</v>
      </c>
      <c r="K5" s="611" t="s">
        <v>3289</v>
      </c>
      <c r="L5" s="611" t="s">
        <v>3829</v>
      </c>
      <c r="M5" s="611" t="s">
        <v>4519</v>
      </c>
      <c r="N5" s="612" t="s">
        <v>4652</v>
      </c>
      <c r="O5" s="611" t="s">
        <v>4632</v>
      </c>
      <c r="P5" s="611" t="s">
        <v>4520</v>
      </c>
      <c r="Q5" s="611" t="s">
        <v>3250</v>
      </c>
      <c r="R5" s="611" t="s">
        <v>991</v>
      </c>
    </row>
    <row r="6" spans="1:18" ht="22.5" customHeight="1">
      <c r="A6" s="531">
        <v>51101</v>
      </c>
      <c r="B6" s="670" t="s">
        <v>2454</v>
      </c>
      <c r="C6" s="671">
        <f>'ANEXO 4.1 FONDOS PROPIOS'!H6</f>
        <v>960669</v>
      </c>
      <c r="D6" s="671"/>
      <c r="E6" s="671">
        <f>'ANEXO 4.1 FONDOS PROPIOS'!H70</f>
        <v>463909.68</v>
      </c>
      <c r="F6" s="671"/>
      <c r="G6" s="671">
        <f>'ANEXO 4.1 FONDOS PROPIOS'!H106</f>
        <v>407028</v>
      </c>
      <c r="H6" s="671"/>
      <c r="I6" s="671">
        <f>'ANEXO 4.1 FONDOS PROPIOS'!H146</f>
        <v>156102.96</v>
      </c>
      <c r="J6" s="671"/>
      <c r="K6" s="671">
        <f>'ANEXO 4.1 FONDOS PROPIOS'!H170</f>
        <v>915954</v>
      </c>
      <c r="L6" s="671"/>
      <c r="M6" s="671"/>
      <c r="N6" s="672"/>
      <c r="O6" s="672"/>
      <c r="P6" s="82"/>
      <c r="Q6" s="82"/>
      <c r="R6" s="673">
        <f>SUM(C6:Q6)</f>
        <v>2903663.6399999997</v>
      </c>
    </row>
    <row r="7" spans="1:18" ht="22.5" customHeight="1">
      <c r="A7" s="531">
        <v>51103</v>
      </c>
      <c r="B7" s="670" t="s">
        <v>3251</v>
      </c>
      <c r="C7" s="671"/>
      <c r="D7" s="671">
        <f>'ANEXO 4.2 FODES LIBRE DISPON.'!H6</f>
        <v>83055.75</v>
      </c>
      <c r="E7" s="671"/>
      <c r="F7" s="671">
        <f>'ANEXO 4.2 FODES LIBRE DISPON.'!H44</f>
        <v>38659.14</v>
      </c>
      <c r="G7" s="671"/>
      <c r="H7" s="671">
        <f>'ANEXO 4.2 FODES LIBRE DISPON.'!H51</f>
        <v>33919</v>
      </c>
      <c r="I7" s="671"/>
      <c r="J7" s="671">
        <f>'ANEXO 4.2 FODES LIBRE DISPON.'!H56</f>
        <v>13008.58</v>
      </c>
      <c r="K7" s="671"/>
      <c r="L7" s="671">
        <f>'ANEXO 4.2 FODES LIBRE DISPON.'!H61</f>
        <v>76329.5</v>
      </c>
      <c r="M7" s="674"/>
      <c r="N7" s="82"/>
      <c r="O7" s="82"/>
      <c r="P7" s="82"/>
      <c r="Q7" s="82"/>
      <c r="R7" s="673">
        <f>SUM(C7:Q7)</f>
        <v>244971.97</v>
      </c>
    </row>
    <row r="8" spans="1:18" ht="22.5" customHeight="1">
      <c r="A8" s="531">
        <v>51105</v>
      </c>
      <c r="B8" s="670" t="s">
        <v>2455</v>
      </c>
      <c r="C8" s="675">
        <f>'ANEXO 4.1 FONDOS PROPIOS'!H7</f>
        <v>277200</v>
      </c>
      <c r="D8" s="675">
        <f>'ANEXO 4.2 FODES LIBRE DISPON.'!H7</f>
        <v>123200</v>
      </c>
      <c r="E8" s="671"/>
      <c r="F8" s="671"/>
      <c r="G8" s="674"/>
      <c r="H8" s="674"/>
      <c r="I8" s="674"/>
      <c r="J8" s="674"/>
      <c r="K8" s="674"/>
      <c r="L8" s="674"/>
      <c r="M8" s="674"/>
      <c r="N8" s="82"/>
      <c r="O8" s="82"/>
      <c r="P8" s="82"/>
      <c r="Q8" s="82"/>
      <c r="R8" s="673">
        <f t="shared" ref="R8:R70" si="0">SUM(C8:Q8)</f>
        <v>400400</v>
      </c>
    </row>
    <row r="9" spans="1:18" ht="22.5" customHeight="1">
      <c r="A9" s="531">
        <v>51107</v>
      </c>
      <c r="B9" s="670" t="s">
        <v>3252</v>
      </c>
      <c r="C9" s="671">
        <f>'ANEXO 4.1 FONDOS PROPIOS'!H8</f>
        <v>147190.03</v>
      </c>
      <c r="D9" s="671">
        <f>'ANEXO 4.2 FODES LIBRE DISPON.'!H8+'ANEXO 4.2 FODES LIBRE DISPON.'!H9+'ANEXO 4.2 FODES LIBRE DISPON.'!H10</f>
        <v>39547.43</v>
      </c>
      <c r="E9" s="671"/>
      <c r="F9" s="671">
        <f>'ANEXO 4.2 FODES LIBRE DISPON.'!H45</f>
        <v>15300</v>
      </c>
      <c r="G9" s="671"/>
      <c r="H9" s="671">
        <f>'ANEXO 4.2 FODES LIBRE DISPON.'!H52</f>
        <v>17700</v>
      </c>
      <c r="I9" s="671"/>
      <c r="J9" s="671">
        <f>'ANEXO 4.2 FODES LIBRE DISPON.'!H57</f>
        <v>5400</v>
      </c>
      <c r="K9" s="671"/>
      <c r="L9" s="671">
        <f>'ANEXO 4.2 FODES LIBRE DISPON.'!H62+'ANEXO 4.2 FODES LIBRE DISPON.'!H63</f>
        <v>48477.68</v>
      </c>
      <c r="M9" s="671"/>
      <c r="N9" s="82"/>
      <c r="O9" s="82"/>
      <c r="P9" s="82"/>
      <c r="Q9" s="82"/>
      <c r="R9" s="673">
        <f t="shared" si="0"/>
        <v>273615.14</v>
      </c>
    </row>
    <row r="10" spans="1:18" ht="22.5" customHeight="1">
      <c r="A10" s="531">
        <v>51301</v>
      </c>
      <c r="B10" s="670" t="s">
        <v>3177</v>
      </c>
      <c r="C10" s="671"/>
      <c r="D10" s="671">
        <f>'ANEXO 4.2 FODES LIBRE DISPON.'!H11</f>
        <v>959.95</v>
      </c>
      <c r="E10" s="671"/>
      <c r="F10" s="671">
        <f>'ANEXO 4.2 FODES LIBRE DISPON.'!H46</f>
        <v>257.14</v>
      </c>
      <c r="G10" s="671"/>
      <c r="H10" s="671"/>
      <c r="I10" s="674"/>
      <c r="J10" s="674"/>
      <c r="K10" s="671"/>
      <c r="L10" s="671">
        <f>'ANEXO 4.2 FODES LIBRE DISPON.'!H64</f>
        <v>23623.620000000006</v>
      </c>
      <c r="M10" s="674"/>
      <c r="N10" s="82"/>
      <c r="O10" s="82"/>
      <c r="P10" s="82"/>
      <c r="Q10" s="82"/>
      <c r="R10" s="675">
        <f t="shared" si="0"/>
        <v>24840.710000000006</v>
      </c>
    </row>
    <row r="11" spans="1:18" ht="30" customHeight="1">
      <c r="A11" s="531">
        <v>51302</v>
      </c>
      <c r="B11" s="670" t="s">
        <v>3253</v>
      </c>
      <c r="C11" s="671">
        <f>'ANEXO 4.1 FONDOS PROPIOS'!H9</f>
        <v>18500</v>
      </c>
      <c r="D11" s="671">
        <f>'ANEXO 4.2 FODES LIBRE DISPON.'!H12</f>
        <v>1500</v>
      </c>
      <c r="E11" s="671"/>
      <c r="F11" s="671"/>
      <c r="G11" s="674"/>
      <c r="H11" s="674"/>
      <c r="I11" s="674"/>
      <c r="J11" s="674"/>
      <c r="K11" s="674"/>
      <c r="L11" s="674"/>
      <c r="M11" s="674"/>
      <c r="N11" s="82"/>
      <c r="O11" s="82"/>
      <c r="P11" s="82"/>
      <c r="Q11" s="82"/>
      <c r="R11" s="675">
        <f t="shared" si="0"/>
        <v>20000</v>
      </c>
    </row>
    <row r="12" spans="1:18" ht="55.5" customHeight="1">
      <c r="A12" s="531">
        <v>51401</v>
      </c>
      <c r="B12" s="670" t="s">
        <v>3254</v>
      </c>
      <c r="C12" s="671">
        <f>'ANEXO 4.1 FONDOS PROPIOS'!H10+'ANEXO 4.1 FONDOS PROPIOS'!H11+'ANEXO 4.1 FONDOS PROPIOS'!H12</f>
        <v>98346.010000000024</v>
      </c>
      <c r="D12" s="671"/>
      <c r="E12" s="671">
        <f>'ANEXO 4.1 FONDOS PROPIOS'!H71+'ANEXO 4.1 FONDOS PROPIOS'!H72</f>
        <v>40371.5</v>
      </c>
      <c r="F12" s="671"/>
      <c r="G12" s="671">
        <f>'ANEXO 4.1 FONDOS PROPIOS'!H107+'ANEXO 4.1 FONDOS PROPIOS'!H108+'ANEXO 4.1 FONDOS PROPIOS'!H109</f>
        <v>38858.160000000003</v>
      </c>
      <c r="H12" s="671"/>
      <c r="I12" s="671">
        <f>'ANEXO 4.1 FONDOS PROPIOS'!H147+'ANEXO 4.1 FONDOS PROPIOS'!H148+'ANEXO 4.1 FONDOS PROPIOS'!H149+'ANEXO 4.1 FONDOS PROPIOS'!H150</f>
        <v>15305.970000000001</v>
      </c>
      <c r="J12" s="671"/>
      <c r="K12" s="671">
        <f>'ANEXO 4.1 FONDOS PROPIOS'!H171+'ANEXO 4.1 FONDOS PROPIOS'!H172+'ANEXO 4.1 FONDOS PROPIOS'!H173</f>
        <v>90215.630000000092</v>
      </c>
      <c r="L12" s="671"/>
      <c r="M12" s="671"/>
      <c r="N12" s="82"/>
      <c r="O12" s="82"/>
      <c r="P12" s="82"/>
      <c r="Q12" s="82"/>
      <c r="R12" s="675">
        <f t="shared" si="0"/>
        <v>283097.27000000014</v>
      </c>
    </row>
    <row r="13" spans="1:18" ht="28.5" customHeight="1">
      <c r="A13" s="531">
        <v>51501</v>
      </c>
      <c r="B13" s="670" t="s">
        <v>3255</v>
      </c>
      <c r="C13" s="671">
        <f>'ANEXO 4.1 FONDOS PROPIOS'!H13</f>
        <v>106318.16000000003</v>
      </c>
      <c r="D13" s="671"/>
      <c r="E13" s="671">
        <f>'ANEXO 4.1 FONDOS PROPIOS'!H73</f>
        <v>38969.049999999996</v>
      </c>
      <c r="F13" s="671"/>
      <c r="G13" s="671">
        <f>'ANEXO 4.1 FONDOS PROPIOS'!H110</f>
        <v>32394.233</v>
      </c>
      <c r="H13" s="671"/>
      <c r="I13" s="671">
        <f>'ANEXO 4.1 FONDOS PROPIOS'!H151</f>
        <v>11650.62</v>
      </c>
      <c r="J13" s="671"/>
      <c r="K13" s="671">
        <f>'ANEXO 4.1 FONDOS PROPIOS'!H174</f>
        <v>75743.690000000017</v>
      </c>
      <c r="L13" s="671"/>
      <c r="M13" s="671"/>
      <c r="N13" s="82"/>
      <c r="O13" s="82"/>
      <c r="P13" s="82"/>
      <c r="Q13" s="82"/>
      <c r="R13" s="675">
        <f t="shared" si="0"/>
        <v>265075.75300000003</v>
      </c>
    </row>
    <row r="14" spans="1:18" ht="28.5" customHeight="1">
      <c r="A14" s="531">
        <v>51602</v>
      </c>
      <c r="B14" s="670" t="s">
        <v>3256</v>
      </c>
      <c r="C14" s="671">
        <f>'ANEXO 4.1 FONDOS PROPIOS'!H14</f>
        <v>140700</v>
      </c>
      <c r="D14" s="671">
        <f>'ANEXO 4.2 FODES LIBRE DISPON.'!H13</f>
        <v>16300</v>
      </c>
      <c r="E14" s="671"/>
      <c r="F14" s="671"/>
      <c r="G14" s="675">
        <f>'ANEXO 4.1 FONDOS PROPIOS'!H111</f>
        <v>5000</v>
      </c>
      <c r="H14" s="674"/>
      <c r="I14" s="674"/>
      <c r="J14" s="674"/>
      <c r="K14" s="674"/>
      <c r="L14" s="674"/>
      <c r="M14" s="674"/>
      <c r="N14" s="82"/>
      <c r="O14" s="82"/>
      <c r="P14" s="82"/>
      <c r="Q14" s="82"/>
      <c r="R14" s="673">
        <f t="shared" si="0"/>
        <v>162000</v>
      </c>
    </row>
    <row r="15" spans="1:18" ht="29.25" customHeight="1">
      <c r="A15" s="531">
        <v>51701</v>
      </c>
      <c r="B15" s="670" t="s">
        <v>3257</v>
      </c>
      <c r="C15" s="671"/>
      <c r="D15" s="671">
        <f>'ANEXO 4.2 FODES LIBRE DISPON.'!H14</f>
        <v>60000</v>
      </c>
      <c r="E15" s="671"/>
      <c r="F15" s="671"/>
      <c r="G15" s="674"/>
      <c r="H15" s="674"/>
      <c r="I15" s="674"/>
      <c r="J15" s="674"/>
      <c r="K15" s="674"/>
      <c r="L15" s="674"/>
      <c r="M15" s="674"/>
      <c r="N15" s="82"/>
      <c r="O15" s="82"/>
      <c r="P15" s="82"/>
      <c r="Q15" s="82"/>
      <c r="R15" s="673">
        <f t="shared" si="0"/>
        <v>60000</v>
      </c>
    </row>
    <row r="16" spans="1:18" ht="30" customHeight="1">
      <c r="A16" s="531">
        <v>51903</v>
      </c>
      <c r="B16" s="670" t="s">
        <v>3258</v>
      </c>
      <c r="C16" s="671"/>
      <c r="D16" s="671">
        <f>'ANEXO 4.2 FODES LIBRE DISPON.'!H16+'ANEXO 4.2 FODES LIBRE DISPON.'!H15</f>
        <v>12910</v>
      </c>
      <c r="E16" s="671"/>
      <c r="F16" s="671">
        <f>'ANEXO 4.2 FODES LIBRE DISPON.'!H48+'ANEXO 4.2 FODES LIBRE DISPON.'!H47</f>
        <v>6060</v>
      </c>
      <c r="G16" s="671"/>
      <c r="H16" s="671">
        <f>'ANEXO 4.2 FODES LIBRE DISPON.'!H54+'ANEXO 4.2 FODES LIBRE DISPON.'!H53</f>
        <v>4915</v>
      </c>
      <c r="I16" s="671"/>
      <c r="J16" s="671">
        <f>'ANEXO 4.2 FODES LIBRE DISPON.'!H59+'ANEXO 4.2 FODES LIBRE DISPON.'!H58</f>
        <v>2330</v>
      </c>
      <c r="K16" s="671"/>
      <c r="L16" s="671">
        <f>'ANEXO 4.2 FODES LIBRE DISPON.'!H66+'ANEXO 4.2 FODES LIBRE DISPON.'!H65</f>
        <v>17685</v>
      </c>
      <c r="M16" s="671"/>
      <c r="N16" s="82"/>
      <c r="O16" s="82"/>
      <c r="P16" s="82"/>
      <c r="Q16" s="82"/>
      <c r="R16" s="673">
        <f t="shared" si="0"/>
        <v>43900</v>
      </c>
    </row>
    <row r="17" spans="1:21" ht="25.5" customHeight="1">
      <c r="A17" s="531">
        <v>51999</v>
      </c>
      <c r="B17" s="670" t="s">
        <v>685</v>
      </c>
      <c r="C17" s="671">
        <f>'ANEXO 4.1 FONDOS PROPIOS'!H15</f>
        <v>12950</v>
      </c>
      <c r="D17" s="671"/>
      <c r="E17" s="671">
        <f>'ANEXO 4.1 FONDOS PROPIOS'!H74</f>
        <v>1000</v>
      </c>
      <c r="F17" s="671"/>
      <c r="G17" s="674"/>
      <c r="H17" s="674"/>
      <c r="I17" s="671"/>
      <c r="J17" s="671"/>
      <c r="K17" s="674"/>
      <c r="L17" s="674"/>
      <c r="M17" s="674"/>
      <c r="N17" s="82"/>
      <c r="O17" s="82"/>
      <c r="P17" s="82"/>
      <c r="Q17" s="82"/>
      <c r="R17" s="675">
        <f t="shared" si="0"/>
        <v>13950</v>
      </c>
      <c r="U17" s="436">
        <f>R17+R16+R15+R14+R13+R12+R11+R10+R9+R8+R7+R6</f>
        <v>4695514.483</v>
      </c>
    </row>
    <row r="18" spans="1:21" ht="27.75" customHeight="1">
      <c r="A18" s="670">
        <v>54101</v>
      </c>
      <c r="B18" s="670" t="s">
        <v>2508</v>
      </c>
      <c r="C18" s="671">
        <f>'ANEXO 4.1 FONDOS PROPIOS'!H16</f>
        <v>45770</v>
      </c>
      <c r="D18" s="671">
        <f>'ANEXO 4.2 FODES LIBRE DISPON.'!H17</f>
        <v>33200</v>
      </c>
      <c r="E18" s="671">
        <f>'ANEXO 4.1 FONDOS PROPIOS'!H75</f>
        <v>40</v>
      </c>
      <c r="F18" s="671"/>
      <c r="G18" s="671">
        <f>'ANEXO 4.1 FONDOS PROPIOS'!H112</f>
        <v>55580</v>
      </c>
      <c r="H18" s="671"/>
      <c r="I18" s="671"/>
      <c r="J18" s="671"/>
      <c r="K18" s="675">
        <f>'ANEXO 4.1 FONDOS PROPIOS'!H175</f>
        <v>40</v>
      </c>
      <c r="L18" s="675"/>
      <c r="M18" s="671"/>
      <c r="N18" s="83"/>
      <c r="O18" s="83">
        <f>'ANEXO 4.3.3 PROYECTOS PRESTAMOS'!H49</f>
        <v>48000</v>
      </c>
      <c r="P18" s="82"/>
      <c r="Q18" s="82"/>
      <c r="R18" s="675">
        <f t="shared" si="0"/>
        <v>182630</v>
      </c>
    </row>
    <row r="19" spans="1:21" ht="30.75" customHeight="1">
      <c r="A19" s="670">
        <v>54103</v>
      </c>
      <c r="B19" s="670" t="s">
        <v>93</v>
      </c>
      <c r="C19" s="671">
        <f>'ANEXO 4.1 FONDOS PROPIOS'!H17</f>
        <v>19800</v>
      </c>
      <c r="D19" s="671">
        <f>'ANEXO 4.2 FODES LIBRE DISPON.'!H18</f>
        <v>1000</v>
      </c>
      <c r="E19" s="671"/>
      <c r="F19" s="671"/>
      <c r="G19" s="671">
        <f>'ANEXO 4.1 FONDOS PROPIOS'!H113</f>
        <v>5432.67</v>
      </c>
      <c r="H19" s="671"/>
      <c r="I19" s="671"/>
      <c r="J19" s="671"/>
      <c r="K19" s="671">
        <f>'ANEXO 4.1 FONDOS PROPIOS'!H176</f>
        <v>2500</v>
      </c>
      <c r="L19" s="671"/>
      <c r="M19" s="671"/>
      <c r="N19" s="83"/>
      <c r="O19" s="83"/>
      <c r="P19" s="82"/>
      <c r="Q19" s="82"/>
      <c r="R19" s="675">
        <f t="shared" si="0"/>
        <v>28732.67</v>
      </c>
    </row>
    <row r="20" spans="1:21" ht="30" customHeight="1">
      <c r="A20" s="670">
        <v>54104</v>
      </c>
      <c r="B20" s="670" t="s">
        <v>2509</v>
      </c>
      <c r="C20" s="83">
        <f>'ANEXO 4.1 FONDOS PROPIOS'!H18</f>
        <v>73409</v>
      </c>
      <c r="D20" s="83">
        <f>'ANEXO 4.2 FODES LIBRE DISPON.'!H19</f>
        <v>85000</v>
      </c>
      <c r="E20" s="671">
        <f>'ANEXO 4.1 FONDOS PROPIOS'!H76</f>
        <v>780</v>
      </c>
      <c r="F20" s="671"/>
      <c r="G20" s="671">
        <f>'ANEXO 4.1 FONDOS PROPIOS'!H114</f>
        <v>36551</v>
      </c>
      <c r="H20" s="671"/>
      <c r="I20" s="671">
        <f>'ANEXO 4.1 FONDOS PROPIOS'!H152</f>
        <v>374</v>
      </c>
      <c r="J20" s="671"/>
      <c r="K20" s="671">
        <f>'ANEXO 4.1 FONDOS PROPIOS'!H177</f>
        <v>10670</v>
      </c>
      <c r="L20" s="671"/>
      <c r="M20" s="671"/>
      <c r="N20" s="83"/>
      <c r="O20" s="83"/>
      <c r="P20" s="82"/>
      <c r="Q20" s="83"/>
      <c r="R20" s="675">
        <f t="shared" si="0"/>
        <v>206784</v>
      </c>
    </row>
    <row r="21" spans="1:21" ht="30" customHeight="1">
      <c r="A21" s="670">
        <v>54105</v>
      </c>
      <c r="B21" s="670" t="s">
        <v>2510</v>
      </c>
      <c r="C21" s="671">
        <f>'ANEXO 4.1 FONDOS PROPIOS'!H19</f>
        <v>23930</v>
      </c>
      <c r="D21" s="671">
        <f>'ANEXO 4.2 FODES LIBRE DISPON.'!H20</f>
        <v>3000</v>
      </c>
      <c r="E21" s="671">
        <f>'ANEXO 4.1 FONDOS PROPIOS'!H77</f>
        <v>15089.25</v>
      </c>
      <c r="F21" s="671"/>
      <c r="G21" s="671">
        <f>'ANEXO 4.1 FONDOS PROPIOS'!H115</f>
        <v>18048.849999999999</v>
      </c>
      <c r="H21" s="671"/>
      <c r="I21" s="671">
        <f>'ANEXO 4.1 FONDOS PROPIOS'!H153</f>
        <v>1328.5</v>
      </c>
      <c r="J21" s="671"/>
      <c r="K21" s="671">
        <f>'ANEXO 4.1 FONDOS PROPIOS'!H178</f>
        <v>3495</v>
      </c>
      <c r="L21" s="671"/>
      <c r="M21" s="671"/>
      <c r="N21" s="83"/>
      <c r="O21" s="83"/>
      <c r="P21" s="82"/>
      <c r="Q21" s="82"/>
      <c r="R21" s="675">
        <f t="shared" si="0"/>
        <v>64891.6</v>
      </c>
    </row>
    <row r="22" spans="1:21" ht="30.75" customHeight="1">
      <c r="A22" s="670">
        <v>54106</v>
      </c>
      <c r="B22" s="670" t="s">
        <v>2511</v>
      </c>
      <c r="C22" s="671">
        <f>'ANEXO 4.1 FONDOS PROPIOS'!H20</f>
        <v>310</v>
      </c>
      <c r="D22" s="671">
        <f>'ANEXO 4.2 FODES LIBRE DISPON.'!H21</f>
        <v>5200</v>
      </c>
      <c r="E22" s="671">
        <f>'ANEXO 4.1 FONDOS PROPIOS'!H78</f>
        <v>450</v>
      </c>
      <c r="F22" s="671"/>
      <c r="G22" s="671">
        <f>'ANEXO 4.1 FONDOS PROPIOS'!H116</f>
        <v>8180</v>
      </c>
      <c r="H22" s="671"/>
      <c r="I22" s="671"/>
      <c r="J22" s="671"/>
      <c r="K22" s="671">
        <f>'ANEXO 4.1 FONDOS PROPIOS'!H179</f>
        <v>16095</v>
      </c>
      <c r="L22" s="671"/>
      <c r="M22" s="671"/>
      <c r="N22" s="83"/>
      <c r="O22" s="83"/>
      <c r="P22" s="82"/>
      <c r="Q22" s="82"/>
      <c r="R22" s="675">
        <f t="shared" si="0"/>
        <v>30235</v>
      </c>
    </row>
    <row r="23" spans="1:21" ht="26.25" customHeight="1">
      <c r="A23" s="670">
        <v>54107</v>
      </c>
      <c r="B23" s="670" t="s">
        <v>2512</v>
      </c>
      <c r="C23" s="671">
        <f>'ANEXO 4.1 FONDOS PROPIOS'!H21</f>
        <v>10680</v>
      </c>
      <c r="D23" s="671">
        <f>'ANEXO 4.2 FODES LIBRE DISPON.'!H22</f>
        <v>1000</v>
      </c>
      <c r="E23" s="671">
        <f>'ANEXO 4.1 FONDOS PROPIOS'!H79</f>
        <v>783.25</v>
      </c>
      <c r="F23" s="671"/>
      <c r="G23" s="671">
        <f>'ANEXO 4.1 FONDOS PROPIOS'!H117</f>
        <v>6174.5</v>
      </c>
      <c r="H23" s="671"/>
      <c r="I23" s="671">
        <f>'ANEXO 4.1 FONDOS PROPIOS'!H154</f>
        <v>83</v>
      </c>
      <c r="J23" s="671"/>
      <c r="K23" s="671">
        <f>'ANEXO 4.1 FONDOS PROPIOS'!H180</f>
        <v>8226</v>
      </c>
      <c r="L23" s="671"/>
      <c r="M23" s="671"/>
      <c r="N23" s="83"/>
      <c r="O23" s="83"/>
      <c r="P23" s="82"/>
      <c r="Q23" s="83"/>
      <c r="R23" s="675">
        <f t="shared" si="0"/>
        <v>26946.75</v>
      </c>
    </row>
    <row r="24" spans="1:21" ht="31.5" customHeight="1">
      <c r="A24" s="670">
        <v>54108</v>
      </c>
      <c r="B24" s="670" t="s">
        <v>2470</v>
      </c>
      <c r="C24" s="671">
        <f>'ANEXO 4.1 FONDOS PROPIOS'!H22</f>
        <v>400</v>
      </c>
      <c r="D24" s="671"/>
      <c r="E24" s="83"/>
      <c r="F24" s="83"/>
      <c r="G24" s="671">
        <f>'ANEXO 4.1 FONDOS PROPIOS'!H118</f>
        <v>30000</v>
      </c>
      <c r="H24" s="671"/>
      <c r="I24" s="674"/>
      <c r="J24" s="674"/>
      <c r="K24" s="674"/>
      <c r="L24" s="674"/>
      <c r="M24" s="671"/>
      <c r="N24" s="83"/>
      <c r="O24" s="83"/>
      <c r="P24" s="82"/>
      <c r="Q24" s="82"/>
      <c r="R24" s="675">
        <f t="shared" si="0"/>
        <v>30400</v>
      </c>
    </row>
    <row r="25" spans="1:21" ht="22.5" customHeight="1">
      <c r="A25" s="670">
        <v>54109</v>
      </c>
      <c r="B25" s="670" t="s">
        <v>3259</v>
      </c>
      <c r="C25" s="671">
        <f>'ANEXO 4.1 FONDOS PROPIOS'!H23</f>
        <v>3575</v>
      </c>
      <c r="D25" s="671">
        <f>'ANEXO 4.2 FODES LIBRE DISPON.'!H23</f>
        <v>1300</v>
      </c>
      <c r="E25" s="671">
        <f>'ANEXO 4.1 FONDOS PROPIOS'!H80</f>
        <v>660</v>
      </c>
      <c r="F25" s="671"/>
      <c r="G25" s="671">
        <f>'ANEXO 4.1 FONDOS PROPIOS'!H119</f>
        <v>950</v>
      </c>
      <c r="H25" s="671"/>
      <c r="I25" s="671"/>
      <c r="J25" s="671"/>
      <c r="K25" s="671">
        <f>'ANEXO 4.1 FONDOS PROPIOS'!H181</f>
        <v>30600</v>
      </c>
      <c r="L25" s="671"/>
      <c r="M25" s="671"/>
      <c r="N25" s="83"/>
      <c r="O25" s="83"/>
      <c r="P25" s="82"/>
      <c r="Q25" s="82"/>
      <c r="R25" s="675">
        <f t="shared" si="0"/>
        <v>37085</v>
      </c>
    </row>
    <row r="26" spans="1:21" ht="33.75" customHeight="1">
      <c r="A26" s="670">
        <v>54110</v>
      </c>
      <c r="B26" s="670" t="s">
        <v>1179</v>
      </c>
      <c r="C26" s="671">
        <f>'ANEXO 4.1 FONDOS PROPIOS'!H24</f>
        <v>25050</v>
      </c>
      <c r="D26" s="671">
        <f>'ANEXO 4.2 FODES LIBRE DISPON.'!H24</f>
        <v>1800</v>
      </c>
      <c r="E26" s="671">
        <f>'ANEXO 4.1 FONDOS PROPIOS'!H81</f>
        <v>2000</v>
      </c>
      <c r="F26" s="671"/>
      <c r="G26" s="671">
        <f>'ANEXO 4.1 FONDOS PROPIOS'!H120</f>
        <v>5580</v>
      </c>
      <c r="H26" s="671"/>
      <c r="I26" s="671"/>
      <c r="J26" s="671"/>
      <c r="K26" s="671">
        <f>'ANEXO 4.1 FONDOS PROPIOS'!H182</f>
        <v>76080</v>
      </c>
      <c r="L26" s="671"/>
      <c r="M26" s="671"/>
      <c r="N26" s="83"/>
      <c r="O26" s="83">
        <f>'ANEXO 4.3.3 PROYECTOS PRESTAMOS'!H51</f>
        <v>10000</v>
      </c>
      <c r="P26" s="82"/>
      <c r="Q26" s="82"/>
      <c r="R26" s="675">
        <f t="shared" si="0"/>
        <v>120510</v>
      </c>
    </row>
    <row r="27" spans="1:21" ht="30.75" customHeight="1">
      <c r="A27" s="670">
        <v>54111</v>
      </c>
      <c r="B27" s="670" t="s">
        <v>98</v>
      </c>
      <c r="C27" s="671">
        <f>'ANEXO 4.1 FONDOS PROPIOS'!H25</f>
        <v>3195</v>
      </c>
      <c r="D27" s="671">
        <f>'ANEXO 4.2 FODES LIBRE DISPON.'!H25</f>
        <v>200</v>
      </c>
      <c r="E27" s="671"/>
      <c r="F27" s="671"/>
      <c r="G27" s="675">
        <f>'ANEXO 4.1 FONDOS PROPIOS'!H121</f>
        <v>40</v>
      </c>
      <c r="H27" s="675"/>
      <c r="I27" s="671"/>
      <c r="J27" s="671"/>
      <c r="K27" s="671">
        <f>'ANEXO 4.1 FONDOS PROPIOS'!H183</f>
        <v>12100</v>
      </c>
      <c r="L27" s="671"/>
      <c r="M27" s="671"/>
      <c r="N27" s="83"/>
      <c r="O27" s="83"/>
      <c r="P27" s="82"/>
      <c r="Q27" s="83"/>
      <c r="R27" s="675">
        <f t="shared" si="0"/>
        <v>15535</v>
      </c>
    </row>
    <row r="28" spans="1:21" ht="31.5" customHeight="1">
      <c r="A28" s="670">
        <v>54112</v>
      </c>
      <c r="B28" s="670" t="s">
        <v>2529</v>
      </c>
      <c r="C28" s="671">
        <f>'ANEXO 4.1 FONDOS PROPIOS'!H26</f>
        <v>1400</v>
      </c>
      <c r="D28" s="671">
        <f>'ANEXO 4.2 FODES LIBRE DISPON.'!H26</f>
        <v>1300</v>
      </c>
      <c r="E28" s="671">
        <f>'ANEXO 4.1 FONDOS PROPIOS'!H82</f>
        <v>275</v>
      </c>
      <c r="F28" s="671"/>
      <c r="G28" s="671">
        <f>'ANEXO 4.1 FONDOS PROPIOS'!H122</f>
        <v>14226.54</v>
      </c>
      <c r="H28" s="671"/>
      <c r="I28" s="671">
        <f>'ANEXO 4.1 FONDOS PROPIOS'!H155</f>
        <v>70</v>
      </c>
      <c r="J28" s="671"/>
      <c r="K28" s="671">
        <f>'ANEXO 4.1 FONDOS PROPIOS'!H184</f>
        <v>10040</v>
      </c>
      <c r="L28" s="671"/>
      <c r="M28" s="671"/>
      <c r="N28" s="83"/>
      <c r="O28" s="83"/>
      <c r="P28" s="82"/>
      <c r="Q28" s="82"/>
      <c r="R28" s="675">
        <f t="shared" si="0"/>
        <v>27311.54</v>
      </c>
    </row>
    <row r="29" spans="1:21" ht="42" customHeight="1">
      <c r="A29" s="670">
        <v>54113</v>
      </c>
      <c r="B29" s="670" t="s">
        <v>3260</v>
      </c>
      <c r="C29" s="671">
        <f>'ANEXO 4.1 FONDOS PROPIOS'!H27</f>
        <v>35</v>
      </c>
      <c r="D29" s="671">
        <f>'ANEXO 4.2 FODES LIBRE DISPON.'!H27</f>
        <v>1500</v>
      </c>
      <c r="E29" s="671">
        <f>'ANEXO 4.1 FONDOS PROPIOS'!H83</f>
        <v>500</v>
      </c>
      <c r="F29" s="671"/>
      <c r="G29" s="671">
        <f>'ANEXO 4.1 FONDOS PROPIOS'!H123</f>
        <v>4536</v>
      </c>
      <c r="H29" s="671"/>
      <c r="I29" s="674"/>
      <c r="J29" s="674"/>
      <c r="K29" s="674"/>
      <c r="L29" s="674"/>
      <c r="M29" s="671"/>
      <c r="N29" s="82"/>
      <c r="O29" s="82"/>
      <c r="P29" s="82"/>
      <c r="Q29" s="83"/>
      <c r="R29" s="675">
        <f t="shared" si="0"/>
        <v>6571</v>
      </c>
    </row>
    <row r="30" spans="1:21" ht="24.75" customHeight="1">
      <c r="A30" s="670">
        <v>54114</v>
      </c>
      <c r="B30" s="670" t="s">
        <v>2515</v>
      </c>
      <c r="C30" s="671">
        <f>'ANEXO 4.1 FONDOS PROPIOS'!H28</f>
        <v>7307</v>
      </c>
      <c r="D30" s="671">
        <f>'ANEXO 4.2 FODES LIBRE DISPON.'!H28</f>
        <v>5000</v>
      </c>
      <c r="E30" s="671">
        <f>'ANEXO 4.1 FONDOS PROPIOS'!H84</f>
        <v>9783.65</v>
      </c>
      <c r="F30" s="671"/>
      <c r="G30" s="671">
        <f>'ANEXO 4.1 FONDOS PROPIOS'!H124</f>
        <v>7309.4299999999994</v>
      </c>
      <c r="H30" s="671"/>
      <c r="I30" s="671">
        <f>'ANEXO 4.1 FONDOS PROPIOS'!H156</f>
        <v>731</v>
      </c>
      <c r="J30" s="671"/>
      <c r="K30" s="671">
        <f>'ANEXO 4.1 FONDOS PROPIOS'!H185</f>
        <v>2024</v>
      </c>
      <c r="L30" s="671"/>
      <c r="M30" s="671"/>
      <c r="N30" s="83"/>
      <c r="O30" s="83"/>
      <c r="P30" s="82"/>
      <c r="Q30" s="82"/>
      <c r="R30" s="675">
        <f t="shared" si="0"/>
        <v>32155.08</v>
      </c>
    </row>
    <row r="31" spans="1:21" ht="24.75" customHeight="1">
      <c r="A31" s="670">
        <v>54115</v>
      </c>
      <c r="B31" s="670" t="s">
        <v>193</v>
      </c>
      <c r="C31" s="671">
        <f>'ANEXO 4.1 FONDOS PROPIOS'!H29</f>
        <v>12920</v>
      </c>
      <c r="D31" s="671">
        <f>'ANEXO 4.2 FODES LIBRE DISPON.'!H29</f>
        <v>5000</v>
      </c>
      <c r="E31" s="671">
        <f>'ANEXO 4.1 FONDOS PROPIOS'!H85</f>
        <v>9055</v>
      </c>
      <c r="F31" s="671"/>
      <c r="G31" s="671">
        <f>'ANEXO 4.1 FONDOS PROPIOS'!H125</f>
        <v>2735</v>
      </c>
      <c r="H31" s="671"/>
      <c r="I31" s="671">
        <f>'ANEXO 4.1 FONDOS PROPIOS'!H157</f>
        <v>3275</v>
      </c>
      <c r="J31" s="671"/>
      <c r="K31" s="671">
        <f>'ANEXO 4.1 FONDOS PROPIOS'!H186</f>
        <v>745</v>
      </c>
      <c r="L31" s="671"/>
      <c r="M31" s="671"/>
      <c r="N31" s="82"/>
      <c r="O31" s="82"/>
      <c r="P31" s="82"/>
      <c r="Q31" s="82"/>
      <c r="R31" s="675">
        <f t="shared" si="0"/>
        <v>33730</v>
      </c>
    </row>
    <row r="32" spans="1:21" ht="42.75" customHeight="1">
      <c r="A32" s="670">
        <v>54116</v>
      </c>
      <c r="B32" s="670" t="s">
        <v>3261</v>
      </c>
      <c r="C32" s="671">
        <f>'ANEXO 4.1 FONDOS PROPIOS'!H30</f>
        <v>215</v>
      </c>
      <c r="D32" s="671"/>
      <c r="E32" s="671"/>
      <c r="F32" s="671"/>
      <c r="G32" s="675">
        <f>'ANEXO 4.1 FONDOS PROPIOS'!H126</f>
        <v>160</v>
      </c>
      <c r="H32" s="675"/>
      <c r="I32" s="674"/>
      <c r="J32" s="674"/>
      <c r="K32" s="674"/>
      <c r="L32" s="674"/>
      <c r="M32" s="674"/>
      <c r="N32" s="82"/>
      <c r="O32" s="82"/>
      <c r="P32" s="82"/>
      <c r="Q32" s="82"/>
      <c r="R32" s="675">
        <f t="shared" si="0"/>
        <v>375</v>
      </c>
    </row>
    <row r="33" spans="1:18" ht="28.5" customHeight="1">
      <c r="A33" s="670">
        <v>54117</v>
      </c>
      <c r="B33" s="670" t="s">
        <v>3237</v>
      </c>
      <c r="C33" s="671">
        <f>'ANEXO 4.1 FONDOS PROPIOS'!H31</f>
        <v>500</v>
      </c>
      <c r="D33" s="671"/>
      <c r="E33" s="674"/>
      <c r="F33" s="674"/>
      <c r="G33" s="674"/>
      <c r="H33" s="674"/>
      <c r="I33" s="674"/>
      <c r="J33" s="674"/>
      <c r="K33" s="674"/>
      <c r="L33" s="674"/>
      <c r="M33" s="671"/>
      <c r="N33" s="82"/>
      <c r="O33" s="82"/>
      <c r="P33" s="82"/>
      <c r="Q33" s="82"/>
      <c r="R33" s="675">
        <f t="shared" si="0"/>
        <v>500</v>
      </c>
    </row>
    <row r="34" spans="1:18" ht="32.25" customHeight="1">
      <c r="A34" s="670">
        <v>54118</v>
      </c>
      <c r="B34" s="670" t="s">
        <v>194</v>
      </c>
      <c r="C34" s="671">
        <f>'ANEXO 4.1 FONDOS PROPIOS'!H32</f>
        <v>11030</v>
      </c>
      <c r="D34" s="671"/>
      <c r="E34" s="671">
        <f>'ANEXO 4.1 FONDOS PROPIOS'!H86</f>
        <v>3415</v>
      </c>
      <c r="F34" s="671"/>
      <c r="G34" s="671">
        <f>'ANEXO 4.1 FONDOS PROPIOS'!H127</f>
        <v>3905</v>
      </c>
      <c r="H34" s="671"/>
      <c r="I34" s="671">
        <f>'ANEXO 4.1 FONDOS PROPIOS'!H158</f>
        <v>218</v>
      </c>
      <c r="J34" s="671"/>
      <c r="K34" s="671">
        <f>'ANEXO 4.1 FONDOS PROPIOS'!H187</f>
        <v>26445</v>
      </c>
      <c r="L34" s="671">
        <f>'ANEXO 4.2 FODES LIBRE DISPON.'!H67</f>
        <v>10000</v>
      </c>
      <c r="M34" s="671"/>
      <c r="N34" s="83"/>
      <c r="O34" s="83"/>
      <c r="P34" s="82"/>
      <c r="Q34" s="82"/>
      <c r="R34" s="675">
        <f t="shared" si="0"/>
        <v>55013</v>
      </c>
    </row>
    <row r="35" spans="1:18" ht="23.25" customHeight="1">
      <c r="A35" s="670">
        <v>54119</v>
      </c>
      <c r="B35" s="670" t="s">
        <v>99</v>
      </c>
      <c r="C35" s="671">
        <f>'ANEXO 4.1 FONDOS PROPIOS'!H33</f>
        <v>1925</v>
      </c>
      <c r="D35" s="671"/>
      <c r="E35" s="671">
        <f>'ANEXO 4.1 FONDOS PROPIOS'!H87</f>
        <v>510</v>
      </c>
      <c r="F35" s="671"/>
      <c r="G35" s="671">
        <f>'ANEXO 4.1 FONDOS PROPIOS'!H128</f>
        <v>215</v>
      </c>
      <c r="H35" s="671"/>
      <c r="I35" s="671">
        <f>'ANEXO 4.1 FONDOS PROPIOS'!H159</f>
        <v>106</v>
      </c>
      <c r="J35" s="671"/>
      <c r="K35" s="671">
        <f>'ANEXO 4.1 FONDOS PROPIOS'!H188</f>
        <v>28875</v>
      </c>
      <c r="L35" s="671">
        <f>'ANEXO 4.2 FODES LIBRE DISPON.'!H68</f>
        <v>2000</v>
      </c>
      <c r="M35" s="671"/>
      <c r="N35" s="83"/>
      <c r="O35" s="83"/>
      <c r="P35" s="82"/>
      <c r="Q35" s="82"/>
      <c r="R35" s="675">
        <f t="shared" si="0"/>
        <v>33631</v>
      </c>
    </row>
    <row r="36" spans="1:18" ht="30.75" customHeight="1">
      <c r="A36" s="670">
        <v>54121</v>
      </c>
      <c r="B36" s="670" t="s">
        <v>2902</v>
      </c>
      <c r="C36" s="674"/>
      <c r="D36" s="674"/>
      <c r="E36" s="671"/>
      <c r="F36" s="671">
        <f>'ANEXO 4.2 FODES LIBRE DISPON.'!H49</f>
        <v>28300</v>
      </c>
      <c r="G36" s="671"/>
      <c r="H36" s="671"/>
      <c r="I36" s="671"/>
      <c r="J36" s="671"/>
      <c r="K36" s="674"/>
      <c r="L36" s="674"/>
      <c r="M36" s="674"/>
      <c r="N36" s="82"/>
      <c r="O36" s="82"/>
      <c r="P36" s="82"/>
      <c r="Q36" s="82"/>
      <c r="R36" s="675">
        <f t="shared" si="0"/>
        <v>28300</v>
      </c>
    </row>
    <row r="37" spans="1:18" ht="30" customHeight="1">
      <c r="A37" s="670">
        <v>54199</v>
      </c>
      <c r="B37" s="670" t="s">
        <v>100</v>
      </c>
      <c r="C37" s="671">
        <f>'ANEXO 4.1 FONDOS PROPIOS'!H34</f>
        <v>11605</v>
      </c>
      <c r="D37" s="671">
        <f>'ANEXO 4.2 FODES LIBRE DISPON.'!H30</f>
        <v>2500</v>
      </c>
      <c r="E37" s="671">
        <f>'ANEXO 4.1 FONDOS PROPIOS'!H88</f>
        <v>735</v>
      </c>
      <c r="F37" s="671"/>
      <c r="G37" s="671">
        <f>'ANEXO 4.1 FONDOS PROPIOS'!H129</f>
        <v>3943.5</v>
      </c>
      <c r="H37" s="671"/>
      <c r="I37" s="671">
        <f>'ANEXO 4.1 FONDOS PROPIOS'!H160</f>
        <v>548</v>
      </c>
      <c r="J37" s="671"/>
      <c r="K37" s="671">
        <f>'ANEXO 4.1 FONDOS PROPIOS'!H189</f>
        <v>5360</v>
      </c>
      <c r="L37" s="671"/>
      <c r="M37" s="671"/>
      <c r="N37" s="83"/>
      <c r="O37" s="83"/>
      <c r="P37" s="82"/>
      <c r="Q37" s="83"/>
      <c r="R37" s="675">
        <f t="shared" si="0"/>
        <v>24691.5</v>
      </c>
    </row>
    <row r="38" spans="1:18" ht="30.75" customHeight="1">
      <c r="A38" s="670">
        <v>54201</v>
      </c>
      <c r="B38" s="670" t="s">
        <v>2480</v>
      </c>
      <c r="C38" s="83">
        <f>'ANEXO 4.1 FONDOS PROPIOS'!H35</f>
        <v>120000</v>
      </c>
      <c r="D38" s="83">
        <f>'ANEXO 4.2 FODES LIBRE DISPON.'!H31</f>
        <v>99427.19</v>
      </c>
      <c r="E38" s="671">
        <f>'ANEXO 4.1 FONDOS PROPIOS'!H89</f>
        <v>4000</v>
      </c>
      <c r="F38" s="671"/>
      <c r="G38" s="674"/>
      <c r="H38" s="674"/>
      <c r="I38" s="671"/>
      <c r="J38" s="671"/>
      <c r="K38" s="674"/>
      <c r="L38" s="674"/>
      <c r="M38" s="674"/>
      <c r="N38" s="83"/>
      <c r="O38" s="83"/>
      <c r="P38" s="82"/>
      <c r="Q38" s="82"/>
      <c r="R38" s="675">
        <f t="shared" si="0"/>
        <v>223427.19</v>
      </c>
    </row>
    <row r="39" spans="1:18" ht="29.25" customHeight="1">
      <c r="A39" s="670">
        <v>54202</v>
      </c>
      <c r="B39" s="670" t="s">
        <v>3262</v>
      </c>
      <c r="C39" s="671">
        <f>'ANEXO 4.1 FONDOS PROPIOS'!H36</f>
        <v>45000</v>
      </c>
      <c r="D39" s="671">
        <f>'ANEXO 4.2 FODES LIBRE DISPON.'!H32</f>
        <v>40800</v>
      </c>
      <c r="E39" s="671"/>
      <c r="F39" s="671"/>
      <c r="G39" s="674"/>
      <c r="H39" s="674"/>
      <c r="I39" s="671"/>
      <c r="J39" s="671"/>
      <c r="K39" s="674"/>
      <c r="L39" s="674"/>
      <c r="M39" s="674"/>
      <c r="N39" s="83"/>
      <c r="O39" s="83"/>
      <c r="P39" s="82"/>
      <c r="Q39" s="82"/>
      <c r="R39" s="675">
        <f t="shared" si="0"/>
        <v>85800</v>
      </c>
    </row>
    <row r="40" spans="1:18" ht="30.75" customHeight="1">
      <c r="A40" s="670">
        <v>54203</v>
      </c>
      <c r="B40" s="670" t="s">
        <v>3263</v>
      </c>
      <c r="C40" s="671">
        <f>'ANEXO 4.1 FONDOS PROPIOS'!H37</f>
        <v>110000</v>
      </c>
      <c r="D40" s="671">
        <f>'ANEXO 4.2 FODES LIBRE DISPON.'!H33</f>
        <v>6500</v>
      </c>
      <c r="E40" s="671"/>
      <c r="F40" s="671"/>
      <c r="G40" s="674"/>
      <c r="H40" s="674"/>
      <c r="I40" s="674"/>
      <c r="J40" s="674"/>
      <c r="K40" s="674"/>
      <c r="L40" s="674"/>
      <c r="M40" s="674"/>
      <c r="N40" s="83"/>
      <c r="O40" s="83"/>
      <c r="P40" s="82"/>
      <c r="Q40" s="82"/>
      <c r="R40" s="675">
        <f t="shared" si="0"/>
        <v>116500</v>
      </c>
    </row>
    <row r="41" spans="1:18" ht="28.5" customHeight="1">
      <c r="A41" s="670">
        <v>54205</v>
      </c>
      <c r="B41" s="670" t="s">
        <v>3264</v>
      </c>
      <c r="C41" s="671">
        <f>'ANEXO 4.1 FONDOS PROPIOS'!H38</f>
        <v>280000</v>
      </c>
      <c r="D41" s="671">
        <f>'ANEXO 4.2 FODES LIBRE DISPON.'!H34</f>
        <v>170900</v>
      </c>
      <c r="E41" s="671"/>
      <c r="F41" s="671"/>
      <c r="G41" s="674"/>
      <c r="H41" s="674"/>
      <c r="I41" s="674"/>
      <c r="J41" s="674"/>
      <c r="K41" s="674"/>
      <c r="L41" s="674"/>
      <c r="M41" s="674"/>
      <c r="N41" s="82"/>
      <c r="O41" s="82"/>
      <c r="P41" s="82"/>
      <c r="Q41" s="82"/>
      <c r="R41" s="675">
        <f t="shared" si="0"/>
        <v>450900</v>
      </c>
    </row>
    <row r="42" spans="1:18" ht="39.75" customHeight="1">
      <c r="A42" s="670">
        <v>54301</v>
      </c>
      <c r="B42" s="670" t="s">
        <v>195</v>
      </c>
      <c r="C42" s="671">
        <f>'ANEXO 4.1 FONDOS PROPIOS'!H39</f>
        <v>45075</v>
      </c>
      <c r="D42" s="671">
        <f>'ANEXO 4.2 FODES LIBRE DISPON.'!H35</f>
        <v>32000</v>
      </c>
      <c r="E42" s="671">
        <f>'ANEXO 4.1 FONDOS PROPIOS'!H90</f>
        <v>9500</v>
      </c>
      <c r="F42" s="671"/>
      <c r="G42" s="671">
        <f>'ANEXO 4.1 FONDOS PROPIOS'!H130</f>
        <v>1550</v>
      </c>
      <c r="H42" s="671"/>
      <c r="I42" s="671">
        <f>'ANEXO 4.1 FONDOS PROPIOS'!H161</f>
        <v>625</v>
      </c>
      <c r="J42" s="671"/>
      <c r="K42" s="674"/>
      <c r="L42" s="674"/>
      <c r="M42" s="671"/>
      <c r="N42" s="82"/>
      <c r="O42" s="82"/>
      <c r="P42" s="82"/>
      <c r="Q42" s="82"/>
      <c r="R42" s="675">
        <f t="shared" si="0"/>
        <v>88750</v>
      </c>
    </row>
    <row r="43" spans="1:18" ht="42" customHeight="1">
      <c r="A43" s="670">
        <v>54302</v>
      </c>
      <c r="B43" s="670" t="s">
        <v>2527</v>
      </c>
      <c r="C43" s="671">
        <f>'ANEXO 4.1 FONDOS PROPIOS'!H40</f>
        <v>18000</v>
      </c>
      <c r="D43" s="671"/>
      <c r="E43" s="671">
        <f>'ANEXO 4.1 FONDOS PROPIOS'!H91</f>
        <v>1300</v>
      </c>
      <c r="F43" s="671"/>
      <c r="G43" s="671">
        <f>'ANEXO 4.1 FONDOS PROPIOS'!H131</f>
        <v>2000</v>
      </c>
      <c r="H43" s="671"/>
      <c r="I43" s="671">
        <f>'ANEXO 4.1 FONDOS PROPIOS'!H162</f>
        <v>1000</v>
      </c>
      <c r="J43" s="671"/>
      <c r="K43" s="671">
        <f>'ANEXO 4.1 FONDOS PROPIOS'!H190</f>
        <v>45000</v>
      </c>
      <c r="L43" s="671">
        <f>'ANEXO 4.2 FODES LIBRE DISPON.'!H69</f>
        <v>1500</v>
      </c>
      <c r="M43" s="671">
        <f>'ANEXO 4.3.1 PROYECTOS LIBRE DI '!H11</f>
        <v>133168.95000000001</v>
      </c>
      <c r="N43" s="83"/>
      <c r="O43" s="83"/>
      <c r="P43" s="82"/>
      <c r="Q43" s="82"/>
      <c r="R43" s="675">
        <f t="shared" si="0"/>
        <v>201968.95</v>
      </c>
    </row>
    <row r="44" spans="1:18" ht="26.25" customHeight="1">
      <c r="A44" s="670">
        <v>54305</v>
      </c>
      <c r="B44" s="670" t="s">
        <v>2530</v>
      </c>
      <c r="C44" s="671">
        <f>'ANEXO 4.1 FONDOS PROPIOS'!H41</f>
        <v>7000</v>
      </c>
      <c r="D44" s="671">
        <f>'ANEXO 4.2 FODES LIBRE DISPON.'!H36</f>
        <v>1000</v>
      </c>
      <c r="E44" s="671"/>
      <c r="F44" s="671"/>
      <c r="G44" s="674"/>
      <c r="H44" s="674"/>
      <c r="I44" s="674"/>
      <c r="J44" s="674"/>
      <c r="K44" s="674"/>
      <c r="L44" s="674"/>
      <c r="M44" s="671"/>
      <c r="N44" s="83"/>
      <c r="O44" s="83"/>
      <c r="P44" s="82"/>
      <c r="Q44" s="82"/>
      <c r="R44" s="675">
        <f t="shared" si="0"/>
        <v>8000</v>
      </c>
    </row>
    <row r="45" spans="1:18" ht="30" customHeight="1">
      <c r="A45" s="670">
        <v>54307</v>
      </c>
      <c r="B45" s="670" t="s">
        <v>2486</v>
      </c>
      <c r="C45" s="83">
        <f>'ANEXO 4.1 FONDOS PROPIOS'!H42</f>
        <v>1000</v>
      </c>
      <c r="D45" s="83"/>
      <c r="E45" s="83"/>
      <c r="F45" s="83"/>
      <c r="G45" s="82"/>
      <c r="H45" s="82"/>
      <c r="I45" s="82"/>
      <c r="J45" s="82"/>
      <c r="K45" s="82"/>
      <c r="L45" s="82"/>
      <c r="M45" s="83"/>
      <c r="N45" s="83"/>
      <c r="O45" s="83"/>
      <c r="P45" s="82"/>
      <c r="Q45" s="82"/>
      <c r="R45" s="675">
        <f t="shared" si="0"/>
        <v>1000</v>
      </c>
    </row>
    <row r="46" spans="1:18" ht="44.25" customHeight="1">
      <c r="A46" s="670">
        <v>54313</v>
      </c>
      <c r="B46" s="670" t="s">
        <v>106</v>
      </c>
      <c r="C46" s="671">
        <f>'ANEXO 4.1 FONDOS PROPIOS'!H43</f>
        <v>12495</v>
      </c>
      <c r="D46" s="671">
        <f>'ANEXO 4.2 FODES LIBRE DISPON.'!H37</f>
        <v>5000</v>
      </c>
      <c r="E46" s="671">
        <f>'ANEXO 4.1 FONDOS PROPIOS'!H92</f>
        <v>138435</v>
      </c>
      <c r="F46" s="671"/>
      <c r="G46" s="671">
        <f>'ANEXO 4.1 FONDOS PROPIOS'!H132</f>
        <v>10835</v>
      </c>
      <c r="H46" s="671"/>
      <c r="I46" s="671">
        <f>'ANEXO 4.1 FONDOS PROPIOS'!H163</f>
        <v>1018</v>
      </c>
      <c r="J46" s="671"/>
      <c r="K46" s="671">
        <f>'ANEXO 4.1 FONDOS PROPIOS'!H191</f>
        <v>1735</v>
      </c>
      <c r="L46" s="671"/>
      <c r="M46" s="671"/>
      <c r="N46" s="83"/>
      <c r="O46" s="83"/>
      <c r="P46" s="82"/>
      <c r="Q46" s="466">
        <f>'ANEXO 4.5 DONACION'!H6</f>
        <v>588</v>
      </c>
      <c r="R46" s="675">
        <f t="shared" si="0"/>
        <v>170106</v>
      </c>
    </row>
    <row r="47" spans="1:18" ht="26.25" customHeight="1">
      <c r="A47" s="670">
        <v>54314</v>
      </c>
      <c r="B47" s="670" t="s">
        <v>2488</v>
      </c>
      <c r="C47" s="671">
        <f>'ANEXO 4.1 FONDOS PROPIOS'!H44</f>
        <v>328653.75</v>
      </c>
      <c r="D47" s="671"/>
      <c r="E47" s="671"/>
      <c r="F47" s="671"/>
      <c r="G47" s="674"/>
      <c r="H47" s="674"/>
      <c r="I47" s="674"/>
      <c r="J47" s="674"/>
      <c r="K47" s="674"/>
      <c r="L47" s="674"/>
      <c r="M47" s="83"/>
      <c r="N47" s="83"/>
      <c r="O47" s="83">
        <f>'ANEXO 4.3.3 PROYECTOS PRESTAMOS'!H47</f>
        <v>80000</v>
      </c>
      <c r="P47" s="82"/>
      <c r="Q47" s="82"/>
      <c r="R47" s="675">
        <f t="shared" si="0"/>
        <v>408653.75</v>
      </c>
    </row>
    <row r="48" spans="1:18" ht="29.25" customHeight="1">
      <c r="A48" s="670">
        <v>54316</v>
      </c>
      <c r="B48" s="670" t="s">
        <v>2531</v>
      </c>
      <c r="C48" s="671">
        <f>'ANEXO 4.1 FONDOS PROPIOS'!H45</f>
        <v>22000</v>
      </c>
      <c r="D48" s="671">
        <f>'ANEXO 4.2 FODES LIBRE DISPON.'!H38</f>
        <v>34200</v>
      </c>
      <c r="E48" s="671"/>
      <c r="F48" s="671"/>
      <c r="G48" s="675">
        <f>'ANEXO 4.1 FONDOS PROPIOS'!H133</f>
        <v>4700</v>
      </c>
      <c r="H48" s="675"/>
      <c r="I48" s="674"/>
      <c r="J48" s="674"/>
      <c r="K48" s="671">
        <f>'ANEXO 4.1 FONDOS PROPIOS'!H192</f>
        <v>8000</v>
      </c>
      <c r="L48" s="671"/>
      <c r="M48" s="671"/>
      <c r="N48" s="83"/>
      <c r="O48" s="83"/>
      <c r="P48" s="82"/>
      <c r="Q48" s="82"/>
      <c r="R48" s="675">
        <f t="shared" si="0"/>
        <v>68900</v>
      </c>
    </row>
    <row r="49" spans="1:21" ht="30" customHeight="1">
      <c r="A49" s="670">
        <v>54317</v>
      </c>
      <c r="B49" s="670" t="s">
        <v>2518</v>
      </c>
      <c r="C49" s="675">
        <f>'ANEXO 4.1 FONDOS PROPIOS'!H46</f>
        <v>3000</v>
      </c>
      <c r="D49" s="675"/>
      <c r="E49" s="671">
        <f>'ANEXO 4.1 FONDOS PROPIOS'!H93</f>
        <v>7200</v>
      </c>
      <c r="F49" s="671"/>
      <c r="G49" s="674"/>
      <c r="H49" s="674"/>
      <c r="I49" s="671"/>
      <c r="J49" s="671"/>
      <c r="K49" s="674"/>
      <c r="L49" s="674"/>
      <c r="M49" s="674"/>
      <c r="N49" s="83"/>
      <c r="O49" s="83"/>
      <c r="P49" s="82"/>
      <c r="Q49" s="82"/>
      <c r="R49" s="675">
        <f>SUM(C49:Q49)</f>
        <v>10200</v>
      </c>
    </row>
    <row r="50" spans="1:21" ht="31.5" customHeight="1">
      <c r="A50" s="670">
        <v>54399</v>
      </c>
      <c r="B50" s="670" t="s">
        <v>593</v>
      </c>
      <c r="C50" s="671">
        <f>'ANEXO 4.1 FONDOS PROPIOS'!H47</f>
        <v>12850</v>
      </c>
      <c r="D50" s="671">
        <f>'ANEXO 4.2 FODES LIBRE DISPON.'!H39</f>
        <v>11300</v>
      </c>
      <c r="E50" s="671"/>
      <c r="F50" s="671"/>
      <c r="G50" s="671">
        <f>'ANEXO 4.1 FONDOS PROPIOS'!H134</f>
        <v>63395</v>
      </c>
      <c r="H50" s="671"/>
      <c r="I50" s="671"/>
      <c r="J50" s="671"/>
      <c r="K50" s="674"/>
      <c r="L50" s="674"/>
      <c r="M50" s="671"/>
      <c r="N50" s="83"/>
      <c r="O50" s="83"/>
      <c r="P50" s="82"/>
      <c r="Q50" s="82"/>
      <c r="R50" s="675">
        <f t="shared" si="0"/>
        <v>87545</v>
      </c>
    </row>
    <row r="51" spans="1:21" ht="24" customHeight="1">
      <c r="A51" s="670">
        <v>54401</v>
      </c>
      <c r="B51" s="670" t="s">
        <v>594</v>
      </c>
      <c r="C51" s="671">
        <f>'ANEXO 4.1 FONDOS PROPIOS'!H48</f>
        <v>1190</v>
      </c>
      <c r="D51" s="671"/>
      <c r="E51" s="671">
        <f>'ANEXO 4.1 FONDOS PROPIOS'!H94</f>
        <v>300</v>
      </c>
      <c r="F51" s="671"/>
      <c r="G51" s="674"/>
      <c r="H51" s="674"/>
      <c r="I51" s="671">
        <f>'ANEXO 4.1 FONDOS PROPIOS'!H164</f>
        <v>100</v>
      </c>
      <c r="J51" s="671"/>
      <c r="K51" s="674"/>
      <c r="L51" s="674"/>
      <c r="M51" s="674"/>
      <c r="N51" s="82"/>
      <c r="O51" s="82"/>
      <c r="P51" s="82"/>
      <c r="Q51" s="82"/>
      <c r="R51" s="675">
        <f t="shared" si="0"/>
        <v>1590</v>
      </c>
    </row>
    <row r="52" spans="1:21" ht="24" customHeight="1">
      <c r="A52" s="670">
        <v>54402</v>
      </c>
      <c r="B52" s="670" t="s">
        <v>181</v>
      </c>
      <c r="C52" s="671">
        <f>'ANEXO 4.1 FONDOS PROPIOS'!H49</f>
        <v>24000</v>
      </c>
      <c r="D52" s="671"/>
      <c r="E52" s="671"/>
      <c r="F52" s="671"/>
      <c r="G52" s="675">
        <f>'ANEXO 4.1 FONDOS PROPIOS'!H135</f>
        <v>3000</v>
      </c>
      <c r="H52" s="674"/>
      <c r="I52" s="674"/>
      <c r="J52" s="674"/>
      <c r="K52" s="674"/>
      <c r="L52" s="674"/>
      <c r="M52" s="674"/>
      <c r="N52" s="82"/>
      <c r="O52" s="82"/>
      <c r="P52" s="82"/>
      <c r="Q52" s="82"/>
      <c r="R52" s="675">
        <f t="shared" si="0"/>
        <v>27000</v>
      </c>
    </row>
    <row r="53" spans="1:21" ht="30.75" customHeight="1">
      <c r="A53" s="670">
        <v>54403</v>
      </c>
      <c r="B53" s="670" t="s">
        <v>2491</v>
      </c>
      <c r="C53" s="671">
        <f>'ANEXO 4.1 FONDOS PROPIOS'!H50</f>
        <v>2440</v>
      </c>
      <c r="D53" s="671"/>
      <c r="E53" s="671">
        <f>'ANEXO 4.1 FONDOS PROPIOS'!H95</f>
        <v>1100</v>
      </c>
      <c r="F53" s="671"/>
      <c r="G53" s="674"/>
      <c r="H53" s="674"/>
      <c r="I53" s="671">
        <f>'ANEXO 4.1 FONDOS PROPIOS'!H165</f>
        <v>150</v>
      </c>
      <c r="J53" s="671"/>
      <c r="K53" s="671">
        <f>'ANEXO 4.1 FONDOS PROPIOS'!H193</f>
        <v>600</v>
      </c>
      <c r="L53" s="671"/>
      <c r="M53" s="671"/>
      <c r="N53" s="82"/>
      <c r="O53" s="82"/>
      <c r="P53" s="82"/>
      <c r="Q53" s="82"/>
      <c r="R53" s="675">
        <f t="shared" si="0"/>
        <v>4290</v>
      </c>
    </row>
    <row r="54" spans="1:21" ht="31.5" customHeight="1">
      <c r="A54" s="670">
        <v>54404</v>
      </c>
      <c r="B54" s="670" t="s">
        <v>2492</v>
      </c>
      <c r="C54" s="671">
        <f>'ANEXO 4.1 FONDOS PROPIOS'!H51</f>
        <v>300</v>
      </c>
      <c r="D54" s="671"/>
      <c r="E54" s="671"/>
      <c r="F54" s="671"/>
      <c r="G54" s="674"/>
      <c r="H54" s="674"/>
      <c r="I54" s="674"/>
      <c r="J54" s="674"/>
      <c r="K54" s="674"/>
      <c r="L54" s="674"/>
      <c r="M54" s="674"/>
      <c r="N54" s="82"/>
      <c r="O54" s="82"/>
      <c r="P54" s="82"/>
      <c r="Q54" s="82"/>
      <c r="R54" s="675">
        <f t="shared" si="0"/>
        <v>300</v>
      </c>
    </row>
    <row r="55" spans="1:21" ht="27" customHeight="1">
      <c r="A55" s="670">
        <v>54503</v>
      </c>
      <c r="B55" s="670" t="s">
        <v>3265</v>
      </c>
      <c r="C55" s="671">
        <f>'ANEXO 4.1 FONDOS PROPIOS'!H52</f>
        <v>15000</v>
      </c>
      <c r="D55" s="671"/>
      <c r="E55" s="671"/>
      <c r="F55" s="671"/>
      <c r="G55" s="674"/>
      <c r="H55" s="674"/>
      <c r="I55" s="674"/>
      <c r="J55" s="674"/>
      <c r="K55" s="674"/>
      <c r="L55" s="674"/>
      <c r="M55" s="674"/>
      <c r="N55" s="82"/>
      <c r="O55" s="82"/>
      <c r="P55" s="466">
        <f>'ANEXO 4.4 DESCUEN X PREST. AMOR'!H7</f>
        <v>80258.25</v>
      </c>
      <c r="Q55" s="82"/>
      <c r="R55" s="675">
        <f t="shared" si="0"/>
        <v>95258.25</v>
      </c>
    </row>
    <row r="56" spans="1:21" ht="30.75" customHeight="1">
      <c r="A56" s="670">
        <v>54504</v>
      </c>
      <c r="B56" s="670" t="s">
        <v>2493</v>
      </c>
      <c r="C56" s="671">
        <f>'ANEXO 4.1 FONDOS PROPIOS'!H53</f>
        <v>15000</v>
      </c>
      <c r="D56" s="671"/>
      <c r="E56" s="671"/>
      <c r="F56" s="671"/>
      <c r="G56" s="674"/>
      <c r="H56" s="674"/>
      <c r="I56" s="674"/>
      <c r="J56" s="674"/>
      <c r="K56" s="674"/>
      <c r="L56" s="674"/>
      <c r="M56" s="674"/>
      <c r="N56" s="83"/>
      <c r="O56" s="83"/>
      <c r="P56" s="82"/>
      <c r="Q56" s="82"/>
      <c r="R56" s="675">
        <f t="shared" si="0"/>
        <v>15000</v>
      </c>
    </row>
    <row r="57" spans="1:21" ht="24" customHeight="1">
      <c r="A57" s="670">
        <v>54505</v>
      </c>
      <c r="B57" s="670" t="s">
        <v>2771</v>
      </c>
      <c r="C57" s="671">
        <f>'ANEXO 4.1 FONDOS PROPIOS'!H54</f>
        <v>16500</v>
      </c>
      <c r="D57" s="671"/>
      <c r="E57" s="671">
        <f>'ANEXO 4.1 FONDOS PROPIOS'!H96</f>
        <v>3500</v>
      </c>
      <c r="F57" s="671"/>
      <c r="G57" s="671">
        <f>'ANEXO 4.1 FONDOS PROPIOS'!H136</f>
        <v>10906.5</v>
      </c>
      <c r="H57" s="671"/>
      <c r="I57" s="674"/>
      <c r="J57" s="674"/>
      <c r="K57" s="674"/>
      <c r="L57" s="674"/>
      <c r="M57" s="671"/>
      <c r="N57" s="83"/>
      <c r="O57" s="83"/>
      <c r="P57" s="82"/>
      <c r="Q57" s="82"/>
      <c r="R57" s="675">
        <f t="shared" si="0"/>
        <v>30906.5</v>
      </c>
    </row>
    <row r="58" spans="1:21" ht="24" customHeight="1">
      <c r="A58" s="670">
        <v>54506</v>
      </c>
      <c r="B58" s="670" t="s">
        <v>3306</v>
      </c>
      <c r="C58" s="671">
        <f>'ANEXO 4.1 FONDOS PROPIOS'!H55</f>
        <v>20000</v>
      </c>
      <c r="D58" s="671"/>
      <c r="E58" s="671"/>
      <c r="F58" s="671"/>
      <c r="G58" s="671"/>
      <c r="H58" s="671"/>
      <c r="I58" s="674"/>
      <c r="J58" s="674"/>
      <c r="K58" s="674"/>
      <c r="L58" s="674"/>
      <c r="M58" s="671"/>
      <c r="N58" s="83"/>
      <c r="O58" s="83"/>
      <c r="P58" s="82"/>
      <c r="Q58" s="82"/>
      <c r="R58" s="675">
        <f t="shared" si="0"/>
        <v>20000</v>
      </c>
    </row>
    <row r="59" spans="1:21" ht="24" customHeight="1">
      <c r="A59" s="670">
        <v>54507</v>
      </c>
      <c r="B59" s="670" t="s">
        <v>2495</v>
      </c>
      <c r="C59" s="671">
        <f>'ANEXO 4.1 FONDOS PROPIOS'!H56</f>
        <v>600</v>
      </c>
      <c r="D59" s="671"/>
      <c r="E59" s="83">
        <f>'ANEXO 4.1 FONDOS PROPIOS'!H97</f>
        <v>20500</v>
      </c>
      <c r="F59" s="83"/>
      <c r="G59" s="674"/>
      <c r="H59" s="674"/>
      <c r="I59" s="671"/>
      <c r="J59" s="671"/>
      <c r="K59" s="674"/>
      <c r="L59" s="674"/>
      <c r="M59" s="671"/>
      <c r="N59" s="83"/>
      <c r="O59" s="83"/>
      <c r="P59" s="82"/>
      <c r="Q59" s="82"/>
      <c r="R59" s="675">
        <f t="shared" si="0"/>
        <v>21100</v>
      </c>
    </row>
    <row r="60" spans="1:21" ht="24" customHeight="1">
      <c r="A60" s="670">
        <v>54602</v>
      </c>
      <c r="B60" s="670" t="s">
        <v>3266</v>
      </c>
      <c r="C60" s="675"/>
      <c r="D60" s="674"/>
      <c r="E60" s="671"/>
      <c r="F60" s="671"/>
      <c r="G60" s="674"/>
      <c r="H60" s="674"/>
      <c r="I60" s="674"/>
      <c r="J60" s="674"/>
      <c r="K60" s="675">
        <f>'ANEXO 4.1 FONDOS PROPIOS'!H194</f>
        <v>200000</v>
      </c>
      <c r="L60" s="674"/>
      <c r="M60" s="674"/>
      <c r="N60" s="83"/>
      <c r="O60" s="83"/>
      <c r="P60" s="82"/>
      <c r="Q60" s="82"/>
      <c r="R60" s="675">
        <f t="shared" si="0"/>
        <v>200000</v>
      </c>
      <c r="U60" s="436">
        <f>R60+R59+R58+R57+R56+R55+R54+R53+R52+R51+R50+R49+R48+R47+R46+R45+R44+R43+R42+R41+R40+R39+R38+R37+R36+R35+R34+R33+R32+R31+R30+R29+R28+R27+R26+R25+R24+R23+R22+R21+R20+R19+R18</f>
        <v>3323223.7800000003</v>
      </c>
    </row>
    <row r="61" spans="1:21" ht="42.75" customHeight="1">
      <c r="A61" s="670">
        <v>55302</v>
      </c>
      <c r="B61" s="670" t="s">
        <v>3267</v>
      </c>
      <c r="C61" s="82"/>
      <c r="D61" s="82"/>
      <c r="E61" s="83"/>
      <c r="F61" s="83"/>
      <c r="G61" s="82"/>
      <c r="H61" s="82"/>
      <c r="I61" s="82"/>
      <c r="J61" s="82"/>
      <c r="K61" s="82"/>
      <c r="L61" s="82"/>
      <c r="M61" s="82"/>
      <c r="N61" s="83"/>
      <c r="O61" s="83"/>
      <c r="P61" s="83">
        <f>'ANEXO 4.4 DESCUEN X PREST. AMOR'!H8</f>
        <v>213075</v>
      </c>
      <c r="Q61" s="83"/>
      <c r="R61" s="675">
        <f t="shared" si="0"/>
        <v>213075</v>
      </c>
    </row>
    <row r="62" spans="1:21" ht="31.5" customHeight="1">
      <c r="A62" s="670">
        <v>55308</v>
      </c>
      <c r="B62" s="670" t="s">
        <v>3726</v>
      </c>
      <c r="C62" s="674"/>
      <c r="D62" s="674"/>
      <c r="E62" s="674"/>
      <c r="F62" s="674"/>
      <c r="G62" s="674"/>
      <c r="H62" s="674"/>
      <c r="I62" s="674"/>
      <c r="J62" s="674"/>
      <c r="K62" s="674"/>
      <c r="L62" s="674"/>
      <c r="M62" s="674"/>
      <c r="N62" s="82"/>
      <c r="O62" s="82"/>
      <c r="P62" s="83">
        <f>'ANEXO 4.4 DESCUEN X PREST. AMOR'!H9</f>
        <v>240774.75</v>
      </c>
      <c r="Q62" s="83"/>
      <c r="R62" s="675">
        <f t="shared" si="0"/>
        <v>240774.75</v>
      </c>
    </row>
    <row r="63" spans="1:21" ht="33" customHeight="1">
      <c r="A63" s="670">
        <v>55599</v>
      </c>
      <c r="B63" s="670" t="s">
        <v>3299</v>
      </c>
      <c r="C63" s="671">
        <f>'ANEXO 4.1 FONDOS PROPIOS'!H57</f>
        <v>8950</v>
      </c>
      <c r="D63" s="671"/>
      <c r="E63" s="671">
        <f>'ANEXO 4.1 FONDOS PROPIOS'!H98</f>
        <v>500</v>
      </c>
      <c r="F63" s="671"/>
      <c r="G63" s="671">
        <f>'ANEXO 4.1 FONDOS PROPIOS'!H137</f>
        <v>50</v>
      </c>
      <c r="H63" s="671"/>
      <c r="I63" s="671">
        <f>'ANEXO 4.1 FONDOS PROPIOS'!H166</f>
        <v>350</v>
      </c>
      <c r="J63" s="671"/>
      <c r="K63" s="671">
        <f>'ANEXO 4.1 FONDOS PROPIOS'!H195</f>
        <v>2000</v>
      </c>
      <c r="L63" s="671"/>
      <c r="M63" s="671"/>
      <c r="N63" s="82"/>
      <c r="O63" s="82"/>
      <c r="P63" s="82"/>
      <c r="Q63" s="82"/>
      <c r="R63" s="675">
        <f t="shared" si="0"/>
        <v>11850</v>
      </c>
    </row>
    <row r="64" spans="1:21" ht="34.5" customHeight="1">
      <c r="A64" s="670">
        <v>55601</v>
      </c>
      <c r="B64" s="670" t="s">
        <v>2497</v>
      </c>
      <c r="C64" s="671">
        <f>'ANEXO 4.1 FONDOS PROPIOS'!H58</f>
        <v>40000</v>
      </c>
      <c r="D64" s="671"/>
      <c r="E64" s="671"/>
      <c r="F64" s="671"/>
      <c r="G64" s="674"/>
      <c r="H64" s="674"/>
      <c r="I64" s="674"/>
      <c r="J64" s="674"/>
      <c r="K64" s="674"/>
      <c r="L64" s="674"/>
      <c r="M64" s="674"/>
      <c r="N64" s="82"/>
      <c r="O64" s="82"/>
      <c r="P64" s="82"/>
      <c r="Q64" s="82"/>
      <c r="R64" s="675">
        <f t="shared" si="0"/>
        <v>40000</v>
      </c>
    </row>
    <row r="65" spans="1:21" ht="30" customHeight="1">
      <c r="A65" s="670">
        <v>55602</v>
      </c>
      <c r="B65" s="670" t="s">
        <v>148</v>
      </c>
      <c r="C65" s="671">
        <f>'ANEXO 4.1 FONDOS PROPIOS'!H59</f>
        <v>32000</v>
      </c>
      <c r="D65" s="671"/>
      <c r="E65" s="671"/>
      <c r="F65" s="671"/>
      <c r="G65" s="674"/>
      <c r="H65" s="674"/>
      <c r="I65" s="674"/>
      <c r="J65" s="674"/>
      <c r="K65" s="674"/>
      <c r="L65" s="674"/>
      <c r="M65" s="674"/>
      <c r="N65" s="82"/>
      <c r="O65" s="82"/>
      <c r="P65" s="82"/>
      <c r="Q65" s="82"/>
      <c r="R65" s="675">
        <f t="shared" si="0"/>
        <v>32000</v>
      </c>
    </row>
    <row r="66" spans="1:21" ht="30" customHeight="1">
      <c r="A66" s="670">
        <v>55603</v>
      </c>
      <c r="B66" s="670" t="s">
        <v>1384</v>
      </c>
      <c r="C66" s="671">
        <f>'ANEXO 4.1 FONDOS PROPIOS'!H60</f>
        <v>40</v>
      </c>
      <c r="D66" s="671"/>
      <c r="E66" s="671">
        <f>'ANEXO 4.1 FONDOS PROPIOS'!H99</f>
        <v>3000</v>
      </c>
      <c r="F66" s="671"/>
      <c r="G66" s="674"/>
      <c r="H66" s="674"/>
      <c r="I66" s="671"/>
      <c r="J66" s="671"/>
      <c r="K66" s="674"/>
      <c r="L66" s="674"/>
      <c r="M66" s="674"/>
      <c r="N66" s="82"/>
      <c r="O66" s="82"/>
      <c r="P66" s="83"/>
      <c r="Q66" s="83"/>
      <c r="R66" s="675">
        <f t="shared" si="0"/>
        <v>3040</v>
      </c>
    </row>
    <row r="67" spans="1:21" ht="30.75" customHeight="1">
      <c r="A67" s="670">
        <v>55799</v>
      </c>
      <c r="B67" s="670" t="s">
        <v>2532</v>
      </c>
      <c r="C67" s="671">
        <f>'ANEXO 4.1 FONDOS PROPIOS'!H61</f>
        <v>300</v>
      </c>
      <c r="D67" s="671"/>
      <c r="E67" s="671"/>
      <c r="F67" s="671"/>
      <c r="G67" s="674"/>
      <c r="H67" s="674"/>
      <c r="I67" s="674"/>
      <c r="J67" s="674"/>
      <c r="K67" s="674"/>
      <c r="L67" s="674"/>
      <c r="M67" s="671"/>
      <c r="N67" s="82"/>
      <c r="O67" s="82"/>
      <c r="P67" s="82"/>
      <c r="Q67" s="82"/>
      <c r="R67" s="675">
        <f t="shared" si="0"/>
        <v>300</v>
      </c>
      <c r="U67" s="436">
        <f>R67+R66+R65+R64+R63+R62+R61</f>
        <v>541039.75</v>
      </c>
    </row>
    <row r="68" spans="1:21" ht="29.25" customHeight="1">
      <c r="A68" s="670">
        <v>56303</v>
      </c>
      <c r="B68" s="670" t="s">
        <v>3268</v>
      </c>
      <c r="C68" s="671">
        <f>'ANEXO 4.1 FONDOS PROPIOS'!H62</f>
        <v>1500</v>
      </c>
      <c r="D68" s="671"/>
      <c r="E68" s="671"/>
      <c r="F68" s="671"/>
      <c r="G68" s="674"/>
      <c r="H68" s="674"/>
      <c r="I68" s="671"/>
      <c r="J68" s="671"/>
      <c r="K68" s="674"/>
      <c r="L68" s="674"/>
      <c r="M68" s="671"/>
      <c r="N68" s="82"/>
      <c r="O68" s="82"/>
      <c r="P68" s="82"/>
      <c r="Q68" s="82"/>
      <c r="R68" s="675">
        <f t="shared" si="0"/>
        <v>1500</v>
      </c>
    </row>
    <row r="69" spans="1:21" ht="24" customHeight="1">
      <c r="A69" s="670">
        <v>56304</v>
      </c>
      <c r="B69" s="670" t="s">
        <v>2499</v>
      </c>
      <c r="C69" s="671">
        <f>'ANEXO 4.1 FONDOS PROPIOS'!H63</f>
        <v>10000</v>
      </c>
      <c r="D69" s="671"/>
      <c r="E69" s="671"/>
      <c r="F69" s="671"/>
      <c r="G69" s="674"/>
      <c r="H69" s="674"/>
      <c r="I69" s="674"/>
      <c r="J69" s="674"/>
      <c r="K69" s="674"/>
      <c r="L69" s="674"/>
      <c r="M69" s="674"/>
      <c r="N69" s="82"/>
      <c r="O69" s="82"/>
      <c r="P69" s="82"/>
      <c r="Q69" s="82"/>
      <c r="R69" s="675">
        <f t="shared" si="0"/>
        <v>10000</v>
      </c>
    </row>
    <row r="70" spans="1:21" ht="26.25" customHeight="1">
      <c r="A70" s="670">
        <v>56305</v>
      </c>
      <c r="B70" s="670" t="s">
        <v>3269</v>
      </c>
      <c r="C70" s="674"/>
      <c r="D70" s="674"/>
      <c r="E70" s="671"/>
      <c r="F70" s="671"/>
      <c r="G70" s="674"/>
      <c r="H70" s="674"/>
      <c r="I70" s="674"/>
      <c r="J70" s="674"/>
      <c r="K70" s="674"/>
      <c r="L70" s="674"/>
      <c r="M70" s="674"/>
      <c r="N70" s="83"/>
      <c r="O70" s="83">
        <f>'ANEXO 4.3.3 PROYECTOS PRESTAMOS'!H39</f>
        <v>112000</v>
      </c>
      <c r="P70" s="82"/>
      <c r="Q70" s="82"/>
      <c r="R70" s="675">
        <f t="shared" si="0"/>
        <v>112000</v>
      </c>
      <c r="U70" s="436">
        <f>R70+R69+R68</f>
        <v>123500</v>
      </c>
    </row>
    <row r="71" spans="1:21" ht="24.75" customHeight="1">
      <c r="A71" s="670">
        <v>61101</v>
      </c>
      <c r="B71" s="670" t="s">
        <v>3270</v>
      </c>
      <c r="C71" s="671">
        <f>'ANEXO 4.1 FONDOS PROPIOS'!H64</f>
        <v>20780</v>
      </c>
      <c r="D71" s="671"/>
      <c r="E71" s="671">
        <f>'ANEXO 4.1 FONDOS PROPIOS'!H100</f>
        <v>6790</v>
      </c>
      <c r="F71" s="671"/>
      <c r="G71" s="671">
        <f>'ANEXO 4.1 FONDOS PROPIOS'!H138</f>
        <v>6325</v>
      </c>
      <c r="H71" s="671"/>
      <c r="I71" s="671">
        <f>'ANEXO 4.1 FONDOS PROPIOS'!H167</f>
        <v>1105</v>
      </c>
      <c r="J71" s="671"/>
      <c r="K71" s="671">
        <f>'ANEXO 4.1 FONDOS PROPIOS'!H196</f>
        <v>6875</v>
      </c>
      <c r="L71" s="671"/>
      <c r="M71" s="671"/>
      <c r="N71" s="83"/>
      <c r="O71" s="83"/>
      <c r="P71" s="82"/>
      <c r="Q71" s="82"/>
      <c r="R71" s="675">
        <f t="shared" ref="R71:R87" si="1">SUM(C71:Q71)</f>
        <v>41875</v>
      </c>
    </row>
    <row r="72" spans="1:21" ht="24.75" customHeight="1">
      <c r="A72" s="670">
        <v>61102</v>
      </c>
      <c r="B72" s="670" t="s">
        <v>3271</v>
      </c>
      <c r="C72" s="671">
        <f>'ANEXO 4.1 FONDOS PROPIOS'!H65</f>
        <v>23660</v>
      </c>
      <c r="D72" s="671">
        <f>'ANEXO 4.2 FODES LIBRE DISPON.'!H40</f>
        <v>6700</v>
      </c>
      <c r="E72" s="671">
        <f>'ANEXO 4.1 FONDOS PROPIOS'!H101</f>
        <v>2685</v>
      </c>
      <c r="F72" s="671"/>
      <c r="G72" s="671">
        <f>'ANEXO 4.1 FONDOS PROPIOS'!H139</f>
        <v>3445</v>
      </c>
      <c r="H72" s="671"/>
      <c r="I72" s="671"/>
      <c r="J72" s="671"/>
      <c r="K72" s="671">
        <f>'ANEXO 4.1 FONDOS PROPIOS'!H197</f>
        <v>10555</v>
      </c>
      <c r="L72" s="671"/>
      <c r="M72" s="671"/>
      <c r="N72" s="83"/>
      <c r="O72" s="83">
        <f>'ANEXO 4.3.3 PROYECTOS PRESTAMOS'!H25</f>
        <v>110000</v>
      </c>
      <c r="P72" s="82"/>
      <c r="Q72" s="83"/>
      <c r="R72" s="675">
        <f t="shared" si="1"/>
        <v>157045</v>
      </c>
    </row>
    <row r="73" spans="1:21" ht="33.75" customHeight="1">
      <c r="A73" s="670">
        <v>61103</v>
      </c>
      <c r="B73" s="670" t="s">
        <v>3489</v>
      </c>
      <c r="C73" s="671"/>
      <c r="D73" s="671"/>
      <c r="E73" s="671"/>
      <c r="F73" s="671"/>
      <c r="G73" s="671">
        <f>'ANEXO 4.1 FONDOS PROPIOS'!H140</f>
        <v>1730</v>
      </c>
      <c r="H73" s="671"/>
      <c r="I73" s="671"/>
      <c r="J73" s="671"/>
      <c r="K73" s="671"/>
      <c r="L73" s="671"/>
      <c r="M73" s="671"/>
      <c r="N73" s="83"/>
      <c r="O73" s="83"/>
      <c r="P73" s="82"/>
      <c r="Q73" s="83"/>
      <c r="R73" s="675">
        <f t="shared" si="1"/>
        <v>1730</v>
      </c>
    </row>
    <row r="74" spans="1:21" ht="23.25" customHeight="1">
      <c r="A74" s="670">
        <v>61104</v>
      </c>
      <c r="B74" s="670" t="s">
        <v>2502</v>
      </c>
      <c r="C74" s="671">
        <f>'ANEXO 4.1 FONDOS PROPIOS'!H66</f>
        <v>9950</v>
      </c>
      <c r="D74" s="671">
        <f>'ANEXO 4.2 FODES LIBRE DISPON.'!H41</f>
        <v>5000</v>
      </c>
      <c r="E74" s="671">
        <f>'ANEXO 4.1 FONDOS PROPIOS'!H102</f>
        <v>7320</v>
      </c>
      <c r="F74" s="671"/>
      <c r="G74" s="671">
        <f>'ANEXO 4.1 FONDOS PROPIOS'!H141</f>
        <v>5250</v>
      </c>
      <c r="H74" s="671"/>
      <c r="I74" s="671">
        <f>'ANEXO 4.1 FONDOS PROPIOS'!H168</f>
        <v>8000</v>
      </c>
      <c r="J74" s="671"/>
      <c r="K74" s="671">
        <f>'ANEXO 4.1 FONDOS PROPIOS'!H198</f>
        <v>4100</v>
      </c>
      <c r="L74" s="671"/>
      <c r="M74" s="671"/>
      <c r="N74" s="83"/>
      <c r="O74" s="83"/>
      <c r="P74" s="82"/>
      <c r="Q74" s="82"/>
      <c r="R74" s="675">
        <f t="shared" si="1"/>
        <v>39620</v>
      </c>
    </row>
    <row r="75" spans="1:21" ht="24.75" customHeight="1">
      <c r="A75" s="670">
        <v>61105</v>
      </c>
      <c r="B75" s="670" t="s">
        <v>3272</v>
      </c>
      <c r="C75" s="674"/>
      <c r="D75" s="674"/>
      <c r="E75" s="671">
        <f>'ANEXO 4.1 FONDOS PROPIOS'!H103</f>
        <v>2000</v>
      </c>
      <c r="F75" s="671"/>
      <c r="G75" s="675">
        <f>'ANEXO 4.1 FONDOS PROPIOS'!H142</f>
        <v>1600</v>
      </c>
      <c r="H75" s="675"/>
      <c r="I75" s="671"/>
      <c r="J75" s="671"/>
      <c r="K75" s="671">
        <f>'ANEXO 4.1 FONDOS PROPIOS'!H199</f>
        <v>25000</v>
      </c>
      <c r="L75" s="671">
        <f>'ANEXO 4.2 FODES LIBRE DISPON.'!H70</f>
        <v>10000</v>
      </c>
      <c r="M75" s="671"/>
      <c r="N75" s="83">
        <f>'ANEXO 4.3.2. PROYECTOS FMI,BID'!H9</f>
        <v>14269.3</v>
      </c>
      <c r="O75" s="83">
        <f>'ANEXO 4.3.3 PROYECTOS PRESTAMOS'!H15+'ANEXO 4.3.3 PROYECTOS PRESTAMOS'!H17+'ANEXO 4.3.3 PROYECTOS PRESTAMOS'!H19</f>
        <v>1069200</v>
      </c>
      <c r="P75" s="82"/>
      <c r="Q75" s="82"/>
      <c r="R75" s="675">
        <f t="shared" si="1"/>
        <v>1122069.3</v>
      </c>
    </row>
    <row r="76" spans="1:21" ht="30" customHeight="1">
      <c r="A76" s="670">
        <v>61108</v>
      </c>
      <c r="B76" s="670" t="s">
        <v>2520</v>
      </c>
      <c r="C76" s="674"/>
      <c r="D76" s="674"/>
      <c r="E76" s="671"/>
      <c r="F76" s="671"/>
      <c r="G76" s="671">
        <f>'ANEXO 4.1 FONDOS PROPIOS'!H143</f>
        <v>200</v>
      </c>
      <c r="H76" s="671"/>
      <c r="I76" s="83"/>
      <c r="J76" s="83"/>
      <c r="K76" s="675">
        <f>'ANEXO 4.1 FONDOS PROPIOS'!H200</f>
        <v>4500</v>
      </c>
      <c r="L76" s="675"/>
      <c r="M76" s="675"/>
      <c r="N76" s="83"/>
      <c r="O76" s="83"/>
      <c r="P76" s="82"/>
      <c r="Q76" s="82"/>
      <c r="R76" s="675">
        <f t="shared" si="1"/>
        <v>4700</v>
      </c>
    </row>
    <row r="77" spans="1:21" ht="24.75" customHeight="1">
      <c r="A77" s="670">
        <v>61199</v>
      </c>
      <c r="B77" s="670" t="s">
        <v>2503</v>
      </c>
      <c r="C77" s="671">
        <f>'ANEXO 4.1 FONDOS PROPIOS'!H67</f>
        <v>7100</v>
      </c>
      <c r="D77" s="671">
        <f>'ANEXO 4.2 FODES LIBRE DISPON.'!H42</f>
        <v>6900</v>
      </c>
      <c r="E77" s="671">
        <f>'ANEXO 4.1 FONDOS PROPIOS'!H104</f>
        <v>500</v>
      </c>
      <c r="F77" s="671"/>
      <c r="G77" s="671">
        <f>'ANEXO 4.1 FONDOS PROPIOS'!H144</f>
        <v>1500</v>
      </c>
      <c r="H77" s="671"/>
      <c r="I77" s="671"/>
      <c r="J77" s="671"/>
      <c r="K77" s="675">
        <f>'ANEXO 4.1 FONDOS PROPIOS'!H201</f>
        <v>1550</v>
      </c>
      <c r="L77" s="675"/>
      <c r="M77" s="675"/>
      <c r="N77" s="83"/>
      <c r="O77" s="83"/>
      <c r="P77" s="82"/>
      <c r="Q77" s="82"/>
      <c r="R77" s="675">
        <f t="shared" si="1"/>
        <v>17550</v>
      </c>
    </row>
    <row r="78" spans="1:21" ht="33.75" customHeight="1">
      <c r="A78" s="670">
        <v>61403</v>
      </c>
      <c r="B78" s="670" t="s">
        <v>2504</v>
      </c>
      <c r="C78" s="671">
        <f>'ANEXO 4.1 FONDOS PROPIOS'!H68</f>
        <v>16400</v>
      </c>
      <c r="D78" s="671"/>
      <c r="E78" s="671"/>
      <c r="F78" s="671"/>
      <c r="G78" s="674"/>
      <c r="H78" s="674"/>
      <c r="I78" s="671"/>
      <c r="J78" s="671"/>
      <c r="K78" s="675"/>
      <c r="L78" s="675"/>
      <c r="M78" s="675"/>
      <c r="N78" s="83"/>
      <c r="O78" s="83"/>
      <c r="P78" s="82"/>
      <c r="Q78" s="82"/>
      <c r="R78" s="675">
        <f t="shared" si="1"/>
        <v>16400</v>
      </c>
    </row>
    <row r="79" spans="1:21" ht="30" customHeight="1">
      <c r="A79" s="670">
        <v>61499</v>
      </c>
      <c r="B79" s="670" t="s">
        <v>4571</v>
      </c>
      <c r="C79" s="671"/>
      <c r="D79" s="671"/>
      <c r="E79" s="671"/>
      <c r="F79" s="671"/>
      <c r="G79" s="674"/>
      <c r="H79" s="674"/>
      <c r="I79" s="671"/>
      <c r="J79" s="671"/>
      <c r="K79" s="675"/>
      <c r="L79" s="675"/>
      <c r="M79" s="675"/>
      <c r="N79" s="83"/>
      <c r="O79" s="83">
        <f>'ANEXO 4.3.3 PROYECTOS PRESTAMOS'!H35</f>
        <v>58000</v>
      </c>
      <c r="P79" s="82"/>
      <c r="Q79" s="82"/>
      <c r="R79" s="675">
        <f t="shared" si="1"/>
        <v>58000</v>
      </c>
    </row>
    <row r="80" spans="1:21" ht="29.25" customHeight="1">
      <c r="A80" s="670">
        <v>61599</v>
      </c>
      <c r="B80" s="670" t="s">
        <v>3273</v>
      </c>
      <c r="C80" s="674"/>
      <c r="D80" s="674"/>
      <c r="E80" s="674"/>
      <c r="F80" s="674"/>
      <c r="G80" s="674"/>
      <c r="H80" s="674"/>
      <c r="I80" s="674"/>
      <c r="J80" s="674"/>
      <c r="K80" s="675"/>
      <c r="L80" s="675"/>
      <c r="M80" s="675"/>
      <c r="N80" s="83"/>
      <c r="O80" s="83">
        <f>'ANEXO 4.3.3 PROYECTOS PRESTAMOS'!H7</f>
        <v>326815.5</v>
      </c>
      <c r="P80" s="82"/>
      <c r="Q80" s="82"/>
      <c r="R80" s="675">
        <f t="shared" si="1"/>
        <v>326815.5</v>
      </c>
    </row>
    <row r="81" spans="1:21" ht="30" customHeight="1">
      <c r="A81" s="670">
        <v>61601</v>
      </c>
      <c r="B81" s="670" t="s">
        <v>3274</v>
      </c>
      <c r="C81" s="674"/>
      <c r="D81" s="674"/>
      <c r="E81" s="674"/>
      <c r="F81" s="674"/>
      <c r="G81" s="674"/>
      <c r="H81" s="674"/>
      <c r="I81" s="674"/>
      <c r="J81" s="674"/>
      <c r="K81" s="675"/>
      <c r="L81" s="675"/>
      <c r="M81" s="675">
        <f>'ANEXO 4.3.1 PROYECTOS LIBRE DI '!H17+'ANEXO 4.3.1 PROYECTOS LIBRE DI '!H19</f>
        <v>333103.66000000003</v>
      </c>
      <c r="N81" s="83">
        <f>'ANEXO 4.3.2. PROYECTOS FMI,BID'!H18</f>
        <v>9509.67</v>
      </c>
      <c r="O81" s="83">
        <f>'ANEXO 4.3.3 PROYECTOS PRESTAMOS'!H21+'ANEXO 4.3.3 PROYECTOS PRESTAMOS'!H33+'ANEXO 4.3.3 PROYECTOS PRESTAMOS'!H55</f>
        <v>987500</v>
      </c>
      <c r="P81" s="82"/>
      <c r="Q81" s="83"/>
      <c r="R81" s="675">
        <f t="shared" si="1"/>
        <v>1330113.33</v>
      </c>
    </row>
    <row r="82" spans="1:21" ht="33.75" customHeight="1">
      <c r="A82" s="670">
        <v>61602</v>
      </c>
      <c r="B82" s="670" t="s">
        <v>3275</v>
      </c>
      <c r="C82" s="674"/>
      <c r="D82" s="674"/>
      <c r="E82" s="674"/>
      <c r="F82" s="674"/>
      <c r="G82" s="674"/>
      <c r="H82" s="674"/>
      <c r="I82" s="674"/>
      <c r="J82" s="674"/>
      <c r="K82" s="675"/>
      <c r="L82" s="675"/>
      <c r="M82" s="675">
        <f>'ANEXO 4.3.1 PROYECTOS LIBRE DI '!H7</f>
        <v>59124.79</v>
      </c>
      <c r="N82" s="83"/>
      <c r="O82" s="83">
        <f>'ANEXO 4.3.3 PROYECTOS PRESTAMOS'!H27+'ANEXO 4.3.3 PROYECTOS PRESTAMOS'!H73</f>
        <v>3650000</v>
      </c>
      <c r="P82" s="82"/>
      <c r="Q82" s="83"/>
      <c r="R82" s="675">
        <f t="shared" si="1"/>
        <v>3709124.79</v>
      </c>
    </row>
    <row r="83" spans="1:21" ht="31.5" customHeight="1">
      <c r="A83" s="670">
        <v>61603</v>
      </c>
      <c r="B83" s="670" t="s">
        <v>3276</v>
      </c>
      <c r="C83" s="674"/>
      <c r="D83" s="674"/>
      <c r="E83" s="674"/>
      <c r="F83" s="674"/>
      <c r="G83" s="674"/>
      <c r="H83" s="674"/>
      <c r="I83" s="674"/>
      <c r="J83" s="674"/>
      <c r="K83" s="675"/>
      <c r="L83" s="675"/>
      <c r="M83" s="675">
        <f>'ANEXO 4.3.1 PROYECTOS LIBRE DI '!H9</f>
        <v>19464.34</v>
      </c>
      <c r="N83" s="83"/>
      <c r="O83" s="83">
        <f>'ANEXO 4.3.3 PROYECTOS PRESTAMOS'!H11+'ANEXO 4.3.3 PROYECTOS PRESTAMOS'!H29+'ANEXO 4.3.3 PROYECTOS PRESTAMOS'!H45</f>
        <v>1078000</v>
      </c>
      <c r="P83" s="82"/>
      <c r="Q83" s="83"/>
      <c r="R83" s="675">
        <f t="shared" si="1"/>
        <v>1097464.3400000001</v>
      </c>
    </row>
    <row r="84" spans="1:21" ht="30" customHeight="1">
      <c r="A84" s="670">
        <v>61604</v>
      </c>
      <c r="B84" s="670" t="s">
        <v>3277</v>
      </c>
      <c r="C84" s="674"/>
      <c r="D84" s="674"/>
      <c r="E84" s="674"/>
      <c r="F84" s="674"/>
      <c r="G84" s="674"/>
      <c r="H84" s="674"/>
      <c r="I84" s="674"/>
      <c r="J84" s="674"/>
      <c r="K84" s="675"/>
      <c r="L84" s="675"/>
      <c r="M84" s="675">
        <f>'ANEXO 4.3.1 PROYECTOS LIBRE DI '!H13+'ANEXO 4.3.1 PROYECTOS LIBRE DI '!H15</f>
        <v>23458.02</v>
      </c>
      <c r="N84" s="83"/>
      <c r="O84" s="83">
        <f>'ANEXO 4.3.3 PROYECTOS PRESTAMOS'!H37</f>
        <v>58000</v>
      </c>
      <c r="P84" s="82"/>
      <c r="Q84" s="82"/>
      <c r="R84" s="675">
        <f t="shared" si="1"/>
        <v>81458.02</v>
      </c>
    </row>
    <row r="85" spans="1:21" ht="29.25" customHeight="1">
      <c r="A85" s="670">
        <v>61606</v>
      </c>
      <c r="B85" s="670" t="s">
        <v>3278</v>
      </c>
      <c r="C85" s="674"/>
      <c r="D85" s="674"/>
      <c r="E85" s="674"/>
      <c r="F85" s="674"/>
      <c r="G85" s="674"/>
      <c r="H85" s="674"/>
      <c r="I85" s="674"/>
      <c r="J85" s="674"/>
      <c r="K85" s="675"/>
      <c r="L85" s="675"/>
      <c r="M85" s="675"/>
      <c r="N85" s="83"/>
      <c r="O85" s="83">
        <f>'ANEXO 4.3.3 PROYECTOS PRESTAMOS'!H13+'ANEXO 4.3.3 PROYECTOS PRESTAMOS'!H23+'ANEXO 4.3.3 PROYECTOS PRESTAMOS'!H53</f>
        <v>2133400</v>
      </c>
      <c r="P85" s="82"/>
      <c r="Q85" s="82"/>
      <c r="R85" s="675">
        <f t="shared" si="1"/>
        <v>2133400</v>
      </c>
    </row>
    <row r="86" spans="1:21" ht="32.25" customHeight="1">
      <c r="A86" s="670">
        <v>61608</v>
      </c>
      <c r="B86" s="670" t="s">
        <v>3279</v>
      </c>
      <c r="C86" s="674"/>
      <c r="D86" s="674"/>
      <c r="E86" s="674"/>
      <c r="F86" s="674"/>
      <c r="G86" s="674"/>
      <c r="H86" s="674"/>
      <c r="I86" s="674"/>
      <c r="J86" s="674"/>
      <c r="K86" s="675"/>
      <c r="L86" s="675"/>
      <c r="M86" s="675"/>
      <c r="N86" s="83"/>
      <c r="O86" s="83">
        <f>'ANEXO 4.3.3 PROYECTOS PRESTAMOS'!H9</f>
        <v>326815.5</v>
      </c>
      <c r="P86" s="82"/>
      <c r="Q86" s="82"/>
      <c r="R86" s="675">
        <f t="shared" si="1"/>
        <v>326815.5</v>
      </c>
    </row>
    <row r="87" spans="1:21" ht="30" customHeight="1">
      <c r="A87" s="670">
        <v>61699</v>
      </c>
      <c r="B87" s="670" t="s">
        <v>3280</v>
      </c>
      <c r="C87" s="674"/>
      <c r="D87" s="674"/>
      <c r="E87" s="674"/>
      <c r="F87" s="674"/>
      <c r="G87" s="674"/>
      <c r="H87" s="674"/>
      <c r="I87" s="674"/>
      <c r="J87" s="674"/>
      <c r="K87" s="675"/>
      <c r="L87" s="675"/>
      <c r="M87" s="675"/>
      <c r="N87" s="83">
        <f>'ANEXO 4.3.2. PROYECTOS FMI,BID'!H12+'ANEXO 4.3.2. PROYECTOS FMI,BID'!H14</f>
        <v>38974.69</v>
      </c>
      <c r="O87" s="83">
        <f>'ANEXO 4.3.3 PROYECTOS PRESTAMOS'!H31+'ANEXO 4.3.3 PROYECTOS PRESTAMOS'!H41+'ANEXO 4.3.3 PROYECTOS PRESTAMOS'!H43+'ANEXO 4.3.3 PROYECTOS PRESTAMOS'!H57+'ANEXO 4.3.3 PROYECTOS PRESTAMOS'!H59+'ANEXO 4.3.3 PROYECTOS PRESTAMOS'!H61+'ANEXO 4.3.3 PROYECTOS PRESTAMOS'!H63+'ANEXO 4.3.3 PROYECTOS PRESTAMOS'!H65+'ANEXO 4.3.3 PROYECTOS PRESTAMOS'!H67+'ANEXO 4.3.3 PROYECTOS PRESTAMOS'!H69+'ANEXO 4.3.3 PROYECTOS PRESTAMOS'!H71</f>
        <v>3623161</v>
      </c>
      <c r="P87" s="82"/>
      <c r="Q87" s="83"/>
      <c r="R87" s="675">
        <f t="shared" si="1"/>
        <v>3662135.69</v>
      </c>
      <c r="U87" s="436">
        <f>R87+R86+R85+R84+R83+R82+R81+R80+R79+R78+R77+R76+R75+R74+R73+R72+R71</f>
        <v>14126316.470000001</v>
      </c>
    </row>
    <row r="88" spans="1:21" ht="26.25" customHeight="1">
      <c r="A88" s="769" t="s">
        <v>3281</v>
      </c>
      <c r="B88" s="769"/>
      <c r="C88" s="568">
        <f t="shared" ref="C88:R88" si="2">SUM(C6:C87)</f>
        <v>3285712.95</v>
      </c>
      <c r="D88" s="568">
        <f t="shared" si="2"/>
        <v>904200.32000000007</v>
      </c>
      <c r="E88" s="568">
        <f t="shared" si="2"/>
        <v>796956.38</v>
      </c>
      <c r="F88" s="568">
        <f t="shared" si="2"/>
        <v>88576.28</v>
      </c>
      <c r="G88" s="568">
        <f t="shared" si="2"/>
        <v>803334.38300000015</v>
      </c>
      <c r="H88" s="568">
        <f t="shared" si="2"/>
        <v>56534</v>
      </c>
      <c r="I88" s="568">
        <f t="shared" si="2"/>
        <v>202141.05</v>
      </c>
      <c r="J88" s="568">
        <f t="shared" si="2"/>
        <v>20738.580000000002</v>
      </c>
      <c r="K88" s="568">
        <f t="shared" si="2"/>
        <v>1625123.32</v>
      </c>
      <c r="L88" s="568">
        <f t="shared" si="2"/>
        <v>189615.8</v>
      </c>
      <c r="M88" s="569">
        <f t="shared" si="2"/>
        <v>568319.76</v>
      </c>
      <c r="N88" s="568">
        <f t="shared" si="2"/>
        <v>62753.66</v>
      </c>
      <c r="O88" s="570">
        <f t="shared" si="2"/>
        <v>13670892</v>
      </c>
      <c r="P88" s="570">
        <f t="shared" si="2"/>
        <v>534108</v>
      </c>
      <c r="Q88" s="570">
        <f t="shared" si="2"/>
        <v>588</v>
      </c>
      <c r="R88" s="568">
        <f t="shared" si="2"/>
        <v>22809594.483000003</v>
      </c>
      <c r="S88" s="334">
        <f>'ANEXO 4.1 FONDOS PROPIOS'!H203</f>
        <v>6713268.0830000006</v>
      </c>
      <c r="U88" s="436">
        <f>U87+U70+U67+U60+U17</f>
        <v>22809594.482999999</v>
      </c>
    </row>
    <row r="89" spans="1:21" ht="24" customHeight="1">
      <c r="A89" s="432" t="s">
        <v>3282</v>
      </c>
      <c r="B89" s="676"/>
      <c r="C89" s="421">
        <f>'ANEXO 4.1 FONDOS PROPIOS'!H69</f>
        <v>3285712.95</v>
      </c>
      <c r="D89" s="421">
        <f>'ANEXO 4.2 FODES LIBRE DISPON.'!H43</f>
        <v>904200.32000000007</v>
      </c>
      <c r="E89" s="421">
        <f>'ANEXO 4.1 FONDOS PROPIOS'!H105</f>
        <v>796956.38</v>
      </c>
      <c r="F89" s="421">
        <f>'ANEXO 4.2 FODES LIBRE DISPON.'!H50</f>
        <v>88576.28</v>
      </c>
      <c r="G89" s="421">
        <f>'ANEXO 4.1 FONDOS PROPIOS'!H145</f>
        <v>803334.38300000003</v>
      </c>
      <c r="H89" s="421">
        <f>'ANEXO 4.2 FODES LIBRE DISPON.'!H55</f>
        <v>56534</v>
      </c>
      <c r="I89" s="421">
        <f>'ANEXO 4.1 FONDOS PROPIOS'!H169</f>
        <v>202141.05</v>
      </c>
      <c r="J89" s="421">
        <f>'ANEXO 4.2 FODES LIBRE DISPON.'!H60</f>
        <v>20738.580000000002</v>
      </c>
      <c r="K89" s="421">
        <f>'ANEXO 4.1 FONDOS PROPIOS'!H202</f>
        <v>1625123.32</v>
      </c>
      <c r="L89" s="421">
        <f>'ANEXO 4.2 FODES LIBRE DISPON.'!H71</f>
        <v>189615.8</v>
      </c>
      <c r="M89" s="421">
        <f>'ANEXO 4.3.1 PROYECTOS LIBRE DI '!H20</f>
        <v>568319.76</v>
      </c>
      <c r="N89" s="421">
        <f>'ANEXO 4.3.2. PROYECTOS FMI,BID'!H19</f>
        <v>62753.659999999989</v>
      </c>
      <c r="O89" s="421">
        <f>'ANEXO 4.3.3 PROYECTOS PRESTAMOS'!H74</f>
        <v>13670892</v>
      </c>
      <c r="P89" s="420">
        <f>'ANEXO 4.4 DESCUEN X PREST. AMOR'!H10</f>
        <v>534108</v>
      </c>
      <c r="Q89" s="420">
        <f>'ANEXO 4.5 DONACION'!H7</f>
        <v>588</v>
      </c>
      <c r="R89" s="421">
        <f>C88+D88+E88+F88+G88+H88+I88+J88+K88+L88+M88+N88+O88+P88+Q88</f>
        <v>22809594.483000003</v>
      </c>
      <c r="S89" s="334">
        <f>'ANEXO 4.2 FODES LIBRE DISPON.'!H72</f>
        <v>1259664.9800000002</v>
      </c>
    </row>
    <row r="90" spans="1:21">
      <c r="A90" s="763" t="s">
        <v>3283</v>
      </c>
      <c r="B90" s="764"/>
      <c r="C90" s="764"/>
      <c r="D90" s="764"/>
      <c r="E90" s="764"/>
      <c r="F90" s="764"/>
      <c r="G90" s="764"/>
      <c r="H90" s="764"/>
      <c r="I90" s="764"/>
      <c r="J90" s="764"/>
      <c r="K90" s="764"/>
      <c r="L90" s="764"/>
      <c r="M90" s="764"/>
      <c r="N90" s="764"/>
      <c r="O90" s="764"/>
      <c r="P90" s="765"/>
      <c r="Q90" s="634"/>
      <c r="R90" s="420">
        <f>'[3]PROGRAMACION GLOBAL DE EGRESOS'!$H$85</f>
        <v>22809594.484000001</v>
      </c>
      <c r="S90" s="436">
        <f>S88+S89</f>
        <v>7972933.063000001</v>
      </c>
      <c r="T90" s="436">
        <f>R89-Q89-P89-O89-N89-M89</f>
        <v>7972933.0630000029</v>
      </c>
    </row>
    <row r="91" spans="1:21">
      <c r="A91" s="763" t="s">
        <v>3284</v>
      </c>
      <c r="B91" s="764"/>
      <c r="C91" s="764"/>
      <c r="D91" s="764"/>
      <c r="E91" s="764"/>
      <c r="F91" s="764"/>
      <c r="G91" s="764"/>
      <c r="H91" s="764"/>
      <c r="I91" s="764"/>
      <c r="J91" s="764"/>
      <c r="K91" s="764"/>
      <c r="L91" s="764"/>
      <c r="M91" s="764"/>
      <c r="N91" s="764"/>
      <c r="O91" s="764"/>
      <c r="P91" s="765"/>
      <c r="Q91" s="634"/>
      <c r="R91" s="420">
        <f>'[1]PROYECCION DE INGRESOS 2022'!$I$68</f>
        <v>22809594.483333331</v>
      </c>
      <c r="S91" s="436"/>
    </row>
    <row r="92" spans="1:21">
      <c r="A92" s="760" t="s">
        <v>3285</v>
      </c>
      <c r="B92" s="761"/>
      <c r="C92" s="761"/>
      <c r="D92" s="761"/>
      <c r="E92" s="761"/>
      <c r="F92" s="761"/>
      <c r="G92" s="761"/>
      <c r="H92" s="761"/>
      <c r="I92" s="761"/>
      <c r="J92" s="761"/>
      <c r="K92" s="761"/>
      <c r="L92" s="761"/>
      <c r="M92" s="761"/>
      <c r="N92" s="761"/>
      <c r="O92" s="761"/>
      <c r="P92" s="762"/>
      <c r="Q92" s="633"/>
      <c r="R92" s="420">
        <f>[4]Hoja1!$T$60</f>
        <v>22809594.48</v>
      </c>
    </row>
    <row r="93" spans="1:21">
      <c r="A93" s="766" t="s">
        <v>3286</v>
      </c>
      <c r="B93" s="767"/>
      <c r="C93" s="767"/>
      <c r="D93" s="767"/>
      <c r="E93" s="767"/>
      <c r="F93" s="767"/>
      <c r="G93" s="767"/>
      <c r="H93" s="767"/>
      <c r="I93" s="767"/>
      <c r="J93" s="767"/>
      <c r="K93" s="767"/>
      <c r="L93" s="767"/>
      <c r="M93" s="767"/>
      <c r="N93" s="767"/>
      <c r="O93" s="767"/>
      <c r="P93" s="768"/>
      <c r="Q93" s="635"/>
      <c r="R93" s="420">
        <f>'ANEXO 3 CONSOLIDADO DE INGRESO'!I55</f>
        <v>22809594.483333331</v>
      </c>
    </row>
    <row r="94" spans="1:21">
      <c r="A94" s="760" t="s">
        <v>3287</v>
      </c>
      <c r="B94" s="761"/>
      <c r="C94" s="761"/>
      <c r="D94" s="761"/>
      <c r="E94" s="761"/>
      <c r="F94" s="761"/>
      <c r="G94" s="761"/>
      <c r="H94" s="761"/>
      <c r="I94" s="761"/>
      <c r="J94" s="761"/>
      <c r="K94" s="761"/>
      <c r="L94" s="761"/>
      <c r="M94" s="761"/>
      <c r="N94" s="761"/>
      <c r="O94" s="761"/>
      <c r="P94" s="762"/>
      <c r="Q94" s="633"/>
      <c r="R94" s="420">
        <f>C88+D88+E88+F88+G88+H88+I88+J88+K88+L88+M88+N88+O88+P88+Q88</f>
        <v>22809594.483000003</v>
      </c>
    </row>
    <row r="95" spans="1:21">
      <c r="A95" s="433"/>
      <c r="B95" s="433"/>
      <c r="C95" s="433"/>
      <c r="D95" s="433"/>
      <c r="E95" s="433"/>
      <c r="F95" s="433"/>
      <c r="G95" s="433"/>
      <c r="H95" s="433"/>
      <c r="I95" s="433"/>
      <c r="J95" s="433"/>
      <c r="K95" s="433"/>
      <c r="L95" s="433"/>
      <c r="M95" s="433"/>
      <c r="N95" s="433"/>
      <c r="O95" s="433"/>
      <c r="P95" s="359"/>
      <c r="Q95" s="359"/>
      <c r="R95" s="571">
        <f>R88-R93</f>
        <v>-3.3332780003547668E-4</v>
      </c>
    </row>
    <row r="96" spans="1:21">
      <c r="A96" s="433"/>
      <c r="B96" s="433"/>
      <c r="C96" s="433"/>
      <c r="D96" s="433"/>
      <c r="E96" s="433"/>
      <c r="F96" s="433"/>
      <c r="G96" s="433"/>
      <c r="H96" s="433"/>
      <c r="I96" s="433"/>
      <c r="J96" s="433"/>
      <c r="K96" s="433"/>
      <c r="L96" s="433"/>
      <c r="M96" s="433"/>
      <c r="N96" s="433"/>
      <c r="O96" s="433"/>
      <c r="P96" s="433"/>
      <c r="Q96" s="433"/>
      <c r="R96" s="572">
        <f>R90-R91</f>
        <v>6.6667050123214722E-4</v>
      </c>
    </row>
    <row r="97" spans="1:18">
      <c r="A97" s="433"/>
      <c r="B97" s="433"/>
      <c r="C97" s="433"/>
      <c r="D97" s="433"/>
      <c r="E97" s="433"/>
      <c r="F97" s="433"/>
      <c r="G97" s="433"/>
      <c r="H97" s="433"/>
      <c r="I97" s="433"/>
      <c r="J97" s="433"/>
      <c r="K97" s="433"/>
      <c r="L97" s="433"/>
      <c r="M97" s="433"/>
      <c r="N97" s="433"/>
      <c r="O97" s="433"/>
      <c r="P97" s="433"/>
      <c r="Q97" s="433"/>
      <c r="R97" s="434"/>
    </row>
    <row r="98" spans="1:18">
      <c r="R98" s="334"/>
    </row>
    <row r="99" spans="1:18">
      <c r="M99" s="435"/>
    </row>
    <row r="100" spans="1:18">
      <c r="M100" s="333"/>
    </row>
    <row r="101" spans="1:18">
      <c r="M101" s="334"/>
    </row>
  </sheetData>
  <mergeCells count="12">
    <mergeCell ref="A88:B88"/>
    <mergeCell ref="A1:R1"/>
    <mergeCell ref="A2:R2"/>
    <mergeCell ref="A3:R3"/>
    <mergeCell ref="A4:A5"/>
    <mergeCell ref="B4:B5"/>
    <mergeCell ref="C4:R4"/>
    <mergeCell ref="A94:P94"/>
    <mergeCell ref="A90:P90"/>
    <mergeCell ref="A91:P91"/>
    <mergeCell ref="A92:P92"/>
    <mergeCell ref="A93:P93"/>
  </mergeCells>
  <printOptions horizontalCentered="1"/>
  <pageMargins left="0.39370078740157483" right="0.39370078740157483" top="1.3385826771653544" bottom="0.94488188976377963" header="0" footer="0"/>
  <pageSetup scale="6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2"/>
  <sheetViews>
    <sheetView workbookViewId="0">
      <selection activeCell="C83" sqref="C83"/>
    </sheetView>
  </sheetViews>
  <sheetFormatPr baseColWidth="10" defaultRowHeight="15"/>
  <cols>
    <col min="1" max="1" width="14.7109375" bestFit="1" customWidth="1"/>
    <col min="2" max="2" width="14.42578125" customWidth="1"/>
    <col min="4" max="4" width="12.7109375" customWidth="1"/>
    <col min="5" max="6" width="12.5703125" bestFit="1" customWidth="1"/>
    <col min="7" max="7" width="41.28515625" customWidth="1"/>
  </cols>
  <sheetData>
    <row r="1" spans="1:7" ht="27" customHeight="1">
      <c r="A1" s="775" t="s">
        <v>3857</v>
      </c>
      <c r="B1" s="775"/>
      <c r="C1" s="775"/>
      <c r="D1" s="775"/>
      <c r="E1" s="775"/>
      <c r="F1" s="775"/>
      <c r="G1" s="775"/>
    </row>
    <row r="2" spans="1:7">
      <c r="A2" s="776" t="s">
        <v>2614</v>
      </c>
      <c r="B2" s="776" t="s">
        <v>2615</v>
      </c>
      <c r="C2" s="776" t="s">
        <v>2616</v>
      </c>
      <c r="D2" s="776"/>
      <c r="E2" s="776" t="s">
        <v>2617</v>
      </c>
      <c r="F2" s="776" t="s">
        <v>2618</v>
      </c>
      <c r="G2" s="776" t="s">
        <v>2619</v>
      </c>
    </row>
    <row r="3" spans="1:7">
      <c r="A3" s="776"/>
      <c r="B3" s="776"/>
      <c r="C3" s="368" t="s">
        <v>2620</v>
      </c>
      <c r="D3" s="368" t="s">
        <v>2621</v>
      </c>
      <c r="E3" s="776"/>
      <c r="F3" s="776"/>
      <c r="G3" s="776"/>
    </row>
    <row r="4" spans="1:7" ht="24" customHeight="1">
      <c r="A4" s="475">
        <v>51107</v>
      </c>
      <c r="B4" s="469">
        <f>2500+309.97</f>
        <v>2809.9700000000003</v>
      </c>
      <c r="C4" s="368"/>
      <c r="D4" s="368"/>
      <c r="E4" s="368"/>
      <c r="F4" s="13">
        <f>B4+C4-D4-E4</f>
        <v>2809.9700000000003</v>
      </c>
      <c r="G4" s="474" t="s">
        <v>3830</v>
      </c>
    </row>
    <row r="5" spans="1:7">
      <c r="A5" s="368"/>
      <c r="B5" s="368"/>
      <c r="C5" s="368"/>
      <c r="D5" s="368"/>
      <c r="E5" s="368"/>
      <c r="F5" s="368"/>
      <c r="G5" s="368"/>
    </row>
    <row r="6" spans="1:7" ht="24.75">
      <c r="A6" s="475">
        <v>51302</v>
      </c>
      <c r="B6" s="469">
        <v>1500</v>
      </c>
      <c r="C6" s="368"/>
      <c r="D6" s="368"/>
      <c r="E6" s="368"/>
      <c r="F6" s="13">
        <f>B6+C6-D6-E6</f>
        <v>1500</v>
      </c>
      <c r="G6" s="473" t="s">
        <v>4219</v>
      </c>
    </row>
    <row r="7" spans="1:7">
      <c r="A7" s="368"/>
      <c r="B7" s="368"/>
      <c r="C7" s="368"/>
      <c r="D7" s="368"/>
      <c r="E7" s="368"/>
      <c r="F7" s="368"/>
      <c r="G7" s="368"/>
    </row>
    <row r="8" spans="1:7" ht="21" customHeight="1">
      <c r="A8" s="369">
        <v>51602</v>
      </c>
      <c r="B8" s="469">
        <v>16300</v>
      </c>
      <c r="C8" s="368"/>
      <c r="D8" s="368"/>
      <c r="E8" s="368"/>
      <c r="F8" s="13">
        <f>B8+C8-D8-E8</f>
        <v>16300</v>
      </c>
      <c r="G8" s="470" t="s">
        <v>3845</v>
      </c>
    </row>
    <row r="9" spans="1:7">
      <c r="A9" s="368"/>
      <c r="B9" s="368"/>
      <c r="C9" s="368"/>
      <c r="D9" s="368"/>
      <c r="E9" s="368"/>
      <c r="F9" s="368"/>
      <c r="G9" s="368"/>
    </row>
    <row r="10" spans="1:7" ht="20.25" customHeight="1">
      <c r="A10" s="369">
        <v>51701</v>
      </c>
      <c r="B10" s="620">
        <v>60000</v>
      </c>
      <c r="C10" s="368"/>
      <c r="D10" s="368"/>
      <c r="E10" s="368"/>
      <c r="F10" s="13">
        <f>B10+C10-D10-E10</f>
        <v>60000</v>
      </c>
      <c r="G10" s="370" t="s">
        <v>2632</v>
      </c>
    </row>
    <row r="11" spans="1:7">
      <c r="A11" s="368"/>
      <c r="B11" s="619"/>
      <c r="C11" s="368"/>
      <c r="D11" s="368"/>
      <c r="E11" s="368"/>
      <c r="F11" s="368"/>
      <c r="G11" s="368"/>
    </row>
    <row r="12" spans="1:7" ht="24.75">
      <c r="A12" s="3">
        <v>51903</v>
      </c>
      <c r="B12" s="371">
        <v>22000</v>
      </c>
      <c r="C12" s="371"/>
      <c r="D12" s="371"/>
      <c r="E12" s="371"/>
      <c r="F12" s="13">
        <f>B12+C12-D12-E12</f>
        <v>22000</v>
      </c>
      <c r="G12" s="372" t="s">
        <v>3741</v>
      </c>
    </row>
    <row r="13" spans="1:7">
      <c r="A13" s="3"/>
      <c r="B13" s="371"/>
      <c r="C13" s="371"/>
      <c r="D13" s="371"/>
      <c r="E13" s="371"/>
      <c r="F13" s="13"/>
      <c r="G13" s="372"/>
    </row>
    <row r="14" spans="1:7" ht="24" customHeight="1">
      <c r="A14" s="3">
        <v>54101</v>
      </c>
      <c r="B14" s="371">
        <v>33200</v>
      </c>
      <c r="C14" s="371"/>
      <c r="D14" s="371"/>
      <c r="E14" s="371"/>
      <c r="F14" s="13">
        <f>B14+C14-D14-E14</f>
        <v>33200</v>
      </c>
      <c r="G14" s="3" t="s">
        <v>3831</v>
      </c>
    </row>
    <row r="15" spans="1:7">
      <c r="A15" s="3"/>
      <c r="B15" s="371"/>
      <c r="C15" s="371"/>
      <c r="D15" s="371"/>
      <c r="E15" s="371"/>
      <c r="F15" s="13"/>
      <c r="G15" s="3"/>
    </row>
    <row r="16" spans="1:7" ht="20.25" customHeight="1">
      <c r="A16" s="3">
        <v>54103</v>
      </c>
      <c r="B16" s="371">
        <v>1000</v>
      </c>
      <c r="C16" s="371"/>
      <c r="D16" s="371"/>
      <c r="E16" s="371"/>
      <c r="F16" s="13">
        <f>B16+C16-D16-E16</f>
        <v>1000</v>
      </c>
      <c r="G16" s="3" t="s">
        <v>3832</v>
      </c>
    </row>
    <row r="17" spans="1:7">
      <c r="A17" s="3"/>
      <c r="B17" s="371"/>
      <c r="C17" s="371"/>
      <c r="D17" s="371"/>
      <c r="E17" s="371"/>
      <c r="F17" s="3"/>
      <c r="G17" s="3"/>
    </row>
    <row r="18" spans="1:7" ht="45" customHeight="1">
      <c r="A18" s="3">
        <v>54104</v>
      </c>
      <c r="B18" s="371">
        <f>60000+20000+5000</f>
        <v>85000</v>
      </c>
      <c r="C18" s="371"/>
      <c r="D18" s="371"/>
      <c r="E18" s="371"/>
      <c r="F18" s="13">
        <f>B18+C18-D18-E18</f>
        <v>85000</v>
      </c>
      <c r="G18" s="372" t="s">
        <v>3833</v>
      </c>
    </row>
    <row r="19" spans="1:7">
      <c r="A19" s="3"/>
      <c r="B19" s="371"/>
      <c r="C19" s="371"/>
      <c r="D19" s="371"/>
      <c r="E19" s="371"/>
      <c r="F19" s="3"/>
      <c r="G19" s="3"/>
    </row>
    <row r="20" spans="1:7" ht="21.75" customHeight="1">
      <c r="A20" s="3">
        <v>54105</v>
      </c>
      <c r="B20" s="371">
        <v>3000</v>
      </c>
      <c r="C20" s="371"/>
      <c r="D20" s="371"/>
      <c r="E20" s="371"/>
      <c r="F20" s="13">
        <f>B20+C20-D20-E20</f>
        <v>3000</v>
      </c>
      <c r="G20" s="3" t="s">
        <v>2622</v>
      </c>
    </row>
    <row r="21" spans="1:7">
      <c r="A21" s="3"/>
      <c r="B21" s="371"/>
      <c r="C21" s="371"/>
      <c r="D21" s="371"/>
      <c r="E21" s="371"/>
      <c r="F21" s="3"/>
      <c r="G21" s="3"/>
    </row>
    <row r="22" spans="1:7">
      <c r="A22" s="3">
        <v>54106</v>
      </c>
      <c r="B22" s="371">
        <v>5200</v>
      </c>
      <c r="C22" s="371"/>
      <c r="D22" s="371"/>
      <c r="E22" s="371"/>
      <c r="F22" s="13">
        <f>B22+C22-D22-E22</f>
        <v>5200</v>
      </c>
      <c r="G22" s="3" t="s">
        <v>3834</v>
      </c>
    </row>
    <row r="23" spans="1:7">
      <c r="A23" s="3"/>
      <c r="B23" s="371"/>
      <c r="C23" s="371"/>
      <c r="D23" s="371"/>
      <c r="E23" s="371"/>
      <c r="F23" s="3"/>
      <c r="G23" s="3"/>
    </row>
    <row r="24" spans="1:7" ht="18.75" customHeight="1">
      <c r="A24" s="3">
        <v>54107</v>
      </c>
      <c r="B24" s="371">
        <v>1000</v>
      </c>
      <c r="C24" s="371"/>
      <c r="D24" s="371"/>
      <c r="E24" s="371"/>
      <c r="F24" s="13">
        <f>B24+C24-D24-E24</f>
        <v>1000</v>
      </c>
      <c r="G24" s="3" t="s">
        <v>2623</v>
      </c>
    </row>
    <row r="25" spans="1:7" ht="18.75" customHeight="1">
      <c r="A25" s="3"/>
      <c r="B25" s="371"/>
      <c r="C25" s="371"/>
      <c r="D25" s="371"/>
      <c r="E25" s="371"/>
      <c r="F25" s="13"/>
      <c r="G25" s="3"/>
    </row>
    <row r="26" spans="1:7">
      <c r="A26" s="3">
        <v>54109</v>
      </c>
      <c r="B26" s="371">
        <v>1300</v>
      </c>
      <c r="C26" s="371"/>
      <c r="D26" s="371"/>
      <c r="E26" s="371"/>
      <c r="F26" s="13">
        <f>B26+C26-D26-E26</f>
        <v>1300</v>
      </c>
      <c r="G26" s="3" t="s">
        <v>3835</v>
      </c>
    </row>
    <row r="27" spans="1:7">
      <c r="A27" s="3"/>
      <c r="B27" s="371"/>
      <c r="C27" s="371"/>
      <c r="D27" s="371"/>
      <c r="E27" s="371"/>
      <c r="F27" s="13"/>
      <c r="G27" s="3"/>
    </row>
    <row r="28" spans="1:7">
      <c r="A28" s="3">
        <v>54110</v>
      </c>
      <c r="B28" s="371">
        <v>1800</v>
      </c>
      <c r="C28" s="371"/>
      <c r="D28" s="371"/>
      <c r="E28" s="371"/>
      <c r="F28" s="13">
        <f>B28+C28-D28-E28</f>
        <v>1800</v>
      </c>
      <c r="G28" s="3" t="s">
        <v>3836</v>
      </c>
    </row>
    <row r="29" spans="1:7">
      <c r="A29" s="3"/>
      <c r="B29" s="371"/>
      <c r="C29" s="371"/>
      <c r="D29" s="371"/>
      <c r="E29" s="371"/>
      <c r="F29" s="13"/>
      <c r="G29" s="3"/>
    </row>
    <row r="30" spans="1:7">
      <c r="A30" s="3">
        <v>54111</v>
      </c>
      <c r="B30" s="371">
        <v>200</v>
      </c>
      <c r="C30" s="371"/>
      <c r="D30" s="371"/>
      <c r="E30" s="371"/>
      <c r="F30" s="13">
        <f>B30+C30-D30-E30</f>
        <v>200</v>
      </c>
      <c r="G30" s="3" t="s">
        <v>3837</v>
      </c>
    </row>
    <row r="31" spans="1:7">
      <c r="A31" s="3"/>
      <c r="B31" s="371"/>
      <c r="C31" s="371"/>
      <c r="D31" s="371"/>
      <c r="E31" s="371"/>
      <c r="F31" s="13"/>
      <c r="G31" s="3"/>
    </row>
    <row r="32" spans="1:7">
      <c r="A32" s="3">
        <v>54112</v>
      </c>
      <c r="B32" s="371">
        <v>1300</v>
      </c>
      <c r="C32" s="371"/>
      <c r="D32" s="371"/>
      <c r="E32" s="371"/>
      <c r="F32" s="13">
        <f>B32+C32-D32-E32</f>
        <v>1300</v>
      </c>
      <c r="G32" s="3" t="s">
        <v>3838</v>
      </c>
    </row>
    <row r="33" spans="1:7">
      <c r="A33" s="3"/>
      <c r="B33" s="371"/>
      <c r="C33" s="371"/>
      <c r="D33" s="371"/>
      <c r="E33" s="371"/>
      <c r="F33" s="13"/>
      <c r="G33" s="3"/>
    </row>
    <row r="34" spans="1:7" ht="24.75">
      <c r="A34" s="3">
        <v>54113</v>
      </c>
      <c r="B34" s="371">
        <v>1500</v>
      </c>
      <c r="C34" s="371"/>
      <c r="D34" s="371"/>
      <c r="E34" s="371"/>
      <c r="F34" s="13">
        <f>B34+C34-D34-E34</f>
        <v>1500</v>
      </c>
      <c r="G34" s="372" t="s">
        <v>3839</v>
      </c>
    </row>
    <row r="35" spans="1:7">
      <c r="A35" s="3"/>
      <c r="B35" s="371"/>
      <c r="C35" s="371"/>
      <c r="D35" s="371"/>
      <c r="E35" s="371"/>
      <c r="F35" s="13"/>
      <c r="G35" s="3"/>
    </row>
    <row r="36" spans="1:7" ht="21.75" customHeight="1">
      <c r="A36" s="3">
        <v>54114</v>
      </c>
      <c r="B36" s="371">
        <v>5000</v>
      </c>
      <c r="C36" s="371"/>
      <c r="D36" s="371"/>
      <c r="E36" s="371"/>
      <c r="F36" s="13">
        <f>B36+C36-D36-E36</f>
        <v>5000</v>
      </c>
      <c r="G36" s="3" t="s">
        <v>2624</v>
      </c>
    </row>
    <row r="37" spans="1:7">
      <c r="A37" s="3"/>
      <c r="B37" s="371"/>
      <c r="C37" s="371"/>
      <c r="D37" s="371"/>
      <c r="E37" s="371"/>
      <c r="F37" s="13"/>
      <c r="G37" s="3"/>
    </row>
    <row r="38" spans="1:7" ht="24.75" customHeight="1">
      <c r="A38" s="3">
        <v>54115</v>
      </c>
      <c r="B38" s="371">
        <v>5000</v>
      </c>
      <c r="C38" s="371"/>
      <c r="D38" s="371"/>
      <c r="E38" s="371"/>
      <c r="F38" s="13">
        <f>B38+C38-D38-E38</f>
        <v>5000</v>
      </c>
      <c r="G38" s="3" t="s">
        <v>2625</v>
      </c>
    </row>
    <row r="39" spans="1:7">
      <c r="A39" s="3"/>
      <c r="B39" s="371"/>
      <c r="C39" s="371"/>
      <c r="D39" s="371"/>
      <c r="E39" s="371"/>
      <c r="F39" s="13"/>
      <c r="G39" s="3"/>
    </row>
    <row r="40" spans="1:7">
      <c r="A40" s="3">
        <v>54118</v>
      </c>
      <c r="B40" s="371">
        <v>10000</v>
      </c>
      <c r="C40" s="371"/>
      <c r="D40" s="371"/>
      <c r="E40" s="371"/>
      <c r="F40" s="13">
        <f>B40+C40-D40-E40</f>
        <v>10000</v>
      </c>
      <c r="G40" s="3" t="s">
        <v>3840</v>
      </c>
    </row>
    <row r="41" spans="1:7">
      <c r="A41" s="3"/>
      <c r="B41" s="371"/>
      <c r="C41" s="371"/>
      <c r="D41" s="371"/>
      <c r="E41" s="371"/>
      <c r="F41" s="13"/>
      <c r="G41" s="3"/>
    </row>
    <row r="42" spans="1:7">
      <c r="A42" s="3">
        <v>54119</v>
      </c>
      <c r="B42" s="371">
        <v>2000</v>
      </c>
      <c r="C42" s="371"/>
      <c r="D42" s="371"/>
      <c r="E42" s="371"/>
      <c r="F42" s="13">
        <f>B42+C42-D42-E42</f>
        <v>2000</v>
      </c>
      <c r="G42" s="3" t="s">
        <v>3841</v>
      </c>
    </row>
    <row r="43" spans="1:7">
      <c r="A43" s="3"/>
      <c r="B43" s="371"/>
      <c r="C43" s="371"/>
      <c r="D43" s="371"/>
      <c r="E43" s="371"/>
      <c r="F43" s="13"/>
      <c r="G43" s="3"/>
    </row>
    <row r="44" spans="1:7">
      <c r="A44" s="3">
        <v>54199</v>
      </c>
      <c r="B44" s="371">
        <v>2500</v>
      </c>
      <c r="C44" s="371"/>
      <c r="D44" s="371"/>
      <c r="E44" s="371"/>
      <c r="F44" s="13">
        <f>B44+C44-D44-E44</f>
        <v>2500</v>
      </c>
      <c r="G44" s="3" t="s">
        <v>3842</v>
      </c>
    </row>
    <row r="45" spans="1:7">
      <c r="A45" s="3"/>
      <c r="B45" s="371"/>
      <c r="C45" s="371"/>
      <c r="D45" s="371"/>
      <c r="E45" s="371"/>
      <c r="F45" s="13"/>
      <c r="G45" s="3"/>
    </row>
    <row r="46" spans="1:7" ht="21.75" customHeight="1">
      <c r="A46" s="3">
        <v>54201</v>
      </c>
      <c r="B46" s="371">
        <v>3000</v>
      </c>
      <c r="C46" s="371"/>
      <c r="D46" s="371"/>
      <c r="E46" s="371"/>
      <c r="F46" s="13">
        <f>B46+C46-D46-E46</f>
        <v>3000</v>
      </c>
      <c r="G46" s="3" t="s">
        <v>2626</v>
      </c>
    </row>
    <row r="47" spans="1:7">
      <c r="A47" s="3"/>
      <c r="B47" s="371"/>
      <c r="C47" s="371"/>
      <c r="D47" s="371"/>
      <c r="E47" s="371"/>
      <c r="F47" s="13"/>
      <c r="G47" s="3"/>
    </row>
    <row r="48" spans="1:7" ht="23.25" customHeight="1">
      <c r="A48" s="3">
        <v>54205</v>
      </c>
      <c r="B48" s="371">
        <v>3000</v>
      </c>
      <c r="C48" s="371"/>
      <c r="D48" s="371"/>
      <c r="E48" s="371"/>
      <c r="F48" s="13">
        <f>B48+C48-D48-E48</f>
        <v>3000</v>
      </c>
      <c r="G48" s="3" t="s">
        <v>2627</v>
      </c>
    </row>
    <row r="49" spans="1:7">
      <c r="A49" s="3"/>
      <c r="B49" s="371"/>
      <c r="C49" s="371"/>
      <c r="D49" s="371"/>
      <c r="E49" s="371"/>
      <c r="F49" s="13"/>
      <c r="G49" s="3"/>
    </row>
    <row r="50" spans="1:7">
      <c r="A50" s="3">
        <v>54203</v>
      </c>
      <c r="B50" s="371">
        <v>6500</v>
      </c>
      <c r="C50" s="371"/>
      <c r="D50" s="371"/>
      <c r="E50" s="371"/>
      <c r="F50" s="13">
        <f>B50+C50-D50-E50</f>
        <v>6500</v>
      </c>
      <c r="G50" s="3" t="s">
        <v>3843</v>
      </c>
    </row>
    <row r="51" spans="1:7">
      <c r="A51" s="3"/>
      <c r="B51" s="371"/>
      <c r="C51" s="371"/>
      <c r="D51" s="371"/>
      <c r="E51" s="371"/>
      <c r="F51" s="13"/>
      <c r="G51" s="3"/>
    </row>
    <row r="52" spans="1:7" ht="24.75">
      <c r="A52" s="3">
        <v>54301</v>
      </c>
      <c r="B52" s="371">
        <v>32000</v>
      </c>
      <c r="C52" s="371"/>
      <c r="D52" s="371"/>
      <c r="E52" s="371"/>
      <c r="F52" s="13">
        <f>B52+C52-D52-E52</f>
        <v>32000</v>
      </c>
      <c r="G52" s="372" t="s">
        <v>4437</v>
      </c>
    </row>
    <row r="53" spans="1:7">
      <c r="A53" s="3"/>
      <c r="B53" s="371"/>
      <c r="C53" s="371"/>
      <c r="D53" s="371"/>
      <c r="E53" s="371"/>
      <c r="F53" s="13"/>
      <c r="G53" s="372"/>
    </row>
    <row r="54" spans="1:7">
      <c r="A54" s="3">
        <v>54302</v>
      </c>
      <c r="B54" s="371">
        <v>1500</v>
      </c>
      <c r="C54" s="371"/>
      <c r="D54" s="371"/>
      <c r="E54" s="371"/>
      <c r="F54" s="13">
        <f>B54+C54-D54-E54</f>
        <v>1500</v>
      </c>
      <c r="G54" s="372" t="s">
        <v>3844</v>
      </c>
    </row>
    <row r="55" spans="1:7">
      <c r="A55" s="3"/>
      <c r="B55" s="371"/>
      <c r="C55" s="371"/>
      <c r="D55" s="371"/>
      <c r="E55" s="371"/>
      <c r="F55" s="13"/>
      <c r="G55" s="372"/>
    </row>
    <row r="56" spans="1:7">
      <c r="A56" s="3">
        <v>54305</v>
      </c>
      <c r="B56" s="371">
        <v>1000</v>
      </c>
      <c r="C56" s="371"/>
      <c r="D56" s="371"/>
      <c r="E56" s="371"/>
      <c r="F56" s="13">
        <f>B56+C56-D56-E56</f>
        <v>1000</v>
      </c>
      <c r="G56" s="372" t="s">
        <v>3846</v>
      </c>
    </row>
    <row r="57" spans="1:7">
      <c r="A57" s="3"/>
      <c r="B57" s="371"/>
      <c r="C57" s="371"/>
      <c r="D57" s="371"/>
      <c r="E57" s="371"/>
      <c r="F57" s="13"/>
      <c r="G57" s="372"/>
    </row>
    <row r="58" spans="1:7">
      <c r="A58" s="3">
        <v>54313</v>
      </c>
      <c r="B58" s="371">
        <v>5000</v>
      </c>
      <c r="C58" s="371"/>
      <c r="D58" s="371"/>
      <c r="E58" s="371"/>
      <c r="F58" s="13">
        <f>B58+C58-D58-E58</f>
        <v>5000</v>
      </c>
      <c r="G58" s="372" t="s">
        <v>3847</v>
      </c>
    </row>
    <row r="59" spans="1:7">
      <c r="A59" s="3"/>
      <c r="B59" s="371"/>
      <c r="C59" s="371"/>
      <c r="D59" s="371"/>
      <c r="E59" s="371"/>
      <c r="F59" s="13"/>
      <c r="G59" s="372"/>
    </row>
    <row r="60" spans="1:7" ht="15.75" customHeight="1">
      <c r="A60" s="3">
        <v>54316</v>
      </c>
      <c r="B60" s="371">
        <v>34200</v>
      </c>
      <c r="C60" s="371"/>
      <c r="D60" s="371"/>
      <c r="E60" s="371"/>
      <c r="F60" s="13">
        <f>B60+C60-D60-E60</f>
        <v>34200</v>
      </c>
      <c r="G60" s="372" t="s">
        <v>3848</v>
      </c>
    </row>
    <row r="61" spans="1:7">
      <c r="A61" s="3"/>
      <c r="B61" s="371"/>
      <c r="C61" s="371"/>
      <c r="D61" s="371"/>
      <c r="E61" s="371"/>
      <c r="F61" s="13"/>
      <c r="G61" s="372"/>
    </row>
    <row r="62" spans="1:7" ht="18" customHeight="1">
      <c r="A62" s="3">
        <v>54399</v>
      </c>
      <c r="B62" s="371">
        <v>11300</v>
      </c>
      <c r="C62" s="371"/>
      <c r="D62" s="371"/>
      <c r="E62" s="371"/>
      <c r="F62" s="13">
        <f>B62+C62-D62-E62</f>
        <v>11300</v>
      </c>
      <c r="G62" s="372" t="s">
        <v>3849</v>
      </c>
    </row>
    <row r="63" spans="1:7">
      <c r="A63" s="3"/>
      <c r="B63" s="371"/>
      <c r="C63" s="371"/>
      <c r="D63" s="371"/>
      <c r="E63" s="371"/>
      <c r="F63" s="13"/>
      <c r="G63" s="372"/>
    </row>
    <row r="64" spans="1:7">
      <c r="A64" s="3">
        <v>61102</v>
      </c>
      <c r="B64" s="371">
        <v>6700</v>
      </c>
      <c r="C64" s="371"/>
      <c r="D64" s="371"/>
      <c r="E64" s="371"/>
      <c r="F64" s="13">
        <f>B64+C64-D64-E64</f>
        <v>6700</v>
      </c>
      <c r="G64" s="372" t="s">
        <v>3850</v>
      </c>
    </row>
    <row r="65" spans="1:7">
      <c r="A65" s="3"/>
      <c r="B65" s="371"/>
      <c r="C65" s="371"/>
      <c r="D65" s="371"/>
      <c r="E65" s="371"/>
      <c r="F65" s="13"/>
      <c r="G65" s="372"/>
    </row>
    <row r="66" spans="1:7">
      <c r="A66" s="3">
        <v>61104</v>
      </c>
      <c r="B66" s="371">
        <v>5000</v>
      </c>
      <c r="C66" s="371"/>
      <c r="D66" s="371"/>
      <c r="E66" s="371"/>
      <c r="F66" s="13">
        <f>B66+C66-D66-E66</f>
        <v>5000</v>
      </c>
      <c r="G66" s="372" t="s">
        <v>3851</v>
      </c>
    </row>
    <row r="67" spans="1:7">
      <c r="A67" s="3"/>
      <c r="B67" s="371"/>
      <c r="C67" s="371"/>
      <c r="D67" s="371"/>
      <c r="E67" s="371"/>
      <c r="F67" s="13"/>
      <c r="G67" s="372"/>
    </row>
    <row r="68" spans="1:7">
      <c r="A68" s="3">
        <v>61105</v>
      </c>
      <c r="B68" s="371">
        <v>10000</v>
      </c>
      <c r="C68" s="371"/>
      <c r="D68" s="371"/>
      <c r="E68" s="371"/>
      <c r="F68" s="13">
        <f>B68+C68-D68-E68</f>
        <v>10000</v>
      </c>
      <c r="G68" s="372" t="s">
        <v>4446</v>
      </c>
    </row>
    <row r="69" spans="1:7">
      <c r="A69" s="3"/>
      <c r="B69" s="371"/>
      <c r="C69" s="371"/>
      <c r="D69" s="371"/>
      <c r="E69" s="371"/>
      <c r="F69" s="13"/>
      <c r="G69" s="372"/>
    </row>
    <row r="70" spans="1:7">
      <c r="A70" s="3">
        <v>61199</v>
      </c>
      <c r="B70" s="371">
        <v>6900</v>
      </c>
      <c r="C70" s="371"/>
      <c r="D70" s="371"/>
      <c r="E70" s="371"/>
      <c r="F70" s="13">
        <f>B70+C70-D70-E70</f>
        <v>6900</v>
      </c>
      <c r="G70" s="372" t="s">
        <v>3852</v>
      </c>
    </row>
    <row r="71" spans="1:7" ht="21.75" customHeight="1">
      <c r="A71" s="3"/>
      <c r="B71" s="373">
        <f>SUM(B4:B70)</f>
        <v>387709.97</v>
      </c>
      <c r="C71" s="373">
        <f t="shared" ref="C71:F71" si="0">SUM(C4:C70)</f>
        <v>0</v>
      </c>
      <c r="D71" s="373">
        <f t="shared" si="0"/>
        <v>0</v>
      </c>
      <c r="E71" s="373">
        <f t="shared" si="0"/>
        <v>0</v>
      </c>
      <c r="F71" s="373">
        <f t="shared" si="0"/>
        <v>387709.97</v>
      </c>
      <c r="G71" s="3"/>
    </row>
    <row r="72" spans="1:7">
      <c r="A72" s="374"/>
      <c r="B72" s="375">
        <v>387709.97</v>
      </c>
      <c r="C72" s="375"/>
      <c r="D72" s="375"/>
      <c r="E72" s="375"/>
      <c r="F72" s="375"/>
      <c r="G72" s="374"/>
    </row>
    <row r="73" spans="1:7">
      <c r="A73" s="374"/>
      <c r="B73" s="375">
        <f>B71-B72</f>
        <v>0</v>
      </c>
      <c r="C73" s="375"/>
      <c r="D73" s="375"/>
      <c r="E73" s="375"/>
      <c r="F73" s="375"/>
      <c r="G73" s="374"/>
    </row>
    <row r="74" spans="1:7">
      <c r="A74" s="374"/>
      <c r="B74" s="375" t="s">
        <v>3855</v>
      </c>
      <c r="C74" s="2"/>
      <c r="D74" s="324"/>
      <c r="E74" s="375" t="s">
        <v>3856</v>
      </c>
      <c r="F74" s="376"/>
      <c r="G74" s="374"/>
    </row>
    <row r="75" spans="1:7">
      <c r="A75" s="2" t="s">
        <v>3739</v>
      </c>
      <c r="B75" s="377"/>
      <c r="D75" s="457">
        <v>13995.26</v>
      </c>
      <c r="E75" s="333">
        <v>0</v>
      </c>
      <c r="F75" s="378"/>
      <c r="G75" s="2"/>
    </row>
    <row r="76" spans="1:7">
      <c r="A76" s="2" t="s">
        <v>3738</v>
      </c>
      <c r="B76" s="377"/>
      <c r="C76" s="358"/>
      <c r="D76" s="458">
        <v>85381.56</v>
      </c>
      <c r="E76" s="333">
        <v>0</v>
      </c>
      <c r="F76" s="378"/>
      <c r="G76" s="2"/>
    </row>
    <row r="77" spans="1:7">
      <c r="A77" s="2" t="s">
        <v>3737</v>
      </c>
      <c r="B77" s="377"/>
      <c r="C77" s="358"/>
      <c r="D77" s="458">
        <v>363038.5</v>
      </c>
      <c r="E77" s="333">
        <v>224307.59</v>
      </c>
      <c r="F77" s="454"/>
      <c r="G77" s="2"/>
    </row>
    <row r="78" spans="1:7">
      <c r="A78" s="2" t="s">
        <v>3736</v>
      </c>
      <c r="B78" s="377"/>
      <c r="D78" s="457">
        <v>91650.43</v>
      </c>
      <c r="E78" s="333">
        <v>177656.39</v>
      </c>
      <c r="F78" s="455" t="s">
        <v>991</v>
      </c>
      <c r="G78" s="2"/>
    </row>
    <row r="79" spans="1:7" ht="15.75">
      <c r="A79" s="456" t="s">
        <v>3740</v>
      </c>
      <c r="B79" s="377"/>
      <c r="D79" s="459">
        <f>D75+D76+D77+D78</f>
        <v>554065.75</v>
      </c>
      <c r="E79" s="377">
        <f>SUM(E75:E78)</f>
        <v>401963.98</v>
      </c>
      <c r="F79" s="618">
        <f>D79+E79</f>
        <v>956029.73</v>
      </c>
      <c r="G79" s="2"/>
    </row>
    <row r="80" spans="1:7">
      <c r="A80" s="285" t="s">
        <v>3854</v>
      </c>
      <c r="C80" s="2"/>
      <c r="D80" s="471">
        <v>166355.78</v>
      </c>
      <c r="E80" s="609">
        <v>554065.75</v>
      </c>
      <c r="F80" s="337"/>
      <c r="G80" s="2"/>
    </row>
    <row r="81" spans="2:5">
      <c r="B81" s="285" t="s">
        <v>3853</v>
      </c>
      <c r="D81" s="472">
        <f>D79-D80</f>
        <v>387709.97</v>
      </c>
      <c r="E81" s="617">
        <f>E79+E80</f>
        <v>956029.73</v>
      </c>
    </row>
    <row r="82" spans="2:5">
      <c r="D82" s="472">
        <f>D80+D81</f>
        <v>554065.75</v>
      </c>
    </row>
  </sheetData>
  <mergeCells count="7">
    <mergeCell ref="A1:G1"/>
    <mergeCell ref="A2:A3"/>
    <mergeCell ref="B2:B3"/>
    <mergeCell ref="C2:D2"/>
    <mergeCell ref="E2:E3"/>
    <mergeCell ref="F2:F3"/>
    <mergeCell ref="G2:G3"/>
  </mergeCells>
  <pageMargins left="0.70866141732283472" right="0.70866141732283472" top="0.94488188976377963" bottom="0.55118110236220474" header="0.31496062992125984" footer="0.31496062992125984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1"/>
  <sheetViews>
    <sheetView workbookViewId="0">
      <selection activeCell="G26" sqref="G26"/>
    </sheetView>
  </sheetViews>
  <sheetFormatPr baseColWidth="10" defaultRowHeight="15"/>
  <cols>
    <col min="1" max="1" width="15.140625" customWidth="1"/>
    <col min="2" max="2" width="16.28515625" customWidth="1"/>
    <col min="5" max="5" width="12.85546875" customWidth="1"/>
    <col min="6" max="6" width="12.5703125" bestFit="1" customWidth="1"/>
    <col min="7" max="7" width="37.7109375" customWidth="1"/>
  </cols>
  <sheetData>
    <row r="1" spans="1:7" ht="24.75" customHeight="1">
      <c r="A1" s="777" t="s">
        <v>3735</v>
      </c>
      <c r="B1" s="777"/>
      <c r="C1" s="777"/>
      <c r="D1" s="777"/>
      <c r="E1" s="777"/>
      <c r="F1" s="777"/>
      <c r="G1" s="777"/>
    </row>
    <row r="2" spans="1:7" ht="17.25" customHeight="1">
      <c r="A2" s="776" t="s">
        <v>2614</v>
      </c>
      <c r="B2" s="776" t="s">
        <v>2615</v>
      </c>
      <c r="C2" s="776" t="s">
        <v>2616</v>
      </c>
      <c r="D2" s="776"/>
      <c r="E2" s="776" t="s">
        <v>2617</v>
      </c>
      <c r="F2" s="776" t="s">
        <v>2618</v>
      </c>
      <c r="G2" s="776" t="s">
        <v>2619</v>
      </c>
    </row>
    <row r="3" spans="1:7" ht="20.25" customHeight="1">
      <c r="A3" s="776"/>
      <c r="B3" s="776"/>
      <c r="C3" s="368" t="s">
        <v>2620</v>
      </c>
      <c r="D3" s="368" t="s">
        <v>2621</v>
      </c>
      <c r="E3" s="776"/>
      <c r="F3" s="776"/>
      <c r="G3" s="776"/>
    </row>
    <row r="4" spans="1:7" ht="18.75" customHeight="1">
      <c r="A4" s="287">
        <v>51103</v>
      </c>
      <c r="B4" s="380">
        <v>244971.97</v>
      </c>
      <c r="C4" s="381"/>
      <c r="D4" s="381"/>
      <c r="E4" s="381"/>
      <c r="F4" s="382">
        <f>B4+C4-D4-E4</f>
        <v>244971.97</v>
      </c>
      <c r="G4" s="287" t="s">
        <v>2628</v>
      </c>
    </row>
    <row r="5" spans="1:7">
      <c r="A5" s="287"/>
      <c r="B5" s="290"/>
      <c r="C5" s="381"/>
      <c r="D5" s="381"/>
      <c r="E5" s="381"/>
      <c r="F5" s="382"/>
      <c r="G5" s="287"/>
    </row>
    <row r="6" spans="1:7" ht="26.25" customHeight="1">
      <c r="A6" s="287">
        <v>51105</v>
      </c>
      <c r="B6" s="380">
        <f>92400+30800</f>
        <v>123200</v>
      </c>
      <c r="C6" s="381"/>
      <c r="D6" s="381"/>
      <c r="E6" s="381"/>
      <c r="F6" s="382">
        <f t="shared" ref="F6:F14" si="0">B6+C6-D6-E6</f>
        <v>123200</v>
      </c>
      <c r="G6" s="383" t="s">
        <v>3742</v>
      </c>
    </row>
    <row r="7" spans="1:7">
      <c r="A7" s="287"/>
      <c r="B7" s="290"/>
      <c r="C7" s="381"/>
      <c r="D7" s="381"/>
      <c r="E7" s="381"/>
      <c r="F7" s="382"/>
      <c r="G7" s="287"/>
    </row>
    <row r="8" spans="1:7" ht="19.5" customHeight="1">
      <c r="A8" s="287">
        <v>51107</v>
      </c>
      <c r="B8" s="380">
        <v>109500</v>
      </c>
      <c r="C8" s="381"/>
      <c r="D8" s="381"/>
      <c r="E8" s="381"/>
      <c r="F8" s="382">
        <f t="shared" si="0"/>
        <v>109500</v>
      </c>
      <c r="G8" s="287" t="s">
        <v>2629</v>
      </c>
    </row>
    <row r="9" spans="1:7">
      <c r="A9" s="287"/>
      <c r="B9" s="290"/>
      <c r="C9" s="381"/>
      <c r="D9" s="381"/>
      <c r="E9" s="381"/>
      <c r="F9" s="382"/>
      <c r="G9" s="287"/>
    </row>
    <row r="10" spans="1:7" ht="18" customHeight="1">
      <c r="A10" s="287">
        <v>51107</v>
      </c>
      <c r="B10" s="380">
        <v>14115.14</v>
      </c>
      <c r="C10" s="381"/>
      <c r="D10" s="381"/>
      <c r="E10" s="381"/>
      <c r="F10" s="382">
        <f t="shared" si="0"/>
        <v>14115.14</v>
      </c>
      <c r="G10" s="287" t="s">
        <v>2630</v>
      </c>
    </row>
    <row r="11" spans="1:7">
      <c r="A11" s="287"/>
      <c r="B11" s="290"/>
      <c r="C11" s="381"/>
      <c r="D11" s="381"/>
      <c r="E11" s="381"/>
      <c r="F11" s="382"/>
      <c r="G11" s="287"/>
    </row>
    <row r="12" spans="1:7" ht="18.75" customHeight="1">
      <c r="A12" s="287">
        <v>51301</v>
      </c>
      <c r="B12" s="380">
        <v>24840.71</v>
      </c>
      <c r="C12" s="381"/>
      <c r="D12" s="381"/>
      <c r="E12" s="381"/>
      <c r="F12" s="382">
        <f t="shared" si="0"/>
        <v>24840.71</v>
      </c>
      <c r="G12" s="287" t="s">
        <v>2631</v>
      </c>
    </row>
    <row r="13" spans="1:7">
      <c r="A13" s="287"/>
      <c r="B13" s="380"/>
      <c r="C13" s="381"/>
      <c r="D13" s="381"/>
      <c r="E13" s="381"/>
      <c r="F13" s="382"/>
      <c r="G13" s="287"/>
    </row>
    <row r="14" spans="1:7" ht="27" customHeight="1">
      <c r="A14" s="287">
        <v>51903</v>
      </c>
      <c r="B14" s="380">
        <v>21900</v>
      </c>
      <c r="C14" s="381"/>
      <c r="D14" s="381"/>
      <c r="E14" s="381"/>
      <c r="F14" s="382">
        <f t="shared" si="0"/>
        <v>21900</v>
      </c>
      <c r="G14" s="383" t="s">
        <v>2633</v>
      </c>
    </row>
    <row r="15" spans="1:7">
      <c r="A15" s="287"/>
      <c r="B15" s="380"/>
      <c r="C15" s="381"/>
      <c r="D15" s="381"/>
      <c r="E15" s="381"/>
      <c r="F15" s="382"/>
      <c r="G15" s="383"/>
    </row>
    <row r="16" spans="1:7" ht="17.25" customHeight="1">
      <c r="A16" s="460">
        <v>54121</v>
      </c>
      <c r="B16" s="461">
        <v>28300</v>
      </c>
      <c r="C16" s="461"/>
      <c r="D16" s="461"/>
      <c r="E16" s="461"/>
      <c r="F16" s="380">
        <f>B16+C16-D16-E16</f>
        <v>28300</v>
      </c>
      <c r="G16" s="462" t="s">
        <v>2636</v>
      </c>
    </row>
    <row r="17" spans="1:7">
      <c r="A17" s="460"/>
      <c r="B17" s="463"/>
      <c r="C17" s="463"/>
      <c r="D17" s="463"/>
      <c r="E17" s="463"/>
      <c r="F17" s="426"/>
      <c r="G17" s="464"/>
    </row>
    <row r="18" spans="1:7" ht="15" customHeight="1">
      <c r="A18" s="460">
        <v>54201</v>
      </c>
      <c r="B18" s="463">
        <f>90000+6427.19</f>
        <v>96427.19</v>
      </c>
      <c r="C18" s="463"/>
      <c r="D18" s="463"/>
      <c r="E18" s="463"/>
      <c r="F18" s="380">
        <f>B18+C18-D18-E18</f>
        <v>96427.19</v>
      </c>
      <c r="G18" s="464" t="s">
        <v>2637</v>
      </c>
    </row>
    <row r="19" spans="1:7">
      <c r="A19" s="460"/>
      <c r="B19" s="463"/>
      <c r="C19" s="463"/>
      <c r="D19" s="463"/>
      <c r="E19" s="463"/>
      <c r="F19" s="380"/>
      <c r="G19" s="464"/>
    </row>
    <row r="20" spans="1:7" ht="18.75" customHeight="1">
      <c r="A20" s="460">
        <v>54202</v>
      </c>
      <c r="B20" s="463">
        <v>40800</v>
      </c>
      <c r="C20" s="463"/>
      <c r="D20" s="463"/>
      <c r="E20" s="463"/>
      <c r="F20" s="380">
        <f>B20+C20-D20-E20</f>
        <v>40800</v>
      </c>
      <c r="G20" s="464" t="s">
        <v>4449</v>
      </c>
    </row>
    <row r="21" spans="1:7">
      <c r="A21" s="460"/>
      <c r="B21" s="463"/>
      <c r="C21" s="463"/>
      <c r="D21" s="463"/>
      <c r="E21" s="463"/>
      <c r="F21" s="426"/>
      <c r="G21" s="464"/>
    </row>
    <row r="22" spans="1:7">
      <c r="A22" s="460">
        <v>54205</v>
      </c>
      <c r="B22" s="461">
        <v>167900</v>
      </c>
      <c r="C22" s="461"/>
      <c r="D22" s="461"/>
      <c r="E22" s="461"/>
      <c r="F22" s="380">
        <f>B22+C22-D22-E22</f>
        <v>167900</v>
      </c>
      <c r="G22" s="462" t="s">
        <v>2638</v>
      </c>
    </row>
    <row r="23" spans="1:7">
      <c r="A23" s="453"/>
      <c r="B23" s="387"/>
      <c r="C23" s="387"/>
      <c r="D23" s="387"/>
      <c r="E23" s="387"/>
      <c r="F23" s="3"/>
      <c r="G23" s="372"/>
    </row>
    <row r="24" spans="1:7">
      <c r="A24" s="287"/>
      <c r="B24" s="291">
        <f>B4+B6+B8+B10+B12+B14+B16+B18+B22+B20</f>
        <v>871955.01</v>
      </c>
      <c r="C24" s="291">
        <f t="shared" ref="C24:F24" si="1">C4+C6+C8+C10+C12+C14+C16+C18+C22+C20</f>
        <v>0</v>
      </c>
      <c r="D24" s="291">
        <f t="shared" si="1"/>
        <v>0</v>
      </c>
      <c r="E24" s="291">
        <f t="shared" si="1"/>
        <v>0</v>
      </c>
      <c r="F24" s="291">
        <f t="shared" si="1"/>
        <v>871955.01</v>
      </c>
      <c r="G24" s="287"/>
    </row>
    <row r="25" spans="1:7">
      <c r="A25" s="324" t="s">
        <v>2634</v>
      </c>
      <c r="B25" s="384">
        <v>871955.01</v>
      </c>
      <c r="C25" s="324" t="s">
        <v>3730</v>
      </c>
      <c r="D25" s="2"/>
      <c r="E25" s="2"/>
      <c r="F25" s="2"/>
      <c r="G25" s="2"/>
    </row>
    <row r="26" spans="1:7">
      <c r="A26" s="324" t="s">
        <v>2635</v>
      </c>
      <c r="B26" s="379">
        <f>B24-B25</f>
        <v>0</v>
      </c>
      <c r="C26" s="324" t="s">
        <v>3731</v>
      </c>
      <c r="D26" s="2"/>
      <c r="E26" s="2"/>
    </row>
    <row r="27" spans="1:7">
      <c r="A27" s="324" t="s">
        <v>3733</v>
      </c>
      <c r="B27" s="2"/>
      <c r="C27" s="324" t="s">
        <v>3732</v>
      </c>
      <c r="D27" s="2"/>
      <c r="E27" s="2"/>
    </row>
    <row r="28" spans="1:7">
      <c r="A28" s="324" t="s">
        <v>3734</v>
      </c>
      <c r="B28" s="2"/>
      <c r="C28" s="2"/>
      <c r="D28" s="324" t="s">
        <v>991</v>
      </c>
      <c r="E28" s="384">
        <v>871955.01</v>
      </c>
      <c r="F28" s="324"/>
      <c r="G28" s="2"/>
    </row>
    <row r="29" spans="1:7">
      <c r="A29" s="2"/>
      <c r="B29" s="324"/>
      <c r="C29" s="2"/>
      <c r="D29" s="2"/>
      <c r="E29" s="379"/>
      <c r="F29" s="2"/>
      <c r="G29" s="2"/>
    </row>
    <row r="30" spans="1:7">
      <c r="A30" s="385"/>
      <c r="B30" s="324"/>
      <c r="C30" s="2"/>
      <c r="D30" s="2"/>
      <c r="E30" s="384"/>
      <c r="F30" s="2"/>
      <c r="G30" s="2"/>
    </row>
    <row r="31" spans="1:7">
      <c r="A31" s="2"/>
      <c r="B31" s="324"/>
      <c r="C31" s="2"/>
      <c r="D31" s="2"/>
      <c r="E31" s="379"/>
      <c r="F31" s="2"/>
      <c r="G31" s="2"/>
    </row>
  </sheetData>
  <mergeCells count="7">
    <mergeCell ref="A1:G1"/>
    <mergeCell ref="A2:A3"/>
    <mergeCell ref="B2:B3"/>
    <mergeCell ref="C2:D2"/>
    <mergeCell ref="E2:E3"/>
    <mergeCell ref="F2:F3"/>
    <mergeCell ref="G2:G3"/>
  </mergeCells>
  <pageMargins left="0.70866141732283472" right="0.70866141732283472" top="1.1417322834645669" bottom="0.74803149606299213" header="0.31496062992125984" footer="0.31496062992125984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F10-C7B8-4267-9125-5750A6D96979}">
  <dimension ref="A1:D163"/>
  <sheetViews>
    <sheetView topLeftCell="A13" workbookViewId="0">
      <selection activeCell="A25" sqref="A25"/>
    </sheetView>
  </sheetViews>
  <sheetFormatPr baseColWidth="10" defaultRowHeight="15"/>
  <cols>
    <col min="1" max="1" width="74.5703125" customWidth="1"/>
    <col min="2" max="2" width="18.85546875" customWidth="1"/>
    <col min="3" max="3" width="17.7109375" customWidth="1"/>
    <col min="4" max="4" width="21.85546875" customWidth="1"/>
  </cols>
  <sheetData>
    <row r="1" spans="1:4" ht="15.75" customHeight="1">
      <c r="A1" s="781" t="s">
        <v>3859</v>
      </c>
      <c r="B1" s="781"/>
      <c r="C1" s="781"/>
      <c r="D1" s="781"/>
    </row>
    <row r="2" spans="1:4" ht="17.25" customHeight="1">
      <c r="A2" s="780" t="s">
        <v>3858</v>
      </c>
      <c r="B2" s="780"/>
      <c r="C2" s="780"/>
      <c r="D2" s="780"/>
    </row>
    <row r="3" spans="1:4" ht="18" customHeight="1">
      <c r="A3" s="781" t="s">
        <v>4479</v>
      </c>
      <c r="B3" s="781"/>
      <c r="C3" s="781"/>
      <c r="D3" s="781"/>
    </row>
    <row r="4" spans="1:4" ht="20.25" customHeight="1">
      <c r="A4" s="476" t="s">
        <v>4</v>
      </c>
      <c r="B4" s="426" t="s">
        <v>3860</v>
      </c>
      <c r="C4" s="426" t="s">
        <v>3861</v>
      </c>
      <c r="D4" s="426" t="s">
        <v>991</v>
      </c>
    </row>
    <row r="5" spans="1:4" ht="19.5" customHeight="1">
      <c r="A5" s="477" t="s">
        <v>4451</v>
      </c>
      <c r="B5" s="305"/>
      <c r="C5" s="305"/>
      <c r="D5" s="478"/>
    </row>
    <row r="6" spans="1:4" ht="15.75" customHeight="1">
      <c r="A6" s="479" t="s">
        <v>3862</v>
      </c>
      <c r="B6" s="305"/>
      <c r="C6" s="478"/>
      <c r="D6" s="575">
        <f>C7+C13</f>
        <v>352011.38</v>
      </c>
    </row>
    <row r="7" spans="1:4" ht="16.5" customHeight="1">
      <c r="A7" s="480" t="s">
        <v>4467</v>
      </c>
      <c r="B7" s="478"/>
      <c r="C7" s="574">
        <f>B8+B9+B10+B11+B12</f>
        <v>351511.38</v>
      </c>
      <c r="D7" s="305"/>
    </row>
    <row r="8" spans="1:4" ht="17.25" customHeight="1">
      <c r="A8" s="573" t="s">
        <v>4453</v>
      </c>
      <c r="B8" s="478">
        <v>157280.35</v>
      </c>
      <c r="C8" s="311"/>
      <c r="D8" s="305"/>
    </row>
    <row r="9" spans="1:4" ht="17.25" customHeight="1">
      <c r="A9" s="573" t="s">
        <v>4452</v>
      </c>
      <c r="B9" s="478">
        <v>54251.3</v>
      </c>
      <c r="C9" s="311"/>
      <c r="D9" s="305"/>
    </row>
    <row r="10" spans="1:4" ht="17.25" customHeight="1">
      <c r="A10" s="573" t="s">
        <v>4454</v>
      </c>
      <c r="B10" s="478">
        <v>70515.8</v>
      </c>
      <c r="C10" s="311"/>
      <c r="D10" s="305"/>
    </row>
    <row r="11" spans="1:4" ht="17.25" customHeight="1">
      <c r="A11" s="573" t="s">
        <v>4455</v>
      </c>
      <c r="B11" s="478">
        <v>20321.12</v>
      </c>
      <c r="C11" s="311"/>
      <c r="D11" s="305"/>
    </row>
    <row r="12" spans="1:4" ht="17.25" customHeight="1">
      <c r="A12" s="573" t="s">
        <v>4456</v>
      </c>
      <c r="B12" s="483">
        <v>49142.81</v>
      </c>
      <c r="C12" s="311"/>
      <c r="D12" s="305"/>
    </row>
    <row r="13" spans="1:4" ht="16.5" customHeight="1">
      <c r="A13" s="480" t="s">
        <v>4468</v>
      </c>
      <c r="B13" s="481"/>
      <c r="C13" s="483">
        <f>B14</f>
        <v>500</v>
      </c>
      <c r="D13" s="478"/>
    </row>
    <row r="14" spans="1:4" ht="15.75" customHeight="1">
      <c r="A14" s="480" t="s">
        <v>4457</v>
      </c>
      <c r="B14" s="566">
        <v>500</v>
      </c>
      <c r="C14" s="482"/>
      <c r="D14" s="305"/>
    </row>
    <row r="15" spans="1:4" ht="14.25" customHeight="1">
      <c r="A15" s="480" t="s">
        <v>4460</v>
      </c>
      <c r="B15" s="481"/>
      <c r="C15" s="483">
        <f>B16</f>
        <v>22.86</v>
      </c>
      <c r="D15" s="478">
        <f>C15</f>
        <v>22.86</v>
      </c>
    </row>
    <row r="16" spans="1:4" ht="16.5" customHeight="1">
      <c r="A16" s="480" t="s">
        <v>4458</v>
      </c>
      <c r="B16" s="566">
        <v>22.86</v>
      </c>
      <c r="C16" s="482"/>
      <c r="D16" s="305"/>
    </row>
    <row r="17" spans="1:4" ht="15.75" customHeight="1">
      <c r="A17" s="480" t="s">
        <v>4461</v>
      </c>
      <c r="B17" s="481"/>
      <c r="C17" s="483">
        <f>B18</f>
        <v>23</v>
      </c>
      <c r="D17" s="478">
        <f>C17</f>
        <v>23</v>
      </c>
    </row>
    <row r="18" spans="1:4" ht="17.25" customHeight="1">
      <c r="A18" s="480" t="s">
        <v>4459</v>
      </c>
      <c r="B18" s="483">
        <v>23</v>
      </c>
      <c r="C18" s="311"/>
      <c r="D18" s="478"/>
    </row>
    <row r="19" spans="1:4" ht="16.5" customHeight="1">
      <c r="A19" s="484" t="s">
        <v>3863</v>
      </c>
      <c r="B19" s="485"/>
      <c r="C19" s="305"/>
      <c r="D19" s="486">
        <f>D6+D15+D17</f>
        <v>352057.24</v>
      </c>
    </row>
    <row r="20" spans="1:4">
      <c r="A20" s="484" t="s">
        <v>3864</v>
      </c>
      <c r="B20" s="485"/>
      <c r="C20" s="305"/>
      <c r="D20" s="487"/>
    </row>
    <row r="21" spans="1:4">
      <c r="A21" s="488" t="s">
        <v>4476</v>
      </c>
      <c r="B21" s="501"/>
      <c r="C21" s="489">
        <f>B22+B23+B24</f>
        <v>59753.59</v>
      </c>
      <c r="D21" s="478">
        <f>C21</f>
        <v>59753.59</v>
      </c>
    </row>
    <row r="22" spans="1:4" ht="13.5" customHeight="1">
      <c r="A22" s="488" t="s">
        <v>4462</v>
      </c>
      <c r="B22" s="501">
        <v>2563</v>
      </c>
      <c r="C22" s="489"/>
      <c r="D22" s="478"/>
    </row>
    <row r="23" spans="1:4" ht="13.5" customHeight="1">
      <c r="A23" s="488" t="s">
        <v>4463</v>
      </c>
      <c r="B23" s="501">
        <v>6076.24</v>
      </c>
      <c r="C23" s="489"/>
      <c r="D23" s="478"/>
    </row>
    <row r="24" spans="1:4" ht="13.5" customHeight="1">
      <c r="A24" s="488" t="s">
        <v>4464</v>
      </c>
      <c r="B24" s="503">
        <v>51114.35</v>
      </c>
      <c r="C24" s="305"/>
      <c r="D24" s="478"/>
    </row>
    <row r="25" spans="1:4" ht="19.5" customHeight="1" thickBot="1">
      <c r="A25" s="490" t="s">
        <v>4465</v>
      </c>
      <c r="B25" s="491"/>
      <c r="C25" s="290"/>
      <c r="D25" s="492">
        <f>D19-D21</f>
        <v>292303.65000000002</v>
      </c>
    </row>
    <row r="26" spans="1:4" ht="13.5" customHeight="1" thickTop="1">
      <c r="A26" s="332" t="s">
        <v>3865</v>
      </c>
      <c r="B26" s="285" t="s">
        <v>3866</v>
      </c>
    </row>
    <row r="27" spans="1:4" ht="13.5" customHeight="1">
      <c r="A27" s="493" t="s">
        <v>4466</v>
      </c>
      <c r="B27" s="494" t="s">
        <v>4469</v>
      </c>
      <c r="C27" s="2" t="s">
        <v>4470</v>
      </c>
      <c r="D27" s="378">
        <v>54251.3</v>
      </c>
    </row>
    <row r="28" spans="1:4" ht="13.5" customHeight="1">
      <c r="A28" s="493" t="s">
        <v>4481</v>
      </c>
      <c r="C28" s="374" t="s">
        <v>4471</v>
      </c>
      <c r="D28" s="454">
        <v>70515.8</v>
      </c>
    </row>
    <row r="29" spans="1:4" ht="17.25" customHeight="1" thickBot="1">
      <c r="A29" s="496" t="s">
        <v>4477</v>
      </c>
      <c r="B29" s="359"/>
      <c r="C29" t="s">
        <v>4472</v>
      </c>
      <c r="D29" s="576">
        <v>20321.12</v>
      </c>
    </row>
    <row r="30" spans="1:4" ht="17.25" customHeight="1" thickTop="1">
      <c r="A30" s="497" t="s">
        <v>4478</v>
      </c>
      <c r="B30" s="494"/>
      <c r="C30" s="632" t="s">
        <v>4473</v>
      </c>
      <c r="D30" s="577">
        <v>49142.81</v>
      </c>
    </row>
    <row r="31" spans="1:4" ht="13.5" customHeight="1">
      <c r="A31" s="499"/>
      <c r="B31" s="494"/>
      <c r="C31" s="454" t="s">
        <v>991</v>
      </c>
      <c r="D31" s="379">
        <f>D27+D28+D29+D30</f>
        <v>194231.03</v>
      </c>
    </row>
    <row r="32" spans="1:4">
      <c r="A32" s="493"/>
      <c r="B32" s="494" t="s">
        <v>3864</v>
      </c>
      <c r="C32" s="454" t="s">
        <v>4474</v>
      </c>
      <c r="D32" s="577">
        <v>59753.59</v>
      </c>
    </row>
    <row r="33" spans="1:4" ht="17.25" customHeight="1">
      <c r="A33" s="493"/>
      <c r="B33" s="500" t="s">
        <v>4475</v>
      </c>
      <c r="C33" s="454"/>
      <c r="D33" s="498">
        <f>D31-D32</f>
        <v>134477.44</v>
      </c>
    </row>
    <row r="34" spans="1:4" ht="19.5" customHeight="1">
      <c r="A34" s="780" t="s">
        <v>3859</v>
      </c>
      <c r="B34" s="780"/>
      <c r="C34" s="780"/>
      <c r="D34" s="780"/>
    </row>
    <row r="35" spans="1:4" ht="20.25" customHeight="1">
      <c r="A35" s="780" t="s">
        <v>3858</v>
      </c>
      <c r="B35" s="780"/>
      <c r="C35" s="780"/>
      <c r="D35" s="780"/>
    </row>
    <row r="36" spans="1:4" ht="20.25" customHeight="1">
      <c r="A36" s="780" t="s">
        <v>4480</v>
      </c>
      <c r="B36" s="780"/>
      <c r="C36" s="780"/>
      <c r="D36" s="780"/>
    </row>
    <row r="37" spans="1:4" ht="20.25" customHeight="1">
      <c r="A37" s="426" t="s">
        <v>4</v>
      </c>
      <c r="B37" s="426" t="s">
        <v>3860</v>
      </c>
      <c r="C37" s="426" t="s">
        <v>3861</v>
      </c>
      <c r="D37" s="426" t="s">
        <v>991</v>
      </c>
    </row>
    <row r="38" spans="1:4" ht="16.5" customHeight="1">
      <c r="A38" s="305" t="s">
        <v>4491</v>
      </c>
      <c r="B38" s="305"/>
      <c r="C38" s="305"/>
      <c r="D38" s="478"/>
    </row>
    <row r="39" spans="1:4" ht="18" customHeight="1">
      <c r="A39" s="305" t="s">
        <v>3862</v>
      </c>
      <c r="B39" s="305"/>
      <c r="C39" s="478"/>
      <c r="D39" s="575">
        <f>C40+C44</f>
        <v>956029.73</v>
      </c>
    </row>
    <row r="40" spans="1:4" ht="19.5" customHeight="1">
      <c r="A40" s="306" t="s">
        <v>3867</v>
      </c>
      <c r="B40" s="478"/>
      <c r="C40" s="575">
        <f>B41+B42+B43</f>
        <v>956029.73</v>
      </c>
      <c r="D40" s="305"/>
    </row>
    <row r="41" spans="1:4" ht="19.5" customHeight="1">
      <c r="A41" s="306" t="s">
        <v>4483</v>
      </c>
      <c r="B41" s="478">
        <v>401963.98</v>
      </c>
      <c r="C41" s="305"/>
      <c r="D41" s="305"/>
    </row>
    <row r="42" spans="1:4" ht="19.5" customHeight="1">
      <c r="A42" s="306" t="s">
        <v>4484</v>
      </c>
      <c r="B42" s="478">
        <v>327201.88</v>
      </c>
      <c r="C42" s="305"/>
      <c r="D42" s="305"/>
    </row>
    <row r="43" spans="1:4" ht="19.5" customHeight="1">
      <c r="A43" s="306" t="s">
        <v>4485</v>
      </c>
      <c r="B43" s="483">
        <v>226863.87</v>
      </c>
      <c r="C43" s="305"/>
      <c r="D43" s="305"/>
    </row>
    <row r="44" spans="1:4" ht="18" customHeight="1">
      <c r="A44" s="479" t="s">
        <v>4486</v>
      </c>
      <c r="B44" s="478"/>
      <c r="C44" s="483">
        <f>B45</f>
        <v>0</v>
      </c>
      <c r="D44" s="478">
        <f>C44</f>
        <v>0</v>
      </c>
    </row>
    <row r="45" spans="1:4" ht="15.75" customHeight="1">
      <c r="A45" s="502" t="s">
        <v>4487</v>
      </c>
      <c r="B45" s="483">
        <v>0</v>
      </c>
      <c r="C45" s="305"/>
      <c r="D45" s="491"/>
    </row>
    <row r="46" spans="1:4" ht="19.5" customHeight="1">
      <c r="A46" s="504" t="s">
        <v>3863</v>
      </c>
      <c r="B46" s="305"/>
      <c r="C46" s="305"/>
      <c r="D46" s="487">
        <f>D39</f>
        <v>956029.73</v>
      </c>
    </row>
    <row r="47" spans="1:4" ht="20.25" customHeight="1">
      <c r="A47" s="484" t="s">
        <v>3864</v>
      </c>
      <c r="B47" s="305"/>
      <c r="C47" s="478"/>
      <c r="D47" s="487"/>
    </row>
    <row r="48" spans="1:4" ht="24" customHeight="1">
      <c r="A48" s="479" t="s">
        <v>4489</v>
      </c>
      <c r="B48" s="501"/>
      <c r="C48" s="501">
        <f>B49</f>
        <v>0</v>
      </c>
      <c r="D48" s="778">
        <f>C48</f>
        <v>0</v>
      </c>
    </row>
    <row r="49" spans="1:4" ht="21.75" customHeight="1">
      <c r="A49" s="502" t="s">
        <v>4488</v>
      </c>
      <c r="B49" s="503">
        <v>0</v>
      </c>
      <c r="C49" s="578"/>
      <c r="D49" s="782"/>
    </row>
    <row r="50" spans="1:4" ht="25.5" customHeight="1">
      <c r="A50" s="505" t="s">
        <v>4482</v>
      </c>
      <c r="B50" s="506"/>
      <c r="C50" s="505"/>
      <c r="D50" s="291">
        <f>D46-D48</f>
        <v>956029.73</v>
      </c>
    </row>
    <row r="51" spans="1:4">
      <c r="A51" s="324"/>
      <c r="B51" s="324" t="s">
        <v>3866</v>
      </c>
      <c r="C51" s="324" t="s">
        <v>4492</v>
      </c>
      <c r="D51" s="385">
        <v>387709.97</v>
      </c>
    </row>
    <row r="52" spans="1:4">
      <c r="A52" s="324"/>
      <c r="B52" s="324"/>
      <c r="C52" s="324" t="s">
        <v>4493</v>
      </c>
      <c r="D52" s="577">
        <v>568319.76</v>
      </c>
    </row>
    <row r="53" spans="1:4">
      <c r="A53" s="324"/>
      <c r="B53" s="324"/>
      <c r="C53" s="324" t="s">
        <v>4494</v>
      </c>
      <c r="D53" s="379">
        <f>D51+D52</f>
        <v>956029.73</v>
      </c>
    </row>
    <row r="54" spans="1:4">
      <c r="A54" s="324"/>
      <c r="B54" s="324"/>
      <c r="C54" s="324"/>
      <c r="D54" s="379"/>
    </row>
    <row r="55" spans="1:4">
      <c r="A55" s="324"/>
      <c r="B55" s="324"/>
      <c r="C55" s="324"/>
      <c r="D55" s="379"/>
    </row>
    <row r="56" spans="1:4">
      <c r="A56" s="324"/>
      <c r="B56" s="324"/>
      <c r="C56" s="324"/>
      <c r="D56" s="379"/>
    </row>
    <row r="57" spans="1:4">
      <c r="A57" s="324"/>
      <c r="B57" s="324"/>
      <c r="C57" s="324"/>
      <c r="D57" s="379"/>
    </row>
    <row r="58" spans="1:4">
      <c r="A58" s="324"/>
      <c r="B58" s="324"/>
      <c r="C58" s="324"/>
      <c r="D58" s="379"/>
    </row>
    <row r="59" spans="1:4">
      <c r="A59" s="324"/>
      <c r="B59" s="324"/>
      <c r="C59" s="324"/>
      <c r="D59" s="379"/>
    </row>
    <row r="60" spans="1:4">
      <c r="A60" s="324"/>
      <c r="B60" s="324"/>
      <c r="C60" s="324"/>
      <c r="D60" s="379"/>
    </row>
    <row r="61" spans="1:4">
      <c r="A61" s="324"/>
      <c r="B61" s="324"/>
      <c r="C61" s="324"/>
      <c r="D61" s="379"/>
    </row>
    <row r="62" spans="1:4">
      <c r="A62" s="324"/>
      <c r="B62" s="324"/>
      <c r="C62" s="324"/>
      <c r="D62" s="379"/>
    </row>
    <row r="63" spans="1:4">
      <c r="A63" s="324"/>
      <c r="B63" s="324"/>
      <c r="C63" s="324"/>
      <c r="D63" s="379"/>
    </row>
    <row r="64" spans="1:4" ht="27.75" customHeight="1">
      <c r="A64" s="781" t="s">
        <v>3859</v>
      </c>
      <c r="B64" s="781"/>
      <c r="C64" s="781"/>
      <c r="D64" s="781"/>
    </row>
    <row r="65" spans="1:4" ht="22.5" customHeight="1">
      <c r="A65" s="780" t="s">
        <v>3858</v>
      </c>
      <c r="B65" s="780"/>
      <c r="C65" s="780"/>
      <c r="D65" s="780"/>
    </row>
    <row r="66" spans="1:4" ht="24" customHeight="1">
      <c r="A66" s="781" t="s">
        <v>4490</v>
      </c>
      <c r="B66" s="781"/>
      <c r="C66" s="781"/>
      <c r="D66" s="781"/>
    </row>
    <row r="67" spans="1:4" ht="28.5" customHeight="1">
      <c r="A67" s="476" t="s">
        <v>4</v>
      </c>
      <c r="B67" s="426" t="s">
        <v>3860</v>
      </c>
      <c r="C67" s="426" t="s">
        <v>3861</v>
      </c>
      <c r="D67" s="426" t="s">
        <v>991</v>
      </c>
    </row>
    <row r="68" spans="1:4" ht="21" customHeight="1">
      <c r="A68" s="477" t="s">
        <v>4451</v>
      </c>
      <c r="B68" s="305"/>
      <c r="C68" s="305"/>
      <c r="D68" s="478">
        <f>C69</f>
        <v>588</v>
      </c>
    </row>
    <row r="69" spans="1:4" ht="19.5" customHeight="1">
      <c r="A69" s="479" t="s">
        <v>3862</v>
      </c>
      <c r="B69" s="305"/>
      <c r="C69" s="478">
        <f>B70</f>
        <v>588</v>
      </c>
      <c r="D69" s="305"/>
    </row>
    <row r="70" spans="1:4" ht="20.25" customHeight="1">
      <c r="A70" s="480" t="s">
        <v>3867</v>
      </c>
      <c r="B70" s="478">
        <v>588</v>
      </c>
      <c r="C70" s="311"/>
      <c r="D70" s="305"/>
    </row>
    <row r="71" spans="1:4" ht="21" customHeight="1">
      <c r="A71" s="509" t="s">
        <v>3863</v>
      </c>
      <c r="B71" s="510"/>
      <c r="C71" s="511"/>
      <c r="D71" s="486">
        <f>D68</f>
        <v>588</v>
      </c>
    </row>
    <row r="72" spans="1:4" ht="21.75" customHeight="1">
      <c r="A72" s="509" t="s">
        <v>3868</v>
      </c>
      <c r="B72" s="478"/>
      <c r="C72" s="305"/>
      <c r="D72" s="478"/>
    </row>
    <row r="73" spans="1:4" ht="19.5" customHeight="1">
      <c r="A73" s="479" t="s">
        <v>3869</v>
      </c>
      <c r="B73" s="512">
        <v>0</v>
      </c>
      <c r="C73" s="512"/>
      <c r="D73" s="478">
        <f>C73</f>
        <v>0</v>
      </c>
    </row>
    <row r="74" spans="1:4" ht="21.75" customHeight="1">
      <c r="A74" s="484" t="s">
        <v>3864</v>
      </c>
      <c r="B74" s="485"/>
      <c r="C74" s="489"/>
      <c r="D74" s="487"/>
    </row>
    <row r="75" spans="1:4" ht="36" customHeight="1">
      <c r="A75" s="479" t="s">
        <v>4500</v>
      </c>
      <c r="B75" s="483">
        <v>0</v>
      </c>
      <c r="C75" s="478">
        <f>B75</f>
        <v>0</v>
      </c>
      <c r="D75" s="489">
        <f>C75</f>
        <v>0</v>
      </c>
    </row>
    <row r="76" spans="1:4" ht="26.25" customHeight="1">
      <c r="A76" s="490" t="s">
        <v>4465</v>
      </c>
      <c r="B76" s="491"/>
      <c r="C76" s="290"/>
      <c r="D76" s="291">
        <f>D71+D73-D75</f>
        <v>588</v>
      </c>
    </row>
    <row r="77" spans="1:4">
      <c r="A77" s="2"/>
      <c r="B77" s="2"/>
      <c r="C77" s="2"/>
      <c r="D77" s="2"/>
    </row>
    <row r="78" spans="1:4">
      <c r="A78" s="2"/>
      <c r="B78" s="2"/>
      <c r="C78" s="2"/>
      <c r="D78" s="2"/>
    </row>
    <row r="79" spans="1:4">
      <c r="A79" s="2"/>
      <c r="B79" s="2"/>
      <c r="C79" s="2"/>
      <c r="D79" s="2"/>
    </row>
    <row r="80" spans="1:4">
      <c r="A80" s="2"/>
      <c r="B80" s="2"/>
      <c r="C80" s="2"/>
      <c r="D80" s="2"/>
    </row>
    <row r="81" spans="1:4">
      <c r="A81" s="2"/>
      <c r="B81" s="2"/>
      <c r="C81" s="2"/>
      <c r="D81" s="2"/>
    </row>
    <row r="82" spans="1:4">
      <c r="A82" s="2"/>
      <c r="B82" s="2"/>
      <c r="C82" s="2"/>
      <c r="D82" s="2"/>
    </row>
    <row r="83" spans="1:4">
      <c r="A83" s="2"/>
      <c r="B83" s="2"/>
      <c r="C83" s="2"/>
      <c r="D83" s="2"/>
    </row>
    <row r="84" spans="1:4">
      <c r="A84" s="2"/>
      <c r="B84" s="2"/>
      <c r="C84" s="2"/>
      <c r="D84" s="2"/>
    </row>
    <row r="85" spans="1:4">
      <c r="A85" s="2"/>
      <c r="B85" s="2"/>
      <c r="C85" s="2"/>
      <c r="D85" s="2"/>
    </row>
    <row r="86" spans="1:4">
      <c r="A86" s="2"/>
      <c r="B86" s="2"/>
      <c r="C86" s="2"/>
      <c r="D86" s="2"/>
    </row>
    <row r="87" spans="1:4">
      <c r="A87" s="2"/>
      <c r="B87" s="2"/>
      <c r="C87" s="2"/>
      <c r="D87" s="2"/>
    </row>
    <row r="88" spans="1:4">
      <c r="A88" s="2"/>
      <c r="B88" s="2"/>
      <c r="C88" s="2"/>
      <c r="D88" s="2"/>
    </row>
    <row r="89" spans="1:4">
      <c r="A89" s="2"/>
      <c r="B89" s="2"/>
      <c r="C89" s="2"/>
      <c r="D89" s="2"/>
    </row>
    <row r="90" spans="1:4">
      <c r="A90" s="2"/>
      <c r="B90" s="2"/>
      <c r="C90" s="2"/>
      <c r="D90" s="2"/>
    </row>
    <row r="91" spans="1:4">
      <c r="A91" s="2"/>
      <c r="B91" s="2"/>
      <c r="C91" s="2"/>
      <c r="D91" s="2"/>
    </row>
    <row r="92" spans="1:4" ht="18.75">
      <c r="A92" s="780" t="s">
        <v>3859</v>
      </c>
      <c r="B92" s="780"/>
      <c r="C92" s="780"/>
      <c r="D92" s="780"/>
    </row>
    <row r="93" spans="1:4" ht="18.75">
      <c r="A93" s="780" t="s">
        <v>3858</v>
      </c>
      <c r="B93" s="780"/>
      <c r="C93" s="780"/>
      <c r="D93" s="780"/>
    </row>
    <row r="94" spans="1:4" ht="18.75">
      <c r="A94" s="780" t="s">
        <v>4495</v>
      </c>
      <c r="B94" s="780"/>
      <c r="C94" s="780"/>
      <c r="D94" s="780"/>
    </row>
    <row r="95" spans="1:4" ht="24.75" customHeight="1">
      <c r="A95" s="426" t="s">
        <v>4</v>
      </c>
      <c r="B95" s="426" t="s">
        <v>3860</v>
      </c>
      <c r="C95" s="426" t="s">
        <v>3861</v>
      </c>
      <c r="D95" s="426" t="s">
        <v>991</v>
      </c>
    </row>
    <row r="96" spans="1:4" ht="18.75" customHeight="1">
      <c r="A96" s="305" t="s">
        <v>4491</v>
      </c>
      <c r="B96" s="305"/>
      <c r="C96" s="305"/>
      <c r="D96" s="478"/>
    </row>
    <row r="97" spans="1:4" ht="18" customHeight="1">
      <c r="A97" s="305" t="s">
        <v>3862</v>
      </c>
      <c r="B97" s="305"/>
      <c r="C97" s="478"/>
      <c r="D97" s="575">
        <f>C98</f>
        <v>62753.66</v>
      </c>
    </row>
    <row r="98" spans="1:4" ht="18.75" customHeight="1">
      <c r="A98" s="306" t="s">
        <v>3867</v>
      </c>
      <c r="B98" s="478"/>
      <c r="C98" s="575">
        <f>B99+B100+B101+B102</f>
        <v>62753.66</v>
      </c>
      <c r="D98" s="305"/>
    </row>
    <row r="99" spans="1:4" ht="18.75" customHeight="1">
      <c r="A99" s="306" t="s">
        <v>4483</v>
      </c>
      <c r="B99" s="478">
        <v>26905.15</v>
      </c>
      <c r="C99" s="305"/>
      <c r="D99" s="305"/>
    </row>
    <row r="100" spans="1:4" ht="18.75" customHeight="1">
      <c r="A100" s="306" t="s">
        <v>4485</v>
      </c>
      <c r="B100" s="478">
        <v>23425.62</v>
      </c>
      <c r="C100" s="305"/>
      <c r="D100" s="305"/>
    </row>
    <row r="101" spans="1:4" ht="18.75" customHeight="1">
      <c r="A101" s="306" t="s">
        <v>4496</v>
      </c>
      <c r="B101" s="478">
        <v>5475.05</v>
      </c>
      <c r="C101" s="305"/>
      <c r="D101" s="305"/>
    </row>
    <row r="102" spans="1:4" ht="18" customHeight="1">
      <c r="A102" s="579" t="s">
        <v>4497</v>
      </c>
      <c r="B102" s="483">
        <v>6947.84</v>
      </c>
      <c r="C102" s="305"/>
      <c r="D102" s="305"/>
    </row>
    <row r="103" spans="1:4" ht="19.5" customHeight="1">
      <c r="A103" s="479" t="s">
        <v>3870</v>
      </c>
      <c r="B103" s="778">
        <v>0</v>
      </c>
      <c r="C103" s="778">
        <f>B103</f>
        <v>0</v>
      </c>
      <c r="D103" s="778">
        <f>C103</f>
        <v>0</v>
      </c>
    </row>
    <row r="104" spans="1:4">
      <c r="A104" s="502"/>
      <c r="B104" s="779"/>
      <c r="C104" s="779"/>
      <c r="D104" s="779"/>
    </row>
    <row r="105" spans="1:4" ht="18" customHeight="1">
      <c r="A105" s="504" t="s">
        <v>4499</v>
      </c>
      <c r="B105" s="305"/>
      <c r="C105" s="305"/>
      <c r="D105" s="487">
        <f>D97-D103</f>
        <v>62753.66</v>
      </c>
    </row>
    <row r="106" spans="1:4" ht="19.5" customHeight="1">
      <c r="A106" s="484" t="s">
        <v>3864</v>
      </c>
      <c r="B106" s="305"/>
      <c r="C106" s="478"/>
      <c r="D106" s="487"/>
    </row>
    <row r="107" spans="1:4" ht="19.5" customHeight="1">
      <c r="A107" s="479" t="s">
        <v>4498</v>
      </c>
      <c r="B107" s="565">
        <v>0</v>
      </c>
      <c r="C107" s="508">
        <f>B107</f>
        <v>0</v>
      </c>
      <c r="D107" s="508">
        <f>C107</f>
        <v>0</v>
      </c>
    </row>
    <row r="108" spans="1:4" ht="27" customHeight="1">
      <c r="A108" s="505" t="s">
        <v>4482</v>
      </c>
      <c r="B108" s="506"/>
      <c r="C108" s="505"/>
      <c r="D108" s="291">
        <f>D105-D107</f>
        <v>62753.66</v>
      </c>
    </row>
    <row r="109" spans="1:4">
      <c r="A109" s="332"/>
      <c r="B109" s="285"/>
    </row>
    <row r="110" spans="1:4">
      <c r="A110" s="493"/>
      <c r="B110" s="494"/>
      <c r="C110" s="2"/>
      <c r="D110" s="378"/>
    </row>
    <row r="111" spans="1:4">
      <c r="A111" s="493"/>
      <c r="B111" s="494"/>
      <c r="C111" s="2"/>
      <c r="D111" s="378"/>
    </row>
    <row r="112" spans="1:4">
      <c r="A112" s="507"/>
      <c r="B112" s="495"/>
      <c r="C112" s="2"/>
      <c r="D112" s="454"/>
    </row>
    <row r="113" spans="1:4">
      <c r="A113" s="2"/>
      <c r="B113" s="2"/>
      <c r="C113" s="2"/>
      <c r="D113" s="2"/>
    </row>
    <row r="114" spans="1:4">
      <c r="A114" s="2"/>
      <c r="B114" s="2"/>
      <c r="C114" s="2"/>
      <c r="D114" s="2"/>
    </row>
    <row r="115" spans="1:4">
      <c r="A115" s="2"/>
      <c r="B115" s="2"/>
      <c r="C115" s="2"/>
      <c r="D115" s="2"/>
    </row>
    <row r="116" spans="1:4">
      <c r="A116" s="2"/>
      <c r="B116" s="2"/>
      <c r="C116" s="2"/>
      <c r="D116" s="2"/>
    </row>
    <row r="117" spans="1:4">
      <c r="A117" s="2"/>
      <c r="B117" s="2"/>
      <c r="C117" s="2"/>
      <c r="D117" s="2"/>
    </row>
    <row r="118" spans="1:4">
      <c r="A118" s="2"/>
      <c r="B118" s="2"/>
      <c r="C118" s="2"/>
      <c r="D118" s="2"/>
    </row>
    <row r="119" spans="1:4">
      <c r="A119" s="2"/>
      <c r="B119" s="2"/>
      <c r="C119" s="2"/>
      <c r="D119" s="2"/>
    </row>
    <row r="120" spans="1:4">
      <c r="A120" s="2"/>
      <c r="B120" s="2"/>
      <c r="C120" s="2"/>
      <c r="D120" s="2"/>
    </row>
    <row r="121" spans="1:4">
      <c r="A121" s="2"/>
      <c r="B121" s="2"/>
      <c r="C121" s="2"/>
      <c r="D121" s="2"/>
    </row>
    <row r="122" spans="1:4">
      <c r="A122" s="2"/>
      <c r="B122" s="2"/>
      <c r="C122" s="2"/>
      <c r="D122" s="2"/>
    </row>
    <row r="123" spans="1:4">
      <c r="A123" s="2"/>
      <c r="B123" s="2"/>
      <c r="C123" s="2"/>
      <c r="D123" s="2"/>
    </row>
    <row r="124" spans="1:4">
      <c r="A124" s="2"/>
      <c r="B124" s="2"/>
      <c r="C124" s="2"/>
      <c r="D124" s="2"/>
    </row>
    <row r="125" spans="1:4">
      <c r="A125" s="2"/>
      <c r="B125" s="2"/>
      <c r="C125" s="2"/>
      <c r="D125" s="2"/>
    </row>
    <row r="126" spans="1:4">
      <c r="A126" s="2"/>
      <c r="B126" s="2"/>
      <c r="C126" s="2"/>
      <c r="D126" s="2"/>
    </row>
    <row r="127" spans="1:4">
      <c r="A127" s="2"/>
      <c r="B127" s="2"/>
      <c r="C127" s="2"/>
      <c r="D127" s="2"/>
    </row>
    <row r="128" spans="1:4">
      <c r="A128" s="2"/>
      <c r="B128" s="2"/>
      <c r="C128" s="2"/>
      <c r="D128" s="2"/>
    </row>
    <row r="129" spans="1:4">
      <c r="A129" s="2"/>
      <c r="B129" s="2"/>
      <c r="C129" s="2"/>
      <c r="D129" s="2"/>
    </row>
    <row r="130" spans="1:4">
      <c r="A130" s="2"/>
      <c r="B130" s="2"/>
      <c r="C130" s="2"/>
      <c r="D130" s="2"/>
    </row>
    <row r="131" spans="1:4">
      <c r="A131" s="2"/>
      <c r="B131" s="2"/>
      <c r="C131" s="2"/>
      <c r="D131" s="2"/>
    </row>
    <row r="132" spans="1:4">
      <c r="A132" s="2"/>
      <c r="B132" s="2"/>
      <c r="C132" s="2"/>
      <c r="D132" s="2"/>
    </row>
    <row r="133" spans="1:4">
      <c r="A133" s="2"/>
      <c r="B133" s="2"/>
      <c r="C133" s="2"/>
      <c r="D133" s="2"/>
    </row>
    <row r="134" spans="1:4">
      <c r="A134" s="2"/>
      <c r="B134" s="2"/>
      <c r="C134" s="2"/>
      <c r="D134" s="2"/>
    </row>
    <row r="135" spans="1:4">
      <c r="A135" s="2"/>
      <c r="B135" s="2"/>
      <c r="C135" s="2"/>
      <c r="D135" s="2"/>
    </row>
    <row r="136" spans="1:4">
      <c r="A136" s="2"/>
      <c r="B136" s="2"/>
      <c r="C136" s="2"/>
      <c r="D136" s="2"/>
    </row>
    <row r="137" spans="1:4">
      <c r="A137" s="2"/>
      <c r="B137" s="2"/>
      <c r="C137" s="2"/>
      <c r="D137" s="2"/>
    </row>
    <row r="138" spans="1:4">
      <c r="A138" s="2"/>
      <c r="B138" s="2"/>
      <c r="C138" s="2"/>
      <c r="D138" s="2"/>
    </row>
    <row r="139" spans="1:4">
      <c r="A139" s="2"/>
      <c r="B139" s="2"/>
      <c r="C139" s="2"/>
      <c r="D139" s="2"/>
    </row>
    <row r="140" spans="1:4">
      <c r="A140" s="2"/>
      <c r="B140" s="2"/>
      <c r="C140" s="2"/>
      <c r="D140" s="2"/>
    </row>
    <row r="141" spans="1:4">
      <c r="A141" s="2"/>
      <c r="B141" s="2"/>
      <c r="C141" s="2"/>
      <c r="D141" s="2"/>
    </row>
    <row r="142" spans="1:4">
      <c r="A142" s="2"/>
      <c r="B142" s="2"/>
      <c r="C142" s="2"/>
      <c r="D142" s="2"/>
    </row>
    <row r="143" spans="1:4">
      <c r="A143" s="2"/>
      <c r="B143" s="2"/>
      <c r="C143" s="2"/>
      <c r="D143" s="2"/>
    </row>
    <row r="144" spans="1:4">
      <c r="A144" s="2"/>
      <c r="B144" s="2"/>
      <c r="C144" s="2"/>
      <c r="D144" s="2"/>
    </row>
    <row r="145" spans="1:4">
      <c r="A145" s="2"/>
      <c r="B145" s="2"/>
      <c r="C145" s="2"/>
      <c r="D145" s="2"/>
    </row>
    <row r="146" spans="1:4">
      <c r="A146" s="2"/>
      <c r="B146" s="2"/>
      <c r="C146" s="2"/>
      <c r="D146" s="2"/>
    </row>
    <row r="147" spans="1:4">
      <c r="A147" s="2"/>
      <c r="B147" s="2"/>
      <c r="C147" s="2"/>
      <c r="D147" s="2"/>
    </row>
    <row r="148" spans="1:4">
      <c r="A148" s="2"/>
      <c r="B148" s="2"/>
      <c r="C148" s="2"/>
      <c r="D148" s="2"/>
    </row>
    <row r="149" spans="1:4">
      <c r="A149" s="2"/>
      <c r="B149" s="2"/>
      <c r="C149" s="2"/>
      <c r="D149" s="2"/>
    </row>
    <row r="150" spans="1:4">
      <c r="A150" s="2"/>
      <c r="B150" s="2"/>
      <c r="C150" s="2"/>
      <c r="D150" s="2"/>
    </row>
    <row r="151" spans="1:4">
      <c r="A151" s="2"/>
      <c r="B151" s="2"/>
      <c r="C151" s="2"/>
      <c r="D151" s="2"/>
    </row>
    <row r="152" spans="1:4">
      <c r="A152" s="2"/>
      <c r="B152" s="2"/>
      <c r="C152" s="2"/>
      <c r="D152" s="2"/>
    </row>
    <row r="153" spans="1:4">
      <c r="A153" s="2"/>
      <c r="B153" s="2"/>
      <c r="C153" s="2"/>
      <c r="D153" s="2"/>
    </row>
    <row r="154" spans="1:4">
      <c r="A154" s="2"/>
      <c r="B154" s="2"/>
      <c r="C154" s="2"/>
      <c r="D154" s="2"/>
    </row>
    <row r="155" spans="1:4">
      <c r="A155" s="2"/>
      <c r="B155" s="2"/>
      <c r="C155" s="2"/>
      <c r="D155" s="2"/>
    </row>
    <row r="156" spans="1:4">
      <c r="A156" s="2"/>
      <c r="B156" s="2"/>
      <c r="C156" s="2"/>
      <c r="D156" s="2"/>
    </row>
    <row r="157" spans="1:4">
      <c r="A157" s="2"/>
      <c r="B157" s="2"/>
      <c r="C157" s="2"/>
      <c r="D157" s="2"/>
    </row>
    <row r="158" spans="1:4">
      <c r="A158" s="2"/>
      <c r="B158" s="2"/>
      <c r="C158" s="2"/>
      <c r="D158" s="2"/>
    </row>
    <row r="159" spans="1:4">
      <c r="A159" s="2"/>
      <c r="B159" s="2"/>
      <c r="C159" s="2"/>
      <c r="D159" s="2"/>
    </row>
    <row r="160" spans="1:4">
      <c r="A160" s="2"/>
      <c r="B160" s="2"/>
      <c r="C160" s="2"/>
      <c r="D160" s="2"/>
    </row>
    <row r="161" spans="1:4">
      <c r="A161" s="2"/>
      <c r="B161" s="2"/>
      <c r="C161" s="2"/>
      <c r="D161" s="2"/>
    </row>
    <row r="162" spans="1:4">
      <c r="A162" s="2"/>
      <c r="B162" s="2"/>
      <c r="C162" s="2"/>
      <c r="D162" s="2"/>
    </row>
    <row r="163" spans="1:4">
      <c r="A163" s="2"/>
      <c r="B163" s="2"/>
      <c r="C163" s="2"/>
      <c r="D163" s="2"/>
    </row>
  </sheetData>
  <mergeCells count="16">
    <mergeCell ref="C103:C104"/>
    <mergeCell ref="A2:D2"/>
    <mergeCell ref="A3:D3"/>
    <mergeCell ref="A1:D1"/>
    <mergeCell ref="A35:D35"/>
    <mergeCell ref="A36:D36"/>
    <mergeCell ref="A34:D34"/>
    <mergeCell ref="A64:D64"/>
    <mergeCell ref="D48:D49"/>
    <mergeCell ref="A65:D65"/>
    <mergeCell ref="A66:D66"/>
    <mergeCell ref="A93:D93"/>
    <mergeCell ref="A94:D94"/>
    <mergeCell ref="A92:D92"/>
    <mergeCell ref="B103:B104"/>
    <mergeCell ref="D103:D104"/>
  </mergeCells>
  <printOptions horizontalCentered="1"/>
  <pageMargins left="0" right="0" top="0.74803149606299213" bottom="0.55118110236220474" header="0" footer="0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992"/>
  <sheetViews>
    <sheetView topLeftCell="A149" zoomScaleNormal="100" zoomScaleSheetLayoutView="100" workbookViewId="0">
      <selection activeCell="B128" sqref="B128"/>
    </sheetView>
  </sheetViews>
  <sheetFormatPr baseColWidth="10" defaultRowHeight="15"/>
  <cols>
    <col min="1" max="1" width="33.85546875" customWidth="1"/>
    <col min="2" max="2" width="12.85546875" customWidth="1"/>
    <col min="3" max="3" width="3.42578125" customWidth="1"/>
    <col min="4" max="5" width="3.28515625" customWidth="1"/>
    <col min="6" max="6" width="3.42578125" customWidth="1"/>
    <col min="7" max="7" width="3.7109375" customWidth="1"/>
    <col min="8" max="8" width="13" customWidth="1"/>
    <col min="9" max="9" width="11.85546875" customWidth="1"/>
    <col min="10" max="10" width="15" customWidth="1"/>
    <col min="11" max="11" width="18.5703125" customWidth="1"/>
  </cols>
  <sheetData>
    <row r="1" spans="1:9" ht="24" customHeight="1">
      <c r="A1" s="678" t="s">
        <v>34</v>
      </c>
      <c r="B1" s="678"/>
      <c r="C1" s="678"/>
      <c r="D1" s="678"/>
      <c r="E1" s="678"/>
      <c r="F1" s="678"/>
      <c r="G1" s="678"/>
      <c r="H1" s="678"/>
      <c r="I1" s="4"/>
    </row>
    <row r="2" spans="1:9" ht="31.5" customHeight="1">
      <c r="A2" s="319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6" t="s">
        <v>42</v>
      </c>
      <c r="I2" s="7" t="s">
        <v>43</v>
      </c>
    </row>
    <row r="3" spans="1:9" ht="18.75" customHeight="1">
      <c r="A3" s="71" t="s">
        <v>2903</v>
      </c>
      <c r="B3" s="331">
        <v>3000</v>
      </c>
      <c r="C3" s="9" t="s">
        <v>44</v>
      </c>
      <c r="D3" s="9" t="s">
        <v>6</v>
      </c>
      <c r="E3" s="9" t="s">
        <v>6</v>
      </c>
      <c r="F3" s="9" t="s">
        <v>44</v>
      </c>
      <c r="G3" s="9" t="s">
        <v>3291</v>
      </c>
      <c r="H3" s="106">
        <v>51103</v>
      </c>
      <c r="I3" s="621">
        <f>B3</f>
        <v>3000</v>
      </c>
    </row>
    <row r="4" spans="1:9" ht="20.25" customHeight="1">
      <c r="A4" s="19" t="s">
        <v>4222</v>
      </c>
      <c r="B4" s="10">
        <f>9*2200</f>
        <v>19800</v>
      </c>
      <c r="C4" s="11" t="s">
        <v>44</v>
      </c>
      <c r="D4" s="11" t="s">
        <v>6</v>
      </c>
      <c r="E4" s="11" t="s">
        <v>6</v>
      </c>
      <c r="F4" s="11" t="s">
        <v>45</v>
      </c>
      <c r="G4" s="11" t="s">
        <v>46</v>
      </c>
      <c r="H4" s="12">
        <v>51105</v>
      </c>
      <c r="I4" s="3"/>
    </row>
    <row r="5" spans="1:9" ht="20.25" customHeight="1">
      <c r="A5" s="19" t="s">
        <v>4223</v>
      </c>
      <c r="B5" s="10">
        <f t="shared" ref="B5:B17" si="0">9*2200</f>
        <v>19800</v>
      </c>
      <c r="C5" s="11" t="s">
        <v>44</v>
      </c>
      <c r="D5" s="11" t="s">
        <v>6</v>
      </c>
      <c r="E5" s="11" t="s">
        <v>6</v>
      </c>
      <c r="F5" s="11" t="s">
        <v>45</v>
      </c>
      <c r="G5" s="11" t="s">
        <v>46</v>
      </c>
      <c r="H5" s="12">
        <v>51105</v>
      </c>
      <c r="I5" s="3"/>
    </row>
    <row r="6" spans="1:9" ht="20.25" customHeight="1">
      <c r="A6" s="19" t="s">
        <v>4224</v>
      </c>
      <c r="B6" s="10">
        <f t="shared" si="0"/>
        <v>19800</v>
      </c>
      <c r="C6" s="11" t="s">
        <v>44</v>
      </c>
      <c r="D6" s="11" t="s">
        <v>6</v>
      </c>
      <c r="E6" s="11" t="s">
        <v>6</v>
      </c>
      <c r="F6" s="11" t="s">
        <v>45</v>
      </c>
      <c r="G6" s="11" t="s">
        <v>46</v>
      </c>
      <c r="H6" s="12">
        <v>51105</v>
      </c>
      <c r="I6" s="3"/>
    </row>
    <row r="7" spans="1:9" ht="20.25" customHeight="1">
      <c r="A7" s="19" t="s">
        <v>4225</v>
      </c>
      <c r="B7" s="10">
        <f t="shared" si="0"/>
        <v>19800</v>
      </c>
      <c r="C7" s="11" t="s">
        <v>44</v>
      </c>
      <c r="D7" s="11" t="s">
        <v>6</v>
      </c>
      <c r="E7" s="11" t="s">
        <v>6</v>
      </c>
      <c r="F7" s="11" t="s">
        <v>45</v>
      </c>
      <c r="G7" s="11" t="s">
        <v>46</v>
      </c>
      <c r="H7" s="12">
        <v>51105</v>
      </c>
      <c r="I7" s="3"/>
    </row>
    <row r="8" spans="1:9" ht="20.25" customHeight="1">
      <c r="A8" s="19" t="s">
        <v>4226</v>
      </c>
      <c r="B8" s="10">
        <f t="shared" si="0"/>
        <v>19800</v>
      </c>
      <c r="C8" s="11" t="s">
        <v>44</v>
      </c>
      <c r="D8" s="11" t="s">
        <v>6</v>
      </c>
      <c r="E8" s="11" t="s">
        <v>6</v>
      </c>
      <c r="F8" s="11" t="s">
        <v>45</v>
      </c>
      <c r="G8" s="11" t="s">
        <v>46</v>
      </c>
      <c r="H8" s="12">
        <v>51105</v>
      </c>
      <c r="I8" s="3"/>
    </row>
    <row r="9" spans="1:9" ht="20.25" customHeight="1">
      <c r="A9" s="19" t="s">
        <v>4227</v>
      </c>
      <c r="B9" s="10">
        <f t="shared" si="0"/>
        <v>19800</v>
      </c>
      <c r="C9" s="11" t="s">
        <v>44</v>
      </c>
      <c r="D9" s="11" t="s">
        <v>6</v>
      </c>
      <c r="E9" s="11" t="s">
        <v>6</v>
      </c>
      <c r="F9" s="11" t="s">
        <v>45</v>
      </c>
      <c r="G9" s="11" t="s">
        <v>46</v>
      </c>
      <c r="H9" s="12">
        <v>51105</v>
      </c>
      <c r="I9" s="3"/>
    </row>
    <row r="10" spans="1:9" ht="20.25" customHeight="1">
      <c r="A10" s="19" t="s">
        <v>4228</v>
      </c>
      <c r="B10" s="10">
        <f t="shared" si="0"/>
        <v>19800</v>
      </c>
      <c r="C10" s="11" t="s">
        <v>44</v>
      </c>
      <c r="D10" s="11" t="s">
        <v>6</v>
      </c>
      <c r="E10" s="11" t="s">
        <v>6</v>
      </c>
      <c r="F10" s="11" t="s">
        <v>45</v>
      </c>
      <c r="G10" s="11" t="s">
        <v>46</v>
      </c>
      <c r="H10" s="12">
        <v>51105</v>
      </c>
      <c r="I10" s="3"/>
    </row>
    <row r="11" spans="1:9" ht="20.25" customHeight="1">
      <c r="A11" s="19" t="s">
        <v>4229</v>
      </c>
      <c r="B11" s="10">
        <f t="shared" si="0"/>
        <v>19800</v>
      </c>
      <c r="C11" s="11" t="s">
        <v>44</v>
      </c>
      <c r="D11" s="11" t="s">
        <v>6</v>
      </c>
      <c r="E11" s="11" t="s">
        <v>6</v>
      </c>
      <c r="F11" s="11" t="s">
        <v>45</v>
      </c>
      <c r="G11" s="11" t="s">
        <v>46</v>
      </c>
      <c r="H11" s="12">
        <v>51105</v>
      </c>
      <c r="I11" s="3"/>
    </row>
    <row r="12" spans="1:9" ht="20.25" customHeight="1">
      <c r="A12" s="19" t="s">
        <v>4230</v>
      </c>
      <c r="B12" s="10">
        <f t="shared" si="0"/>
        <v>19800</v>
      </c>
      <c r="C12" s="11" t="s">
        <v>44</v>
      </c>
      <c r="D12" s="11" t="s">
        <v>6</v>
      </c>
      <c r="E12" s="11" t="s">
        <v>6</v>
      </c>
      <c r="F12" s="11" t="s">
        <v>45</v>
      </c>
      <c r="G12" s="11" t="s">
        <v>46</v>
      </c>
      <c r="H12" s="12">
        <v>51105</v>
      </c>
      <c r="I12" s="3"/>
    </row>
    <row r="13" spans="1:9" ht="20.25" customHeight="1">
      <c r="A13" s="19" t="s">
        <v>4231</v>
      </c>
      <c r="B13" s="10">
        <f t="shared" si="0"/>
        <v>19800</v>
      </c>
      <c r="C13" s="11" t="s">
        <v>44</v>
      </c>
      <c r="D13" s="11" t="s">
        <v>6</v>
      </c>
      <c r="E13" s="11" t="s">
        <v>6</v>
      </c>
      <c r="F13" s="11" t="s">
        <v>45</v>
      </c>
      <c r="G13" s="11" t="s">
        <v>46</v>
      </c>
      <c r="H13" s="12">
        <v>51105</v>
      </c>
      <c r="I13" s="3"/>
    </row>
    <row r="14" spans="1:9" ht="20.25" customHeight="1">
      <c r="A14" s="19" t="s">
        <v>4232</v>
      </c>
      <c r="B14" s="10">
        <f t="shared" si="0"/>
        <v>19800</v>
      </c>
      <c r="C14" s="11" t="s">
        <v>44</v>
      </c>
      <c r="D14" s="11" t="s">
        <v>6</v>
      </c>
      <c r="E14" s="11" t="s">
        <v>6</v>
      </c>
      <c r="F14" s="11" t="s">
        <v>45</v>
      </c>
      <c r="G14" s="11" t="s">
        <v>46</v>
      </c>
      <c r="H14" s="12">
        <v>51105</v>
      </c>
      <c r="I14" s="3"/>
    </row>
    <row r="15" spans="1:9" ht="20.25" customHeight="1">
      <c r="A15" s="19" t="s">
        <v>4233</v>
      </c>
      <c r="B15" s="10">
        <f t="shared" si="0"/>
        <v>19800</v>
      </c>
      <c r="C15" s="11" t="s">
        <v>44</v>
      </c>
      <c r="D15" s="11" t="s">
        <v>6</v>
      </c>
      <c r="E15" s="11" t="s">
        <v>6</v>
      </c>
      <c r="F15" s="11" t="s">
        <v>45</v>
      </c>
      <c r="G15" s="11" t="s">
        <v>46</v>
      </c>
      <c r="H15" s="12">
        <v>51105</v>
      </c>
      <c r="I15" s="3"/>
    </row>
    <row r="16" spans="1:9" ht="20.25" customHeight="1">
      <c r="A16" s="19" t="s">
        <v>4234</v>
      </c>
      <c r="B16" s="10">
        <f t="shared" si="0"/>
        <v>19800</v>
      </c>
      <c r="C16" s="11" t="s">
        <v>44</v>
      </c>
      <c r="D16" s="11" t="s">
        <v>6</v>
      </c>
      <c r="E16" s="11" t="s">
        <v>6</v>
      </c>
      <c r="F16" s="11" t="s">
        <v>45</v>
      </c>
      <c r="G16" s="11" t="s">
        <v>46</v>
      </c>
      <c r="H16" s="12">
        <v>51105</v>
      </c>
      <c r="I16" s="3"/>
    </row>
    <row r="17" spans="1:10" ht="20.25" customHeight="1">
      <c r="A17" s="19" t="s">
        <v>4235</v>
      </c>
      <c r="B17" s="10">
        <f t="shared" si="0"/>
        <v>19800</v>
      </c>
      <c r="C17" s="11" t="s">
        <v>44</v>
      </c>
      <c r="D17" s="11" t="s">
        <v>6</v>
      </c>
      <c r="E17" s="11" t="s">
        <v>6</v>
      </c>
      <c r="F17" s="11" t="s">
        <v>45</v>
      </c>
      <c r="G17" s="11" t="s">
        <v>46</v>
      </c>
      <c r="H17" s="12">
        <v>51105</v>
      </c>
      <c r="I17" s="13">
        <f>B4+B5+B6+B7+B8+B9+B10+B11+B12+B13+B14+B15+B16+B17</f>
        <v>277200</v>
      </c>
    </row>
    <row r="18" spans="1:10" ht="20.25" customHeight="1">
      <c r="A18" s="19" t="s">
        <v>4236</v>
      </c>
      <c r="B18" s="10">
        <f>4*2200</f>
        <v>8800</v>
      </c>
      <c r="C18" s="11" t="s">
        <v>44</v>
      </c>
      <c r="D18" s="11" t="s">
        <v>6</v>
      </c>
      <c r="E18" s="11" t="s">
        <v>6</v>
      </c>
      <c r="F18" s="11" t="s">
        <v>44</v>
      </c>
      <c r="G18" s="11" t="s">
        <v>3291</v>
      </c>
      <c r="H18" s="12">
        <v>51105</v>
      </c>
      <c r="I18" s="13"/>
    </row>
    <row r="19" spans="1:10" ht="20.25" customHeight="1">
      <c r="A19" s="19" t="s">
        <v>4237</v>
      </c>
      <c r="B19" s="10">
        <f t="shared" ref="B19:B31" si="1">4*2200</f>
        <v>8800</v>
      </c>
      <c r="C19" s="11" t="s">
        <v>44</v>
      </c>
      <c r="D19" s="11" t="s">
        <v>6</v>
      </c>
      <c r="E19" s="11" t="s">
        <v>6</v>
      </c>
      <c r="F19" s="11" t="s">
        <v>44</v>
      </c>
      <c r="G19" s="11" t="s">
        <v>3291</v>
      </c>
      <c r="H19" s="12">
        <v>51105</v>
      </c>
      <c r="I19" s="13"/>
    </row>
    <row r="20" spans="1:10" ht="20.25" customHeight="1">
      <c r="A20" s="19" t="s">
        <v>4238</v>
      </c>
      <c r="B20" s="10">
        <f t="shared" si="1"/>
        <v>8800</v>
      </c>
      <c r="C20" s="11" t="s">
        <v>44</v>
      </c>
      <c r="D20" s="11" t="s">
        <v>6</v>
      </c>
      <c r="E20" s="11" t="s">
        <v>6</v>
      </c>
      <c r="F20" s="11" t="s">
        <v>44</v>
      </c>
      <c r="G20" s="11" t="s">
        <v>3291</v>
      </c>
      <c r="H20" s="12">
        <v>51105</v>
      </c>
      <c r="I20" s="13"/>
    </row>
    <row r="21" spans="1:10" ht="20.25" customHeight="1">
      <c r="A21" s="19" t="s">
        <v>4239</v>
      </c>
      <c r="B21" s="10">
        <f t="shared" si="1"/>
        <v>8800</v>
      </c>
      <c r="C21" s="11" t="s">
        <v>44</v>
      </c>
      <c r="D21" s="11" t="s">
        <v>6</v>
      </c>
      <c r="E21" s="11" t="s">
        <v>6</v>
      </c>
      <c r="F21" s="11" t="s">
        <v>44</v>
      </c>
      <c r="G21" s="11" t="s">
        <v>3291</v>
      </c>
      <c r="H21" s="12">
        <v>51105</v>
      </c>
      <c r="I21" s="13"/>
    </row>
    <row r="22" spans="1:10" ht="20.25" customHeight="1">
      <c r="A22" s="19" t="s">
        <v>4240</v>
      </c>
      <c r="B22" s="10">
        <f t="shared" si="1"/>
        <v>8800</v>
      </c>
      <c r="C22" s="11" t="s">
        <v>44</v>
      </c>
      <c r="D22" s="11" t="s">
        <v>6</v>
      </c>
      <c r="E22" s="11" t="s">
        <v>6</v>
      </c>
      <c r="F22" s="11" t="s">
        <v>44</v>
      </c>
      <c r="G22" s="11" t="s">
        <v>3291</v>
      </c>
      <c r="H22" s="12">
        <v>51105</v>
      </c>
      <c r="I22" s="13"/>
    </row>
    <row r="23" spans="1:10" ht="20.25" customHeight="1">
      <c r="A23" s="19" t="s">
        <v>4241</v>
      </c>
      <c r="B23" s="10">
        <f t="shared" si="1"/>
        <v>8800</v>
      </c>
      <c r="C23" s="11" t="s">
        <v>44</v>
      </c>
      <c r="D23" s="11" t="s">
        <v>6</v>
      </c>
      <c r="E23" s="11" t="s">
        <v>6</v>
      </c>
      <c r="F23" s="11" t="s">
        <v>44</v>
      </c>
      <c r="G23" s="11" t="s">
        <v>3291</v>
      </c>
      <c r="H23" s="12">
        <v>51105</v>
      </c>
      <c r="I23" s="13"/>
    </row>
    <row r="24" spans="1:10" ht="20.25" customHeight="1">
      <c r="A24" s="19" t="s">
        <v>4242</v>
      </c>
      <c r="B24" s="10">
        <f t="shared" si="1"/>
        <v>8800</v>
      </c>
      <c r="C24" s="11" t="s">
        <v>44</v>
      </c>
      <c r="D24" s="11" t="s">
        <v>6</v>
      </c>
      <c r="E24" s="11" t="s">
        <v>6</v>
      </c>
      <c r="F24" s="11" t="s">
        <v>44</v>
      </c>
      <c r="G24" s="11" t="s">
        <v>3291</v>
      </c>
      <c r="H24" s="12">
        <v>51105</v>
      </c>
      <c r="I24" s="13"/>
    </row>
    <row r="25" spans="1:10" ht="20.25" customHeight="1">
      <c r="A25" s="19" t="s">
        <v>4243</v>
      </c>
      <c r="B25" s="10">
        <f t="shared" si="1"/>
        <v>8800</v>
      </c>
      <c r="C25" s="11" t="s">
        <v>44</v>
      </c>
      <c r="D25" s="11" t="s">
        <v>6</v>
      </c>
      <c r="E25" s="11" t="s">
        <v>6</v>
      </c>
      <c r="F25" s="11" t="s">
        <v>44</v>
      </c>
      <c r="G25" s="11" t="s">
        <v>3291</v>
      </c>
      <c r="H25" s="12">
        <v>51105</v>
      </c>
      <c r="I25" s="13"/>
    </row>
    <row r="26" spans="1:10" ht="20.25" customHeight="1">
      <c r="A26" s="19" t="s">
        <v>4244</v>
      </c>
      <c r="B26" s="10">
        <f t="shared" si="1"/>
        <v>8800</v>
      </c>
      <c r="C26" s="11" t="s">
        <v>44</v>
      </c>
      <c r="D26" s="11" t="s">
        <v>6</v>
      </c>
      <c r="E26" s="11" t="s">
        <v>6</v>
      </c>
      <c r="F26" s="11" t="s">
        <v>44</v>
      </c>
      <c r="G26" s="11" t="s">
        <v>3291</v>
      </c>
      <c r="H26" s="12">
        <v>51105</v>
      </c>
      <c r="I26" s="13"/>
    </row>
    <row r="27" spans="1:10" ht="20.25" customHeight="1">
      <c r="A27" s="19" t="s">
        <v>4245</v>
      </c>
      <c r="B27" s="10">
        <f t="shared" si="1"/>
        <v>8800</v>
      </c>
      <c r="C27" s="11" t="s">
        <v>44</v>
      </c>
      <c r="D27" s="11" t="s">
        <v>6</v>
      </c>
      <c r="E27" s="11" t="s">
        <v>6</v>
      </c>
      <c r="F27" s="11" t="s">
        <v>44</v>
      </c>
      <c r="G27" s="11" t="s">
        <v>3291</v>
      </c>
      <c r="H27" s="12">
        <v>51105</v>
      </c>
      <c r="I27" s="13"/>
    </row>
    <row r="28" spans="1:10" ht="20.25" customHeight="1">
      <c r="A28" s="19" t="s">
        <v>4232</v>
      </c>
      <c r="B28" s="10">
        <f t="shared" si="1"/>
        <v>8800</v>
      </c>
      <c r="C28" s="11" t="s">
        <v>44</v>
      </c>
      <c r="D28" s="11" t="s">
        <v>6</v>
      </c>
      <c r="E28" s="11" t="s">
        <v>6</v>
      </c>
      <c r="F28" s="11" t="s">
        <v>44</v>
      </c>
      <c r="G28" s="11" t="s">
        <v>3291</v>
      </c>
      <c r="H28" s="12">
        <v>51105</v>
      </c>
      <c r="I28" s="13"/>
    </row>
    <row r="29" spans="1:10" ht="20.25" customHeight="1">
      <c r="A29" s="19" t="s">
        <v>4233</v>
      </c>
      <c r="B29" s="10">
        <f t="shared" si="1"/>
        <v>8800</v>
      </c>
      <c r="C29" s="11" t="s">
        <v>44</v>
      </c>
      <c r="D29" s="11" t="s">
        <v>6</v>
      </c>
      <c r="E29" s="11" t="s">
        <v>6</v>
      </c>
      <c r="F29" s="11" t="s">
        <v>44</v>
      </c>
      <c r="G29" s="11" t="s">
        <v>3291</v>
      </c>
      <c r="H29" s="12">
        <v>51105</v>
      </c>
      <c r="I29" s="13"/>
    </row>
    <row r="30" spans="1:10" ht="20.25" customHeight="1">
      <c r="A30" s="19" t="s">
        <v>4234</v>
      </c>
      <c r="B30" s="10">
        <f t="shared" si="1"/>
        <v>8800</v>
      </c>
      <c r="C30" s="11" t="s">
        <v>44</v>
      </c>
      <c r="D30" s="11" t="s">
        <v>6</v>
      </c>
      <c r="E30" s="11" t="s">
        <v>6</v>
      </c>
      <c r="F30" s="11" t="s">
        <v>44</v>
      </c>
      <c r="G30" s="11" t="s">
        <v>3291</v>
      </c>
      <c r="H30" s="12">
        <v>51105</v>
      </c>
      <c r="I30" s="13"/>
    </row>
    <row r="31" spans="1:10" ht="20.25" customHeight="1">
      <c r="A31" s="19" t="s">
        <v>4235</v>
      </c>
      <c r="B31" s="10">
        <f t="shared" si="1"/>
        <v>8800</v>
      </c>
      <c r="C31" s="11" t="s">
        <v>44</v>
      </c>
      <c r="D31" s="11" t="s">
        <v>6</v>
      </c>
      <c r="E31" s="11" t="s">
        <v>6</v>
      </c>
      <c r="F31" s="11" t="s">
        <v>44</v>
      </c>
      <c r="G31" s="11" t="s">
        <v>3291</v>
      </c>
      <c r="H31" s="12">
        <v>51105</v>
      </c>
      <c r="I31" s="13">
        <f>B18+B19+B20+B21+B22+B23+B24+B25+B26+B27+B28+B29+B30+B31</f>
        <v>123200</v>
      </c>
      <c r="J31" s="436">
        <f>I17+I31</f>
        <v>400400</v>
      </c>
    </row>
    <row r="32" spans="1:10" ht="27" customHeight="1">
      <c r="A32" s="31" t="s">
        <v>47</v>
      </c>
      <c r="B32" s="17">
        <v>147190.03</v>
      </c>
      <c r="C32" s="15" t="s">
        <v>44</v>
      </c>
      <c r="D32" s="15" t="s">
        <v>6</v>
      </c>
      <c r="E32" s="15" t="s">
        <v>6</v>
      </c>
      <c r="F32" s="15" t="s">
        <v>45</v>
      </c>
      <c r="G32" s="15" t="s">
        <v>46</v>
      </c>
      <c r="H32" s="18">
        <v>51107</v>
      </c>
      <c r="I32" s="13">
        <f t="shared" ref="I32:I34" si="2">B32</f>
        <v>147190.03</v>
      </c>
    </row>
    <row r="33" spans="1:10" ht="28.5" customHeight="1">
      <c r="A33" s="31" t="s">
        <v>4221</v>
      </c>
      <c r="B33" s="17">
        <v>2809.97</v>
      </c>
      <c r="C33" s="15" t="s">
        <v>44</v>
      </c>
      <c r="D33" s="15" t="s">
        <v>6</v>
      </c>
      <c r="E33" s="15" t="s">
        <v>6</v>
      </c>
      <c r="F33" s="15" t="s">
        <v>44</v>
      </c>
      <c r="G33" s="15" t="s">
        <v>3291</v>
      </c>
      <c r="H33" s="18">
        <v>51107</v>
      </c>
      <c r="I33" s="13">
        <f t="shared" si="2"/>
        <v>2809.97</v>
      </c>
      <c r="J33" s="436">
        <f>I32+I33</f>
        <v>150000</v>
      </c>
    </row>
    <row r="34" spans="1:10" ht="30" customHeight="1">
      <c r="A34" s="32" t="s">
        <v>4220</v>
      </c>
      <c r="B34" s="17">
        <v>18500</v>
      </c>
      <c r="C34" s="15" t="s">
        <v>44</v>
      </c>
      <c r="D34" s="15" t="s">
        <v>6</v>
      </c>
      <c r="E34" s="15" t="s">
        <v>6</v>
      </c>
      <c r="F34" s="15" t="s">
        <v>45</v>
      </c>
      <c r="G34" s="15" t="s">
        <v>46</v>
      </c>
      <c r="H34" s="18">
        <v>51302</v>
      </c>
      <c r="I34" s="13">
        <f t="shared" si="2"/>
        <v>18500</v>
      </c>
    </row>
    <row r="35" spans="1:10" ht="42.75" customHeight="1">
      <c r="A35" s="32" t="s">
        <v>4246</v>
      </c>
      <c r="B35" s="17">
        <v>1500</v>
      </c>
      <c r="C35" s="15" t="s">
        <v>44</v>
      </c>
      <c r="D35" s="15" t="s">
        <v>6</v>
      </c>
      <c r="E35" s="15" t="s">
        <v>6</v>
      </c>
      <c r="F35" s="15" t="s">
        <v>44</v>
      </c>
      <c r="G35" s="15" t="s">
        <v>3291</v>
      </c>
      <c r="H35" s="18">
        <v>51302</v>
      </c>
      <c r="I35" s="13">
        <f>B35</f>
        <v>1500</v>
      </c>
      <c r="J35" s="436">
        <f>I34+I35</f>
        <v>20000</v>
      </c>
    </row>
    <row r="36" spans="1:10" ht="19.5" customHeight="1">
      <c r="A36" s="19" t="s">
        <v>48</v>
      </c>
      <c r="B36" s="17">
        <v>975</v>
      </c>
      <c r="C36" s="15" t="s">
        <v>44</v>
      </c>
      <c r="D36" s="15" t="s">
        <v>6</v>
      </c>
      <c r="E36" s="15" t="s">
        <v>6</v>
      </c>
      <c r="F36" s="15" t="s">
        <v>45</v>
      </c>
      <c r="G36" s="15" t="s">
        <v>46</v>
      </c>
      <c r="H36" s="18">
        <v>51401</v>
      </c>
      <c r="I36" s="13"/>
    </row>
    <row r="37" spans="1:10" ht="19.5" customHeight="1">
      <c r="A37" s="19" t="s">
        <v>49</v>
      </c>
      <c r="B37" s="17">
        <v>975</v>
      </c>
      <c r="C37" s="15" t="s">
        <v>44</v>
      </c>
      <c r="D37" s="15" t="s">
        <v>6</v>
      </c>
      <c r="E37" s="15" t="s">
        <v>6</v>
      </c>
      <c r="F37" s="15" t="s">
        <v>45</v>
      </c>
      <c r="G37" s="15" t="s">
        <v>46</v>
      </c>
      <c r="H37" s="18">
        <v>51401</v>
      </c>
      <c r="I37" s="13"/>
    </row>
    <row r="38" spans="1:10" ht="19.5" customHeight="1">
      <c r="A38" s="19" t="s">
        <v>50</v>
      </c>
      <c r="B38" s="17">
        <v>975</v>
      </c>
      <c r="C38" s="15" t="s">
        <v>44</v>
      </c>
      <c r="D38" s="15" t="s">
        <v>6</v>
      </c>
      <c r="E38" s="15" t="s">
        <v>6</v>
      </c>
      <c r="F38" s="15" t="s">
        <v>45</v>
      </c>
      <c r="G38" s="15" t="s">
        <v>46</v>
      </c>
      <c r="H38" s="18">
        <v>51401</v>
      </c>
      <c r="I38" s="13"/>
    </row>
    <row r="39" spans="1:10" ht="19.5" customHeight="1">
      <c r="A39" s="19" t="s">
        <v>51</v>
      </c>
      <c r="B39" s="17">
        <v>975</v>
      </c>
      <c r="C39" s="15" t="s">
        <v>44</v>
      </c>
      <c r="D39" s="15" t="s">
        <v>6</v>
      </c>
      <c r="E39" s="15" t="s">
        <v>6</v>
      </c>
      <c r="F39" s="15" t="s">
        <v>45</v>
      </c>
      <c r="G39" s="15" t="s">
        <v>46</v>
      </c>
      <c r="H39" s="18">
        <v>51401</v>
      </c>
      <c r="I39" s="13"/>
    </row>
    <row r="40" spans="1:10" ht="19.5" customHeight="1">
      <c r="A40" s="19" t="s">
        <v>52</v>
      </c>
      <c r="B40" s="17">
        <v>975</v>
      </c>
      <c r="C40" s="15" t="s">
        <v>44</v>
      </c>
      <c r="D40" s="15" t="s">
        <v>6</v>
      </c>
      <c r="E40" s="15" t="s">
        <v>6</v>
      </c>
      <c r="F40" s="15" t="s">
        <v>45</v>
      </c>
      <c r="G40" s="15" t="s">
        <v>46</v>
      </c>
      <c r="H40" s="18">
        <v>51401</v>
      </c>
      <c r="I40" s="13"/>
    </row>
    <row r="41" spans="1:10" ht="19.5" customHeight="1">
      <c r="A41" s="19" t="s">
        <v>53</v>
      </c>
      <c r="B41" s="17">
        <v>975</v>
      </c>
      <c r="C41" s="15" t="s">
        <v>44</v>
      </c>
      <c r="D41" s="15" t="s">
        <v>6</v>
      </c>
      <c r="E41" s="15" t="s">
        <v>6</v>
      </c>
      <c r="F41" s="15" t="s">
        <v>45</v>
      </c>
      <c r="G41" s="15" t="s">
        <v>46</v>
      </c>
      <c r="H41" s="18">
        <v>51401</v>
      </c>
      <c r="I41" s="13"/>
    </row>
    <row r="42" spans="1:10" ht="19.5" customHeight="1">
      <c r="A42" s="19" t="s">
        <v>54</v>
      </c>
      <c r="B42" s="17">
        <v>975</v>
      </c>
      <c r="C42" s="15" t="s">
        <v>44</v>
      </c>
      <c r="D42" s="15" t="s">
        <v>6</v>
      </c>
      <c r="E42" s="15" t="s">
        <v>6</v>
      </c>
      <c r="F42" s="15" t="s">
        <v>45</v>
      </c>
      <c r="G42" s="15" t="s">
        <v>46</v>
      </c>
      <c r="H42" s="18">
        <v>51401</v>
      </c>
      <c r="I42" s="13"/>
    </row>
    <row r="43" spans="1:10" ht="19.5" customHeight="1">
      <c r="A43" s="19" t="s">
        <v>55</v>
      </c>
      <c r="B43" s="17">
        <v>975</v>
      </c>
      <c r="C43" s="15" t="s">
        <v>44</v>
      </c>
      <c r="D43" s="15" t="s">
        <v>6</v>
      </c>
      <c r="E43" s="15" t="s">
        <v>6</v>
      </c>
      <c r="F43" s="15" t="s">
        <v>45</v>
      </c>
      <c r="G43" s="15" t="s">
        <v>46</v>
      </c>
      <c r="H43" s="18">
        <v>51401</v>
      </c>
      <c r="I43" s="13"/>
    </row>
    <row r="44" spans="1:10" ht="19.5" customHeight="1">
      <c r="A44" s="19" t="s">
        <v>56</v>
      </c>
      <c r="B44" s="17">
        <v>975</v>
      </c>
      <c r="C44" s="15" t="s">
        <v>44</v>
      </c>
      <c r="D44" s="15" t="s">
        <v>6</v>
      </c>
      <c r="E44" s="15" t="s">
        <v>6</v>
      </c>
      <c r="F44" s="15" t="s">
        <v>45</v>
      </c>
      <c r="G44" s="15" t="s">
        <v>46</v>
      </c>
      <c r="H44" s="18">
        <v>51401</v>
      </c>
      <c r="I44" s="13"/>
    </row>
    <row r="45" spans="1:10" ht="19.5" customHeight="1">
      <c r="A45" s="19" t="s">
        <v>57</v>
      </c>
      <c r="B45" s="17">
        <v>975</v>
      </c>
      <c r="C45" s="15" t="s">
        <v>44</v>
      </c>
      <c r="D45" s="15" t="s">
        <v>6</v>
      </c>
      <c r="E45" s="15" t="s">
        <v>6</v>
      </c>
      <c r="F45" s="15" t="s">
        <v>45</v>
      </c>
      <c r="G45" s="15" t="s">
        <v>46</v>
      </c>
      <c r="H45" s="18">
        <v>51401</v>
      </c>
      <c r="I45" s="13"/>
    </row>
    <row r="46" spans="1:10" ht="19.5" customHeight="1">
      <c r="A46" s="19" t="s">
        <v>58</v>
      </c>
      <c r="B46" s="17">
        <v>975</v>
      </c>
      <c r="C46" s="15" t="s">
        <v>44</v>
      </c>
      <c r="D46" s="15" t="s">
        <v>6</v>
      </c>
      <c r="E46" s="15" t="s">
        <v>6</v>
      </c>
      <c r="F46" s="15" t="s">
        <v>45</v>
      </c>
      <c r="G46" s="15" t="s">
        <v>46</v>
      </c>
      <c r="H46" s="18">
        <v>51401</v>
      </c>
      <c r="I46" s="13"/>
    </row>
    <row r="47" spans="1:10" ht="19.5" customHeight="1">
      <c r="A47" s="19" t="s">
        <v>59</v>
      </c>
      <c r="B47" s="17">
        <v>975</v>
      </c>
      <c r="C47" s="15" t="s">
        <v>44</v>
      </c>
      <c r="D47" s="15" t="s">
        <v>6</v>
      </c>
      <c r="E47" s="15" t="s">
        <v>6</v>
      </c>
      <c r="F47" s="15" t="s">
        <v>45</v>
      </c>
      <c r="G47" s="15" t="s">
        <v>46</v>
      </c>
      <c r="H47" s="18">
        <v>51401</v>
      </c>
      <c r="I47" s="13"/>
    </row>
    <row r="48" spans="1:10" ht="19.5" customHeight="1">
      <c r="A48" s="19" t="s">
        <v>60</v>
      </c>
      <c r="B48" s="17">
        <v>975</v>
      </c>
      <c r="C48" s="15" t="s">
        <v>44</v>
      </c>
      <c r="D48" s="15" t="s">
        <v>6</v>
      </c>
      <c r="E48" s="15" t="s">
        <v>6</v>
      </c>
      <c r="F48" s="15" t="s">
        <v>45</v>
      </c>
      <c r="G48" s="15" t="s">
        <v>46</v>
      </c>
      <c r="H48" s="18">
        <v>51401</v>
      </c>
      <c r="I48" s="13"/>
    </row>
    <row r="49" spans="1:9" ht="19.5" customHeight="1">
      <c r="A49" s="19" t="s">
        <v>61</v>
      </c>
      <c r="B49" s="17">
        <v>975</v>
      </c>
      <c r="C49" s="15" t="s">
        <v>44</v>
      </c>
      <c r="D49" s="15" t="s">
        <v>6</v>
      </c>
      <c r="E49" s="15" t="s">
        <v>6</v>
      </c>
      <c r="F49" s="15" t="s">
        <v>45</v>
      </c>
      <c r="G49" s="15" t="s">
        <v>46</v>
      </c>
      <c r="H49" s="18">
        <v>51401</v>
      </c>
      <c r="I49" s="13">
        <f>B40+B44+B45+B46+B47+B48+B49+B43+B42+B41+B39+B38+B37+B36</f>
        <v>13650</v>
      </c>
    </row>
    <row r="50" spans="1:9" ht="27" customHeight="1">
      <c r="A50" s="20" t="s">
        <v>62</v>
      </c>
      <c r="B50" s="17">
        <v>130</v>
      </c>
      <c r="C50" s="15" t="s">
        <v>44</v>
      </c>
      <c r="D50" s="15" t="s">
        <v>6</v>
      </c>
      <c r="E50" s="15" t="s">
        <v>6</v>
      </c>
      <c r="F50" s="15" t="s">
        <v>45</v>
      </c>
      <c r="G50" s="15" t="s">
        <v>46</v>
      </c>
      <c r="H50" s="18">
        <v>51401</v>
      </c>
      <c r="I50" s="13"/>
    </row>
    <row r="51" spans="1:9" ht="27" customHeight="1">
      <c r="A51" s="20" t="s">
        <v>63</v>
      </c>
      <c r="B51" s="17">
        <v>130</v>
      </c>
      <c r="C51" s="15" t="s">
        <v>44</v>
      </c>
      <c r="D51" s="15" t="s">
        <v>6</v>
      </c>
      <c r="E51" s="15" t="s">
        <v>6</v>
      </c>
      <c r="F51" s="15" t="s">
        <v>45</v>
      </c>
      <c r="G51" s="15" t="s">
        <v>46</v>
      </c>
      <c r="H51" s="18">
        <v>51401</v>
      </c>
      <c r="I51" s="13"/>
    </row>
    <row r="52" spans="1:9" ht="27" customHeight="1">
      <c r="A52" s="20" t="s">
        <v>64</v>
      </c>
      <c r="B52" s="17">
        <v>130</v>
      </c>
      <c r="C52" s="15" t="s">
        <v>44</v>
      </c>
      <c r="D52" s="15" t="s">
        <v>6</v>
      </c>
      <c r="E52" s="15" t="s">
        <v>6</v>
      </c>
      <c r="F52" s="15" t="s">
        <v>45</v>
      </c>
      <c r="G52" s="15" t="s">
        <v>46</v>
      </c>
      <c r="H52" s="18">
        <v>51401</v>
      </c>
      <c r="I52" s="13"/>
    </row>
    <row r="53" spans="1:9" ht="27" customHeight="1">
      <c r="A53" s="20" t="s">
        <v>65</v>
      </c>
      <c r="B53" s="17">
        <v>130</v>
      </c>
      <c r="C53" s="15" t="s">
        <v>44</v>
      </c>
      <c r="D53" s="15" t="s">
        <v>6</v>
      </c>
      <c r="E53" s="15" t="s">
        <v>6</v>
      </c>
      <c r="F53" s="15" t="s">
        <v>45</v>
      </c>
      <c r="G53" s="15" t="s">
        <v>46</v>
      </c>
      <c r="H53" s="18">
        <v>51401</v>
      </c>
      <c r="I53" s="13"/>
    </row>
    <row r="54" spans="1:9" ht="27" customHeight="1">
      <c r="A54" s="20" t="s">
        <v>66</v>
      </c>
      <c r="B54" s="17">
        <v>130</v>
      </c>
      <c r="C54" s="15" t="s">
        <v>44</v>
      </c>
      <c r="D54" s="15" t="s">
        <v>6</v>
      </c>
      <c r="E54" s="15" t="s">
        <v>6</v>
      </c>
      <c r="F54" s="15" t="s">
        <v>45</v>
      </c>
      <c r="G54" s="15" t="s">
        <v>46</v>
      </c>
      <c r="H54" s="18">
        <v>51401</v>
      </c>
      <c r="I54" s="13"/>
    </row>
    <row r="55" spans="1:9" ht="27" customHeight="1">
      <c r="A55" s="20" t="s">
        <v>67</v>
      </c>
      <c r="B55" s="17">
        <v>130</v>
      </c>
      <c r="C55" s="15" t="s">
        <v>44</v>
      </c>
      <c r="D55" s="15" t="s">
        <v>6</v>
      </c>
      <c r="E55" s="15" t="s">
        <v>6</v>
      </c>
      <c r="F55" s="15" t="s">
        <v>45</v>
      </c>
      <c r="G55" s="15" t="s">
        <v>46</v>
      </c>
      <c r="H55" s="18">
        <v>51401</v>
      </c>
      <c r="I55" s="13"/>
    </row>
    <row r="56" spans="1:9" ht="18.75" customHeight="1">
      <c r="A56" s="19" t="s">
        <v>68</v>
      </c>
      <c r="B56" s="17">
        <v>130</v>
      </c>
      <c r="C56" s="15" t="s">
        <v>44</v>
      </c>
      <c r="D56" s="15" t="s">
        <v>6</v>
      </c>
      <c r="E56" s="15" t="s">
        <v>6</v>
      </c>
      <c r="F56" s="15" t="s">
        <v>45</v>
      </c>
      <c r="G56" s="15" t="s">
        <v>46</v>
      </c>
      <c r="H56" s="18">
        <v>51401</v>
      </c>
      <c r="I56" s="13"/>
    </row>
    <row r="57" spans="1:9" ht="18.75" customHeight="1">
      <c r="A57" s="19" t="s">
        <v>69</v>
      </c>
      <c r="B57" s="17">
        <v>130</v>
      </c>
      <c r="C57" s="15" t="s">
        <v>44</v>
      </c>
      <c r="D57" s="15" t="s">
        <v>6</v>
      </c>
      <c r="E57" s="15" t="s">
        <v>6</v>
      </c>
      <c r="F57" s="15" t="s">
        <v>45</v>
      </c>
      <c r="G57" s="15" t="s">
        <v>46</v>
      </c>
      <c r="H57" s="18">
        <v>51401</v>
      </c>
      <c r="I57" s="13"/>
    </row>
    <row r="58" spans="1:9" ht="18.75" customHeight="1">
      <c r="A58" s="19" t="s">
        <v>70</v>
      </c>
      <c r="B58" s="17">
        <v>130</v>
      </c>
      <c r="C58" s="15" t="s">
        <v>44</v>
      </c>
      <c r="D58" s="15" t="s">
        <v>6</v>
      </c>
      <c r="E58" s="15" t="s">
        <v>6</v>
      </c>
      <c r="F58" s="15" t="s">
        <v>45</v>
      </c>
      <c r="G58" s="15" t="s">
        <v>46</v>
      </c>
      <c r="H58" s="18">
        <v>51401</v>
      </c>
      <c r="I58" s="13"/>
    </row>
    <row r="59" spans="1:9" ht="27.75" customHeight="1">
      <c r="A59" s="20" t="s">
        <v>71</v>
      </c>
      <c r="B59" s="17">
        <v>130</v>
      </c>
      <c r="C59" s="15" t="s">
        <v>44</v>
      </c>
      <c r="D59" s="15" t="s">
        <v>6</v>
      </c>
      <c r="E59" s="15" t="s">
        <v>6</v>
      </c>
      <c r="F59" s="15" t="s">
        <v>45</v>
      </c>
      <c r="G59" s="15" t="s">
        <v>46</v>
      </c>
      <c r="H59" s="18">
        <v>51401</v>
      </c>
      <c r="I59" s="13"/>
    </row>
    <row r="60" spans="1:9" ht="17.25" customHeight="1">
      <c r="A60" s="19" t="s">
        <v>72</v>
      </c>
      <c r="B60" s="17">
        <v>130</v>
      </c>
      <c r="C60" s="15" t="s">
        <v>44</v>
      </c>
      <c r="D60" s="15" t="s">
        <v>6</v>
      </c>
      <c r="E60" s="15" t="s">
        <v>6</v>
      </c>
      <c r="F60" s="15" t="s">
        <v>45</v>
      </c>
      <c r="G60" s="15" t="s">
        <v>46</v>
      </c>
      <c r="H60" s="18">
        <v>51401</v>
      </c>
      <c r="I60" s="13"/>
    </row>
    <row r="61" spans="1:9" ht="17.25" customHeight="1">
      <c r="A61" s="19" t="s">
        <v>73</v>
      </c>
      <c r="B61" s="17">
        <v>130</v>
      </c>
      <c r="C61" s="15" t="s">
        <v>44</v>
      </c>
      <c r="D61" s="15" t="s">
        <v>6</v>
      </c>
      <c r="E61" s="15" t="s">
        <v>6</v>
      </c>
      <c r="F61" s="15" t="s">
        <v>45</v>
      </c>
      <c r="G61" s="15" t="s">
        <v>46</v>
      </c>
      <c r="H61" s="18">
        <v>51401</v>
      </c>
      <c r="I61" s="13"/>
    </row>
    <row r="62" spans="1:9" ht="17.25" customHeight="1">
      <c r="A62" s="19" t="s">
        <v>74</v>
      </c>
      <c r="B62" s="17">
        <v>130</v>
      </c>
      <c r="C62" s="15" t="s">
        <v>44</v>
      </c>
      <c r="D62" s="15" t="s">
        <v>6</v>
      </c>
      <c r="E62" s="15" t="s">
        <v>6</v>
      </c>
      <c r="F62" s="15" t="s">
        <v>45</v>
      </c>
      <c r="G62" s="15" t="s">
        <v>46</v>
      </c>
      <c r="H62" s="18">
        <v>51401</v>
      </c>
      <c r="I62" s="13"/>
    </row>
    <row r="63" spans="1:9" ht="17.25" customHeight="1">
      <c r="A63" s="19" t="s">
        <v>75</v>
      </c>
      <c r="B63" s="17">
        <v>130</v>
      </c>
      <c r="C63" s="15" t="s">
        <v>44</v>
      </c>
      <c r="D63" s="15" t="s">
        <v>6</v>
      </c>
      <c r="E63" s="15" t="s">
        <v>6</v>
      </c>
      <c r="F63" s="15" t="s">
        <v>45</v>
      </c>
      <c r="G63" s="15" t="s">
        <v>46</v>
      </c>
      <c r="H63" s="18">
        <v>51401</v>
      </c>
      <c r="I63" s="13">
        <f>B63+B62+B61+B60+B59+B58+B54+B57+B56+B55+B53+B52+B51+B50</f>
        <v>1820</v>
      </c>
    </row>
    <row r="64" spans="1:9" ht="17.25" customHeight="1">
      <c r="A64" s="19" t="s">
        <v>76</v>
      </c>
      <c r="B64" s="17">
        <v>2216.5</v>
      </c>
      <c r="C64" s="15" t="s">
        <v>44</v>
      </c>
      <c r="D64" s="15" t="s">
        <v>6</v>
      </c>
      <c r="E64" s="15" t="s">
        <v>6</v>
      </c>
      <c r="F64" s="15" t="s">
        <v>45</v>
      </c>
      <c r="G64" s="15" t="s">
        <v>46</v>
      </c>
      <c r="H64" s="18">
        <v>51501</v>
      </c>
      <c r="I64" s="13"/>
    </row>
    <row r="65" spans="1:10" ht="17.25" customHeight="1">
      <c r="A65" s="19" t="s">
        <v>77</v>
      </c>
      <c r="B65" s="17">
        <v>2216.5</v>
      </c>
      <c r="C65" s="15" t="s">
        <v>44</v>
      </c>
      <c r="D65" s="15" t="s">
        <v>6</v>
      </c>
      <c r="E65" s="15" t="s">
        <v>6</v>
      </c>
      <c r="F65" s="15" t="s">
        <v>45</v>
      </c>
      <c r="G65" s="15" t="s">
        <v>46</v>
      </c>
      <c r="H65" s="18">
        <v>51501</v>
      </c>
      <c r="I65" s="13"/>
    </row>
    <row r="66" spans="1:10" ht="17.25" customHeight="1">
      <c r="A66" s="19" t="s">
        <v>78</v>
      </c>
      <c r="B66" s="17">
        <v>2216.5</v>
      </c>
      <c r="C66" s="15" t="s">
        <v>44</v>
      </c>
      <c r="D66" s="15" t="s">
        <v>6</v>
      </c>
      <c r="E66" s="15" t="s">
        <v>6</v>
      </c>
      <c r="F66" s="15" t="s">
        <v>45</v>
      </c>
      <c r="G66" s="15" t="s">
        <v>46</v>
      </c>
      <c r="H66" s="18">
        <v>51501</v>
      </c>
      <c r="I66" s="13"/>
    </row>
    <row r="67" spans="1:10" ht="17.25" customHeight="1">
      <c r="A67" s="19" t="s">
        <v>79</v>
      </c>
      <c r="B67" s="17">
        <v>2216.5</v>
      </c>
      <c r="C67" s="15" t="s">
        <v>44</v>
      </c>
      <c r="D67" s="15" t="s">
        <v>6</v>
      </c>
      <c r="E67" s="15" t="s">
        <v>6</v>
      </c>
      <c r="F67" s="15" t="s">
        <v>45</v>
      </c>
      <c r="G67" s="15" t="s">
        <v>46</v>
      </c>
      <c r="H67" s="18">
        <v>51501</v>
      </c>
      <c r="I67" s="13"/>
    </row>
    <row r="68" spans="1:10" ht="17.25" customHeight="1">
      <c r="A68" s="19" t="s">
        <v>80</v>
      </c>
      <c r="B68" s="17">
        <v>2216.5</v>
      </c>
      <c r="C68" s="15" t="s">
        <v>44</v>
      </c>
      <c r="D68" s="15" t="s">
        <v>6</v>
      </c>
      <c r="E68" s="15" t="s">
        <v>6</v>
      </c>
      <c r="F68" s="15" t="s">
        <v>45</v>
      </c>
      <c r="G68" s="15" t="s">
        <v>46</v>
      </c>
      <c r="H68" s="18">
        <v>51501</v>
      </c>
      <c r="I68" s="13"/>
    </row>
    <row r="69" spans="1:10" ht="17.25" customHeight="1">
      <c r="A69" s="19" t="s">
        <v>81</v>
      </c>
      <c r="B69" s="17">
        <v>2216.5</v>
      </c>
      <c r="C69" s="15" t="s">
        <v>44</v>
      </c>
      <c r="D69" s="15" t="s">
        <v>6</v>
      </c>
      <c r="E69" s="15" t="s">
        <v>6</v>
      </c>
      <c r="F69" s="15" t="s">
        <v>45</v>
      </c>
      <c r="G69" s="15" t="s">
        <v>46</v>
      </c>
      <c r="H69" s="18">
        <v>51501</v>
      </c>
      <c r="I69" s="13"/>
    </row>
    <row r="70" spans="1:10" ht="17.25" customHeight="1">
      <c r="A70" s="19" t="s">
        <v>82</v>
      </c>
      <c r="B70" s="17">
        <v>2216.5</v>
      </c>
      <c r="C70" s="15" t="s">
        <v>44</v>
      </c>
      <c r="D70" s="15" t="s">
        <v>6</v>
      </c>
      <c r="E70" s="15" t="s">
        <v>6</v>
      </c>
      <c r="F70" s="15" t="s">
        <v>45</v>
      </c>
      <c r="G70" s="15" t="s">
        <v>46</v>
      </c>
      <c r="H70" s="18">
        <v>51501</v>
      </c>
      <c r="I70" s="13"/>
    </row>
    <row r="71" spans="1:10" ht="17.25" customHeight="1">
      <c r="A71" s="19" t="s">
        <v>83</v>
      </c>
      <c r="B71" s="17">
        <v>2216.5</v>
      </c>
      <c r="C71" s="15" t="s">
        <v>44</v>
      </c>
      <c r="D71" s="15" t="s">
        <v>6</v>
      </c>
      <c r="E71" s="15" t="s">
        <v>6</v>
      </c>
      <c r="F71" s="15" t="s">
        <v>45</v>
      </c>
      <c r="G71" s="15" t="s">
        <v>46</v>
      </c>
      <c r="H71" s="18">
        <v>51501</v>
      </c>
      <c r="I71" s="13"/>
    </row>
    <row r="72" spans="1:10" ht="17.25" customHeight="1">
      <c r="A72" s="19" t="s">
        <v>84</v>
      </c>
      <c r="B72" s="17">
        <v>2216.5</v>
      </c>
      <c r="C72" s="15" t="s">
        <v>44</v>
      </c>
      <c r="D72" s="15" t="s">
        <v>6</v>
      </c>
      <c r="E72" s="15" t="s">
        <v>6</v>
      </c>
      <c r="F72" s="15" t="s">
        <v>45</v>
      </c>
      <c r="G72" s="15" t="s">
        <v>46</v>
      </c>
      <c r="H72" s="18">
        <v>51501</v>
      </c>
      <c r="I72" s="13"/>
    </row>
    <row r="73" spans="1:10" ht="17.25" customHeight="1">
      <c r="A73" s="19" t="s">
        <v>85</v>
      </c>
      <c r="B73" s="17">
        <v>2216.5</v>
      </c>
      <c r="C73" s="15" t="s">
        <v>44</v>
      </c>
      <c r="D73" s="15" t="s">
        <v>6</v>
      </c>
      <c r="E73" s="15" t="s">
        <v>6</v>
      </c>
      <c r="F73" s="15" t="s">
        <v>45</v>
      </c>
      <c r="G73" s="15" t="s">
        <v>46</v>
      </c>
      <c r="H73" s="18">
        <v>51501</v>
      </c>
      <c r="I73" s="13"/>
    </row>
    <row r="74" spans="1:10" ht="17.25" customHeight="1">
      <c r="A74" s="19" t="s">
        <v>86</v>
      </c>
      <c r="B74" s="17">
        <v>2216.5</v>
      </c>
      <c r="C74" s="15" t="s">
        <v>44</v>
      </c>
      <c r="D74" s="15" t="s">
        <v>6</v>
      </c>
      <c r="E74" s="15" t="s">
        <v>6</v>
      </c>
      <c r="F74" s="15" t="s">
        <v>45</v>
      </c>
      <c r="G74" s="15" t="s">
        <v>46</v>
      </c>
      <c r="H74" s="18">
        <v>51501</v>
      </c>
      <c r="I74" s="13"/>
    </row>
    <row r="75" spans="1:10" ht="17.25" customHeight="1">
      <c r="A75" s="19" t="s">
        <v>87</v>
      </c>
      <c r="B75" s="17">
        <v>2216.5</v>
      </c>
      <c r="C75" s="15" t="s">
        <v>44</v>
      </c>
      <c r="D75" s="15" t="s">
        <v>6</v>
      </c>
      <c r="E75" s="15" t="s">
        <v>6</v>
      </c>
      <c r="F75" s="15" t="s">
        <v>45</v>
      </c>
      <c r="G75" s="15" t="s">
        <v>46</v>
      </c>
      <c r="H75" s="18">
        <v>51501</v>
      </c>
      <c r="I75" s="13"/>
    </row>
    <row r="76" spans="1:10" ht="17.25" customHeight="1">
      <c r="A76" s="19" t="s">
        <v>88</v>
      </c>
      <c r="B76" s="17">
        <v>2216.5</v>
      </c>
      <c r="C76" s="15" t="s">
        <v>44</v>
      </c>
      <c r="D76" s="15" t="s">
        <v>6</v>
      </c>
      <c r="E76" s="15" t="s">
        <v>6</v>
      </c>
      <c r="F76" s="15" t="s">
        <v>45</v>
      </c>
      <c r="G76" s="15" t="s">
        <v>46</v>
      </c>
      <c r="H76" s="18">
        <v>51501</v>
      </c>
      <c r="I76" s="13"/>
    </row>
    <row r="77" spans="1:10" ht="17.25" customHeight="1">
      <c r="A77" s="19" t="s">
        <v>89</v>
      </c>
      <c r="B77" s="17">
        <v>2216.5</v>
      </c>
      <c r="C77" s="15" t="s">
        <v>44</v>
      </c>
      <c r="D77" s="15" t="s">
        <v>6</v>
      </c>
      <c r="E77" s="15" t="s">
        <v>6</v>
      </c>
      <c r="F77" s="15" t="s">
        <v>45</v>
      </c>
      <c r="G77" s="15" t="s">
        <v>46</v>
      </c>
      <c r="H77" s="18">
        <v>51501</v>
      </c>
      <c r="I77" s="13">
        <f>B77+B76+B75+B74+B73+B72+B68+B71+B70+B69+B67+B66+B65+B64</f>
        <v>31031</v>
      </c>
    </row>
    <row r="78" spans="1:10" ht="18.75" customHeight="1">
      <c r="A78" s="21" t="s">
        <v>90</v>
      </c>
      <c r="B78" s="17">
        <v>104500</v>
      </c>
      <c r="C78" s="15" t="s">
        <v>44</v>
      </c>
      <c r="D78" s="15" t="s">
        <v>6</v>
      </c>
      <c r="E78" s="15" t="s">
        <v>6</v>
      </c>
      <c r="F78" s="15" t="s">
        <v>45</v>
      </c>
      <c r="G78" s="15" t="s">
        <v>46</v>
      </c>
      <c r="H78" s="18">
        <v>51602</v>
      </c>
      <c r="I78" s="13">
        <f t="shared" ref="I78:I84" si="3">B78</f>
        <v>104500</v>
      </c>
    </row>
    <row r="79" spans="1:10" ht="18.75" customHeight="1">
      <c r="A79" s="21" t="s">
        <v>90</v>
      </c>
      <c r="B79" s="17">
        <v>7500</v>
      </c>
      <c r="C79" s="15" t="s">
        <v>44</v>
      </c>
      <c r="D79" s="15" t="s">
        <v>6</v>
      </c>
      <c r="E79" s="15" t="s">
        <v>6</v>
      </c>
      <c r="F79" s="15" t="s">
        <v>44</v>
      </c>
      <c r="G79" s="15" t="s">
        <v>3291</v>
      </c>
      <c r="H79" s="18">
        <v>51602</v>
      </c>
      <c r="I79" s="13">
        <f t="shared" si="3"/>
        <v>7500</v>
      </c>
      <c r="J79" s="436">
        <f>I78+I79</f>
        <v>112000</v>
      </c>
    </row>
    <row r="80" spans="1:10" ht="18.75" customHeight="1">
      <c r="A80" s="21" t="s">
        <v>91</v>
      </c>
      <c r="B80" s="17">
        <v>60000</v>
      </c>
      <c r="C80" s="15" t="s">
        <v>44</v>
      </c>
      <c r="D80" s="15" t="s">
        <v>6</v>
      </c>
      <c r="E80" s="15" t="s">
        <v>6</v>
      </c>
      <c r="F80" s="15" t="s">
        <v>44</v>
      </c>
      <c r="G80" s="15" t="s">
        <v>3291</v>
      </c>
      <c r="H80" s="18">
        <v>51701</v>
      </c>
      <c r="I80" s="13">
        <f t="shared" si="3"/>
        <v>60000</v>
      </c>
    </row>
    <row r="81" spans="1:9" ht="18.75" customHeight="1">
      <c r="A81" s="21" t="s">
        <v>92</v>
      </c>
      <c r="B81" s="17">
        <f>15000+20000</f>
        <v>35000</v>
      </c>
      <c r="C81" s="15" t="s">
        <v>44</v>
      </c>
      <c r="D81" s="15" t="s">
        <v>6</v>
      </c>
      <c r="E81" s="15" t="s">
        <v>6</v>
      </c>
      <c r="F81" s="15" t="s">
        <v>45</v>
      </c>
      <c r="G81" s="15" t="s">
        <v>46</v>
      </c>
      <c r="H81" s="18">
        <v>54101</v>
      </c>
      <c r="I81" s="13">
        <f t="shared" si="3"/>
        <v>35000</v>
      </c>
    </row>
    <row r="82" spans="1:9" ht="18.75" customHeight="1">
      <c r="A82" s="21" t="s">
        <v>92</v>
      </c>
      <c r="B82" s="17">
        <v>33200</v>
      </c>
      <c r="C82" s="15" t="s">
        <v>44</v>
      </c>
      <c r="D82" s="15" t="s">
        <v>6</v>
      </c>
      <c r="E82" s="15" t="s">
        <v>6</v>
      </c>
      <c r="F82" s="15" t="s">
        <v>44</v>
      </c>
      <c r="G82" s="15" t="s">
        <v>3291</v>
      </c>
      <c r="H82" s="18">
        <v>54101</v>
      </c>
      <c r="I82" s="13">
        <f t="shared" si="3"/>
        <v>33200</v>
      </c>
    </row>
    <row r="83" spans="1:9" ht="18.75" customHeight="1">
      <c r="A83" s="21" t="s">
        <v>93</v>
      </c>
      <c r="B83" s="17">
        <f>1500+2000+10000+5000</f>
        <v>18500</v>
      </c>
      <c r="C83" s="15" t="s">
        <v>44</v>
      </c>
      <c r="D83" s="15" t="s">
        <v>6</v>
      </c>
      <c r="E83" s="15" t="s">
        <v>6</v>
      </c>
      <c r="F83" s="15" t="s">
        <v>45</v>
      </c>
      <c r="G83" s="15" t="s">
        <v>46</v>
      </c>
      <c r="H83" s="18">
        <v>54103</v>
      </c>
      <c r="I83" s="13">
        <f t="shared" si="3"/>
        <v>18500</v>
      </c>
    </row>
    <row r="84" spans="1:9" ht="18.75" customHeight="1">
      <c r="A84" s="21" t="s">
        <v>93</v>
      </c>
      <c r="B84" s="17">
        <v>1000</v>
      </c>
      <c r="C84" s="15" t="s">
        <v>44</v>
      </c>
      <c r="D84" s="15" t="s">
        <v>6</v>
      </c>
      <c r="E84" s="15" t="s">
        <v>6</v>
      </c>
      <c r="F84" s="15" t="s">
        <v>44</v>
      </c>
      <c r="G84" s="15" t="s">
        <v>3291</v>
      </c>
      <c r="H84" s="18">
        <v>54103</v>
      </c>
      <c r="I84" s="13">
        <f t="shared" si="3"/>
        <v>1000</v>
      </c>
    </row>
    <row r="85" spans="1:9" ht="18.75" customHeight="1">
      <c r="A85" s="21" t="s">
        <v>94</v>
      </c>
      <c r="B85" s="17">
        <v>35000</v>
      </c>
      <c r="C85" s="15" t="s">
        <v>44</v>
      </c>
      <c r="D85" s="15" t="s">
        <v>6</v>
      </c>
      <c r="E85" s="15" t="s">
        <v>6</v>
      </c>
      <c r="F85" s="15" t="s">
        <v>45</v>
      </c>
      <c r="G85" s="15" t="s">
        <v>46</v>
      </c>
      <c r="H85" s="18">
        <v>54104</v>
      </c>
      <c r="I85" s="13"/>
    </row>
    <row r="86" spans="1:9" ht="18.75" customHeight="1">
      <c r="A86" s="21" t="s">
        <v>95</v>
      </c>
      <c r="B86" s="17">
        <v>35000</v>
      </c>
      <c r="C86" s="15" t="s">
        <v>44</v>
      </c>
      <c r="D86" s="15" t="s">
        <v>6</v>
      </c>
      <c r="E86" s="15" t="s">
        <v>6</v>
      </c>
      <c r="F86" s="15" t="s">
        <v>45</v>
      </c>
      <c r="G86" s="15" t="s">
        <v>46</v>
      </c>
      <c r="H86" s="18">
        <v>54104</v>
      </c>
      <c r="I86" s="13">
        <f>B85+B86</f>
        <v>70000</v>
      </c>
    </row>
    <row r="87" spans="1:9" ht="40.5" customHeight="1">
      <c r="A87" s="22" t="s">
        <v>4430</v>
      </c>
      <c r="B87" s="17">
        <v>85000</v>
      </c>
      <c r="C87" s="15" t="s">
        <v>44</v>
      </c>
      <c r="D87" s="15" t="s">
        <v>6</v>
      </c>
      <c r="E87" s="15" t="s">
        <v>6</v>
      </c>
      <c r="F87" s="15" t="s">
        <v>44</v>
      </c>
      <c r="G87" s="15" t="s">
        <v>3291</v>
      </c>
      <c r="H87" s="18">
        <v>54104</v>
      </c>
      <c r="I87" s="13">
        <f>B87</f>
        <v>85000</v>
      </c>
    </row>
    <row r="88" spans="1:9" ht="18" customHeight="1">
      <c r="A88" s="21" t="s">
        <v>96</v>
      </c>
      <c r="B88" s="17">
        <v>5000</v>
      </c>
      <c r="C88" s="15" t="s">
        <v>44</v>
      </c>
      <c r="D88" s="15" t="s">
        <v>6</v>
      </c>
      <c r="E88" s="15" t="s">
        <v>6</v>
      </c>
      <c r="F88" s="15" t="s">
        <v>45</v>
      </c>
      <c r="G88" s="15" t="s">
        <v>46</v>
      </c>
      <c r="H88" s="18">
        <v>54105</v>
      </c>
      <c r="I88" s="13">
        <f t="shared" ref="I88:I107" si="4">B88</f>
        <v>5000</v>
      </c>
    </row>
    <row r="89" spans="1:9" ht="18" customHeight="1">
      <c r="A89" s="21" t="s">
        <v>96</v>
      </c>
      <c r="B89" s="17">
        <v>3000</v>
      </c>
      <c r="C89" s="15" t="s">
        <v>44</v>
      </c>
      <c r="D89" s="15" t="s">
        <v>6</v>
      </c>
      <c r="E89" s="15" t="s">
        <v>6</v>
      </c>
      <c r="F89" s="15" t="s">
        <v>44</v>
      </c>
      <c r="G89" s="15" t="s">
        <v>3291</v>
      </c>
      <c r="H89" s="18">
        <v>54105</v>
      </c>
      <c r="I89" s="13">
        <f>B89</f>
        <v>3000</v>
      </c>
    </row>
    <row r="90" spans="1:9" ht="18" customHeight="1">
      <c r="A90" s="21" t="s">
        <v>2511</v>
      </c>
      <c r="B90" s="17">
        <v>5200</v>
      </c>
      <c r="C90" s="15" t="s">
        <v>44</v>
      </c>
      <c r="D90" s="15" t="s">
        <v>6</v>
      </c>
      <c r="E90" s="15" t="s">
        <v>6</v>
      </c>
      <c r="F90" s="15" t="s">
        <v>44</v>
      </c>
      <c r="G90" s="15" t="s">
        <v>3291</v>
      </c>
      <c r="H90" s="18">
        <v>54106</v>
      </c>
      <c r="I90" s="13">
        <f>B90</f>
        <v>5200</v>
      </c>
    </row>
    <row r="91" spans="1:9" ht="18" customHeight="1">
      <c r="A91" s="22" t="s">
        <v>2897</v>
      </c>
      <c r="B91" s="17">
        <f>1500+2000</f>
        <v>3500</v>
      </c>
      <c r="C91" s="15" t="s">
        <v>44</v>
      </c>
      <c r="D91" s="15" t="s">
        <v>6</v>
      </c>
      <c r="E91" s="15" t="s">
        <v>6</v>
      </c>
      <c r="F91" s="15" t="s">
        <v>45</v>
      </c>
      <c r="G91" s="15" t="s">
        <v>46</v>
      </c>
      <c r="H91" s="18">
        <v>54107</v>
      </c>
      <c r="I91" s="13">
        <f>B91</f>
        <v>3500</v>
      </c>
    </row>
    <row r="92" spans="1:9" ht="18" customHeight="1">
      <c r="A92" s="22" t="s">
        <v>2897</v>
      </c>
      <c r="B92" s="17">
        <v>1000</v>
      </c>
      <c r="C92" s="15" t="s">
        <v>44</v>
      </c>
      <c r="D92" s="15" t="s">
        <v>6</v>
      </c>
      <c r="E92" s="15" t="s">
        <v>6</v>
      </c>
      <c r="F92" s="15" t="s">
        <v>44</v>
      </c>
      <c r="G92" s="15" t="s">
        <v>3291</v>
      </c>
      <c r="H92" s="18">
        <v>54107</v>
      </c>
      <c r="I92" s="13">
        <f>B92</f>
        <v>1000</v>
      </c>
    </row>
    <row r="93" spans="1:9" ht="18" customHeight="1">
      <c r="A93" s="22" t="s">
        <v>1336</v>
      </c>
      <c r="B93" s="17">
        <v>1300</v>
      </c>
      <c r="C93" s="15" t="s">
        <v>44</v>
      </c>
      <c r="D93" s="15" t="s">
        <v>6</v>
      </c>
      <c r="E93" s="15" t="s">
        <v>6</v>
      </c>
      <c r="F93" s="15" t="s">
        <v>44</v>
      </c>
      <c r="G93" s="15" t="s">
        <v>3291</v>
      </c>
      <c r="H93" s="18">
        <v>54109</v>
      </c>
      <c r="I93" s="13">
        <f>B93</f>
        <v>1300</v>
      </c>
    </row>
    <row r="94" spans="1:9" ht="18" customHeight="1">
      <c r="A94" s="21" t="s">
        <v>97</v>
      </c>
      <c r="B94" s="17">
        <f>1500+2000</f>
        <v>3500</v>
      </c>
      <c r="C94" s="15" t="s">
        <v>44</v>
      </c>
      <c r="D94" s="15" t="s">
        <v>6</v>
      </c>
      <c r="E94" s="15" t="s">
        <v>6</v>
      </c>
      <c r="F94" s="15" t="s">
        <v>45</v>
      </c>
      <c r="G94" s="15" t="s">
        <v>46</v>
      </c>
      <c r="H94" s="18">
        <v>54110</v>
      </c>
      <c r="I94" s="13">
        <f t="shared" si="4"/>
        <v>3500</v>
      </c>
    </row>
    <row r="95" spans="1:9" ht="18" customHeight="1">
      <c r="A95" s="21" t="s">
        <v>97</v>
      </c>
      <c r="B95" s="17">
        <v>1800</v>
      </c>
      <c r="C95" s="15" t="s">
        <v>44</v>
      </c>
      <c r="D95" s="15" t="s">
        <v>6</v>
      </c>
      <c r="E95" s="15" t="s">
        <v>6</v>
      </c>
      <c r="F95" s="15" t="s">
        <v>44</v>
      </c>
      <c r="G95" s="15" t="s">
        <v>3291</v>
      </c>
      <c r="H95" s="18">
        <v>54110</v>
      </c>
      <c r="I95" s="13">
        <f>B95</f>
        <v>1800</v>
      </c>
    </row>
    <row r="96" spans="1:9" ht="18" customHeight="1">
      <c r="A96" s="21" t="s">
        <v>98</v>
      </c>
      <c r="B96" s="17">
        <v>3000</v>
      </c>
      <c r="C96" s="15" t="s">
        <v>44</v>
      </c>
      <c r="D96" s="15" t="s">
        <v>6</v>
      </c>
      <c r="E96" s="15" t="s">
        <v>6</v>
      </c>
      <c r="F96" s="15" t="s">
        <v>45</v>
      </c>
      <c r="G96" s="15" t="s">
        <v>46</v>
      </c>
      <c r="H96" s="18">
        <v>54111</v>
      </c>
      <c r="I96" s="13">
        <f t="shared" si="4"/>
        <v>3000</v>
      </c>
    </row>
    <row r="97" spans="1:9" ht="18" customHeight="1">
      <c r="A97" s="21" t="s">
        <v>98</v>
      </c>
      <c r="B97" s="17">
        <v>200</v>
      </c>
      <c r="C97" s="15" t="s">
        <v>44</v>
      </c>
      <c r="D97" s="15" t="s">
        <v>6</v>
      </c>
      <c r="E97" s="15" t="s">
        <v>6</v>
      </c>
      <c r="F97" s="15" t="s">
        <v>44</v>
      </c>
      <c r="G97" s="15" t="s">
        <v>3291</v>
      </c>
      <c r="H97" s="18">
        <v>54111</v>
      </c>
      <c r="I97" s="13">
        <f t="shared" ref="I97:I103" si="5">B97</f>
        <v>200</v>
      </c>
    </row>
    <row r="98" spans="1:9" ht="18" customHeight="1">
      <c r="A98" s="21" t="s">
        <v>2529</v>
      </c>
      <c r="B98" s="17">
        <v>1300</v>
      </c>
      <c r="C98" s="15" t="s">
        <v>44</v>
      </c>
      <c r="D98" s="15" t="s">
        <v>6</v>
      </c>
      <c r="E98" s="15" t="s">
        <v>6</v>
      </c>
      <c r="F98" s="15" t="s">
        <v>44</v>
      </c>
      <c r="G98" s="15" t="s">
        <v>3291</v>
      </c>
      <c r="H98" s="18">
        <v>54112</v>
      </c>
      <c r="I98" s="13">
        <f t="shared" si="5"/>
        <v>1300</v>
      </c>
    </row>
    <row r="99" spans="1:9" ht="18" customHeight="1">
      <c r="A99" s="21" t="s">
        <v>4435</v>
      </c>
      <c r="B99" s="17">
        <v>1500</v>
      </c>
      <c r="C99" s="15" t="s">
        <v>44</v>
      </c>
      <c r="D99" s="15" t="s">
        <v>6</v>
      </c>
      <c r="E99" s="15" t="s">
        <v>6</v>
      </c>
      <c r="F99" s="15" t="s">
        <v>44</v>
      </c>
      <c r="G99" s="15" t="s">
        <v>3291</v>
      </c>
      <c r="H99" s="18">
        <v>54113</v>
      </c>
      <c r="I99" s="13">
        <f t="shared" si="5"/>
        <v>1500</v>
      </c>
    </row>
    <row r="100" spans="1:9" ht="18" customHeight="1">
      <c r="A100" s="22" t="s">
        <v>2898</v>
      </c>
      <c r="B100" s="17">
        <v>1500</v>
      </c>
      <c r="C100" s="15" t="s">
        <v>44</v>
      </c>
      <c r="D100" s="15" t="s">
        <v>6</v>
      </c>
      <c r="E100" s="15" t="s">
        <v>6</v>
      </c>
      <c r="F100" s="15" t="s">
        <v>45</v>
      </c>
      <c r="G100" s="15" t="s">
        <v>46</v>
      </c>
      <c r="H100" s="18">
        <v>54114</v>
      </c>
      <c r="I100" s="13">
        <f t="shared" si="5"/>
        <v>1500</v>
      </c>
    </row>
    <row r="101" spans="1:9" ht="18" customHeight="1">
      <c r="A101" s="22" t="s">
        <v>2898</v>
      </c>
      <c r="B101" s="17">
        <v>5000</v>
      </c>
      <c r="C101" s="15" t="s">
        <v>44</v>
      </c>
      <c r="D101" s="15" t="s">
        <v>6</v>
      </c>
      <c r="E101" s="15" t="s">
        <v>6</v>
      </c>
      <c r="F101" s="15" t="s">
        <v>44</v>
      </c>
      <c r="G101" s="15" t="s">
        <v>3291</v>
      </c>
      <c r="H101" s="18">
        <v>54114</v>
      </c>
      <c r="I101" s="13">
        <f t="shared" si="5"/>
        <v>5000</v>
      </c>
    </row>
    <row r="102" spans="1:9" ht="18" customHeight="1">
      <c r="A102" s="22" t="s">
        <v>2899</v>
      </c>
      <c r="B102" s="17">
        <v>2000</v>
      </c>
      <c r="C102" s="15" t="s">
        <v>44</v>
      </c>
      <c r="D102" s="15" t="s">
        <v>6</v>
      </c>
      <c r="E102" s="15" t="s">
        <v>6</v>
      </c>
      <c r="F102" s="15" t="s">
        <v>45</v>
      </c>
      <c r="G102" s="15" t="s">
        <v>46</v>
      </c>
      <c r="H102" s="18">
        <v>54115</v>
      </c>
      <c r="I102" s="13">
        <f t="shared" si="5"/>
        <v>2000</v>
      </c>
    </row>
    <row r="103" spans="1:9" ht="18" customHeight="1">
      <c r="A103" s="22" t="s">
        <v>2899</v>
      </c>
      <c r="B103" s="17">
        <v>5000</v>
      </c>
      <c r="C103" s="15" t="s">
        <v>44</v>
      </c>
      <c r="D103" s="15" t="s">
        <v>6</v>
      </c>
      <c r="E103" s="15" t="s">
        <v>6</v>
      </c>
      <c r="F103" s="15" t="s">
        <v>44</v>
      </c>
      <c r="G103" s="15" t="s">
        <v>3291</v>
      </c>
      <c r="H103" s="18">
        <v>54115</v>
      </c>
      <c r="I103" s="13">
        <f t="shared" si="5"/>
        <v>5000</v>
      </c>
    </row>
    <row r="104" spans="1:9" ht="18" customHeight="1">
      <c r="A104" s="21" t="s">
        <v>99</v>
      </c>
      <c r="B104" s="17">
        <v>1000</v>
      </c>
      <c r="C104" s="15" t="s">
        <v>44</v>
      </c>
      <c r="D104" s="15" t="s">
        <v>6</v>
      </c>
      <c r="E104" s="15" t="s">
        <v>6</v>
      </c>
      <c r="F104" s="15" t="s">
        <v>45</v>
      </c>
      <c r="G104" s="15" t="s">
        <v>46</v>
      </c>
      <c r="H104" s="18">
        <v>54119</v>
      </c>
      <c r="I104" s="13">
        <f t="shared" si="4"/>
        <v>1000</v>
      </c>
    </row>
    <row r="105" spans="1:9" ht="18" customHeight="1">
      <c r="A105" s="21" t="s">
        <v>100</v>
      </c>
      <c r="B105" s="17">
        <v>2000</v>
      </c>
      <c r="C105" s="15" t="s">
        <v>44</v>
      </c>
      <c r="D105" s="15" t="s">
        <v>6</v>
      </c>
      <c r="E105" s="15" t="s">
        <v>6</v>
      </c>
      <c r="F105" s="15" t="s">
        <v>45</v>
      </c>
      <c r="G105" s="15" t="s">
        <v>46</v>
      </c>
      <c r="H105" s="18">
        <v>54199</v>
      </c>
      <c r="I105" s="13">
        <f t="shared" si="4"/>
        <v>2000</v>
      </c>
    </row>
    <row r="106" spans="1:9" ht="18" customHeight="1">
      <c r="A106" s="21" t="s">
        <v>100</v>
      </c>
      <c r="B106" s="17">
        <v>2500</v>
      </c>
      <c r="C106" s="15" t="s">
        <v>44</v>
      </c>
      <c r="D106" s="15" t="s">
        <v>6</v>
      </c>
      <c r="E106" s="15" t="s">
        <v>6</v>
      </c>
      <c r="F106" s="15" t="s">
        <v>44</v>
      </c>
      <c r="G106" s="15" t="s">
        <v>3291</v>
      </c>
      <c r="H106" s="18">
        <v>54199</v>
      </c>
      <c r="I106" s="13">
        <f>B106</f>
        <v>2500</v>
      </c>
    </row>
    <row r="107" spans="1:9" ht="18" customHeight="1">
      <c r="A107" s="22" t="s">
        <v>101</v>
      </c>
      <c r="B107" s="17">
        <v>120000</v>
      </c>
      <c r="C107" s="15" t="s">
        <v>44</v>
      </c>
      <c r="D107" s="15" t="s">
        <v>6</v>
      </c>
      <c r="E107" s="15" t="s">
        <v>6</v>
      </c>
      <c r="F107" s="15" t="s">
        <v>45</v>
      </c>
      <c r="G107" s="15" t="s">
        <v>46</v>
      </c>
      <c r="H107" s="18">
        <v>54201</v>
      </c>
      <c r="I107" s="13">
        <f t="shared" si="4"/>
        <v>120000</v>
      </c>
    </row>
    <row r="108" spans="1:9" ht="28.5" customHeight="1">
      <c r="A108" s="22" t="s">
        <v>4448</v>
      </c>
      <c r="B108" s="17">
        <f>3000+96427.19</f>
        <v>99427.19</v>
      </c>
      <c r="C108" s="15" t="s">
        <v>44</v>
      </c>
      <c r="D108" s="15" t="s">
        <v>6</v>
      </c>
      <c r="E108" s="15" t="s">
        <v>6</v>
      </c>
      <c r="F108" s="15" t="s">
        <v>44</v>
      </c>
      <c r="G108" s="15" t="s">
        <v>3291</v>
      </c>
      <c r="H108" s="18">
        <v>54201</v>
      </c>
      <c r="I108" s="13">
        <f>B108</f>
        <v>99427.19</v>
      </c>
    </row>
    <row r="109" spans="1:9" ht="17.25" customHeight="1">
      <c r="A109" s="21" t="s">
        <v>102</v>
      </c>
      <c r="B109" s="17">
        <f>7000+38000</f>
        <v>45000</v>
      </c>
      <c r="C109" s="15" t="s">
        <v>44</v>
      </c>
      <c r="D109" s="15" t="s">
        <v>6</v>
      </c>
      <c r="E109" s="15" t="s">
        <v>6</v>
      </c>
      <c r="F109" s="15" t="s">
        <v>45</v>
      </c>
      <c r="G109" s="15" t="s">
        <v>46</v>
      </c>
      <c r="H109" s="18">
        <v>54202</v>
      </c>
      <c r="I109" s="13">
        <f t="shared" ref="I109:I111" si="6">B109</f>
        <v>45000</v>
      </c>
    </row>
    <row r="110" spans="1:9" ht="17.25" customHeight="1">
      <c r="A110" s="21" t="s">
        <v>102</v>
      </c>
      <c r="B110" s="17">
        <f>3800+37000</f>
        <v>40800</v>
      </c>
      <c r="C110" s="15" t="s">
        <v>44</v>
      </c>
      <c r="D110" s="15" t="s">
        <v>6</v>
      </c>
      <c r="E110" s="15" t="s">
        <v>6</v>
      </c>
      <c r="F110" s="15" t="s">
        <v>44</v>
      </c>
      <c r="G110" s="15" t="s">
        <v>3291</v>
      </c>
      <c r="H110" s="18">
        <v>54202</v>
      </c>
      <c r="I110" s="13">
        <f>B110</f>
        <v>40800</v>
      </c>
    </row>
    <row r="111" spans="1:9" ht="17.25" customHeight="1">
      <c r="A111" s="21" t="s">
        <v>3298</v>
      </c>
      <c r="B111" s="17">
        <f>35000+75000</f>
        <v>110000</v>
      </c>
      <c r="C111" s="15" t="s">
        <v>44</v>
      </c>
      <c r="D111" s="15" t="s">
        <v>6</v>
      </c>
      <c r="E111" s="15" t="s">
        <v>6</v>
      </c>
      <c r="F111" s="15" t="s">
        <v>45</v>
      </c>
      <c r="G111" s="15" t="s">
        <v>46</v>
      </c>
      <c r="H111" s="18">
        <v>54203</v>
      </c>
      <c r="I111" s="13">
        <f t="shared" si="6"/>
        <v>110000</v>
      </c>
    </row>
    <row r="112" spans="1:9" ht="17.25" customHeight="1">
      <c r="A112" s="21" t="s">
        <v>3298</v>
      </c>
      <c r="B112" s="17">
        <v>6500</v>
      </c>
      <c r="C112" s="15" t="s">
        <v>44</v>
      </c>
      <c r="D112" s="15" t="s">
        <v>6</v>
      </c>
      <c r="E112" s="15" t="s">
        <v>6</v>
      </c>
      <c r="F112" s="15" t="s">
        <v>44</v>
      </c>
      <c r="G112" s="15" t="s">
        <v>3291</v>
      </c>
      <c r="H112" s="18">
        <v>54203</v>
      </c>
      <c r="I112" s="13">
        <f>B112</f>
        <v>6500</v>
      </c>
    </row>
    <row r="113" spans="1:9" ht="17.25" customHeight="1">
      <c r="A113" s="21" t="s">
        <v>103</v>
      </c>
      <c r="B113" s="17">
        <v>280000</v>
      </c>
      <c r="C113" s="15" t="s">
        <v>44</v>
      </c>
      <c r="D113" s="15" t="s">
        <v>6</v>
      </c>
      <c r="E113" s="15" t="s">
        <v>6</v>
      </c>
      <c r="F113" s="15" t="s">
        <v>45</v>
      </c>
      <c r="G113" s="15" t="s">
        <v>46</v>
      </c>
      <c r="H113" s="18">
        <v>54205</v>
      </c>
      <c r="I113" s="13">
        <f>B113</f>
        <v>280000</v>
      </c>
    </row>
    <row r="114" spans="1:9" ht="17.25" customHeight="1">
      <c r="A114" s="21" t="s">
        <v>4450</v>
      </c>
      <c r="B114" s="17">
        <f>3000+208700-3800-37000</f>
        <v>170900</v>
      </c>
      <c r="C114" s="15" t="s">
        <v>44</v>
      </c>
      <c r="D114" s="15" t="s">
        <v>6</v>
      </c>
      <c r="E114" s="15" t="s">
        <v>6</v>
      </c>
      <c r="F114" s="15" t="s">
        <v>44</v>
      </c>
      <c r="G114" s="15" t="s">
        <v>3291</v>
      </c>
      <c r="H114" s="18">
        <v>54205</v>
      </c>
      <c r="I114" s="13">
        <f>B114</f>
        <v>170900</v>
      </c>
    </row>
    <row r="115" spans="1:9" ht="17.25" customHeight="1">
      <c r="A115" s="22" t="s">
        <v>104</v>
      </c>
      <c r="B115" s="17">
        <v>1500</v>
      </c>
      <c r="C115" s="15" t="s">
        <v>44</v>
      </c>
      <c r="D115" s="15" t="s">
        <v>6</v>
      </c>
      <c r="E115" s="15" t="s">
        <v>6</v>
      </c>
      <c r="F115" s="15" t="s">
        <v>45</v>
      </c>
      <c r="G115" s="15" t="s">
        <v>46</v>
      </c>
      <c r="H115" s="18">
        <v>54301</v>
      </c>
      <c r="I115" s="13"/>
    </row>
    <row r="116" spans="1:9" ht="27" customHeight="1">
      <c r="A116" s="22" t="s">
        <v>2900</v>
      </c>
      <c r="B116" s="17">
        <v>40000</v>
      </c>
      <c r="C116" s="15" t="s">
        <v>44</v>
      </c>
      <c r="D116" s="15" t="s">
        <v>6</v>
      </c>
      <c r="E116" s="15" t="s">
        <v>6</v>
      </c>
      <c r="F116" s="15" t="s">
        <v>45</v>
      </c>
      <c r="G116" s="15" t="s">
        <v>46</v>
      </c>
      <c r="H116" s="18">
        <v>54301</v>
      </c>
      <c r="I116" s="13">
        <f>B115+B116</f>
        <v>41500</v>
      </c>
    </row>
    <row r="117" spans="1:9" ht="27.75" customHeight="1">
      <c r="A117" s="22" t="s">
        <v>4438</v>
      </c>
      <c r="B117" s="17">
        <v>32000</v>
      </c>
      <c r="C117" s="15" t="s">
        <v>44</v>
      </c>
      <c r="D117" s="15" t="s">
        <v>6</v>
      </c>
      <c r="E117" s="15" t="s">
        <v>6</v>
      </c>
      <c r="F117" s="15" t="s">
        <v>44</v>
      </c>
      <c r="G117" s="15" t="s">
        <v>3291</v>
      </c>
      <c r="H117" s="18">
        <v>54301</v>
      </c>
      <c r="I117" s="13">
        <f>B117</f>
        <v>32000</v>
      </c>
    </row>
    <row r="118" spans="1:9" ht="15.75" customHeight="1">
      <c r="A118" s="22" t="s">
        <v>2530</v>
      </c>
      <c r="B118" s="17">
        <v>1000</v>
      </c>
      <c r="C118" s="15" t="s">
        <v>44</v>
      </c>
      <c r="D118" s="15" t="s">
        <v>6</v>
      </c>
      <c r="E118" s="15" t="s">
        <v>6</v>
      </c>
      <c r="F118" s="15" t="s">
        <v>44</v>
      </c>
      <c r="G118" s="15" t="s">
        <v>3291</v>
      </c>
      <c r="H118" s="18">
        <v>54305</v>
      </c>
      <c r="I118" s="13">
        <f>B118</f>
        <v>1000</v>
      </c>
    </row>
    <row r="119" spans="1:9" ht="15.75" customHeight="1">
      <c r="A119" s="23" t="s">
        <v>105</v>
      </c>
      <c r="B119" s="17">
        <v>1000</v>
      </c>
      <c r="C119" s="15" t="s">
        <v>44</v>
      </c>
      <c r="D119" s="15" t="s">
        <v>6</v>
      </c>
      <c r="E119" s="15" t="s">
        <v>6</v>
      </c>
      <c r="F119" s="15" t="s">
        <v>45</v>
      </c>
      <c r="G119" s="15" t="s">
        <v>46</v>
      </c>
      <c r="H119" s="18">
        <v>54307</v>
      </c>
      <c r="I119" s="13">
        <f>B119</f>
        <v>1000</v>
      </c>
    </row>
    <row r="120" spans="1:9" ht="15.75" customHeight="1">
      <c r="A120" s="21" t="s">
        <v>106</v>
      </c>
      <c r="B120" s="17">
        <v>2000</v>
      </c>
      <c r="C120" s="15" t="s">
        <v>44</v>
      </c>
      <c r="D120" s="15" t="s">
        <v>6</v>
      </c>
      <c r="E120" s="15" t="s">
        <v>6</v>
      </c>
      <c r="F120" s="15" t="s">
        <v>45</v>
      </c>
      <c r="G120" s="15" t="s">
        <v>46</v>
      </c>
      <c r="H120" s="18">
        <v>54313</v>
      </c>
      <c r="I120" s="13">
        <f>B120</f>
        <v>2000</v>
      </c>
    </row>
    <row r="121" spans="1:9" ht="15.75" customHeight="1">
      <c r="A121" s="21" t="s">
        <v>106</v>
      </c>
      <c r="B121" s="17">
        <v>5000</v>
      </c>
      <c r="C121" s="15" t="s">
        <v>44</v>
      </c>
      <c r="D121" s="15" t="s">
        <v>6</v>
      </c>
      <c r="E121" s="15" t="s">
        <v>6</v>
      </c>
      <c r="F121" s="15" t="s">
        <v>44</v>
      </c>
      <c r="G121" s="15" t="s">
        <v>3291</v>
      </c>
      <c r="H121" s="18">
        <v>54313</v>
      </c>
      <c r="I121" s="13">
        <f>B121</f>
        <v>5000</v>
      </c>
    </row>
    <row r="122" spans="1:9" ht="15.75" customHeight="1">
      <c r="A122" s="22" t="s">
        <v>2605</v>
      </c>
      <c r="B122" s="17">
        <v>3500</v>
      </c>
      <c r="C122" s="15" t="s">
        <v>44</v>
      </c>
      <c r="D122" s="15" t="s">
        <v>6</v>
      </c>
      <c r="E122" s="15" t="s">
        <v>6</v>
      </c>
      <c r="F122" s="15" t="s">
        <v>45</v>
      </c>
      <c r="G122" s="15" t="s">
        <v>46</v>
      </c>
      <c r="H122" s="18">
        <v>54314</v>
      </c>
      <c r="I122" s="13"/>
    </row>
    <row r="123" spans="1:9" ht="15.75" customHeight="1">
      <c r="A123" s="24" t="s">
        <v>107</v>
      </c>
      <c r="B123" s="17">
        <v>35000</v>
      </c>
      <c r="C123" s="15" t="s">
        <v>44</v>
      </c>
      <c r="D123" s="15" t="s">
        <v>6</v>
      </c>
      <c r="E123" s="15" t="s">
        <v>6</v>
      </c>
      <c r="F123" s="15" t="s">
        <v>45</v>
      </c>
      <c r="G123" s="15" t="s">
        <v>46</v>
      </c>
      <c r="H123" s="18">
        <v>54314</v>
      </c>
      <c r="I123" s="13"/>
    </row>
    <row r="124" spans="1:9" ht="15.75" customHeight="1">
      <c r="A124" s="21" t="s">
        <v>108</v>
      </c>
      <c r="B124" s="17">
        <v>150000</v>
      </c>
      <c r="C124" s="15" t="s">
        <v>44</v>
      </c>
      <c r="D124" s="15" t="s">
        <v>6</v>
      </c>
      <c r="E124" s="15" t="s">
        <v>6</v>
      </c>
      <c r="F124" s="15" t="s">
        <v>45</v>
      </c>
      <c r="G124" s="15" t="s">
        <v>46</v>
      </c>
      <c r="H124" s="18">
        <v>54314</v>
      </c>
      <c r="I124" s="13"/>
    </row>
    <row r="125" spans="1:9" ht="15.75" customHeight="1">
      <c r="A125" s="21" t="s">
        <v>109</v>
      </c>
      <c r="B125" s="17">
        <v>400</v>
      </c>
      <c r="C125" s="15" t="s">
        <v>44</v>
      </c>
      <c r="D125" s="15" t="s">
        <v>6</v>
      </c>
      <c r="E125" s="15" t="s">
        <v>6</v>
      </c>
      <c r="F125" s="15" t="s">
        <v>45</v>
      </c>
      <c r="G125" s="15" t="s">
        <v>46</v>
      </c>
      <c r="H125" s="18">
        <v>54314</v>
      </c>
      <c r="I125" s="13"/>
    </row>
    <row r="126" spans="1:9" ht="15.75" customHeight="1">
      <c r="A126" s="21" t="s">
        <v>110</v>
      </c>
      <c r="B126" s="17">
        <v>6000</v>
      </c>
      <c r="C126" s="15" t="s">
        <v>44</v>
      </c>
      <c r="D126" s="15" t="s">
        <v>6</v>
      </c>
      <c r="E126" s="15" t="s">
        <v>6</v>
      </c>
      <c r="F126" s="15" t="s">
        <v>45</v>
      </c>
      <c r="G126" s="15" t="s">
        <v>46</v>
      </c>
      <c r="H126" s="18">
        <v>54314</v>
      </c>
      <c r="I126" s="13"/>
    </row>
    <row r="127" spans="1:9" ht="15.75" customHeight="1">
      <c r="A127" s="21" t="s">
        <v>111</v>
      </c>
      <c r="B127" s="17">
        <v>400</v>
      </c>
      <c r="C127" s="15" t="s">
        <v>44</v>
      </c>
      <c r="D127" s="15" t="s">
        <v>6</v>
      </c>
      <c r="E127" s="15" t="s">
        <v>6</v>
      </c>
      <c r="F127" s="15" t="s">
        <v>45</v>
      </c>
      <c r="G127" s="15" t="s">
        <v>46</v>
      </c>
      <c r="H127" s="18">
        <v>54314</v>
      </c>
      <c r="I127" s="13"/>
    </row>
    <row r="128" spans="1:9" ht="15.75" customHeight="1">
      <c r="A128" s="21" t="s">
        <v>112</v>
      </c>
      <c r="B128" s="17">
        <v>400</v>
      </c>
      <c r="C128" s="15" t="s">
        <v>44</v>
      </c>
      <c r="D128" s="15" t="s">
        <v>6</v>
      </c>
      <c r="E128" s="15" t="s">
        <v>6</v>
      </c>
      <c r="F128" s="15" t="s">
        <v>45</v>
      </c>
      <c r="G128" s="15" t="s">
        <v>46</v>
      </c>
      <c r="H128" s="18">
        <v>54314</v>
      </c>
      <c r="I128" s="13"/>
    </row>
    <row r="129" spans="1:9" ht="15.75" customHeight="1">
      <c r="A129" s="21" t="s">
        <v>113</v>
      </c>
      <c r="B129" s="17">
        <v>400</v>
      </c>
      <c r="C129" s="15" t="s">
        <v>44</v>
      </c>
      <c r="D129" s="15" t="s">
        <v>6</v>
      </c>
      <c r="E129" s="15" t="s">
        <v>6</v>
      </c>
      <c r="F129" s="15" t="s">
        <v>45</v>
      </c>
      <c r="G129" s="15" t="s">
        <v>46</v>
      </c>
      <c r="H129" s="18">
        <v>54314</v>
      </c>
      <c r="I129" s="13"/>
    </row>
    <row r="130" spans="1:9" ht="24.75" customHeight="1">
      <c r="A130" s="22" t="s">
        <v>114</v>
      </c>
      <c r="B130" s="17">
        <v>400</v>
      </c>
      <c r="C130" s="15" t="s">
        <v>44</v>
      </c>
      <c r="D130" s="15" t="s">
        <v>6</v>
      </c>
      <c r="E130" s="15" t="s">
        <v>6</v>
      </c>
      <c r="F130" s="15" t="s">
        <v>45</v>
      </c>
      <c r="G130" s="15" t="s">
        <v>46</v>
      </c>
      <c r="H130" s="18">
        <v>54314</v>
      </c>
      <c r="I130" s="13"/>
    </row>
    <row r="131" spans="1:9" ht="19.5" customHeight="1">
      <c r="A131" s="21" t="s">
        <v>115</v>
      </c>
      <c r="B131" s="17">
        <v>1000</v>
      </c>
      <c r="C131" s="15" t="s">
        <v>44</v>
      </c>
      <c r="D131" s="15" t="s">
        <v>6</v>
      </c>
      <c r="E131" s="15" t="s">
        <v>6</v>
      </c>
      <c r="F131" s="15" t="s">
        <v>45</v>
      </c>
      <c r="G131" s="15" t="s">
        <v>46</v>
      </c>
      <c r="H131" s="18">
        <v>54314</v>
      </c>
      <c r="I131" s="13"/>
    </row>
    <row r="132" spans="1:9" ht="18.75" customHeight="1">
      <c r="A132" s="21" t="s">
        <v>116</v>
      </c>
      <c r="B132" s="17">
        <v>1800</v>
      </c>
      <c r="C132" s="15" t="s">
        <v>44</v>
      </c>
      <c r="D132" s="15" t="s">
        <v>6</v>
      </c>
      <c r="E132" s="15" t="s">
        <v>6</v>
      </c>
      <c r="F132" s="15" t="s">
        <v>45</v>
      </c>
      <c r="G132" s="15" t="s">
        <v>46</v>
      </c>
      <c r="H132" s="18">
        <v>54314</v>
      </c>
      <c r="I132" s="13"/>
    </row>
    <row r="133" spans="1:9" ht="18.75" customHeight="1">
      <c r="A133" s="21" t="s">
        <v>117</v>
      </c>
      <c r="B133" s="17">
        <v>16000</v>
      </c>
      <c r="C133" s="15" t="s">
        <v>44</v>
      </c>
      <c r="D133" s="15" t="s">
        <v>6</v>
      </c>
      <c r="E133" s="15" t="s">
        <v>6</v>
      </c>
      <c r="F133" s="15" t="s">
        <v>45</v>
      </c>
      <c r="G133" s="15" t="s">
        <v>46</v>
      </c>
      <c r="H133" s="18">
        <v>54314</v>
      </c>
      <c r="I133" s="13"/>
    </row>
    <row r="134" spans="1:9" ht="18.75" customHeight="1">
      <c r="A134" s="21" t="s">
        <v>118</v>
      </c>
      <c r="B134" s="17">
        <v>400</v>
      </c>
      <c r="C134" s="15" t="s">
        <v>44</v>
      </c>
      <c r="D134" s="15" t="s">
        <v>6</v>
      </c>
      <c r="E134" s="15" t="s">
        <v>6</v>
      </c>
      <c r="F134" s="15" t="s">
        <v>45</v>
      </c>
      <c r="G134" s="15" t="s">
        <v>46</v>
      </c>
      <c r="H134" s="18">
        <v>54314</v>
      </c>
      <c r="I134" s="13"/>
    </row>
    <row r="135" spans="1:9" ht="18.75" customHeight="1">
      <c r="A135" s="21" t="s">
        <v>119</v>
      </c>
      <c r="B135" s="17">
        <v>400</v>
      </c>
      <c r="C135" s="15" t="s">
        <v>44</v>
      </c>
      <c r="D135" s="15" t="s">
        <v>6</v>
      </c>
      <c r="E135" s="15" t="s">
        <v>6</v>
      </c>
      <c r="F135" s="15" t="s">
        <v>45</v>
      </c>
      <c r="G135" s="15" t="s">
        <v>46</v>
      </c>
      <c r="H135" s="18">
        <v>54314</v>
      </c>
      <c r="I135" s="13"/>
    </row>
    <row r="136" spans="1:9" ht="18.75" customHeight="1">
      <c r="A136" s="21" t="s">
        <v>120</v>
      </c>
      <c r="B136" s="17">
        <v>400</v>
      </c>
      <c r="C136" s="15" t="s">
        <v>44</v>
      </c>
      <c r="D136" s="15" t="s">
        <v>6</v>
      </c>
      <c r="E136" s="15" t="s">
        <v>6</v>
      </c>
      <c r="F136" s="15" t="s">
        <v>45</v>
      </c>
      <c r="G136" s="15" t="s">
        <v>46</v>
      </c>
      <c r="H136" s="18">
        <v>54314</v>
      </c>
      <c r="I136" s="13"/>
    </row>
    <row r="137" spans="1:9" ht="18.75" customHeight="1">
      <c r="A137" s="21" t="s">
        <v>121</v>
      </c>
      <c r="B137" s="17">
        <v>400</v>
      </c>
      <c r="C137" s="15" t="s">
        <v>44</v>
      </c>
      <c r="D137" s="15" t="s">
        <v>6</v>
      </c>
      <c r="E137" s="15" t="s">
        <v>6</v>
      </c>
      <c r="F137" s="15" t="s">
        <v>45</v>
      </c>
      <c r="G137" s="15" t="s">
        <v>46</v>
      </c>
      <c r="H137" s="18">
        <v>54314</v>
      </c>
      <c r="I137" s="13"/>
    </row>
    <row r="138" spans="1:9" ht="18.75" customHeight="1">
      <c r="A138" s="21" t="s">
        <v>122</v>
      </c>
      <c r="B138" s="17">
        <v>3000</v>
      </c>
      <c r="C138" s="15" t="s">
        <v>44</v>
      </c>
      <c r="D138" s="15" t="s">
        <v>6</v>
      </c>
      <c r="E138" s="15" t="s">
        <v>6</v>
      </c>
      <c r="F138" s="15" t="s">
        <v>45</v>
      </c>
      <c r="G138" s="15" t="s">
        <v>46</v>
      </c>
      <c r="H138" s="18">
        <v>54314</v>
      </c>
      <c r="I138" s="13"/>
    </row>
    <row r="139" spans="1:9" ht="18.75" customHeight="1">
      <c r="A139" s="21" t="s">
        <v>123</v>
      </c>
      <c r="B139" s="17">
        <v>400</v>
      </c>
      <c r="C139" s="15" t="s">
        <v>44</v>
      </c>
      <c r="D139" s="15" t="s">
        <v>6</v>
      </c>
      <c r="E139" s="15" t="s">
        <v>6</v>
      </c>
      <c r="F139" s="15" t="s">
        <v>45</v>
      </c>
      <c r="G139" s="15" t="s">
        <v>46</v>
      </c>
      <c r="H139" s="18">
        <v>54314</v>
      </c>
      <c r="I139" s="13"/>
    </row>
    <row r="140" spans="1:9" ht="18.75" customHeight="1">
      <c r="A140" s="21" t="s">
        <v>124</v>
      </c>
      <c r="B140" s="17">
        <v>400</v>
      </c>
      <c r="C140" s="15" t="s">
        <v>44</v>
      </c>
      <c r="D140" s="15" t="s">
        <v>6</v>
      </c>
      <c r="E140" s="15" t="s">
        <v>6</v>
      </c>
      <c r="F140" s="15" t="s">
        <v>45</v>
      </c>
      <c r="G140" s="15" t="s">
        <v>46</v>
      </c>
      <c r="H140" s="18">
        <v>54314</v>
      </c>
      <c r="I140" s="13"/>
    </row>
    <row r="141" spans="1:9" ht="18.75" customHeight="1">
      <c r="A141" s="21" t="s">
        <v>125</v>
      </c>
      <c r="B141" s="17">
        <v>400</v>
      </c>
      <c r="C141" s="15" t="s">
        <v>44</v>
      </c>
      <c r="D141" s="15" t="s">
        <v>6</v>
      </c>
      <c r="E141" s="15" t="s">
        <v>6</v>
      </c>
      <c r="F141" s="15" t="s">
        <v>45</v>
      </c>
      <c r="G141" s="15" t="s">
        <v>46</v>
      </c>
      <c r="H141" s="18">
        <v>54314</v>
      </c>
      <c r="I141" s="13"/>
    </row>
    <row r="142" spans="1:9" ht="18.75" customHeight="1">
      <c r="A142" s="21" t="s">
        <v>126</v>
      </c>
      <c r="B142" s="17">
        <v>400</v>
      </c>
      <c r="C142" s="15" t="s">
        <v>44</v>
      </c>
      <c r="D142" s="15" t="s">
        <v>6</v>
      </c>
      <c r="E142" s="15" t="s">
        <v>6</v>
      </c>
      <c r="F142" s="15" t="s">
        <v>45</v>
      </c>
      <c r="G142" s="15" t="s">
        <v>46</v>
      </c>
      <c r="H142" s="18">
        <v>54314</v>
      </c>
      <c r="I142" s="13"/>
    </row>
    <row r="143" spans="1:9" ht="27" customHeight="1">
      <c r="A143" s="22" t="s">
        <v>127</v>
      </c>
      <c r="B143" s="17">
        <v>400</v>
      </c>
      <c r="C143" s="15" t="s">
        <v>44</v>
      </c>
      <c r="D143" s="15" t="s">
        <v>6</v>
      </c>
      <c r="E143" s="15" t="s">
        <v>6</v>
      </c>
      <c r="F143" s="15" t="s">
        <v>45</v>
      </c>
      <c r="G143" s="15" t="s">
        <v>46</v>
      </c>
      <c r="H143" s="18">
        <v>54314</v>
      </c>
      <c r="I143" s="13"/>
    </row>
    <row r="144" spans="1:9" ht="27.75" customHeight="1">
      <c r="A144" s="22" t="s">
        <v>128</v>
      </c>
      <c r="B144" s="17">
        <v>400</v>
      </c>
      <c r="C144" s="15" t="s">
        <v>44</v>
      </c>
      <c r="D144" s="15" t="s">
        <v>6</v>
      </c>
      <c r="E144" s="15" t="s">
        <v>6</v>
      </c>
      <c r="F144" s="15" t="s">
        <v>45</v>
      </c>
      <c r="G144" s="15" t="s">
        <v>46</v>
      </c>
      <c r="H144" s="18">
        <v>54314</v>
      </c>
      <c r="I144" s="13"/>
    </row>
    <row r="145" spans="1:9" ht="23.25" customHeight="1">
      <c r="A145" s="22" t="s">
        <v>129</v>
      </c>
      <c r="B145" s="17">
        <v>10000</v>
      </c>
      <c r="C145" s="15" t="s">
        <v>44</v>
      </c>
      <c r="D145" s="15" t="s">
        <v>6</v>
      </c>
      <c r="E145" s="15" t="s">
        <v>6</v>
      </c>
      <c r="F145" s="15" t="s">
        <v>45</v>
      </c>
      <c r="G145" s="15" t="s">
        <v>46</v>
      </c>
      <c r="H145" s="18">
        <v>54314</v>
      </c>
      <c r="I145" s="13"/>
    </row>
    <row r="146" spans="1:9" ht="17.25" customHeight="1">
      <c r="A146" s="21" t="s">
        <v>130</v>
      </c>
      <c r="B146" s="17">
        <v>20000</v>
      </c>
      <c r="C146" s="15" t="s">
        <v>44</v>
      </c>
      <c r="D146" s="15" t="s">
        <v>6</v>
      </c>
      <c r="E146" s="15" t="s">
        <v>6</v>
      </c>
      <c r="F146" s="15" t="s">
        <v>45</v>
      </c>
      <c r="G146" s="15" t="s">
        <v>46</v>
      </c>
      <c r="H146" s="18">
        <v>54314</v>
      </c>
      <c r="I146" s="13"/>
    </row>
    <row r="147" spans="1:9" ht="17.25" customHeight="1">
      <c r="A147" s="21" t="s">
        <v>131</v>
      </c>
      <c r="B147" s="17">
        <v>5000</v>
      </c>
      <c r="C147" s="15" t="s">
        <v>44</v>
      </c>
      <c r="D147" s="15" t="s">
        <v>6</v>
      </c>
      <c r="E147" s="15" t="s">
        <v>6</v>
      </c>
      <c r="F147" s="15" t="s">
        <v>45</v>
      </c>
      <c r="G147" s="15" t="s">
        <v>46</v>
      </c>
      <c r="H147" s="18">
        <v>54314</v>
      </c>
      <c r="I147" s="13"/>
    </row>
    <row r="148" spans="1:9" ht="17.25" customHeight="1">
      <c r="A148" s="21" t="s">
        <v>132</v>
      </c>
      <c r="B148" s="17">
        <v>3000</v>
      </c>
      <c r="C148" s="15" t="s">
        <v>44</v>
      </c>
      <c r="D148" s="15" t="s">
        <v>6</v>
      </c>
      <c r="E148" s="15" t="s">
        <v>6</v>
      </c>
      <c r="F148" s="15" t="s">
        <v>45</v>
      </c>
      <c r="G148" s="15" t="s">
        <v>46</v>
      </c>
      <c r="H148" s="18">
        <v>54314</v>
      </c>
      <c r="I148" s="13"/>
    </row>
    <row r="149" spans="1:9" ht="17.25" customHeight="1">
      <c r="A149" s="21" t="s">
        <v>2606</v>
      </c>
      <c r="B149" s="17">
        <v>2000</v>
      </c>
      <c r="C149" s="15" t="s">
        <v>44</v>
      </c>
      <c r="D149" s="15" t="s">
        <v>6</v>
      </c>
      <c r="E149" s="15" t="s">
        <v>6</v>
      </c>
      <c r="F149" s="15" t="s">
        <v>45</v>
      </c>
      <c r="G149" s="15" t="s">
        <v>46</v>
      </c>
      <c r="H149" s="18">
        <v>54314</v>
      </c>
      <c r="I149" s="13"/>
    </row>
    <row r="150" spans="1:9" ht="24" customHeight="1">
      <c r="A150" s="22" t="s">
        <v>133</v>
      </c>
      <c r="B150" s="17">
        <v>2000</v>
      </c>
      <c r="C150" s="15" t="s">
        <v>44</v>
      </c>
      <c r="D150" s="15" t="s">
        <v>6</v>
      </c>
      <c r="E150" s="15" t="s">
        <v>6</v>
      </c>
      <c r="F150" s="15" t="s">
        <v>45</v>
      </c>
      <c r="G150" s="15" t="s">
        <v>46</v>
      </c>
      <c r="H150" s="18">
        <v>54314</v>
      </c>
      <c r="I150" s="13"/>
    </row>
    <row r="151" spans="1:9" ht="16.5" customHeight="1">
      <c r="A151" s="21" t="s">
        <v>134</v>
      </c>
      <c r="B151" s="17">
        <v>400</v>
      </c>
      <c r="C151" s="15" t="s">
        <v>44</v>
      </c>
      <c r="D151" s="15" t="s">
        <v>6</v>
      </c>
      <c r="E151" s="15" t="s">
        <v>6</v>
      </c>
      <c r="F151" s="15" t="s">
        <v>45</v>
      </c>
      <c r="G151" s="15" t="s">
        <v>46</v>
      </c>
      <c r="H151" s="18">
        <v>54314</v>
      </c>
      <c r="I151" s="13"/>
    </row>
    <row r="152" spans="1:9" ht="16.5" customHeight="1">
      <c r="A152" s="21" t="s">
        <v>135</v>
      </c>
      <c r="B152" s="17">
        <v>400</v>
      </c>
      <c r="C152" s="15" t="s">
        <v>44</v>
      </c>
      <c r="D152" s="15" t="s">
        <v>6</v>
      </c>
      <c r="E152" s="15" t="s">
        <v>6</v>
      </c>
      <c r="F152" s="15" t="s">
        <v>45</v>
      </c>
      <c r="G152" s="15" t="s">
        <v>46</v>
      </c>
      <c r="H152" s="18">
        <v>54314</v>
      </c>
      <c r="I152" s="13"/>
    </row>
    <row r="153" spans="1:9" ht="16.5" customHeight="1">
      <c r="A153" s="21" t="s">
        <v>136</v>
      </c>
      <c r="B153" s="17">
        <v>2000</v>
      </c>
      <c r="C153" s="15" t="s">
        <v>44</v>
      </c>
      <c r="D153" s="15" t="s">
        <v>6</v>
      </c>
      <c r="E153" s="15" t="s">
        <v>6</v>
      </c>
      <c r="F153" s="15" t="s">
        <v>45</v>
      </c>
      <c r="G153" s="15" t="s">
        <v>46</v>
      </c>
      <c r="H153" s="18">
        <v>54314</v>
      </c>
      <c r="I153" s="13"/>
    </row>
    <row r="154" spans="1:9" ht="16.5" customHeight="1">
      <c r="A154" s="21" t="s">
        <v>137</v>
      </c>
      <c r="B154" s="17">
        <v>400</v>
      </c>
      <c r="C154" s="15" t="s">
        <v>44</v>
      </c>
      <c r="D154" s="15" t="s">
        <v>6</v>
      </c>
      <c r="E154" s="15" t="s">
        <v>6</v>
      </c>
      <c r="F154" s="15" t="s">
        <v>45</v>
      </c>
      <c r="G154" s="15" t="s">
        <v>46</v>
      </c>
      <c r="H154" s="18">
        <v>54314</v>
      </c>
      <c r="I154" s="13"/>
    </row>
    <row r="155" spans="1:9" ht="16.5" customHeight="1">
      <c r="A155" s="21" t="s">
        <v>138</v>
      </c>
      <c r="B155" s="17">
        <v>400</v>
      </c>
      <c r="C155" s="15" t="s">
        <v>44</v>
      </c>
      <c r="D155" s="15" t="s">
        <v>6</v>
      </c>
      <c r="E155" s="15" t="s">
        <v>6</v>
      </c>
      <c r="F155" s="15" t="s">
        <v>45</v>
      </c>
      <c r="G155" s="15" t="s">
        <v>46</v>
      </c>
      <c r="H155" s="18">
        <v>54314</v>
      </c>
      <c r="I155" s="13"/>
    </row>
    <row r="156" spans="1:9" ht="27.75" customHeight="1">
      <c r="A156" s="22" t="s">
        <v>139</v>
      </c>
      <c r="B156" s="17">
        <v>2000</v>
      </c>
      <c r="C156" s="15" t="s">
        <v>44</v>
      </c>
      <c r="D156" s="15" t="s">
        <v>6</v>
      </c>
      <c r="E156" s="15" t="s">
        <v>6</v>
      </c>
      <c r="F156" s="15" t="s">
        <v>45</v>
      </c>
      <c r="G156" s="15" t="s">
        <v>46</v>
      </c>
      <c r="H156" s="18">
        <v>54314</v>
      </c>
      <c r="I156" s="13"/>
    </row>
    <row r="157" spans="1:9" ht="15.75" customHeight="1">
      <c r="A157" s="21" t="s">
        <v>3297</v>
      </c>
      <c r="B157" s="17">
        <v>2000</v>
      </c>
      <c r="C157" s="15" t="s">
        <v>44</v>
      </c>
      <c r="D157" s="15" t="s">
        <v>6</v>
      </c>
      <c r="E157" s="15" t="s">
        <v>6</v>
      </c>
      <c r="F157" s="15" t="s">
        <v>45</v>
      </c>
      <c r="G157" s="15" t="s">
        <v>46</v>
      </c>
      <c r="H157" s="18">
        <v>54314</v>
      </c>
      <c r="I157" s="13"/>
    </row>
    <row r="158" spans="1:9" ht="15.75" customHeight="1">
      <c r="A158" s="21" t="s">
        <v>140</v>
      </c>
      <c r="B158" s="17">
        <f>6000+1874.67+4094.75+16910.54+2089.56+20784.23</f>
        <v>51753.75</v>
      </c>
      <c r="C158" s="15" t="s">
        <v>44</v>
      </c>
      <c r="D158" s="15" t="s">
        <v>6</v>
      </c>
      <c r="E158" s="15" t="s">
        <v>6</v>
      </c>
      <c r="F158" s="15" t="s">
        <v>45</v>
      </c>
      <c r="G158" s="15" t="s">
        <v>46</v>
      </c>
      <c r="H158" s="18">
        <v>54314</v>
      </c>
      <c r="I158" s="13">
        <f>B122+B123+B124+B125+B126+B127+B128+B129+B130+B131+B132+B133+B134+B135+B136+B137+B138+B139+B140+B141+B142+B143+B144+B145+B146+B147+B148+B158+B153+B152+B151+B150+B149+B156+B155+B154+B157</f>
        <v>323653.75</v>
      </c>
    </row>
    <row r="159" spans="1:9" ht="15.75" customHeight="1">
      <c r="A159" s="21" t="s">
        <v>4443</v>
      </c>
      <c r="B159" s="17">
        <v>22000</v>
      </c>
      <c r="C159" s="15" t="s">
        <v>44</v>
      </c>
      <c r="D159" s="15" t="s">
        <v>6</v>
      </c>
      <c r="E159" s="15" t="s">
        <v>6</v>
      </c>
      <c r="F159" s="15" t="s">
        <v>45</v>
      </c>
      <c r="G159" s="15" t="s">
        <v>46</v>
      </c>
      <c r="H159" s="18">
        <v>54316</v>
      </c>
      <c r="I159" s="13">
        <f>B159</f>
        <v>22000</v>
      </c>
    </row>
    <row r="160" spans="1:9" ht="15.75" customHeight="1">
      <c r="A160" s="21" t="s">
        <v>4442</v>
      </c>
      <c r="B160" s="17">
        <v>34200</v>
      </c>
      <c r="C160" s="15" t="s">
        <v>44</v>
      </c>
      <c r="D160" s="15" t="s">
        <v>6</v>
      </c>
      <c r="E160" s="15" t="s">
        <v>6</v>
      </c>
      <c r="F160" s="15" t="s">
        <v>44</v>
      </c>
      <c r="G160" s="15" t="s">
        <v>3291</v>
      </c>
      <c r="H160" s="18">
        <v>54316</v>
      </c>
      <c r="I160" s="13">
        <f>B160</f>
        <v>34200</v>
      </c>
    </row>
    <row r="161" spans="1:9" ht="15.75" customHeight="1">
      <c r="A161" s="21" t="s">
        <v>3713</v>
      </c>
      <c r="B161" s="17">
        <v>3000</v>
      </c>
      <c r="C161" s="15" t="s">
        <v>44</v>
      </c>
      <c r="D161" s="15" t="s">
        <v>6</v>
      </c>
      <c r="E161" s="15" t="s">
        <v>6</v>
      </c>
      <c r="F161" s="15" t="s">
        <v>45</v>
      </c>
      <c r="G161" s="15" t="s">
        <v>46</v>
      </c>
      <c r="H161" s="18">
        <v>54317</v>
      </c>
      <c r="I161" s="13">
        <f>B161</f>
        <v>3000</v>
      </c>
    </row>
    <row r="162" spans="1:9" ht="15.75" customHeight="1">
      <c r="A162" s="21" t="s">
        <v>141</v>
      </c>
      <c r="B162" s="17">
        <v>8000</v>
      </c>
      <c r="C162" s="15" t="s">
        <v>44</v>
      </c>
      <c r="D162" s="15" t="s">
        <v>6</v>
      </c>
      <c r="E162" s="15" t="s">
        <v>6</v>
      </c>
      <c r="F162" s="15" t="s">
        <v>45</v>
      </c>
      <c r="G162" s="15" t="s">
        <v>46</v>
      </c>
      <c r="H162" s="18">
        <v>54399</v>
      </c>
      <c r="I162" s="13">
        <f>B162</f>
        <v>8000</v>
      </c>
    </row>
    <row r="163" spans="1:9" ht="15.75" customHeight="1">
      <c r="A163" s="21" t="s">
        <v>141</v>
      </c>
      <c r="B163" s="17">
        <v>11300</v>
      </c>
      <c r="C163" s="15" t="s">
        <v>44</v>
      </c>
      <c r="D163" s="15" t="s">
        <v>6</v>
      </c>
      <c r="E163" s="15" t="s">
        <v>6</v>
      </c>
      <c r="F163" s="15" t="s">
        <v>44</v>
      </c>
      <c r="G163" s="15" t="s">
        <v>3291</v>
      </c>
      <c r="H163" s="18">
        <v>54399</v>
      </c>
      <c r="I163" s="13">
        <f>B163</f>
        <v>11300</v>
      </c>
    </row>
    <row r="164" spans="1:9" ht="15.75" customHeight="1">
      <c r="A164" s="21" t="s">
        <v>142</v>
      </c>
      <c r="B164" s="17">
        <v>8000</v>
      </c>
      <c r="C164" s="15" t="s">
        <v>44</v>
      </c>
      <c r="D164" s="15" t="s">
        <v>6</v>
      </c>
      <c r="E164" s="15" t="s">
        <v>6</v>
      </c>
      <c r="F164" s="15" t="s">
        <v>45</v>
      </c>
      <c r="G164" s="15" t="s">
        <v>46</v>
      </c>
      <c r="H164" s="18">
        <v>54402</v>
      </c>
      <c r="I164" s="13">
        <f t="shared" ref="I164:I169" si="7">B164</f>
        <v>8000</v>
      </c>
    </row>
    <row r="165" spans="1:9" ht="15.75" customHeight="1">
      <c r="A165" s="21" t="s">
        <v>143</v>
      </c>
      <c r="B165" s="17">
        <v>15000</v>
      </c>
      <c r="C165" s="15" t="s">
        <v>44</v>
      </c>
      <c r="D165" s="15" t="s">
        <v>6</v>
      </c>
      <c r="E165" s="15" t="s">
        <v>6</v>
      </c>
      <c r="F165" s="15" t="s">
        <v>45</v>
      </c>
      <c r="G165" s="15" t="s">
        <v>46</v>
      </c>
      <c r="H165" s="18">
        <v>54503</v>
      </c>
      <c r="I165" s="13">
        <f t="shared" si="7"/>
        <v>15000</v>
      </c>
    </row>
    <row r="166" spans="1:9" ht="15.75" customHeight="1">
      <c r="A166" s="21" t="s">
        <v>144</v>
      </c>
      <c r="B166" s="17">
        <v>15000</v>
      </c>
      <c r="C166" s="15" t="s">
        <v>44</v>
      </c>
      <c r="D166" s="15" t="s">
        <v>6</v>
      </c>
      <c r="E166" s="15" t="s">
        <v>6</v>
      </c>
      <c r="F166" s="15" t="s">
        <v>45</v>
      </c>
      <c r="G166" s="15" t="s">
        <v>46</v>
      </c>
      <c r="H166" s="18">
        <v>54504</v>
      </c>
      <c r="I166" s="13">
        <f t="shared" si="7"/>
        <v>15000</v>
      </c>
    </row>
    <row r="167" spans="1:9" ht="15.75" customHeight="1">
      <c r="A167" s="21" t="s">
        <v>3306</v>
      </c>
      <c r="B167" s="17">
        <v>20000</v>
      </c>
      <c r="C167" s="15" t="s">
        <v>44</v>
      </c>
      <c r="D167" s="15" t="s">
        <v>6</v>
      </c>
      <c r="E167" s="15" t="s">
        <v>6</v>
      </c>
      <c r="F167" s="15" t="s">
        <v>45</v>
      </c>
      <c r="G167" s="15" t="s">
        <v>46</v>
      </c>
      <c r="H167" s="18">
        <v>54506</v>
      </c>
      <c r="I167" s="13">
        <f t="shared" si="7"/>
        <v>20000</v>
      </c>
    </row>
    <row r="168" spans="1:9" ht="15.75" customHeight="1">
      <c r="A168" s="21" t="s">
        <v>145</v>
      </c>
      <c r="B168" s="17">
        <v>8000</v>
      </c>
      <c r="C168" s="15" t="s">
        <v>44</v>
      </c>
      <c r="D168" s="15" t="s">
        <v>6</v>
      </c>
      <c r="E168" s="15" t="s">
        <v>6</v>
      </c>
      <c r="F168" s="15" t="s">
        <v>45</v>
      </c>
      <c r="G168" s="15" t="s">
        <v>46</v>
      </c>
      <c r="H168" s="18">
        <v>55599</v>
      </c>
      <c r="I168" s="13">
        <f t="shared" si="7"/>
        <v>8000</v>
      </c>
    </row>
    <row r="169" spans="1:9" ht="15.75" customHeight="1">
      <c r="A169" s="21" t="s">
        <v>146</v>
      </c>
      <c r="B169" s="17">
        <v>40000</v>
      </c>
      <c r="C169" s="15" t="s">
        <v>44</v>
      </c>
      <c r="D169" s="15" t="s">
        <v>6</v>
      </c>
      <c r="E169" s="15" t="s">
        <v>6</v>
      </c>
      <c r="F169" s="15" t="s">
        <v>45</v>
      </c>
      <c r="G169" s="15" t="s">
        <v>46</v>
      </c>
      <c r="H169" s="18">
        <v>55601</v>
      </c>
      <c r="I169" s="13">
        <f t="shared" si="7"/>
        <v>40000</v>
      </c>
    </row>
    <row r="170" spans="1:9" ht="15.75" customHeight="1">
      <c r="A170" s="21" t="s">
        <v>147</v>
      </c>
      <c r="B170" s="17">
        <v>2000</v>
      </c>
      <c r="C170" s="15" t="s">
        <v>44</v>
      </c>
      <c r="D170" s="15" t="s">
        <v>6</v>
      </c>
      <c r="E170" s="15" t="s">
        <v>6</v>
      </c>
      <c r="F170" s="15" t="s">
        <v>45</v>
      </c>
      <c r="G170" s="15" t="s">
        <v>46</v>
      </c>
      <c r="H170" s="18">
        <v>55602</v>
      </c>
      <c r="I170" s="13"/>
    </row>
    <row r="171" spans="1:9" ht="15.75" customHeight="1">
      <c r="A171" s="21" t="s">
        <v>148</v>
      </c>
      <c r="B171" s="17">
        <v>30000</v>
      </c>
      <c r="C171" s="15" t="s">
        <v>44</v>
      </c>
      <c r="D171" s="15" t="s">
        <v>6</v>
      </c>
      <c r="E171" s="15" t="s">
        <v>6</v>
      </c>
      <c r="F171" s="15" t="s">
        <v>45</v>
      </c>
      <c r="G171" s="15" t="s">
        <v>46</v>
      </c>
      <c r="H171" s="18">
        <v>55602</v>
      </c>
      <c r="I171" s="13">
        <f>B171+B170</f>
        <v>32000</v>
      </c>
    </row>
    <row r="172" spans="1:9" ht="16.5" customHeight="1">
      <c r="A172" s="21" t="s">
        <v>149</v>
      </c>
      <c r="B172" s="17">
        <v>1500</v>
      </c>
      <c r="C172" s="15" t="s">
        <v>44</v>
      </c>
      <c r="D172" s="15" t="s">
        <v>6</v>
      </c>
      <c r="E172" s="15" t="s">
        <v>6</v>
      </c>
      <c r="F172" s="15" t="s">
        <v>45</v>
      </c>
      <c r="G172" s="15" t="s">
        <v>46</v>
      </c>
      <c r="H172" s="18">
        <v>56303</v>
      </c>
      <c r="I172" s="13">
        <f>B172</f>
        <v>1500</v>
      </c>
    </row>
    <row r="173" spans="1:9" ht="17.25" customHeight="1">
      <c r="A173" s="22" t="s">
        <v>4613</v>
      </c>
      <c r="B173" s="17">
        <v>10000</v>
      </c>
      <c r="C173" s="15" t="s">
        <v>44</v>
      </c>
      <c r="D173" s="15" t="s">
        <v>6</v>
      </c>
      <c r="E173" s="15" t="s">
        <v>6</v>
      </c>
      <c r="F173" s="15" t="s">
        <v>45</v>
      </c>
      <c r="G173" s="15" t="s">
        <v>46</v>
      </c>
      <c r="H173" s="18">
        <v>56304</v>
      </c>
      <c r="I173" s="13">
        <f t="shared" ref="I173" si="8">B173</f>
        <v>10000</v>
      </c>
    </row>
    <row r="174" spans="1:9" ht="18" customHeight="1">
      <c r="A174" s="214" t="s">
        <v>2607</v>
      </c>
      <c r="B174" s="25">
        <v>2500</v>
      </c>
      <c r="C174" s="15" t="s">
        <v>44</v>
      </c>
      <c r="D174" s="15" t="s">
        <v>6</v>
      </c>
      <c r="E174" s="15" t="s">
        <v>6</v>
      </c>
      <c r="F174" s="15" t="s">
        <v>45</v>
      </c>
      <c r="G174" s="15" t="s">
        <v>46</v>
      </c>
      <c r="H174" s="18">
        <v>61101</v>
      </c>
      <c r="I174" s="26"/>
    </row>
    <row r="175" spans="1:9" ht="18" customHeight="1">
      <c r="A175" s="214" t="s">
        <v>2608</v>
      </c>
      <c r="B175" s="25">
        <v>4000</v>
      </c>
      <c r="C175" s="15" t="s">
        <v>44</v>
      </c>
      <c r="D175" s="15" t="s">
        <v>6</v>
      </c>
      <c r="E175" s="15" t="s">
        <v>6</v>
      </c>
      <c r="F175" s="15" t="s">
        <v>45</v>
      </c>
      <c r="G175" s="15" t="s">
        <v>46</v>
      </c>
      <c r="H175" s="18">
        <v>61101</v>
      </c>
      <c r="I175" s="26"/>
    </row>
    <row r="176" spans="1:9" ht="18" customHeight="1">
      <c r="A176" s="214" t="s">
        <v>255</v>
      </c>
      <c r="B176" s="25">
        <v>600</v>
      </c>
      <c r="C176" s="15" t="s">
        <v>44</v>
      </c>
      <c r="D176" s="15" t="s">
        <v>6</v>
      </c>
      <c r="E176" s="15" t="s">
        <v>6</v>
      </c>
      <c r="F176" s="15" t="s">
        <v>45</v>
      </c>
      <c r="G176" s="15" t="s">
        <v>46</v>
      </c>
      <c r="H176" s="18">
        <v>61101</v>
      </c>
      <c r="I176" s="26"/>
    </row>
    <row r="177" spans="1:9" ht="18" customHeight="1">
      <c r="A177" s="214" t="s">
        <v>2609</v>
      </c>
      <c r="B177" s="25">
        <v>300</v>
      </c>
      <c r="C177" s="15" t="s">
        <v>44</v>
      </c>
      <c r="D177" s="15" t="s">
        <v>6</v>
      </c>
      <c r="E177" s="15" t="s">
        <v>6</v>
      </c>
      <c r="F177" s="15" t="s">
        <v>45</v>
      </c>
      <c r="G177" s="15" t="s">
        <v>46</v>
      </c>
      <c r="H177" s="18">
        <v>61101</v>
      </c>
      <c r="I177" s="26"/>
    </row>
    <row r="178" spans="1:9" ht="18" customHeight="1">
      <c r="A178" s="214" t="s">
        <v>2610</v>
      </c>
      <c r="B178" s="25">
        <v>2000</v>
      </c>
      <c r="C178" s="15" t="s">
        <v>44</v>
      </c>
      <c r="D178" s="15" t="s">
        <v>6</v>
      </c>
      <c r="E178" s="15" t="s">
        <v>6</v>
      </c>
      <c r="F178" s="15" t="s">
        <v>45</v>
      </c>
      <c r="G178" s="15" t="s">
        <v>46</v>
      </c>
      <c r="H178" s="18">
        <v>61101</v>
      </c>
      <c r="I178" s="26"/>
    </row>
    <row r="179" spans="1:9" ht="18" customHeight="1">
      <c r="A179" s="214" t="s">
        <v>2612</v>
      </c>
      <c r="B179" s="25">
        <v>1000</v>
      </c>
      <c r="C179" s="15" t="s">
        <v>44</v>
      </c>
      <c r="D179" s="15" t="s">
        <v>6</v>
      </c>
      <c r="E179" s="15" t="s">
        <v>6</v>
      </c>
      <c r="F179" s="15" t="s">
        <v>45</v>
      </c>
      <c r="G179" s="15" t="s">
        <v>46</v>
      </c>
      <c r="H179" s="18">
        <v>61101</v>
      </c>
      <c r="I179" s="26"/>
    </row>
    <row r="180" spans="1:9" ht="18" customHeight="1">
      <c r="A180" s="214" t="s">
        <v>2611</v>
      </c>
      <c r="B180" s="25">
        <v>900</v>
      </c>
      <c r="C180" s="15" t="s">
        <v>44</v>
      </c>
      <c r="D180" s="15" t="s">
        <v>6</v>
      </c>
      <c r="E180" s="15" t="s">
        <v>6</v>
      </c>
      <c r="F180" s="15" t="s">
        <v>45</v>
      </c>
      <c r="G180" s="15" t="s">
        <v>46</v>
      </c>
      <c r="H180" s="18">
        <v>61101</v>
      </c>
      <c r="I180" s="26">
        <f>B174+B175+B176+B177+B178+B180+B179</f>
        <v>11300</v>
      </c>
    </row>
    <row r="181" spans="1:9" ht="18" customHeight="1">
      <c r="A181" s="214" t="s">
        <v>990</v>
      </c>
      <c r="B181" s="25">
        <v>1500</v>
      </c>
      <c r="C181" s="15" t="s">
        <v>44</v>
      </c>
      <c r="D181" s="15" t="s">
        <v>6</v>
      </c>
      <c r="E181" s="15" t="s">
        <v>6</v>
      </c>
      <c r="F181" s="15" t="s">
        <v>45</v>
      </c>
      <c r="G181" s="15" t="s">
        <v>46</v>
      </c>
      <c r="H181" s="18">
        <v>61102</v>
      </c>
      <c r="I181" s="26"/>
    </row>
    <row r="182" spans="1:9" ht="15.75" customHeight="1">
      <c r="A182" s="214" t="s">
        <v>150</v>
      </c>
      <c r="B182" s="25">
        <v>2000</v>
      </c>
      <c r="C182" s="15" t="s">
        <v>44</v>
      </c>
      <c r="D182" s="15" t="s">
        <v>6</v>
      </c>
      <c r="E182" s="15" t="s">
        <v>6</v>
      </c>
      <c r="F182" s="15" t="s">
        <v>45</v>
      </c>
      <c r="G182" s="15" t="s">
        <v>46</v>
      </c>
      <c r="H182" s="18">
        <v>61102</v>
      </c>
      <c r="I182" s="26">
        <f>B182+B181</f>
        <v>3500</v>
      </c>
    </row>
    <row r="183" spans="1:9" ht="16.5" customHeight="1">
      <c r="A183" s="214" t="s">
        <v>3271</v>
      </c>
      <c r="B183" s="25">
        <v>6700</v>
      </c>
      <c r="C183" s="15" t="s">
        <v>44</v>
      </c>
      <c r="D183" s="15" t="s">
        <v>6</v>
      </c>
      <c r="E183" s="15" t="s">
        <v>6</v>
      </c>
      <c r="F183" s="15" t="s">
        <v>44</v>
      </c>
      <c r="G183" s="15" t="s">
        <v>3291</v>
      </c>
      <c r="H183" s="18">
        <v>61102</v>
      </c>
      <c r="I183" s="26">
        <f>B183</f>
        <v>6700</v>
      </c>
    </row>
    <row r="184" spans="1:9" ht="19.5" customHeight="1">
      <c r="A184" s="214" t="s">
        <v>2613</v>
      </c>
      <c r="B184" s="25">
        <v>2000</v>
      </c>
      <c r="C184" s="15" t="s">
        <v>44</v>
      </c>
      <c r="D184" s="15" t="s">
        <v>6</v>
      </c>
      <c r="E184" s="15" t="s">
        <v>6</v>
      </c>
      <c r="F184" s="15" t="s">
        <v>45</v>
      </c>
      <c r="G184" s="15" t="s">
        <v>46</v>
      </c>
      <c r="H184" s="18">
        <v>61104</v>
      </c>
      <c r="I184" s="26"/>
    </row>
    <row r="185" spans="1:9" ht="19.5" customHeight="1">
      <c r="A185" s="214" t="s">
        <v>733</v>
      </c>
      <c r="B185" s="25">
        <v>1500</v>
      </c>
      <c r="C185" s="15" t="s">
        <v>44</v>
      </c>
      <c r="D185" s="15" t="s">
        <v>6</v>
      </c>
      <c r="E185" s="15" t="s">
        <v>6</v>
      </c>
      <c r="F185" s="15" t="s">
        <v>45</v>
      </c>
      <c r="G185" s="15" t="s">
        <v>46</v>
      </c>
      <c r="H185" s="18">
        <v>61104</v>
      </c>
      <c r="I185" s="26"/>
    </row>
    <row r="186" spans="1:9" ht="18" customHeight="1">
      <c r="A186" s="21" t="s">
        <v>151</v>
      </c>
      <c r="B186" s="17">
        <v>500</v>
      </c>
      <c r="C186" s="15" t="s">
        <v>44</v>
      </c>
      <c r="D186" s="15" t="s">
        <v>6</v>
      </c>
      <c r="E186" s="15" t="s">
        <v>6</v>
      </c>
      <c r="F186" s="15" t="s">
        <v>45</v>
      </c>
      <c r="G186" s="15" t="s">
        <v>46</v>
      </c>
      <c r="H186" s="18">
        <v>61104</v>
      </c>
      <c r="I186" s="13">
        <f>B186+B184+B185</f>
        <v>4000</v>
      </c>
    </row>
    <row r="187" spans="1:9" ht="17.25" customHeight="1">
      <c r="A187" s="21" t="s">
        <v>4444</v>
      </c>
      <c r="B187" s="17">
        <v>5000</v>
      </c>
      <c r="C187" s="15" t="s">
        <v>44</v>
      </c>
      <c r="D187" s="15" t="s">
        <v>6</v>
      </c>
      <c r="E187" s="15" t="s">
        <v>6</v>
      </c>
      <c r="F187" s="15" t="s">
        <v>44</v>
      </c>
      <c r="G187" s="15" t="s">
        <v>3291</v>
      </c>
      <c r="H187" s="18">
        <v>61104</v>
      </c>
      <c r="I187" s="26">
        <f>B187</f>
        <v>5000</v>
      </c>
    </row>
    <row r="188" spans="1:9" ht="17.25" customHeight="1">
      <c r="A188" s="21" t="s">
        <v>2503</v>
      </c>
      <c r="B188" s="17">
        <v>6900</v>
      </c>
      <c r="C188" s="15" t="s">
        <v>44</v>
      </c>
      <c r="D188" s="15" t="s">
        <v>6</v>
      </c>
      <c r="E188" s="15" t="s">
        <v>6</v>
      </c>
      <c r="F188" s="15" t="s">
        <v>44</v>
      </c>
      <c r="G188" s="15" t="s">
        <v>3291</v>
      </c>
      <c r="H188" s="18">
        <v>61199</v>
      </c>
      <c r="I188" s="26">
        <f>B188</f>
        <v>6900</v>
      </c>
    </row>
    <row r="189" spans="1:9" ht="17.25" customHeight="1" thickBot="1">
      <c r="A189" s="21" t="s">
        <v>152</v>
      </c>
      <c r="B189" s="17">
        <v>15000</v>
      </c>
      <c r="C189" s="15" t="s">
        <v>44</v>
      </c>
      <c r="D189" s="15" t="s">
        <v>6</v>
      </c>
      <c r="E189" s="15" t="s">
        <v>6</v>
      </c>
      <c r="F189" s="15" t="s">
        <v>45</v>
      </c>
      <c r="G189" s="15" t="s">
        <v>46</v>
      </c>
      <c r="H189" s="18">
        <v>61403</v>
      </c>
      <c r="I189" s="62">
        <f>B189</f>
        <v>15000</v>
      </c>
    </row>
    <row r="190" spans="1:9" ht="23.25" customHeight="1" thickTop="1" thickBot="1">
      <c r="A190" s="171" t="s">
        <v>3439</v>
      </c>
      <c r="B190" s="27">
        <f>SUM(B3:B189)</f>
        <v>2643081.94</v>
      </c>
      <c r="C190" s="28"/>
      <c r="D190" s="28"/>
      <c r="E190" s="28"/>
      <c r="F190" s="28"/>
      <c r="G190" s="28"/>
      <c r="H190" s="29"/>
      <c r="I190" s="548">
        <f>SUM(I3:I189)</f>
        <v>2643081.94</v>
      </c>
    </row>
    <row r="191" spans="1:9" ht="26.25" customHeight="1" thickTop="1">
      <c r="A191" s="320" t="s">
        <v>339</v>
      </c>
      <c r="B191" s="33"/>
      <c r="C191" s="34"/>
      <c r="D191" s="35"/>
      <c r="E191" s="35"/>
      <c r="F191" s="35"/>
      <c r="G191" s="35"/>
      <c r="H191" s="35"/>
      <c r="I191" s="36"/>
    </row>
    <row r="192" spans="1:9" ht="29.25" customHeight="1">
      <c r="A192" s="319" t="s">
        <v>35</v>
      </c>
      <c r="B192" s="37" t="s">
        <v>36</v>
      </c>
      <c r="C192" s="5" t="s">
        <v>37</v>
      </c>
      <c r="D192" s="5" t="s">
        <v>38</v>
      </c>
      <c r="E192" s="5" t="s">
        <v>39</v>
      </c>
      <c r="F192" s="5" t="s">
        <v>40</v>
      </c>
      <c r="G192" s="5" t="s">
        <v>41</v>
      </c>
      <c r="H192" s="6" t="s">
        <v>42</v>
      </c>
      <c r="I192" s="6" t="s">
        <v>43</v>
      </c>
    </row>
    <row r="193" spans="1:9">
      <c r="A193" s="19" t="s">
        <v>3729</v>
      </c>
      <c r="B193" s="14">
        <v>42000</v>
      </c>
      <c r="C193" s="12">
        <v>1</v>
      </c>
      <c r="D193" s="9" t="s">
        <v>6</v>
      </c>
      <c r="E193" s="9" t="s">
        <v>6</v>
      </c>
      <c r="F193" s="9" t="s">
        <v>45</v>
      </c>
      <c r="G193" s="9" t="s">
        <v>46</v>
      </c>
      <c r="H193" s="9" t="s">
        <v>153</v>
      </c>
      <c r="I193" s="59"/>
    </row>
    <row r="194" spans="1:9">
      <c r="A194" s="19" t="s">
        <v>154</v>
      </c>
      <c r="B194" s="14">
        <v>6000</v>
      </c>
      <c r="C194" s="12">
        <v>1</v>
      </c>
      <c r="D194" s="9" t="s">
        <v>6</v>
      </c>
      <c r="E194" s="9" t="s">
        <v>6</v>
      </c>
      <c r="F194" s="9" t="s">
        <v>45</v>
      </c>
      <c r="G194" s="9" t="s">
        <v>46</v>
      </c>
      <c r="H194" s="9" t="s">
        <v>153</v>
      </c>
      <c r="I194" s="13">
        <f>B194+B193</f>
        <v>48000</v>
      </c>
    </row>
    <row r="195" spans="1:9">
      <c r="A195" s="19" t="s">
        <v>3872</v>
      </c>
      <c r="B195" s="14">
        <v>3500</v>
      </c>
      <c r="C195" s="12">
        <v>1</v>
      </c>
      <c r="D195" s="9" t="s">
        <v>6</v>
      </c>
      <c r="E195" s="9" t="s">
        <v>6</v>
      </c>
      <c r="F195" s="9" t="s">
        <v>44</v>
      </c>
      <c r="G195" s="9" t="s">
        <v>3291</v>
      </c>
      <c r="H195" s="9" t="s">
        <v>155</v>
      </c>
      <c r="I195" s="13"/>
    </row>
    <row r="196" spans="1:9">
      <c r="A196" s="19" t="s">
        <v>2904</v>
      </c>
      <c r="B196" s="14">
        <v>500</v>
      </c>
      <c r="C196" s="12">
        <v>1</v>
      </c>
      <c r="D196" s="9" t="s">
        <v>6</v>
      </c>
      <c r="E196" s="9" t="s">
        <v>6</v>
      </c>
      <c r="F196" s="9" t="s">
        <v>44</v>
      </c>
      <c r="G196" s="9" t="s">
        <v>3291</v>
      </c>
      <c r="H196" s="9" t="s">
        <v>155</v>
      </c>
      <c r="I196" s="13">
        <f>B196+B195</f>
        <v>4000</v>
      </c>
    </row>
    <row r="197" spans="1:9" ht="15" customHeight="1">
      <c r="A197" s="20" t="s">
        <v>2905</v>
      </c>
      <c r="B197" s="14">
        <f>2*300</f>
        <v>600</v>
      </c>
      <c r="C197" s="12">
        <v>1</v>
      </c>
      <c r="D197" s="9" t="s">
        <v>6</v>
      </c>
      <c r="E197" s="9" t="s">
        <v>6</v>
      </c>
      <c r="F197" s="9" t="s">
        <v>44</v>
      </c>
      <c r="G197" s="9" t="s">
        <v>3291</v>
      </c>
      <c r="H197" s="9" t="s">
        <v>156</v>
      </c>
      <c r="I197" s="13">
        <f>B197</f>
        <v>600</v>
      </c>
    </row>
    <row r="198" spans="1:9">
      <c r="A198" s="19" t="s">
        <v>3986</v>
      </c>
      <c r="B198" s="14">
        <v>975</v>
      </c>
      <c r="C198" s="9" t="s">
        <v>44</v>
      </c>
      <c r="D198" s="9" t="s">
        <v>6</v>
      </c>
      <c r="E198" s="9" t="s">
        <v>6</v>
      </c>
      <c r="F198" s="9" t="s">
        <v>45</v>
      </c>
      <c r="G198" s="9" t="s">
        <v>46</v>
      </c>
      <c r="H198" s="9" t="s">
        <v>157</v>
      </c>
      <c r="I198" s="13"/>
    </row>
    <row r="199" spans="1:9">
      <c r="A199" s="19" t="s">
        <v>158</v>
      </c>
      <c r="B199" s="14">
        <v>487.5</v>
      </c>
      <c r="C199" s="9" t="s">
        <v>44</v>
      </c>
      <c r="D199" s="9" t="s">
        <v>6</v>
      </c>
      <c r="E199" s="9" t="s">
        <v>6</v>
      </c>
      <c r="F199" s="9" t="s">
        <v>45</v>
      </c>
      <c r="G199" s="9" t="s">
        <v>46</v>
      </c>
      <c r="H199" s="9" t="s">
        <v>157</v>
      </c>
      <c r="I199" s="13">
        <f>B199+B198</f>
        <v>1462.5</v>
      </c>
    </row>
    <row r="200" spans="1:9">
      <c r="A200" s="19" t="s">
        <v>159</v>
      </c>
      <c r="B200" s="14">
        <v>130</v>
      </c>
      <c r="C200" s="9" t="s">
        <v>44</v>
      </c>
      <c r="D200" s="9" t="s">
        <v>6</v>
      </c>
      <c r="E200" s="9" t="s">
        <v>6</v>
      </c>
      <c r="F200" s="9" t="s">
        <v>45</v>
      </c>
      <c r="G200" s="9" t="s">
        <v>46</v>
      </c>
      <c r="H200" s="9" t="s">
        <v>157</v>
      </c>
      <c r="I200" s="13"/>
    </row>
    <row r="201" spans="1:9">
      <c r="A201" s="19" t="s">
        <v>160</v>
      </c>
      <c r="B201" s="14">
        <v>65</v>
      </c>
      <c r="C201" s="9" t="s">
        <v>44</v>
      </c>
      <c r="D201" s="9" t="s">
        <v>6</v>
      </c>
      <c r="E201" s="9" t="s">
        <v>6</v>
      </c>
      <c r="F201" s="9" t="s">
        <v>45</v>
      </c>
      <c r="G201" s="9" t="s">
        <v>46</v>
      </c>
      <c r="H201" s="9" t="s">
        <v>157</v>
      </c>
      <c r="I201" s="13">
        <f>B201+B200</f>
        <v>195</v>
      </c>
    </row>
    <row r="202" spans="1:9">
      <c r="A202" s="19" t="s">
        <v>3985</v>
      </c>
      <c r="B202" s="14">
        <v>3526.25</v>
      </c>
      <c r="C202" s="9" t="s">
        <v>44</v>
      </c>
      <c r="D202" s="9" t="s">
        <v>6</v>
      </c>
      <c r="E202" s="9" t="s">
        <v>6</v>
      </c>
      <c r="F202" s="9" t="s">
        <v>45</v>
      </c>
      <c r="G202" s="9" t="s">
        <v>46</v>
      </c>
      <c r="H202" s="9" t="s">
        <v>161</v>
      </c>
      <c r="I202" s="13"/>
    </row>
    <row r="203" spans="1:9">
      <c r="A203" s="19" t="s">
        <v>162</v>
      </c>
      <c r="B203" s="14">
        <v>503.75</v>
      </c>
      <c r="C203" s="9" t="s">
        <v>44</v>
      </c>
      <c r="D203" s="9" t="s">
        <v>6</v>
      </c>
      <c r="E203" s="9" t="s">
        <v>6</v>
      </c>
      <c r="F203" s="9" t="s">
        <v>45</v>
      </c>
      <c r="G203" s="9" t="s">
        <v>46</v>
      </c>
      <c r="H203" s="9" t="s">
        <v>161</v>
      </c>
      <c r="I203" s="13">
        <f>B203+B202</f>
        <v>4030</v>
      </c>
    </row>
    <row r="204" spans="1:9">
      <c r="A204" s="20" t="s">
        <v>2895</v>
      </c>
      <c r="B204" s="14">
        <v>10000</v>
      </c>
      <c r="C204" s="9" t="s">
        <v>44</v>
      </c>
      <c r="D204" s="9" t="s">
        <v>6</v>
      </c>
      <c r="E204" s="9" t="s">
        <v>6</v>
      </c>
      <c r="F204" s="9" t="s">
        <v>45</v>
      </c>
      <c r="G204" s="9" t="s">
        <v>46</v>
      </c>
      <c r="H204" s="9" t="s">
        <v>163</v>
      </c>
      <c r="I204" s="13">
        <f t="shared" ref="I204:I209" si="9">B204</f>
        <v>10000</v>
      </c>
    </row>
    <row r="205" spans="1:9" ht="26.25" customHeight="1">
      <c r="A205" s="136" t="s">
        <v>4600</v>
      </c>
      <c r="B205" s="14"/>
      <c r="C205" s="9" t="s">
        <v>44</v>
      </c>
      <c r="D205" s="9" t="s">
        <v>6</v>
      </c>
      <c r="E205" s="9" t="s">
        <v>6</v>
      </c>
      <c r="F205" s="9" t="s">
        <v>44</v>
      </c>
      <c r="G205" s="9" t="s">
        <v>3291</v>
      </c>
      <c r="H205" s="9" t="s">
        <v>164</v>
      </c>
      <c r="I205" s="13">
        <f t="shared" si="9"/>
        <v>0</v>
      </c>
    </row>
    <row r="206" spans="1:9" ht="26.25" customHeight="1">
      <c r="A206" s="136" t="s">
        <v>2907</v>
      </c>
      <c r="B206" s="14">
        <v>120</v>
      </c>
      <c r="C206" s="9" t="s">
        <v>44</v>
      </c>
      <c r="D206" s="9" t="s">
        <v>6</v>
      </c>
      <c r="E206" s="9" t="s">
        <v>6</v>
      </c>
      <c r="F206" s="9" t="s">
        <v>44</v>
      </c>
      <c r="G206" s="9" t="s">
        <v>3291</v>
      </c>
      <c r="H206" s="9" t="s">
        <v>164</v>
      </c>
      <c r="I206" s="13">
        <f t="shared" si="9"/>
        <v>120</v>
      </c>
    </row>
    <row r="207" spans="1:9">
      <c r="A207" s="21" t="s">
        <v>2896</v>
      </c>
      <c r="B207" s="17">
        <v>3500</v>
      </c>
      <c r="C207" s="15" t="s">
        <v>44</v>
      </c>
      <c r="D207" s="15" t="s">
        <v>6</v>
      </c>
      <c r="E207" s="15" t="s">
        <v>6</v>
      </c>
      <c r="F207" s="15" t="s">
        <v>45</v>
      </c>
      <c r="G207" s="15" t="s">
        <v>46</v>
      </c>
      <c r="H207" s="15" t="s">
        <v>165</v>
      </c>
      <c r="I207" s="13">
        <f t="shared" si="9"/>
        <v>3500</v>
      </c>
    </row>
    <row r="208" spans="1:9">
      <c r="A208" s="21" t="s">
        <v>2589</v>
      </c>
      <c r="B208" s="17">
        <v>250</v>
      </c>
      <c r="C208" s="15" t="s">
        <v>44</v>
      </c>
      <c r="D208" s="15" t="s">
        <v>6</v>
      </c>
      <c r="E208" s="15" t="s">
        <v>6</v>
      </c>
      <c r="F208" s="15" t="s">
        <v>45</v>
      </c>
      <c r="G208" s="15" t="s">
        <v>46</v>
      </c>
      <c r="H208" s="15" t="s">
        <v>208</v>
      </c>
      <c r="I208" s="13">
        <f t="shared" si="9"/>
        <v>250</v>
      </c>
    </row>
    <row r="209" spans="1:9">
      <c r="A209" s="21" t="s">
        <v>2322</v>
      </c>
      <c r="B209" s="17">
        <v>100</v>
      </c>
      <c r="C209" s="15" t="s">
        <v>44</v>
      </c>
      <c r="D209" s="15" t="s">
        <v>6</v>
      </c>
      <c r="E209" s="15" t="s">
        <v>6</v>
      </c>
      <c r="F209" s="15" t="s">
        <v>45</v>
      </c>
      <c r="G209" s="15" t="s">
        <v>46</v>
      </c>
      <c r="H209" s="15" t="s">
        <v>399</v>
      </c>
      <c r="I209" s="13">
        <f t="shared" si="9"/>
        <v>100</v>
      </c>
    </row>
    <row r="210" spans="1:9" ht="15.75">
      <c r="A210" s="61" t="s">
        <v>337</v>
      </c>
      <c r="B210" s="17">
        <v>10</v>
      </c>
      <c r="C210" s="15" t="s">
        <v>44</v>
      </c>
      <c r="D210" s="15" t="s">
        <v>6</v>
      </c>
      <c r="E210" s="15" t="s">
        <v>6</v>
      </c>
      <c r="F210" s="15" t="s">
        <v>45</v>
      </c>
      <c r="G210" s="15" t="s">
        <v>46</v>
      </c>
      <c r="H210" s="60">
        <v>54105</v>
      </c>
      <c r="I210" s="3"/>
    </row>
    <row r="211" spans="1:9" ht="15.75">
      <c r="A211" s="61" t="s">
        <v>338</v>
      </c>
      <c r="B211" s="17">
        <v>10</v>
      </c>
      <c r="C211" s="15" t="s">
        <v>44</v>
      </c>
      <c r="D211" s="15" t="s">
        <v>6</v>
      </c>
      <c r="E211" s="15" t="s">
        <v>6</v>
      </c>
      <c r="F211" s="15" t="s">
        <v>45</v>
      </c>
      <c r="G211" s="15" t="s">
        <v>46</v>
      </c>
      <c r="H211" s="60">
        <v>54105</v>
      </c>
      <c r="I211" s="3"/>
    </row>
    <row r="212" spans="1:9">
      <c r="A212" s="61" t="s">
        <v>166</v>
      </c>
      <c r="B212" s="17">
        <v>10</v>
      </c>
      <c r="C212" s="15" t="s">
        <v>44</v>
      </c>
      <c r="D212" s="15" t="s">
        <v>6</v>
      </c>
      <c r="E212" s="15" t="s">
        <v>6</v>
      </c>
      <c r="F212" s="15" t="s">
        <v>45</v>
      </c>
      <c r="G212" s="15" t="s">
        <v>46</v>
      </c>
      <c r="H212" s="60">
        <v>54105</v>
      </c>
      <c r="I212" s="3"/>
    </row>
    <row r="213" spans="1:9">
      <c r="A213" s="21" t="s">
        <v>167</v>
      </c>
      <c r="B213" s="17">
        <v>10</v>
      </c>
      <c r="C213" s="15" t="s">
        <v>44</v>
      </c>
      <c r="D213" s="15" t="s">
        <v>6</v>
      </c>
      <c r="E213" s="15" t="s">
        <v>6</v>
      </c>
      <c r="F213" s="15" t="s">
        <v>45</v>
      </c>
      <c r="G213" s="15" t="s">
        <v>46</v>
      </c>
      <c r="H213" s="60">
        <v>54105</v>
      </c>
      <c r="I213" s="3"/>
    </row>
    <row r="214" spans="1:9">
      <c r="A214" s="21" t="s">
        <v>168</v>
      </c>
      <c r="B214" s="17">
        <v>5</v>
      </c>
      <c r="C214" s="15" t="s">
        <v>44</v>
      </c>
      <c r="D214" s="15" t="s">
        <v>6</v>
      </c>
      <c r="E214" s="15" t="s">
        <v>6</v>
      </c>
      <c r="F214" s="15" t="s">
        <v>45</v>
      </c>
      <c r="G214" s="15" t="s">
        <v>46</v>
      </c>
      <c r="H214" s="60">
        <v>54105</v>
      </c>
      <c r="I214" s="3"/>
    </row>
    <row r="215" spans="1:9">
      <c r="A215" s="61" t="s">
        <v>169</v>
      </c>
      <c r="B215" s="17">
        <v>10</v>
      </c>
      <c r="C215" s="15" t="s">
        <v>44</v>
      </c>
      <c r="D215" s="15" t="s">
        <v>6</v>
      </c>
      <c r="E215" s="15" t="s">
        <v>6</v>
      </c>
      <c r="F215" s="15" t="s">
        <v>45</v>
      </c>
      <c r="G215" s="15" t="s">
        <v>46</v>
      </c>
      <c r="H215" s="15" t="s">
        <v>170</v>
      </c>
      <c r="I215" s="3"/>
    </row>
    <row r="216" spans="1:9">
      <c r="A216" s="21" t="s">
        <v>171</v>
      </c>
      <c r="B216" s="17">
        <v>20</v>
      </c>
      <c r="C216" s="15" t="s">
        <v>44</v>
      </c>
      <c r="D216" s="15" t="s">
        <v>6</v>
      </c>
      <c r="E216" s="15" t="s">
        <v>6</v>
      </c>
      <c r="F216" s="15" t="s">
        <v>45</v>
      </c>
      <c r="G216" s="15" t="s">
        <v>46</v>
      </c>
      <c r="H216" s="15" t="s">
        <v>170</v>
      </c>
      <c r="I216" s="3"/>
    </row>
    <row r="217" spans="1:9">
      <c r="A217" s="21" t="s">
        <v>2567</v>
      </c>
      <c r="B217" s="17">
        <v>200</v>
      </c>
      <c r="C217" s="15" t="s">
        <v>44</v>
      </c>
      <c r="D217" s="15" t="s">
        <v>6</v>
      </c>
      <c r="E217" s="15" t="s">
        <v>6</v>
      </c>
      <c r="F217" s="15" t="s">
        <v>45</v>
      </c>
      <c r="G217" s="15" t="s">
        <v>46</v>
      </c>
      <c r="H217" s="15" t="s">
        <v>170</v>
      </c>
      <c r="I217" s="3"/>
    </row>
    <row r="218" spans="1:9">
      <c r="A218" s="21" t="s">
        <v>2568</v>
      </c>
      <c r="B218" s="17">
        <v>200</v>
      </c>
      <c r="C218" s="15" t="s">
        <v>44</v>
      </c>
      <c r="D218" s="15" t="s">
        <v>6</v>
      </c>
      <c r="E218" s="15" t="s">
        <v>6</v>
      </c>
      <c r="F218" s="15" t="s">
        <v>45</v>
      </c>
      <c r="G218" s="15" t="s">
        <v>46</v>
      </c>
      <c r="H218" s="15" t="s">
        <v>170</v>
      </c>
      <c r="I218" s="3"/>
    </row>
    <row r="219" spans="1:9">
      <c r="A219" s="21" t="s">
        <v>414</v>
      </c>
      <c r="B219" s="17">
        <v>25</v>
      </c>
      <c r="C219" s="15" t="s">
        <v>44</v>
      </c>
      <c r="D219" s="15" t="s">
        <v>6</v>
      </c>
      <c r="E219" s="15" t="s">
        <v>6</v>
      </c>
      <c r="F219" s="15" t="s">
        <v>45</v>
      </c>
      <c r="G219" s="15" t="s">
        <v>46</v>
      </c>
      <c r="H219" s="15" t="s">
        <v>170</v>
      </c>
      <c r="I219" s="13">
        <f>B219+B215+B214+B213+B212+B211+B210+B216+B217+B218</f>
        <v>500</v>
      </c>
    </row>
    <row r="220" spans="1:9">
      <c r="A220" s="21" t="s">
        <v>2582</v>
      </c>
      <c r="B220" s="17">
        <v>10</v>
      </c>
      <c r="C220" s="15" t="s">
        <v>44</v>
      </c>
      <c r="D220" s="15" t="s">
        <v>6</v>
      </c>
      <c r="E220" s="15" t="s">
        <v>6</v>
      </c>
      <c r="F220" s="15" t="s">
        <v>45</v>
      </c>
      <c r="G220" s="15" t="s">
        <v>46</v>
      </c>
      <c r="H220" s="15" t="s">
        <v>173</v>
      </c>
      <c r="I220" s="13"/>
    </row>
    <row r="221" spans="1:9">
      <c r="A221" s="21" t="s">
        <v>1074</v>
      </c>
      <c r="B221" s="17">
        <v>5</v>
      </c>
      <c r="C221" s="15" t="s">
        <v>44</v>
      </c>
      <c r="D221" s="15" t="s">
        <v>6</v>
      </c>
      <c r="E221" s="15" t="s">
        <v>6</v>
      </c>
      <c r="F221" s="15" t="s">
        <v>45</v>
      </c>
      <c r="G221" s="15" t="s">
        <v>46</v>
      </c>
      <c r="H221" s="15" t="s">
        <v>173</v>
      </c>
      <c r="I221" s="13"/>
    </row>
    <row r="222" spans="1:9">
      <c r="A222" s="21" t="s">
        <v>2586</v>
      </c>
      <c r="B222" s="17">
        <v>100</v>
      </c>
      <c r="C222" s="15" t="s">
        <v>44</v>
      </c>
      <c r="D222" s="15" t="s">
        <v>6</v>
      </c>
      <c r="E222" s="15" t="s">
        <v>6</v>
      </c>
      <c r="F222" s="15" t="s">
        <v>45</v>
      </c>
      <c r="G222" s="15" t="s">
        <v>46</v>
      </c>
      <c r="H222" s="15" t="s">
        <v>173</v>
      </c>
      <c r="I222" s="13"/>
    </row>
    <row r="223" spans="1:9">
      <c r="A223" s="21" t="s">
        <v>172</v>
      </c>
      <c r="B223" s="17">
        <v>20</v>
      </c>
      <c r="C223" s="15" t="s">
        <v>44</v>
      </c>
      <c r="D223" s="15" t="s">
        <v>6</v>
      </c>
      <c r="E223" s="15" t="s">
        <v>6</v>
      </c>
      <c r="F223" s="15" t="s">
        <v>45</v>
      </c>
      <c r="G223" s="15" t="s">
        <v>46</v>
      </c>
      <c r="H223" s="15" t="s">
        <v>173</v>
      </c>
      <c r="I223" s="13">
        <f>B223+B220+B221+B222</f>
        <v>135</v>
      </c>
    </row>
    <row r="224" spans="1:9">
      <c r="A224" s="21" t="s">
        <v>1179</v>
      </c>
      <c r="B224" s="17">
        <v>500</v>
      </c>
      <c r="C224" s="15" t="s">
        <v>44</v>
      </c>
      <c r="D224" s="15" t="s">
        <v>6</v>
      </c>
      <c r="E224" s="15" t="s">
        <v>6</v>
      </c>
      <c r="F224" s="15" t="s">
        <v>45</v>
      </c>
      <c r="G224" s="15" t="s">
        <v>46</v>
      </c>
      <c r="H224" s="15" t="s">
        <v>1337</v>
      </c>
      <c r="I224" s="13">
        <f>B224</f>
        <v>500</v>
      </c>
    </row>
    <row r="225" spans="1:9">
      <c r="A225" s="21" t="s">
        <v>2569</v>
      </c>
      <c r="B225" s="17">
        <v>5</v>
      </c>
      <c r="C225" s="15" t="s">
        <v>44</v>
      </c>
      <c r="D225" s="15" t="s">
        <v>6</v>
      </c>
      <c r="E225" s="15" t="s">
        <v>6</v>
      </c>
      <c r="F225" s="15" t="s">
        <v>45</v>
      </c>
      <c r="G225" s="15" t="s">
        <v>46</v>
      </c>
      <c r="H225" s="15" t="s">
        <v>175</v>
      </c>
      <c r="I225" s="13"/>
    </row>
    <row r="226" spans="1:9">
      <c r="A226" s="21" t="s">
        <v>2570</v>
      </c>
      <c r="B226" s="17">
        <v>5</v>
      </c>
      <c r="C226" s="15" t="s">
        <v>44</v>
      </c>
      <c r="D226" s="15" t="s">
        <v>6</v>
      </c>
      <c r="E226" s="15" t="s">
        <v>6</v>
      </c>
      <c r="F226" s="15" t="s">
        <v>45</v>
      </c>
      <c r="G226" s="15" t="s">
        <v>46</v>
      </c>
      <c r="H226" s="15" t="s">
        <v>175</v>
      </c>
      <c r="I226" s="13"/>
    </row>
    <row r="227" spans="1:9">
      <c r="A227" s="21" t="s">
        <v>2571</v>
      </c>
      <c r="B227" s="17">
        <v>5</v>
      </c>
      <c r="C227" s="15" t="s">
        <v>44</v>
      </c>
      <c r="D227" s="15" t="s">
        <v>6</v>
      </c>
      <c r="E227" s="15" t="s">
        <v>6</v>
      </c>
      <c r="F227" s="15" t="s">
        <v>45</v>
      </c>
      <c r="G227" s="15" t="s">
        <v>46</v>
      </c>
      <c r="H227" s="15" t="s">
        <v>175</v>
      </c>
      <c r="I227" s="13"/>
    </row>
    <row r="228" spans="1:9">
      <c r="A228" s="21" t="s">
        <v>2572</v>
      </c>
      <c r="B228" s="17">
        <v>5</v>
      </c>
      <c r="C228" s="15" t="s">
        <v>44</v>
      </c>
      <c r="D228" s="15" t="s">
        <v>6</v>
      </c>
      <c r="E228" s="15" t="s">
        <v>6</v>
      </c>
      <c r="F228" s="15" t="s">
        <v>45</v>
      </c>
      <c r="G228" s="15" t="s">
        <v>46</v>
      </c>
      <c r="H228" s="15" t="s">
        <v>175</v>
      </c>
      <c r="I228" s="13"/>
    </row>
    <row r="229" spans="1:9">
      <c r="A229" s="21" t="s">
        <v>2573</v>
      </c>
      <c r="B229" s="17">
        <v>5</v>
      </c>
      <c r="C229" s="15" t="s">
        <v>44</v>
      </c>
      <c r="D229" s="15" t="s">
        <v>6</v>
      </c>
      <c r="E229" s="15" t="s">
        <v>6</v>
      </c>
      <c r="F229" s="15" t="s">
        <v>45</v>
      </c>
      <c r="G229" s="15" t="s">
        <v>46</v>
      </c>
      <c r="H229" s="15" t="s">
        <v>175</v>
      </c>
      <c r="I229" s="13"/>
    </row>
    <row r="230" spans="1:9">
      <c r="A230" s="21" t="s">
        <v>2574</v>
      </c>
      <c r="B230" s="17">
        <v>12</v>
      </c>
      <c r="C230" s="15" t="s">
        <v>44</v>
      </c>
      <c r="D230" s="15" t="s">
        <v>6</v>
      </c>
      <c r="E230" s="15" t="s">
        <v>6</v>
      </c>
      <c r="F230" s="15" t="s">
        <v>45</v>
      </c>
      <c r="G230" s="15" t="s">
        <v>46</v>
      </c>
      <c r="H230" s="15" t="s">
        <v>175</v>
      </c>
      <c r="I230" s="13"/>
    </row>
    <row r="231" spans="1:9">
      <c r="A231" s="21" t="s">
        <v>235</v>
      </c>
      <c r="B231" s="17">
        <v>20</v>
      </c>
      <c r="C231" s="15" t="s">
        <v>44</v>
      </c>
      <c r="D231" s="15" t="s">
        <v>6</v>
      </c>
      <c r="E231" s="15" t="s">
        <v>6</v>
      </c>
      <c r="F231" s="15" t="s">
        <v>45</v>
      </c>
      <c r="G231" s="15" t="s">
        <v>46</v>
      </c>
      <c r="H231" s="15" t="s">
        <v>175</v>
      </c>
      <c r="I231" s="13"/>
    </row>
    <row r="232" spans="1:9">
      <c r="A232" s="21" t="s">
        <v>2575</v>
      </c>
      <c r="B232" s="17">
        <v>5</v>
      </c>
      <c r="C232" s="15" t="s">
        <v>44</v>
      </c>
      <c r="D232" s="15" t="s">
        <v>6</v>
      </c>
      <c r="E232" s="15" t="s">
        <v>6</v>
      </c>
      <c r="F232" s="15" t="s">
        <v>45</v>
      </c>
      <c r="G232" s="15" t="s">
        <v>46</v>
      </c>
      <c r="H232" s="15" t="s">
        <v>175</v>
      </c>
      <c r="I232" s="13"/>
    </row>
    <row r="233" spans="1:9">
      <c r="A233" s="21" t="s">
        <v>2576</v>
      </c>
      <c r="B233" s="17">
        <v>5</v>
      </c>
      <c r="C233" s="15" t="s">
        <v>44</v>
      </c>
      <c r="D233" s="15" t="s">
        <v>6</v>
      </c>
      <c r="E233" s="15" t="s">
        <v>6</v>
      </c>
      <c r="F233" s="15" t="s">
        <v>45</v>
      </c>
      <c r="G233" s="15" t="s">
        <v>46</v>
      </c>
      <c r="H233" s="15" t="s">
        <v>175</v>
      </c>
      <c r="I233" s="13"/>
    </row>
    <row r="234" spans="1:9">
      <c r="A234" s="21" t="s">
        <v>2577</v>
      </c>
      <c r="B234" s="17">
        <v>5</v>
      </c>
      <c r="C234" s="15" t="s">
        <v>44</v>
      </c>
      <c r="D234" s="15" t="s">
        <v>6</v>
      </c>
      <c r="E234" s="15" t="s">
        <v>6</v>
      </c>
      <c r="F234" s="15" t="s">
        <v>45</v>
      </c>
      <c r="G234" s="15" t="s">
        <v>46</v>
      </c>
      <c r="H234" s="15" t="s">
        <v>175</v>
      </c>
      <c r="I234" s="13"/>
    </row>
    <row r="235" spans="1:9">
      <c r="A235" s="21" t="s">
        <v>2578</v>
      </c>
      <c r="B235" s="17">
        <v>8</v>
      </c>
      <c r="C235" s="15" t="s">
        <v>44</v>
      </c>
      <c r="D235" s="15" t="s">
        <v>6</v>
      </c>
      <c r="E235" s="15" t="s">
        <v>6</v>
      </c>
      <c r="F235" s="15" t="s">
        <v>45</v>
      </c>
      <c r="G235" s="15" t="s">
        <v>46</v>
      </c>
      <c r="H235" s="15" t="s">
        <v>175</v>
      </c>
      <c r="I235" s="13"/>
    </row>
    <row r="236" spans="1:9">
      <c r="A236" s="21" t="s">
        <v>372</v>
      </c>
      <c r="B236" s="17">
        <v>15</v>
      </c>
      <c r="C236" s="15" t="s">
        <v>44</v>
      </c>
      <c r="D236" s="15" t="s">
        <v>6</v>
      </c>
      <c r="E236" s="15" t="s">
        <v>6</v>
      </c>
      <c r="F236" s="15" t="s">
        <v>45</v>
      </c>
      <c r="G236" s="15" t="s">
        <v>46</v>
      </c>
      <c r="H236" s="15" t="s">
        <v>175</v>
      </c>
      <c r="I236" s="13"/>
    </row>
    <row r="237" spans="1:9">
      <c r="A237" s="21" t="s">
        <v>2579</v>
      </c>
      <c r="B237" s="17">
        <v>10</v>
      </c>
      <c r="C237" s="15" t="s">
        <v>44</v>
      </c>
      <c r="D237" s="15" t="s">
        <v>6</v>
      </c>
      <c r="E237" s="15" t="s">
        <v>6</v>
      </c>
      <c r="F237" s="15" t="s">
        <v>45</v>
      </c>
      <c r="G237" s="15" t="s">
        <v>46</v>
      </c>
      <c r="H237" s="15" t="s">
        <v>175</v>
      </c>
      <c r="I237" s="13"/>
    </row>
    <row r="238" spans="1:9">
      <c r="A238" s="21" t="s">
        <v>2580</v>
      </c>
      <c r="B238" s="17">
        <v>15</v>
      </c>
      <c r="C238" s="15" t="s">
        <v>44</v>
      </c>
      <c r="D238" s="15" t="s">
        <v>6</v>
      </c>
      <c r="E238" s="15" t="s">
        <v>6</v>
      </c>
      <c r="F238" s="15" t="s">
        <v>45</v>
      </c>
      <c r="G238" s="15" t="s">
        <v>46</v>
      </c>
      <c r="H238" s="15" t="s">
        <v>175</v>
      </c>
      <c r="I238" s="13"/>
    </row>
    <row r="239" spans="1:9">
      <c r="A239" s="21" t="s">
        <v>2581</v>
      </c>
      <c r="B239" s="17">
        <v>20</v>
      </c>
      <c r="C239" s="15" t="s">
        <v>44</v>
      </c>
      <c r="D239" s="15" t="s">
        <v>6</v>
      </c>
      <c r="E239" s="15" t="s">
        <v>6</v>
      </c>
      <c r="F239" s="15" t="s">
        <v>45</v>
      </c>
      <c r="G239" s="15" t="s">
        <v>46</v>
      </c>
      <c r="H239" s="15" t="s">
        <v>175</v>
      </c>
      <c r="I239" s="13"/>
    </row>
    <row r="240" spans="1:9">
      <c r="A240" s="21" t="s">
        <v>309</v>
      </c>
      <c r="B240" s="17">
        <v>5</v>
      </c>
      <c r="C240" s="15" t="s">
        <v>44</v>
      </c>
      <c r="D240" s="15" t="s">
        <v>6</v>
      </c>
      <c r="E240" s="15" t="s">
        <v>6</v>
      </c>
      <c r="F240" s="15" t="s">
        <v>45</v>
      </c>
      <c r="G240" s="15" t="s">
        <v>46</v>
      </c>
      <c r="H240" s="15" t="s">
        <v>175</v>
      </c>
      <c r="I240" s="13"/>
    </row>
    <row r="241" spans="1:9">
      <c r="A241" s="21" t="s">
        <v>806</v>
      </c>
      <c r="B241" s="17">
        <v>20</v>
      </c>
      <c r="C241" s="15" t="s">
        <v>44</v>
      </c>
      <c r="D241" s="15" t="s">
        <v>6</v>
      </c>
      <c r="E241" s="15" t="s">
        <v>6</v>
      </c>
      <c r="F241" s="15" t="s">
        <v>45</v>
      </c>
      <c r="G241" s="15" t="s">
        <v>46</v>
      </c>
      <c r="H241" s="15" t="s">
        <v>175</v>
      </c>
      <c r="I241" s="13"/>
    </row>
    <row r="242" spans="1:9">
      <c r="A242" s="61" t="s">
        <v>174</v>
      </c>
      <c r="B242" s="17">
        <v>10</v>
      </c>
      <c r="C242" s="15" t="s">
        <v>44</v>
      </c>
      <c r="D242" s="15" t="s">
        <v>6</v>
      </c>
      <c r="E242" s="15" t="s">
        <v>6</v>
      </c>
      <c r="F242" s="15" t="s">
        <v>45</v>
      </c>
      <c r="G242" s="15" t="s">
        <v>46</v>
      </c>
      <c r="H242" s="15" t="s">
        <v>175</v>
      </c>
      <c r="I242" s="3"/>
    </row>
    <row r="243" spans="1:9">
      <c r="A243" s="61" t="s">
        <v>1696</v>
      </c>
      <c r="B243" s="17">
        <v>10</v>
      </c>
      <c r="C243" s="15" t="s">
        <v>44</v>
      </c>
      <c r="D243" s="15" t="s">
        <v>6</v>
      </c>
      <c r="E243" s="15" t="s">
        <v>6</v>
      </c>
      <c r="F243" s="15" t="s">
        <v>45</v>
      </c>
      <c r="G243" s="15" t="s">
        <v>46</v>
      </c>
      <c r="H243" s="60">
        <v>54114</v>
      </c>
      <c r="I243" s="3"/>
    </row>
    <row r="244" spans="1:9">
      <c r="A244" s="61" t="s">
        <v>373</v>
      </c>
      <c r="B244" s="17">
        <v>20</v>
      </c>
      <c r="C244" s="15" t="s">
        <v>44</v>
      </c>
      <c r="D244" s="15" t="s">
        <v>6</v>
      </c>
      <c r="E244" s="15" t="s">
        <v>6</v>
      </c>
      <c r="F244" s="15" t="s">
        <v>45</v>
      </c>
      <c r="G244" s="15" t="s">
        <v>46</v>
      </c>
      <c r="H244" s="60">
        <v>54114</v>
      </c>
      <c r="I244" s="3"/>
    </row>
    <row r="245" spans="1:9">
      <c r="A245" s="21" t="s">
        <v>176</v>
      </c>
      <c r="B245" s="17">
        <v>15</v>
      </c>
      <c r="C245" s="15" t="s">
        <v>44</v>
      </c>
      <c r="D245" s="15" t="s">
        <v>6</v>
      </c>
      <c r="E245" s="15" t="s">
        <v>6</v>
      </c>
      <c r="F245" s="15" t="s">
        <v>45</v>
      </c>
      <c r="G245" s="15" t="s">
        <v>46</v>
      </c>
      <c r="H245" s="60">
        <v>54114</v>
      </c>
      <c r="I245" s="13">
        <f>B245+B242+B225+B226+B227+B228+B229+B230+B231+B232+B233+B234+B235+B236+B237+B238+B239+B240+B241+B243+B244</f>
        <v>220</v>
      </c>
    </row>
    <row r="246" spans="1:9">
      <c r="A246" s="21" t="s">
        <v>2583</v>
      </c>
      <c r="B246" s="17">
        <v>150</v>
      </c>
      <c r="C246" s="15" t="s">
        <v>44</v>
      </c>
      <c r="D246" s="15" t="s">
        <v>6</v>
      </c>
      <c r="E246" s="15" t="s">
        <v>6</v>
      </c>
      <c r="F246" s="15" t="s">
        <v>45</v>
      </c>
      <c r="G246" s="15" t="s">
        <v>46</v>
      </c>
      <c r="H246" s="15" t="s">
        <v>177</v>
      </c>
      <c r="I246" s="13"/>
    </row>
    <row r="247" spans="1:9">
      <c r="A247" s="21" t="s">
        <v>2584</v>
      </c>
      <c r="B247" s="17">
        <v>100</v>
      </c>
      <c r="C247" s="15" t="s">
        <v>44</v>
      </c>
      <c r="D247" s="15" t="s">
        <v>6</v>
      </c>
      <c r="E247" s="15" t="s">
        <v>6</v>
      </c>
      <c r="F247" s="15" t="s">
        <v>45</v>
      </c>
      <c r="G247" s="15" t="s">
        <v>46</v>
      </c>
      <c r="H247" s="15" t="s">
        <v>177</v>
      </c>
      <c r="I247" s="13"/>
    </row>
    <row r="248" spans="1:9">
      <c r="A248" s="21" t="s">
        <v>2585</v>
      </c>
      <c r="B248" s="17">
        <v>400</v>
      </c>
      <c r="C248" s="15" t="s">
        <v>44</v>
      </c>
      <c r="D248" s="15" t="s">
        <v>6</v>
      </c>
      <c r="E248" s="15" t="s">
        <v>6</v>
      </c>
      <c r="F248" s="15" t="s">
        <v>45</v>
      </c>
      <c r="G248" s="15" t="s">
        <v>46</v>
      </c>
      <c r="H248" s="15" t="s">
        <v>177</v>
      </c>
      <c r="I248" s="13"/>
    </row>
    <row r="249" spans="1:9">
      <c r="A249" s="21" t="s">
        <v>461</v>
      </c>
      <c r="B249" s="17">
        <v>30</v>
      </c>
      <c r="C249" s="15" t="s">
        <v>44</v>
      </c>
      <c r="D249" s="15" t="s">
        <v>6</v>
      </c>
      <c r="E249" s="15" t="s">
        <v>6</v>
      </c>
      <c r="F249" s="15" t="s">
        <v>45</v>
      </c>
      <c r="G249" s="15" t="s">
        <v>46</v>
      </c>
      <c r="H249" s="15" t="s">
        <v>177</v>
      </c>
      <c r="I249" s="3"/>
    </row>
    <row r="250" spans="1:9">
      <c r="A250" s="21" t="s">
        <v>241</v>
      </c>
      <c r="B250" s="17">
        <v>15</v>
      </c>
      <c r="C250" s="15" t="s">
        <v>44</v>
      </c>
      <c r="D250" s="15" t="s">
        <v>6</v>
      </c>
      <c r="E250" s="15" t="s">
        <v>6</v>
      </c>
      <c r="F250" s="15" t="s">
        <v>45</v>
      </c>
      <c r="G250" s="15" t="s">
        <v>46</v>
      </c>
      <c r="H250" s="15" t="s">
        <v>177</v>
      </c>
      <c r="I250" s="13">
        <f>B250+B248+B247+B246+B249</f>
        <v>695</v>
      </c>
    </row>
    <row r="251" spans="1:9">
      <c r="A251" s="21" t="s">
        <v>2593</v>
      </c>
      <c r="B251" s="17">
        <v>50</v>
      </c>
      <c r="C251" s="15" t="s">
        <v>44</v>
      </c>
      <c r="D251" s="15" t="s">
        <v>6</v>
      </c>
      <c r="E251" s="15" t="s">
        <v>6</v>
      </c>
      <c r="F251" s="15" t="s">
        <v>45</v>
      </c>
      <c r="G251" s="15" t="s">
        <v>46</v>
      </c>
      <c r="H251" s="15" t="s">
        <v>243</v>
      </c>
      <c r="I251" s="13"/>
    </row>
    <row r="252" spans="1:9">
      <c r="A252" s="21" t="s">
        <v>2594</v>
      </c>
      <c r="B252" s="17">
        <v>20</v>
      </c>
      <c r="C252" s="15" t="s">
        <v>44</v>
      </c>
      <c r="D252" s="15" t="s">
        <v>6</v>
      </c>
      <c r="E252" s="15" t="s">
        <v>6</v>
      </c>
      <c r="F252" s="15" t="s">
        <v>45</v>
      </c>
      <c r="G252" s="15" t="s">
        <v>46</v>
      </c>
      <c r="H252" s="15" t="s">
        <v>243</v>
      </c>
      <c r="I252" s="13">
        <f>B251+B252</f>
        <v>70</v>
      </c>
    </row>
    <row r="253" spans="1:9">
      <c r="A253" s="21" t="s">
        <v>2587</v>
      </c>
      <c r="B253" s="17">
        <v>25</v>
      </c>
      <c r="C253" s="15" t="s">
        <v>44</v>
      </c>
      <c r="D253" s="15" t="s">
        <v>6</v>
      </c>
      <c r="E253" s="15" t="s">
        <v>6</v>
      </c>
      <c r="F253" s="15" t="s">
        <v>45</v>
      </c>
      <c r="G253" s="15" t="s">
        <v>46</v>
      </c>
      <c r="H253" s="15" t="s">
        <v>246</v>
      </c>
      <c r="I253" s="13"/>
    </row>
    <row r="254" spans="1:9">
      <c r="A254" s="21" t="s">
        <v>245</v>
      </c>
      <c r="B254" s="17">
        <v>25</v>
      </c>
      <c r="C254" s="15" t="s">
        <v>44</v>
      </c>
      <c r="D254" s="15" t="s">
        <v>6</v>
      </c>
      <c r="E254" s="15" t="s">
        <v>6</v>
      </c>
      <c r="F254" s="15" t="s">
        <v>45</v>
      </c>
      <c r="G254" s="15" t="s">
        <v>46</v>
      </c>
      <c r="H254" s="15" t="s">
        <v>246</v>
      </c>
      <c r="I254" s="13">
        <f>B254+B253</f>
        <v>50</v>
      </c>
    </row>
    <row r="255" spans="1:9">
      <c r="A255" s="21" t="s">
        <v>2588</v>
      </c>
      <c r="B255" s="17">
        <v>30</v>
      </c>
      <c r="C255" s="15" t="s">
        <v>44</v>
      </c>
      <c r="D255" s="15" t="s">
        <v>6</v>
      </c>
      <c r="E255" s="15" t="s">
        <v>6</v>
      </c>
      <c r="F255" s="15" t="s">
        <v>45</v>
      </c>
      <c r="G255" s="15" t="s">
        <v>46</v>
      </c>
      <c r="H255" s="15" t="s">
        <v>383</v>
      </c>
      <c r="I255" s="13">
        <f>B255</f>
        <v>30</v>
      </c>
    </row>
    <row r="256" spans="1:9">
      <c r="A256" s="21" t="s">
        <v>2590</v>
      </c>
      <c r="B256" s="17">
        <v>200</v>
      </c>
      <c r="C256" s="15" t="s">
        <v>44</v>
      </c>
      <c r="D256" s="15" t="s">
        <v>6</v>
      </c>
      <c r="E256" s="15" t="s">
        <v>6</v>
      </c>
      <c r="F256" s="15" t="s">
        <v>45</v>
      </c>
      <c r="G256" s="15" t="s">
        <v>46</v>
      </c>
      <c r="H256" s="15" t="s">
        <v>469</v>
      </c>
      <c r="I256" s="13"/>
    </row>
    <row r="257" spans="1:9">
      <c r="A257" s="21" t="s">
        <v>2591</v>
      </c>
      <c r="B257" s="17">
        <v>200</v>
      </c>
      <c r="C257" s="15" t="s">
        <v>44</v>
      </c>
      <c r="D257" s="15" t="s">
        <v>6</v>
      </c>
      <c r="E257" s="15" t="s">
        <v>6</v>
      </c>
      <c r="F257" s="15" t="s">
        <v>45</v>
      </c>
      <c r="G257" s="15" t="s">
        <v>46</v>
      </c>
      <c r="H257" s="15" t="s">
        <v>469</v>
      </c>
      <c r="I257" s="13"/>
    </row>
    <row r="258" spans="1:9">
      <c r="A258" s="21" t="s">
        <v>2592</v>
      </c>
      <c r="B258" s="17">
        <v>200</v>
      </c>
      <c r="C258" s="15" t="s">
        <v>44</v>
      </c>
      <c r="D258" s="15" t="s">
        <v>6</v>
      </c>
      <c r="E258" s="15" t="s">
        <v>6</v>
      </c>
      <c r="F258" s="15" t="s">
        <v>45</v>
      </c>
      <c r="G258" s="15" t="s">
        <v>46</v>
      </c>
      <c r="H258" s="15" t="s">
        <v>469</v>
      </c>
      <c r="I258" s="13">
        <f>B256+B257+B258</f>
        <v>600</v>
      </c>
    </row>
    <row r="259" spans="1:9">
      <c r="A259" s="21" t="s">
        <v>179</v>
      </c>
      <c r="B259" s="17">
        <v>50</v>
      </c>
      <c r="C259" s="15" t="s">
        <v>44</v>
      </c>
      <c r="D259" s="15" t="s">
        <v>6</v>
      </c>
      <c r="E259" s="15" t="s">
        <v>6</v>
      </c>
      <c r="F259" s="15" t="s">
        <v>45</v>
      </c>
      <c r="G259" s="15" t="s">
        <v>46</v>
      </c>
      <c r="H259" s="15" t="s">
        <v>180</v>
      </c>
      <c r="I259" s="13">
        <f>B259</f>
        <v>50</v>
      </c>
    </row>
    <row r="260" spans="1:9">
      <c r="A260" s="21" t="s">
        <v>181</v>
      </c>
      <c r="B260" s="17">
        <v>1000</v>
      </c>
      <c r="C260" s="15" t="s">
        <v>44</v>
      </c>
      <c r="D260" s="15" t="s">
        <v>6</v>
      </c>
      <c r="E260" s="15" t="s">
        <v>6</v>
      </c>
      <c r="F260" s="15" t="s">
        <v>45</v>
      </c>
      <c r="G260" s="15" t="s">
        <v>46</v>
      </c>
      <c r="H260" s="15" t="s">
        <v>182</v>
      </c>
      <c r="I260" s="13">
        <f>B260</f>
        <v>1000</v>
      </c>
    </row>
    <row r="261" spans="1:9">
      <c r="A261" s="214" t="s">
        <v>2596</v>
      </c>
      <c r="B261" s="25">
        <v>500</v>
      </c>
      <c r="C261" s="15" t="s">
        <v>44</v>
      </c>
      <c r="D261" s="15" t="s">
        <v>6</v>
      </c>
      <c r="E261" s="15" t="s">
        <v>6</v>
      </c>
      <c r="F261" s="15" t="s">
        <v>45</v>
      </c>
      <c r="G261" s="15" t="s">
        <v>46</v>
      </c>
      <c r="H261" s="15" t="s">
        <v>250</v>
      </c>
      <c r="I261" s="26">
        <f>B261</f>
        <v>500</v>
      </c>
    </row>
    <row r="262" spans="1:9" ht="18" customHeight="1" thickBot="1">
      <c r="A262" s="214" t="s">
        <v>2595</v>
      </c>
      <c r="B262" s="25">
        <v>300</v>
      </c>
      <c r="C262" s="15" t="s">
        <v>44</v>
      </c>
      <c r="D262" s="15" t="s">
        <v>6</v>
      </c>
      <c r="E262" s="15" t="s">
        <v>6</v>
      </c>
      <c r="F262" s="15" t="s">
        <v>45</v>
      </c>
      <c r="G262" s="15" t="s">
        <v>46</v>
      </c>
      <c r="H262" s="69" t="s">
        <v>254</v>
      </c>
      <c r="I262" s="26">
        <f>B262</f>
        <v>300</v>
      </c>
    </row>
    <row r="263" spans="1:9" ht="30" customHeight="1" thickTop="1" thickBot="1">
      <c r="A263" s="172" t="s">
        <v>3440</v>
      </c>
      <c r="B263" s="38">
        <f>SUM(B193:B262)</f>
        <v>76907.5</v>
      </c>
      <c r="C263" s="39"/>
      <c r="D263" s="39"/>
      <c r="E263" s="39"/>
      <c r="F263" s="39"/>
      <c r="G263" s="39"/>
      <c r="H263" s="39"/>
      <c r="I263" s="8">
        <f>SUM(I194:I262)</f>
        <v>76907.5</v>
      </c>
    </row>
    <row r="264" spans="1:9" ht="17.25" thickTop="1">
      <c r="A264" s="321"/>
      <c r="B264" s="40"/>
      <c r="C264" s="35"/>
      <c r="D264" s="35"/>
      <c r="E264" s="35"/>
      <c r="F264" s="35"/>
      <c r="G264" s="35"/>
      <c r="H264" s="35"/>
      <c r="I264" s="41"/>
    </row>
    <row r="265" spans="1:9" ht="16.5">
      <c r="A265" s="321"/>
      <c r="B265" s="40"/>
      <c r="C265" s="35"/>
      <c r="D265" s="35"/>
      <c r="E265" s="35"/>
      <c r="F265" s="35"/>
      <c r="G265" s="35"/>
      <c r="H265" s="35"/>
      <c r="I265" s="41"/>
    </row>
    <row r="266" spans="1:9" ht="16.5">
      <c r="A266" s="321"/>
      <c r="B266" s="40"/>
      <c r="C266" s="35"/>
      <c r="D266" s="35"/>
      <c r="E266" s="35"/>
      <c r="F266" s="35"/>
      <c r="G266" s="35"/>
      <c r="H266" s="35"/>
      <c r="I266" s="41"/>
    </row>
    <row r="267" spans="1:9" ht="16.5">
      <c r="A267" s="321"/>
      <c r="B267" s="40"/>
      <c r="C267" s="35"/>
      <c r="D267" s="35"/>
      <c r="E267" s="35"/>
      <c r="F267" s="35"/>
      <c r="G267" s="35"/>
      <c r="H267" s="35"/>
      <c r="I267" s="41"/>
    </row>
    <row r="268" spans="1:9" ht="16.5">
      <c r="A268" s="321"/>
      <c r="B268" s="40"/>
      <c r="C268" s="35"/>
      <c r="D268" s="35"/>
      <c r="E268" s="35"/>
      <c r="F268" s="35"/>
      <c r="G268" s="35"/>
      <c r="H268" s="35"/>
      <c r="I268" s="41"/>
    </row>
    <row r="269" spans="1:9" ht="16.5">
      <c r="A269" s="321"/>
      <c r="B269" s="40"/>
      <c r="C269" s="35"/>
      <c r="D269" s="35"/>
      <c r="E269" s="35"/>
      <c r="F269" s="35"/>
      <c r="G269" s="35"/>
      <c r="H269" s="35"/>
      <c r="I269" s="41"/>
    </row>
    <row r="270" spans="1:9" ht="16.5">
      <c r="A270" s="321"/>
      <c r="B270" s="40"/>
      <c r="C270" s="35"/>
      <c r="D270" s="35"/>
      <c r="E270" s="35"/>
      <c r="F270" s="35"/>
      <c r="G270" s="35"/>
      <c r="H270" s="35"/>
      <c r="I270" s="41"/>
    </row>
    <row r="271" spans="1:9" ht="16.5">
      <c r="A271" s="321"/>
      <c r="B271" s="40"/>
      <c r="C271" s="35"/>
      <c r="D271" s="35"/>
      <c r="E271" s="35"/>
      <c r="F271" s="35"/>
      <c r="G271" s="35"/>
      <c r="H271" s="35"/>
      <c r="I271" s="41"/>
    </row>
    <row r="272" spans="1:9" ht="16.5">
      <c r="A272" s="321"/>
      <c r="B272" s="40"/>
      <c r="C272" s="35"/>
      <c r="D272" s="35"/>
      <c r="E272" s="35"/>
      <c r="F272" s="35"/>
      <c r="G272" s="35"/>
      <c r="H272" s="35"/>
      <c r="I272" s="41"/>
    </row>
    <row r="273" spans="1:9" ht="16.5">
      <c r="A273" s="321"/>
      <c r="B273" s="40"/>
      <c r="C273" s="35"/>
      <c r="D273" s="35"/>
      <c r="E273" s="35"/>
      <c r="F273" s="35"/>
      <c r="G273" s="35"/>
      <c r="H273" s="35"/>
      <c r="I273" s="41"/>
    </row>
    <row r="274" spans="1:9" ht="16.5">
      <c r="A274" s="321"/>
      <c r="B274" s="40"/>
      <c r="C274" s="35"/>
      <c r="D274" s="35"/>
      <c r="E274" s="35"/>
      <c r="F274" s="35"/>
      <c r="G274" s="35"/>
      <c r="H274" s="35"/>
      <c r="I274" s="41"/>
    </row>
    <row r="275" spans="1:9" ht="16.5">
      <c r="A275" s="321"/>
      <c r="B275" s="40"/>
      <c r="C275" s="35"/>
      <c r="D275" s="35"/>
      <c r="E275" s="35"/>
      <c r="F275" s="35"/>
      <c r="G275" s="35"/>
      <c r="H275" s="35"/>
      <c r="I275" s="41"/>
    </row>
    <row r="276" spans="1:9" ht="16.5">
      <c r="A276" s="321"/>
      <c r="B276" s="40"/>
      <c r="C276" s="35"/>
      <c r="D276" s="35"/>
      <c r="E276" s="35"/>
      <c r="F276" s="35"/>
      <c r="G276" s="35"/>
      <c r="H276" s="35"/>
      <c r="I276" s="41"/>
    </row>
    <row r="277" spans="1:9" ht="16.5">
      <c r="A277" s="321"/>
      <c r="B277" s="40"/>
      <c r="C277" s="35"/>
      <c r="D277" s="35"/>
      <c r="E277" s="35"/>
      <c r="F277" s="35"/>
      <c r="G277" s="35"/>
      <c r="H277" s="35"/>
      <c r="I277" s="41"/>
    </row>
    <row r="278" spans="1:9" ht="16.5">
      <c r="A278" s="321"/>
      <c r="B278" s="40"/>
      <c r="C278" s="35"/>
      <c r="D278" s="35"/>
      <c r="E278" s="35"/>
      <c r="F278" s="35"/>
      <c r="G278" s="35"/>
      <c r="H278" s="35"/>
      <c r="I278" s="41"/>
    </row>
    <row r="279" spans="1:9" ht="16.5">
      <c r="A279" s="321"/>
      <c r="B279" s="40"/>
      <c r="C279" s="35"/>
      <c r="D279" s="35"/>
      <c r="E279" s="35"/>
      <c r="F279" s="35"/>
      <c r="G279" s="35"/>
      <c r="H279" s="35"/>
      <c r="I279" s="41"/>
    </row>
    <row r="280" spans="1:9" ht="16.5">
      <c r="A280" s="321"/>
      <c r="B280" s="40"/>
      <c r="C280" s="35"/>
      <c r="D280" s="35"/>
      <c r="E280" s="35"/>
      <c r="F280" s="35"/>
      <c r="G280" s="35"/>
      <c r="H280" s="35"/>
      <c r="I280" s="41"/>
    </row>
    <row r="281" spans="1:9" ht="16.5">
      <c r="A281" s="321"/>
      <c r="B281" s="40"/>
      <c r="C281" s="35"/>
      <c r="D281" s="35"/>
      <c r="E281" s="35"/>
      <c r="F281" s="35"/>
      <c r="G281" s="35"/>
      <c r="H281" s="35"/>
      <c r="I281" s="41"/>
    </row>
    <row r="282" spans="1:9" ht="16.5">
      <c r="A282" s="321"/>
      <c r="B282" s="40"/>
      <c r="C282" s="35"/>
      <c r="D282" s="35"/>
      <c r="E282" s="35"/>
      <c r="F282" s="35"/>
      <c r="G282" s="35"/>
      <c r="H282" s="35"/>
      <c r="I282" s="41"/>
    </row>
    <row r="283" spans="1:9" ht="24" customHeight="1">
      <c r="A283" s="320" t="s">
        <v>340</v>
      </c>
      <c r="B283" s="42"/>
      <c r="C283" s="34"/>
      <c r="D283" s="43"/>
      <c r="E283" s="43"/>
      <c r="F283" s="43"/>
      <c r="G283" s="43"/>
      <c r="H283" s="43"/>
      <c r="I283" s="44"/>
    </row>
    <row r="284" spans="1:9" ht="32.25" customHeight="1">
      <c r="A284" s="319" t="s">
        <v>35</v>
      </c>
      <c r="B284" s="37" t="s">
        <v>36</v>
      </c>
      <c r="C284" s="5" t="s">
        <v>37</v>
      </c>
      <c r="D284" s="5" t="s">
        <v>38</v>
      </c>
      <c r="E284" s="5" t="s">
        <v>39</v>
      </c>
      <c r="F284" s="5" t="s">
        <v>40</v>
      </c>
      <c r="G284" s="5" t="s">
        <v>41</v>
      </c>
      <c r="H284" s="6" t="s">
        <v>42</v>
      </c>
      <c r="I284" s="6" t="s">
        <v>43</v>
      </c>
    </row>
    <row r="285" spans="1:9" ht="14.25" customHeight="1">
      <c r="A285" s="19" t="s">
        <v>183</v>
      </c>
      <c r="B285" s="14">
        <v>18600</v>
      </c>
      <c r="C285" s="12">
        <v>1</v>
      </c>
      <c r="D285" s="9" t="s">
        <v>6</v>
      </c>
      <c r="E285" s="9" t="s">
        <v>6</v>
      </c>
      <c r="F285" s="9" t="s">
        <v>45</v>
      </c>
      <c r="G285" s="9" t="s">
        <v>46</v>
      </c>
      <c r="H285" s="63" t="s">
        <v>153</v>
      </c>
      <c r="I285" s="3"/>
    </row>
    <row r="286" spans="1:9" ht="14.25" customHeight="1">
      <c r="A286" s="19" t="s">
        <v>344</v>
      </c>
      <c r="B286" s="14">
        <v>6000</v>
      </c>
      <c r="C286" s="12">
        <v>2</v>
      </c>
      <c r="D286" s="9" t="s">
        <v>6</v>
      </c>
      <c r="E286" s="9" t="s">
        <v>6</v>
      </c>
      <c r="F286" s="9" t="s">
        <v>45</v>
      </c>
      <c r="G286" s="9" t="s">
        <v>46</v>
      </c>
      <c r="H286" s="63" t="s">
        <v>153</v>
      </c>
      <c r="I286" s="13">
        <f>B285+B286</f>
        <v>24600</v>
      </c>
    </row>
    <row r="287" spans="1:9" ht="14.25" customHeight="1">
      <c r="A287" s="19" t="s">
        <v>2908</v>
      </c>
      <c r="B287" s="14">
        <v>1550</v>
      </c>
      <c r="C287" s="12">
        <v>1</v>
      </c>
      <c r="D287" s="9" t="s">
        <v>6</v>
      </c>
      <c r="E287" s="9" t="s">
        <v>6</v>
      </c>
      <c r="F287" s="9" t="s">
        <v>44</v>
      </c>
      <c r="G287" s="9" t="s">
        <v>3291</v>
      </c>
      <c r="H287" s="63" t="s">
        <v>155</v>
      </c>
      <c r="I287" s="3"/>
    </row>
    <row r="288" spans="1:9" ht="14.25" customHeight="1">
      <c r="A288" s="19" t="s">
        <v>3873</v>
      </c>
      <c r="B288" s="14">
        <v>500</v>
      </c>
      <c r="C288" s="12">
        <v>1</v>
      </c>
      <c r="D288" s="9" t="s">
        <v>6</v>
      </c>
      <c r="E288" s="9" t="s">
        <v>6</v>
      </c>
      <c r="F288" s="9" t="s">
        <v>44</v>
      </c>
      <c r="G288" s="9" t="s">
        <v>3291</v>
      </c>
      <c r="H288" s="63" t="s">
        <v>155</v>
      </c>
      <c r="I288" s="13">
        <f>B287+B288</f>
        <v>2050</v>
      </c>
    </row>
    <row r="289" spans="1:9" ht="14.25" customHeight="1">
      <c r="A289" s="20" t="s">
        <v>2909</v>
      </c>
      <c r="B289" s="14">
        <f>2*300</f>
        <v>600</v>
      </c>
      <c r="C289" s="9" t="s">
        <v>44</v>
      </c>
      <c r="D289" s="9" t="s">
        <v>6</v>
      </c>
      <c r="E289" s="9" t="s">
        <v>6</v>
      </c>
      <c r="F289" s="9" t="s">
        <v>44</v>
      </c>
      <c r="G289" s="9" t="s">
        <v>3291</v>
      </c>
      <c r="H289" s="16">
        <v>51107</v>
      </c>
      <c r="I289" s="13">
        <f>B289</f>
        <v>600</v>
      </c>
    </row>
    <row r="290" spans="1:9" ht="14.25" customHeight="1">
      <c r="A290" s="19" t="s">
        <v>3988</v>
      </c>
      <c r="B290" s="14">
        <v>975</v>
      </c>
      <c r="C290" s="9" t="s">
        <v>44</v>
      </c>
      <c r="D290" s="9" t="s">
        <v>6</v>
      </c>
      <c r="E290" s="9" t="s">
        <v>6</v>
      </c>
      <c r="F290" s="9" t="s">
        <v>45</v>
      </c>
      <c r="G290" s="9" t="s">
        <v>46</v>
      </c>
      <c r="H290" s="16">
        <v>51401</v>
      </c>
      <c r="I290" s="3"/>
    </row>
    <row r="291" spans="1:9" ht="14.25" customHeight="1">
      <c r="A291" s="19" t="s">
        <v>346</v>
      </c>
      <c r="B291" s="14">
        <v>487.5</v>
      </c>
      <c r="C291" s="9" t="s">
        <v>44</v>
      </c>
      <c r="D291" s="9" t="s">
        <v>6</v>
      </c>
      <c r="E291" s="9" t="s">
        <v>6</v>
      </c>
      <c r="F291" s="9" t="s">
        <v>45</v>
      </c>
      <c r="G291" s="9" t="s">
        <v>46</v>
      </c>
      <c r="H291" s="16">
        <v>51401</v>
      </c>
      <c r="I291" s="13">
        <f>B290+B291</f>
        <v>1462.5</v>
      </c>
    </row>
    <row r="292" spans="1:9" ht="14.25" customHeight="1">
      <c r="A292" s="20" t="s">
        <v>185</v>
      </c>
      <c r="B292" s="14">
        <v>130</v>
      </c>
      <c r="C292" s="9" t="s">
        <v>44</v>
      </c>
      <c r="D292" s="9" t="s">
        <v>6</v>
      </c>
      <c r="E292" s="9" t="s">
        <v>6</v>
      </c>
      <c r="F292" s="9" t="s">
        <v>45</v>
      </c>
      <c r="G292" s="9" t="s">
        <v>46</v>
      </c>
      <c r="H292" s="16">
        <v>51401</v>
      </c>
      <c r="I292" s="13"/>
    </row>
    <row r="293" spans="1:9" ht="14.25" customHeight="1">
      <c r="A293" s="20" t="s">
        <v>3989</v>
      </c>
      <c r="B293" s="14">
        <v>65</v>
      </c>
      <c r="C293" s="9" t="s">
        <v>44</v>
      </c>
      <c r="D293" s="9" t="s">
        <v>6</v>
      </c>
      <c r="E293" s="9" t="s">
        <v>6</v>
      </c>
      <c r="F293" s="9" t="s">
        <v>45</v>
      </c>
      <c r="G293" s="9" t="s">
        <v>46</v>
      </c>
      <c r="H293" s="16">
        <v>51401</v>
      </c>
      <c r="I293" s="13">
        <f>B292+B293</f>
        <v>195</v>
      </c>
    </row>
    <row r="294" spans="1:9" ht="14.25" customHeight="1">
      <c r="A294" s="19" t="s">
        <v>3987</v>
      </c>
      <c r="B294" s="14">
        <v>1561.63</v>
      </c>
      <c r="C294" s="9" t="s">
        <v>44</v>
      </c>
      <c r="D294" s="9" t="s">
        <v>6</v>
      </c>
      <c r="E294" s="9" t="s">
        <v>6</v>
      </c>
      <c r="F294" s="9" t="s">
        <v>45</v>
      </c>
      <c r="G294" s="9" t="s">
        <v>46</v>
      </c>
      <c r="H294" s="16">
        <v>51501</v>
      </c>
      <c r="I294" s="3"/>
    </row>
    <row r="295" spans="1:9" ht="14.25" customHeight="1">
      <c r="A295" s="19" t="s">
        <v>350</v>
      </c>
      <c r="B295" s="14">
        <v>503.75</v>
      </c>
      <c r="C295" s="9" t="s">
        <v>44</v>
      </c>
      <c r="D295" s="9" t="s">
        <v>6</v>
      </c>
      <c r="E295" s="9" t="s">
        <v>6</v>
      </c>
      <c r="F295" s="9" t="s">
        <v>45</v>
      </c>
      <c r="G295" s="9" t="s">
        <v>46</v>
      </c>
      <c r="H295" s="16">
        <v>51501</v>
      </c>
      <c r="I295" s="13">
        <f>B294+B295</f>
        <v>2065.38</v>
      </c>
    </row>
    <row r="296" spans="1:9" ht="25.5" customHeight="1">
      <c r="A296" s="20" t="s">
        <v>4600</v>
      </c>
      <c r="B296" s="14"/>
      <c r="C296" s="9" t="s">
        <v>44</v>
      </c>
      <c r="D296" s="9" t="s">
        <v>6</v>
      </c>
      <c r="E296" s="9" t="s">
        <v>6</v>
      </c>
      <c r="F296" s="9" t="s">
        <v>44</v>
      </c>
      <c r="G296" s="9" t="s">
        <v>3291</v>
      </c>
      <c r="H296" s="16">
        <v>51903</v>
      </c>
      <c r="I296" s="13">
        <f>B296</f>
        <v>0</v>
      </c>
    </row>
    <row r="297" spans="1:9" ht="25.5" customHeight="1">
      <c r="A297" s="20" t="s">
        <v>2910</v>
      </c>
      <c r="B297" s="14">
        <v>120</v>
      </c>
      <c r="C297" s="9" t="s">
        <v>44</v>
      </c>
      <c r="D297" s="9" t="s">
        <v>6</v>
      </c>
      <c r="E297" s="9" t="s">
        <v>6</v>
      </c>
      <c r="F297" s="9" t="s">
        <v>44</v>
      </c>
      <c r="G297" s="9" t="s">
        <v>3291</v>
      </c>
      <c r="H297" s="16">
        <v>51903</v>
      </c>
      <c r="I297" s="13">
        <f>B297</f>
        <v>120</v>
      </c>
    </row>
    <row r="298" spans="1:9">
      <c r="A298" s="19" t="s">
        <v>3969</v>
      </c>
      <c r="B298" s="14">
        <v>1550</v>
      </c>
      <c r="C298" s="9" t="s">
        <v>44</v>
      </c>
      <c r="D298" s="9" t="s">
        <v>6</v>
      </c>
      <c r="E298" s="9" t="s">
        <v>6</v>
      </c>
      <c r="F298" s="9" t="s">
        <v>45</v>
      </c>
      <c r="G298" s="9" t="s">
        <v>46</v>
      </c>
      <c r="H298" s="16">
        <v>51999</v>
      </c>
      <c r="I298" s="13">
        <f>B298</f>
        <v>1550</v>
      </c>
    </row>
    <row r="299" spans="1:9">
      <c r="A299" s="21" t="s">
        <v>186</v>
      </c>
      <c r="B299" s="17">
        <v>1200</v>
      </c>
      <c r="C299" s="15" t="s">
        <v>44</v>
      </c>
      <c r="D299" s="15" t="s">
        <v>6</v>
      </c>
      <c r="E299" s="15" t="s">
        <v>6</v>
      </c>
      <c r="F299" s="15" t="s">
        <v>45</v>
      </c>
      <c r="G299" s="15" t="s">
        <v>46</v>
      </c>
      <c r="H299" s="64">
        <v>54105</v>
      </c>
      <c r="I299" s="3"/>
    </row>
    <row r="300" spans="1:9">
      <c r="A300" s="21" t="s">
        <v>289</v>
      </c>
      <c r="B300" s="17">
        <v>25</v>
      </c>
      <c r="C300" s="15" t="s">
        <v>44</v>
      </c>
      <c r="D300" s="15" t="s">
        <v>6</v>
      </c>
      <c r="E300" s="15" t="s">
        <v>6</v>
      </c>
      <c r="F300" s="15" t="s">
        <v>45</v>
      </c>
      <c r="G300" s="15" t="s">
        <v>46</v>
      </c>
      <c r="H300" s="64">
        <v>54105</v>
      </c>
      <c r="I300" s="3"/>
    </row>
    <row r="301" spans="1:9">
      <c r="A301" s="21" t="s">
        <v>2883</v>
      </c>
      <c r="B301" s="17">
        <v>250</v>
      </c>
      <c r="C301" s="15" t="s">
        <v>44</v>
      </c>
      <c r="D301" s="15" t="s">
        <v>6</v>
      </c>
      <c r="E301" s="15" t="s">
        <v>6</v>
      </c>
      <c r="F301" s="15" t="s">
        <v>45</v>
      </c>
      <c r="G301" s="15" t="s">
        <v>46</v>
      </c>
      <c r="H301" s="64">
        <v>54105</v>
      </c>
      <c r="I301" s="3"/>
    </row>
    <row r="302" spans="1:9">
      <c r="A302" s="21" t="s">
        <v>2884</v>
      </c>
      <c r="B302" s="17">
        <v>30</v>
      </c>
      <c r="C302" s="15" t="s">
        <v>44</v>
      </c>
      <c r="D302" s="15" t="s">
        <v>6</v>
      </c>
      <c r="E302" s="15" t="s">
        <v>6</v>
      </c>
      <c r="F302" s="15" t="s">
        <v>45</v>
      </c>
      <c r="G302" s="15" t="s">
        <v>46</v>
      </c>
      <c r="H302" s="64">
        <v>54105</v>
      </c>
      <c r="I302" s="3"/>
    </row>
    <row r="303" spans="1:9">
      <c r="A303" s="21" t="s">
        <v>2885</v>
      </c>
      <c r="B303" s="17">
        <v>100</v>
      </c>
      <c r="C303" s="15" t="s">
        <v>44</v>
      </c>
      <c r="D303" s="15" t="s">
        <v>6</v>
      </c>
      <c r="E303" s="15" t="s">
        <v>6</v>
      </c>
      <c r="F303" s="15" t="s">
        <v>45</v>
      </c>
      <c r="G303" s="15" t="s">
        <v>46</v>
      </c>
      <c r="H303" s="64">
        <v>54105</v>
      </c>
      <c r="I303" s="3"/>
    </row>
    <row r="304" spans="1:9">
      <c r="A304" s="21" t="s">
        <v>187</v>
      </c>
      <c r="B304" s="17">
        <v>30</v>
      </c>
      <c r="C304" s="15" t="s">
        <v>44</v>
      </c>
      <c r="D304" s="15" t="s">
        <v>6</v>
      </c>
      <c r="E304" s="15" t="s">
        <v>6</v>
      </c>
      <c r="F304" s="15" t="s">
        <v>45</v>
      </c>
      <c r="G304" s="15" t="s">
        <v>46</v>
      </c>
      <c r="H304" s="64">
        <v>54105</v>
      </c>
      <c r="I304" s="3"/>
    </row>
    <row r="305" spans="1:9">
      <c r="A305" s="21" t="s">
        <v>288</v>
      </c>
      <c r="B305" s="17">
        <v>75</v>
      </c>
      <c r="C305" s="15" t="s">
        <v>44</v>
      </c>
      <c r="D305" s="15" t="s">
        <v>6</v>
      </c>
      <c r="E305" s="15" t="s">
        <v>6</v>
      </c>
      <c r="F305" s="15" t="s">
        <v>45</v>
      </c>
      <c r="G305" s="15" t="s">
        <v>46</v>
      </c>
      <c r="H305" s="64">
        <v>54105</v>
      </c>
      <c r="I305" s="13">
        <f>B305+B299+B300+B301+B302+B303+B304</f>
        <v>1710</v>
      </c>
    </row>
    <row r="306" spans="1:9">
      <c r="A306" s="21" t="s">
        <v>188</v>
      </c>
      <c r="B306" s="17">
        <v>150</v>
      </c>
      <c r="C306" s="15" t="s">
        <v>44</v>
      </c>
      <c r="D306" s="15" t="s">
        <v>6</v>
      </c>
      <c r="E306" s="15" t="s">
        <v>6</v>
      </c>
      <c r="F306" s="15" t="s">
        <v>45</v>
      </c>
      <c r="G306" s="15" t="s">
        <v>46</v>
      </c>
      <c r="H306" s="64">
        <v>54107</v>
      </c>
      <c r="I306" s="13">
        <f>B306</f>
        <v>150</v>
      </c>
    </row>
    <row r="307" spans="1:9">
      <c r="A307" s="21" t="s">
        <v>2886</v>
      </c>
      <c r="B307" s="17">
        <v>20</v>
      </c>
      <c r="C307" s="15" t="s">
        <v>44</v>
      </c>
      <c r="D307" s="15" t="s">
        <v>6</v>
      </c>
      <c r="E307" s="15" t="s">
        <v>6</v>
      </c>
      <c r="F307" s="15" t="s">
        <v>45</v>
      </c>
      <c r="G307" s="15" t="s">
        <v>46</v>
      </c>
      <c r="H307" s="64">
        <v>54114</v>
      </c>
      <c r="I307" s="13"/>
    </row>
    <row r="308" spans="1:9">
      <c r="A308" s="21" t="s">
        <v>2887</v>
      </c>
      <c r="B308" s="17">
        <v>20</v>
      </c>
      <c r="C308" s="15" t="s">
        <v>44</v>
      </c>
      <c r="D308" s="15" t="s">
        <v>6</v>
      </c>
      <c r="E308" s="15" t="s">
        <v>6</v>
      </c>
      <c r="F308" s="15" t="s">
        <v>45</v>
      </c>
      <c r="G308" s="15" t="s">
        <v>46</v>
      </c>
      <c r="H308" s="64">
        <v>54114</v>
      </c>
      <c r="I308" s="13"/>
    </row>
    <row r="309" spans="1:9">
      <c r="A309" s="21" t="s">
        <v>640</v>
      </c>
      <c r="B309" s="17">
        <v>450</v>
      </c>
      <c r="C309" s="15" t="s">
        <v>44</v>
      </c>
      <c r="D309" s="15" t="s">
        <v>6</v>
      </c>
      <c r="E309" s="15" t="s">
        <v>6</v>
      </c>
      <c r="F309" s="15" t="s">
        <v>45</v>
      </c>
      <c r="G309" s="15" t="s">
        <v>46</v>
      </c>
      <c r="H309" s="64">
        <v>54114</v>
      </c>
      <c r="I309" s="13"/>
    </row>
    <row r="310" spans="1:9">
      <c r="A310" s="21" t="s">
        <v>2888</v>
      </c>
      <c r="B310" s="17">
        <v>30</v>
      </c>
      <c r="C310" s="15" t="s">
        <v>44</v>
      </c>
      <c r="D310" s="15" t="s">
        <v>6</v>
      </c>
      <c r="E310" s="15" t="s">
        <v>6</v>
      </c>
      <c r="F310" s="15" t="s">
        <v>45</v>
      </c>
      <c r="G310" s="15" t="s">
        <v>46</v>
      </c>
      <c r="H310" s="64">
        <v>54114</v>
      </c>
      <c r="I310" s="13"/>
    </row>
    <row r="311" spans="1:9">
      <c r="A311" s="21" t="s">
        <v>2889</v>
      </c>
      <c r="B311" s="17">
        <v>250</v>
      </c>
      <c r="C311" s="15" t="s">
        <v>44</v>
      </c>
      <c r="D311" s="15" t="s">
        <v>6</v>
      </c>
      <c r="E311" s="15" t="s">
        <v>6</v>
      </c>
      <c r="F311" s="15" t="s">
        <v>45</v>
      </c>
      <c r="G311" s="15" t="s">
        <v>46</v>
      </c>
      <c r="H311" s="64">
        <v>54114</v>
      </c>
      <c r="I311" s="13"/>
    </row>
    <row r="312" spans="1:9">
      <c r="A312" s="21" t="s">
        <v>2890</v>
      </c>
      <c r="B312" s="17">
        <v>20</v>
      </c>
      <c r="C312" s="15" t="s">
        <v>44</v>
      </c>
      <c r="D312" s="15" t="s">
        <v>6</v>
      </c>
      <c r="E312" s="15" t="s">
        <v>6</v>
      </c>
      <c r="F312" s="15" t="s">
        <v>45</v>
      </c>
      <c r="G312" s="15" t="s">
        <v>46</v>
      </c>
      <c r="H312" s="64">
        <v>54114</v>
      </c>
      <c r="I312" s="13"/>
    </row>
    <row r="313" spans="1:9">
      <c r="A313" s="21" t="s">
        <v>189</v>
      </c>
      <c r="B313" s="17">
        <v>5</v>
      </c>
      <c r="C313" s="15" t="s">
        <v>44</v>
      </c>
      <c r="D313" s="15" t="s">
        <v>6</v>
      </c>
      <c r="E313" s="15" t="s">
        <v>6</v>
      </c>
      <c r="F313" s="15" t="s">
        <v>45</v>
      </c>
      <c r="G313" s="15" t="s">
        <v>46</v>
      </c>
      <c r="H313" s="64">
        <v>54114</v>
      </c>
      <c r="I313" s="3"/>
    </row>
    <row r="314" spans="1:9">
      <c r="A314" s="21" t="s">
        <v>190</v>
      </c>
      <c r="B314" s="17">
        <v>20</v>
      </c>
      <c r="C314" s="15" t="s">
        <v>44</v>
      </c>
      <c r="D314" s="15" t="s">
        <v>6</v>
      </c>
      <c r="E314" s="15" t="s">
        <v>6</v>
      </c>
      <c r="F314" s="15" t="s">
        <v>45</v>
      </c>
      <c r="G314" s="15" t="s">
        <v>46</v>
      </c>
      <c r="H314" s="64">
        <v>54114</v>
      </c>
      <c r="I314" s="3"/>
    </row>
    <row r="315" spans="1:9">
      <c r="A315" s="21" t="s">
        <v>191</v>
      </c>
      <c r="B315" s="17">
        <v>20</v>
      </c>
      <c r="C315" s="15" t="s">
        <v>44</v>
      </c>
      <c r="D315" s="15" t="s">
        <v>6</v>
      </c>
      <c r="E315" s="15" t="s">
        <v>6</v>
      </c>
      <c r="F315" s="15" t="s">
        <v>45</v>
      </c>
      <c r="G315" s="15" t="s">
        <v>46</v>
      </c>
      <c r="H315" s="64">
        <v>54114</v>
      </c>
      <c r="I315" s="13">
        <f>B315+B314+B313+B307+B308+B309+B310+B311+B312</f>
        <v>835</v>
      </c>
    </row>
    <row r="316" spans="1:9">
      <c r="A316" s="21" t="s">
        <v>653</v>
      </c>
      <c r="B316" s="17">
        <v>1000</v>
      </c>
      <c r="C316" s="15" t="s">
        <v>44</v>
      </c>
      <c r="D316" s="15" t="s">
        <v>6</v>
      </c>
      <c r="E316" s="15" t="s">
        <v>6</v>
      </c>
      <c r="F316" s="15" t="s">
        <v>45</v>
      </c>
      <c r="G316" s="15" t="s">
        <v>46</v>
      </c>
      <c r="H316" s="64">
        <v>54115</v>
      </c>
      <c r="I316" s="13"/>
    </row>
    <row r="317" spans="1:9">
      <c r="A317" s="21" t="s">
        <v>192</v>
      </c>
      <c r="B317" s="17">
        <v>2000</v>
      </c>
      <c r="C317" s="15" t="s">
        <v>44</v>
      </c>
      <c r="D317" s="15" t="s">
        <v>6</v>
      </c>
      <c r="E317" s="15" t="s">
        <v>6</v>
      </c>
      <c r="F317" s="15" t="s">
        <v>45</v>
      </c>
      <c r="G317" s="15" t="s">
        <v>46</v>
      </c>
      <c r="H317" s="64">
        <v>54115</v>
      </c>
      <c r="I317" s="13">
        <f>B317+B316</f>
        <v>3000</v>
      </c>
    </row>
    <row r="318" spans="1:9">
      <c r="A318" s="21" t="s">
        <v>2891</v>
      </c>
      <c r="B318" s="17">
        <v>100</v>
      </c>
      <c r="C318" s="15" t="s">
        <v>44</v>
      </c>
      <c r="D318" s="15" t="s">
        <v>6</v>
      </c>
      <c r="E318" s="15" t="s">
        <v>6</v>
      </c>
      <c r="F318" s="15" t="s">
        <v>45</v>
      </c>
      <c r="G318" s="15" t="s">
        <v>46</v>
      </c>
      <c r="H318" s="64">
        <v>54118</v>
      </c>
      <c r="I318" s="13"/>
    </row>
    <row r="319" spans="1:9">
      <c r="A319" s="21" t="s">
        <v>194</v>
      </c>
      <c r="B319" s="17">
        <v>200</v>
      </c>
      <c r="C319" s="15" t="s">
        <v>44</v>
      </c>
      <c r="D319" s="15" t="s">
        <v>6</v>
      </c>
      <c r="E319" s="15" t="s">
        <v>6</v>
      </c>
      <c r="F319" s="15" t="s">
        <v>45</v>
      </c>
      <c r="G319" s="15" t="s">
        <v>46</v>
      </c>
      <c r="H319" s="64">
        <v>54118</v>
      </c>
      <c r="I319" s="13">
        <f>B319+B318</f>
        <v>300</v>
      </c>
    </row>
    <row r="320" spans="1:9">
      <c r="A320" s="21" t="s">
        <v>2892</v>
      </c>
      <c r="B320" s="17">
        <v>20</v>
      </c>
      <c r="C320" s="15" t="s">
        <v>44</v>
      </c>
      <c r="D320" s="15" t="s">
        <v>6</v>
      </c>
      <c r="E320" s="15" t="s">
        <v>6</v>
      </c>
      <c r="F320" s="15" t="s">
        <v>45</v>
      </c>
      <c r="G320" s="15" t="s">
        <v>46</v>
      </c>
      <c r="H320" s="64">
        <v>54119</v>
      </c>
      <c r="I320" s="13">
        <f>B320</f>
        <v>20</v>
      </c>
    </row>
    <row r="321" spans="1:9">
      <c r="A321" s="22" t="s">
        <v>330</v>
      </c>
      <c r="B321" s="17">
        <v>100</v>
      </c>
      <c r="C321" s="15" t="s">
        <v>44</v>
      </c>
      <c r="D321" s="15" t="s">
        <v>6</v>
      </c>
      <c r="E321" s="15" t="s">
        <v>6</v>
      </c>
      <c r="F321" s="15" t="s">
        <v>45</v>
      </c>
      <c r="G321" s="15" t="s">
        <v>46</v>
      </c>
      <c r="H321" s="64">
        <v>54313</v>
      </c>
      <c r="I321" s="13"/>
    </row>
    <row r="322" spans="1:9">
      <c r="A322" s="22" t="s">
        <v>106</v>
      </c>
      <c r="B322" s="17">
        <v>2500</v>
      </c>
      <c r="C322" s="15" t="s">
        <v>44</v>
      </c>
      <c r="D322" s="15" t="s">
        <v>6</v>
      </c>
      <c r="E322" s="15" t="s">
        <v>6</v>
      </c>
      <c r="F322" s="15" t="s">
        <v>45</v>
      </c>
      <c r="G322" s="15" t="s">
        <v>46</v>
      </c>
      <c r="H322" s="64">
        <v>54313</v>
      </c>
      <c r="I322" s="13">
        <f>B322+B321</f>
        <v>2600</v>
      </c>
    </row>
    <row r="323" spans="1:9">
      <c r="A323" s="205" t="s">
        <v>720</v>
      </c>
      <c r="B323" s="25">
        <v>2000</v>
      </c>
      <c r="C323" s="67" t="s">
        <v>44</v>
      </c>
      <c r="D323" s="67" t="s">
        <v>6</v>
      </c>
      <c r="E323" s="67" t="s">
        <v>6</v>
      </c>
      <c r="F323" s="67" t="s">
        <v>45</v>
      </c>
      <c r="G323" s="67" t="s">
        <v>46</v>
      </c>
      <c r="H323" s="70">
        <v>54505</v>
      </c>
      <c r="I323" s="13">
        <f>B323</f>
        <v>2000</v>
      </c>
    </row>
    <row r="324" spans="1:9">
      <c r="A324" s="205" t="s">
        <v>255</v>
      </c>
      <c r="B324" s="25">
        <v>500</v>
      </c>
      <c r="C324" s="67" t="s">
        <v>44</v>
      </c>
      <c r="D324" s="67" t="s">
        <v>6</v>
      </c>
      <c r="E324" s="67" t="s">
        <v>6</v>
      </c>
      <c r="F324" s="67" t="s">
        <v>45</v>
      </c>
      <c r="G324" s="67" t="s">
        <v>46</v>
      </c>
      <c r="H324" s="68">
        <v>61101</v>
      </c>
      <c r="I324" s="13"/>
    </row>
    <row r="325" spans="1:9">
      <c r="A325" s="65" t="s">
        <v>196</v>
      </c>
      <c r="B325" s="66">
        <v>1500</v>
      </c>
      <c r="C325" s="67" t="s">
        <v>44</v>
      </c>
      <c r="D325" s="67" t="s">
        <v>6</v>
      </c>
      <c r="E325" s="67" t="s">
        <v>6</v>
      </c>
      <c r="F325" s="67" t="s">
        <v>45</v>
      </c>
      <c r="G325" s="67" t="s">
        <v>46</v>
      </c>
      <c r="H325" s="68">
        <v>61101</v>
      </c>
      <c r="I325" s="13">
        <f>B325+B324</f>
        <v>2000</v>
      </c>
    </row>
    <row r="326" spans="1:9">
      <c r="A326" s="65" t="s">
        <v>388</v>
      </c>
      <c r="B326" s="66">
        <v>150</v>
      </c>
      <c r="C326" s="15" t="s">
        <v>44</v>
      </c>
      <c r="D326" s="15" t="s">
        <v>6</v>
      </c>
      <c r="E326" s="15" t="s">
        <v>6</v>
      </c>
      <c r="F326" s="15" t="s">
        <v>45</v>
      </c>
      <c r="G326" s="15" t="s">
        <v>46</v>
      </c>
      <c r="H326" s="64">
        <v>61102</v>
      </c>
      <c r="I326" s="13">
        <f>B326</f>
        <v>150</v>
      </c>
    </row>
    <row r="327" spans="1:9" ht="15.75" thickBot="1">
      <c r="A327" s="21" t="s">
        <v>335</v>
      </c>
      <c r="B327" s="25">
        <v>1500</v>
      </c>
      <c r="C327" s="69" t="s">
        <v>44</v>
      </c>
      <c r="D327" s="69" t="s">
        <v>6</v>
      </c>
      <c r="E327" s="69" t="s">
        <v>6</v>
      </c>
      <c r="F327" s="69" t="s">
        <v>45</v>
      </c>
      <c r="G327" s="69" t="s">
        <v>46</v>
      </c>
      <c r="H327" s="70">
        <v>61104</v>
      </c>
      <c r="I327" s="26">
        <f>B327</f>
        <v>1500</v>
      </c>
    </row>
    <row r="328" spans="1:9" ht="28.5" customHeight="1" thickTop="1" thickBot="1">
      <c r="A328" s="172" t="s">
        <v>3441</v>
      </c>
      <c r="B328" s="38">
        <f>SUM(B285:B327)</f>
        <v>46907.880000000005</v>
      </c>
      <c r="C328" s="39"/>
      <c r="D328" s="39"/>
      <c r="E328" s="39"/>
      <c r="F328" s="39"/>
      <c r="G328" s="39"/>
      <c r="H328" s="45"/>
      <c r="I328" s="46">
        <f>SUM(I285:I327)</f>
        <v>46907.880000000005</v>
      </c>
    </row>
    <row r="329" spans="1:9" ht="33" customHeight="1" thickTop="1">
      <c r="A329" s="320" t="s">
        <v>341</v>
      </c>
      <c r="B329" s="42"/>
      <c r="C329" s="47"/>
      <c r="D329" s="35"/>
      <c r="E329" s="35"/>
      <c r="F329" s="35"/>
      <c r="G329" s="35"/>
      <c r="H329" s="35"/>
      <c r="I329" s="36"/>
    </row>
    <row r="330" spans="1:9" ht="38.25" customHeight="1">
      <c r="A330" s="319" t="s">
        <v>35</v>
      </c>
      <c r="B330" s="37" t="s">
        <v>36</v>
      </c>
      <c r="C330" s="5" t="s">
        <v>37</v>
      </c>
      <c r="D330" s="5" t="s">
        <v>38</v>
      </c>
      <c r="E330" s="5" t="s">
        <v>39</v>
      </c>
      <c r="F330" s="5" t="s">
        <v>40</v>
      </c>
      <c r="G330" s="5" t="s">
        <v>41</v>
      </c>
      <c r="H330" s="6" t="s">
        <v>42</v>
      </c>
      <c r="I330" s="6" t="s">
        <v>43</v>
      </c>
    </row>
    <row r="331" spans="1:9" ht="17.25" customHeight="1">
      <c r="A331" s="19" t="s">
        <v>198</v>
      </c>
      <c r="B331" s="14">
        <v>13200</v>
      </c>
      <c r="C331" s="12">
        <v>1</v>
      </c>
      <c r="D331" s="9" t="s">
        <v>6</v>
      </c>
      <c r="E331" s="9" t="s">
        <v>6</v>
      </c>
      <c r="F331" s="9" t="s">
        <v>45</v>
      </c>
      <c r="G331" s="9" t="s">
        <v>46</v>
      </c>
      <c r="H331" s="63" t="s">
        <v>153</v>
      </c>
      <c r="I331" s="59"/>
    </row>
    <row r="332" spans="1:9" ht="17.25" customHeight="1">
      <c r="A332" s="19" t="s">
        <v>154</v>
      </c>
      <c r="B332" s="14">
        <v>7764</v>
      </c>
      <c r="C332" s="12">
        <v>1</v>
      </c>
      <c r="D332" s="9" t="s">
        <v>6</v>
      </c>
      <c r="E332" s="9" t="s">
        <v>6</v>
      </c>
      <c r="F332" s="9" t="s">
        <v>45</v>
      </c>
      <c r="G332" s="9" t="s">
        <v>46</v>
      </c>
      <c r="H332" s="63" t="s">
        <v>153</v>
      </c>
      <c r="I332" s="59"/>
    </row>
    <row r="333" spans="1:9" ht="17.25" customHeight="1">
      <c r="A333" s="19" t="s">
        <v>199</v>
      </c>
      <c r="B333" s="14">
        <v>8364</v>
      </c>
      <c r="C333" s="12">
        <v>1</v>
      </c>
      <c r="D333" s="9" t="s">
        <v>6</v>
      </c>
      <c r="E333" s="9" t="s">
        <v>6</v>
      </c>
      <c r="F333" s="9" t="s">
        <v>45</v>
      </c>
      <c r="G333" s="9" t="s">
        <v>46</v>
      </c>
      <c r="H333" s="63" t="s">
        <v>153</v>
      </c>
      <c r="I333" s="13">
        <f>B333+B331+B332</f>
        <v>29328</v>
      </c>
    </row>
    <row r="334" spans="1:9" ht="17.25" customHeight="1">
      <c r="A334" s="19" t="s">
        <v>2911</v>
      </c>
      <c r="B334" s="14">
        <v>1100</v>
      </c>
      <c r="C334" s="9" t="s">
        <v>44</v>
      </c>
      <c r="D334" s="9" t="s">
        <v>6</v>
      </c>
      <c r="E334" s="9" t="s">
        <v>6</v>
      </c>
      <c r="F334" s="9" t="s">
        <v>44</v>
      </c>
      <c r="G334" s="9" t="s">
        <v>3291</v>
      </c>
      <c r="H334" s="63" t="s">
        <v>155</v>
      </c>
      <c r="I334" s="13"/>
    </row>
    <row r="335" spans="1:9" ht="17.25" customHeight="1">
      <c r="A335" s="19" t="s">
        <v>2912</v>
      </c>
      <c r="B335" s="14">
        <v>647</v>
      </c>
      <c r="C335" s="9" t="s">
        <v>44</v>
      </c>
      <c r="D335" s="9" t="s">
        <v>6</v>
      </c>
      <c r="E335" s="9" t="s">
        <v>6</v>
      </c>
      <c r="F335" s="9" t="s">
        <v>44</v>
      </c>
      <c r="G335" s="9" t="s">
        <v>3291</v>
      </c>
      <c r="H335" s="63" t="s">
        <v>155</v>
      </c>
      <c r="I335" s="13"/>
    </row>
    <row r="336" spans="1:9" ht="17.25" customHeight="1">
      <c r="A336" s="19" t="s">
        <v>2913</v>
      </c>
      <c r="B336" s="14">
        <v>697</v>
      </c>
      <c r="C336" s="9" t="s">
        <v>44</v>
      </c>
      <c r="D336" s="9" t="s">
        <v>6</v>
      </c>
      <c r="E336" s="9" t="s">
        <v>6</v>
      </c>
      <c r="F336" s="9" t="s">
        <v>44</v>
      </c>
      <c r="G336" s="9" t="s">
        <v>3291</v>
      </c>
      <c r="H336" s="63" t="s">
        <v>155</v>
      </c>
      <c r="I336" s="13">
        <f>B336+B334+B335</f>
        <v>2444</v>
      </c>
    </row>
    <row r="337" spans="1:9">
      <c r="A337" s="71" t="s">
        <v>2914</v>
      </c>
      <c r="B337" s="10">
        <f>3*300</f>
        <v>900</v>
      </c>
      <c r="C337" s="9" t="s">
        <v>44</v>
      </c>
      <c r="D337" s="9" t="s">
        <v>6</v>
      </c>
      <c r="E337" s="9" t="s">
        <v>6</v>
      </c>
      <c r="F337" s="9" t="s">
        <v>44</v>
      </c>
      <c r="G337" s="9" t="s">
        <v>3291</v>
      </c>
      <c r="H337" s="72">
        <v>51107</v>
      </c>
      <c r="I337" s="13">
        <f>B337</f>
        <v>900</v>
      </c>
    </row>
    <row r="338" spans="1:9" ht="17.25" customHeight="1">
      <c r="A338" s="19" t="s">
        <v>200</v>
      </c>
      <c r="B338" s="14">
        <v>975</v>
      </c>
      <c r="C338" s="11" t="s">
        <v>44</v>
      </c>
      <c r="D338" s="11" t="s">
        <v>6</v>
      </c>
      <c r="E338" s="11" t="s">
        <v>6</v>
      </c>
      <c r="F338" s="11" t="s">
        <v>45</v>
      </c>
      <c r="G338" s="11" t="s">
        <v>46</v>
      </c>
      <c r="H338" s="16">
        <v>51401</v>
      </c>
      <c r="I338" s="13"/>
    </row>
    <row r="339" spans="1:9" ht="17.25" customHeight="1">
      <c r="A339" s="19" t="s">
        <v>201</v>
      </c>
      <c r="B339" s="14">
        <v>630.83000000000004</v>
      </c>
      <c r="C339" s="11" t="s">
        <v>44</v>
      </c>
      <c r="D339" s="11" t="s">
        <v>6</v>
      </c>
      <c r="E339" s="11" t="s">
        <v>6</v>
      </c>
      <c r="F339" s="11" t="s">
        <v>45</v>
      </c>
      <c r="G339" s="11" t="s">
        <v>46</v>
      </c>
      <c r="H339" s="16">
        <v>51401</v>
      </c>
      <c r="I339" s="13"/>
    </row>
    <row r="340" spans="1:9" ht="17.25" customHeight="1">
      <c r="A340" s="19" t="s">
        <v>202</v>
      </c>
      <c r="B340" s="14">
        <v>679.58</v>
      </c>
      <c r="C340" s="11" t="s">
        <v>44</v>
      </c>
      <c r="D340" s="11" t="s">
        <v>6</v>
      </c>
      <c r="E340" s="11" t="s">
        <v>6</v>
      </c>
      <c r="F340" s="11" t="s">
        <v>45</v>
      </c>
      <c r="G340" s="11" t="s">
        <v>46</v>
      </c>
      <c r="H340" s="16">
        <v>51401</v>
      </c>
      <c r="I340" s="13">
        <f>B340+B338+B339</f>
        <v>2285.41</v>
      </c>
    </row>
    <row r="341" spans="1:9" ht="17.25" customHeight="1">
      <c r="A341" s="21" t="s">
        <v>203</v>
      </c>
      <c r="B341" s="17">
        <v>130</v>
      </c>
      <c r="C341" s="73" t="s">
        <v>44</v>
      </c>
      <c r="D341" s="73" t="s">
        <v>6</v>
      </c>
      <c r="E341" s="73" t="s">
        <v>6</v>
      </c>
      <c r="F341" s="73" t="s">
        <v>45</v>
      </c>
      <c r="G341" s="73" t="s">
        <v>46</v>
      </c>
      <c r="H341" s="16">
        <v>51401</v>
      </c>
      <c r="I341" s="26"/>
    </row>
    <row r="342" spans="1:9" ht="17.25" customHeight="1">
      <c r="A342" s="21" t="s">
        <v>160</v>
      </c>
      <c r="B342" s="17">
        <v>84.11</v>
      </c>
      <c r="C342" s="73" t="s">
        <v>44</v>
      </c>
      <c r="D342" s="73" t="s">
        <v>6</v>
      </c>
      <c r="E342" s="73" t="s">
        <v>6</v>
      </c>
      <c r="F342" s="73" t="s">
        <v>45</v>
      </c>
      <c r="G342" s="73" t="s">
        <v>46</v>
      </c>
      <c r="H342" s="16">
        <v>51401</v>
      </c>
      <c r="I342" s="26"/>
    </row>
    <row r="343" spans="1:9" ht="17.25" customHeight="1">
      <c r="A343" s="21" t="s">
        <v>204</v>
      </c>
      <c r="B343" s="17">
        <v>90.61</v>
      </c>
      <c r="C343" s="73" t="s">
        <v>44</v>
      </c>
      <c r="D343" s="73" t="s">
        <v>6</v>
      </c>
      <c r="E343" s="73" t="s">
        <v>6</v>
      </c>
      <c r="F343" s="73" t="s">
        <v>45</v>
      </c>
      <c r="G343" s="73" t="s">
        <v>46</v>
      </c>
      <c r="H343" s="16">
        <v>51401</v>
      </c>
      <c r="I343" s="26">
        <f>B343+B341+B342</f>
        <v>304.72000000000003</v>
      </c>
    </row>
    <row r="344" spans="1:9" ht="17.25" customHeight="1">
      <c r="A344" s="19" t="s">
        <v>205</v>
      </c>
      <c r="B344" s="14">
        <v>1108.25</v>
      </c>
      <c r="C344" s="11" t="s">
        <v>44</v>
      </c>
      <c r="D344" s="11" t="s">
        <v>6</v>
      </c>
      <c r="E344" s="11" t="s">
        <v>6</v>
      </c>
      <c r="F344" s="11" t="s">
        <v>45</v>
      </c>
      <c r="G344" s="11" t="s">
        <v>46</v>
      </c>
      <c r="H344" s="16">
        <v>51501</v>
      </c>
      <c r="I344" s="13"/>
    </row>
    <row r="345" spans="1:9" ht="17.25" customHeight="1">
      <c r="A345" s="19" t="s">
        <v>206</v>
      </c>
      <c r="B345" s="14">
        <v>651.85</v>
      </c>
      <c r="C345" s="9" t="s">
        <v>44</v>
      </c>
      <c r="D345" s="9" t="s">
        <v>6</v>
      </c>
      <c r="E345" s="9" t="s">
        <v>6</v>
      </c>
      <c r="F345" s="9" t="s">
        <v>45</v>
      </c>
      <c r="G345" s="9" t="s">
        <v>46</v>
      </c>
      <c r="H345" s="16">
        <v>51501</v>
      </c>
      <c r="I345" s="13"/>
    </row>
    <row r="346" spans="1:9" ht="17.25" customHeight="1">
      <c r="A346" s="19" t="s">
        <v>207</v>
      </c>
      <c r="B346" s="14">
        <v>702.23</v>
      </c>
      <c r="C346" s="9" t="s">
        <v>44</v>
      </c>
      <c r="D346" s="9" t="s">
        <v>6</v>
      </c>
      <c r="E346" s="9" t="s">
        <v>6</v>
      </c>
      <c r="F346" s="9" t="s">
        <v>45</v>
      </c>
      <c r="G346" s="9" t="s">
        <v>46</v>
      </c>
      <c r="H346" s="16">
        <v>51501</v>
      </c>
      <c r="I346" s="13">
        <f>B346+B344+B345</f>
        <v>2462.33</v>
      </c>
    </row>
    <row r="347" spans="1:9" ht="29.25" customHeight="1">
      <c r="A347" s="71" t="s">
        <v>3970</v>
      </c>
      <c r="B347" s="74">
        <f>2*125</f>
        <v>250</v>
      </c>
      <c r="C347" s="9" t="s">
        <v>44</v>
      </c>
      <c r="D347" s="9" t="s">
        <v>6</v>
      </c>
      <c r="E347" s="9" t="s">
        <v>6</v>
      </c>
      <c r="F347" s="9" t="s">
        <v>44</v>
      </c>
      <c r="G347" s="9" t="s">
        <v>3291</v>
      </c>
      <c r="H347" s="16">
        <v>51903</v>
      </c>
      <c r="I347" s="13">
        <f>B347</f>
        <v>250</v>
      </c>
    </row>
    <row r="348" spans="1:9" ht="26.25" customHeight="1">
      <c r="A348" s="71" t="s">
        <v>2915</v>
      </c>
      <c r="B348" s="74">
        <v>180</v>
      </c>
      <c r="C348" s="9" t="s">
        <v>44</v>
      </c>
      <c r="D348" s="9" t="s">
        <v>6</v>
      </c>
      <c r="E348" s="9" t="s">
        <v>6</v>
      </c>
      <c r="F348" s="9" t="s">
        <v>44</v>
      </c>
      <c r="G348" s="9" t="s">
        <v>3291</v>
      </c>
      <c r="H348" s="16">
        <v>51903</v>
      </c>
      <c r="I348" s="13">
        <f>B348</f>
        <v>180</v>
      </c>
    </row>
    <row r="349" spans="1:9" ht="18.75" customHeight="1">
      <c r="A349" s="21" t="s">
        <v>209</v>
      </c>
      <c r="B349" s="17">
        <v>20</v>
      </c>
      <c r="C349" s="73" t="s">
        <v>44</v>
      </c>
      <c r="D349" s="73" t="s">
        <v>6</v>
      </c>
      <c r="E349" s="73" t="s">
        <v>6</v>
      </c>
      <c r="F349" s="73" t="s">
        <v>45</v>
      </c>
      <c r="G349" s="73" t="s">
        <v>46</v>
      </c>
      <c r="H349" s="77" t="s">
        <v>170</v>
      </c>
      <c r="I349" s="3"/>
    </row>
    <row r="350" spans="1:9" ht="18.75" customHeight="1">
      <c r="A350" s="21" t="s">
        <v>210</v>
      </c>
      <c r="B350" s="17">
        <v>10</v>
      </c>
      <c r="C350" s="73" t="s">
        <v>44</v>
      </c>
      <c r="D350" s="73" t="s">
        <v>6</v>
      </c>
      <c r="E350" s="73" t="s">
        <v>6</v>
      </c>
      <c r="F350" s="73" t="s">
        <v>45</v>
      </c>
      <c r="G350" s="73" t="s">
        <v>46</v>
      </c>
      <c r="H350" s="77" t="s">
        <v>170</v>
      </c>
      <c r="I350" s="3"/>
    </row>
    <row r="351" spans="1:9" ht="18.75" customHeight="1">
      <c r="A351" s="21" t="s">
        <v>211</v>
      </c>
      <c r="B351" s="17">
        <v>15</v>
      </c>
      <c r="C351" s="73" t="s">
        <v>44</v>
      </c>
      <c r="D351" s="73" t="s">
        <v>6</v>
      </c>
      <c r="E351" s="73" t="s">
        <v>6</v>
      </c>
      <c r="F351" s="73" t="s">
        <v>45</v>
      </c>
      <c r="G351" s="73" t="s">
        <v>46</v>
      </c>
      <c r="H351" s="77" t="s">
        <v>170</v>
      </c>
      <c r="I351" s="3"/>
    </row>
    <row r="352" spans="1:9" ht="18.75" customHeight="1">
      <c r="A352" s="21" t="s">
        <v>212</v>
      </c>
      <c r="B352" s="17">
        <v>60</v>
      </c>
      <c r="C352" s="73" t="s">
        <v>44</v>
      </c>
      <c r="D352" s="73" t="s">
        <v>6</v>
      </c>
      <c r="E352" s="73" t="s">
        <v>6</v>
      </c>
      <c r="F352" s="73" t="s">
        <v>45</v>
      </c>
      <c r="G352" s="73" t="s">
        <v>46</v>
      </c>
      <c r="H352" s="77" t="s">
        <v>170</v>
      </c>
      <c r="I352" s="3"/>
    </row>
    <row r="353" spans="1:9" ht="18.75" customHeight="1">
      <c r="A353" s="21" t="s">
        <v>213</v>
      </c>
      <c r="B353" s="17">
        <v>80</v>
      </c>
      <c r="C353" s="73" t="s">
        <v>44</v>
      </c>
      <c r="D353" s="73" t="s">
        <v>6</v>
      </c>
      <c r="E353" s="73" t="s">
        <v>6</v>
      </c>
      <c r="F353" s="73" t="s">
        <v>45</v>
      </c>
      <c r="G353" s="73" t="s">
        <v>46</v>
      </c>
      <c r="H353" s="77" t="s">
        <v>170</v>
      </c>
      <c r="I353" s="13">
        <f>B353+B350+B349+B351+B352</f>
        <v>185</v>
      </c>
    </row>
    <row r="354" spans="1:9" ht="18.75" customHeight="1">
      <c r="A354" s="21" t="s">
        <v>214</v>
      </c>
      <c r="B354" s="17">
        <v>25</v>
      </c>
      <c r="C354" s="73" t="s">
        <v>44</v>
      </c>
      <c r="D354" s="73" t="s">
        <v>6</v>
      </c>
      <c r="E354" s="73" t="s">
        <v>6</v>
      </c>
      <c r="F354" s="73" t="s">
        <v>45</v>
      </c>
      <c r="G354" s="73" t="s">
        <v>46</v>
      </c>
      <c r="H354" s="77" t="s">
        <v>173</v>
      </c>
      <c r="I354" s="13"/>
    </row>
    <row r="355" spans="1:9" ht="18.75" customHeight="1">
      <c r="A355" s="21" t="s">
        <v>215</v>
      </c>
      <c r="B355" s="17">
        <v>5</v>
      </c>
      <c r="C355" s="73" t="s">
        <v>44</v>
      </c>
      <c r="D355" s="73" t="s">
        <v>6</v>
      </c>
      <c r="E355" s="73" t="s">
        <v>6</v>
      </c>
      <c r="F355" s="73" t="s">
        <v>45</v>
      </c>
      <c r="G355" s="73" t="s">
        <v>46</v>
      </c>
      <c r="H355" s="77" t="s">
        <v>173</v>
      </c>
      <c r="I355" s="13">
        <f>B355+B354</f>
        <v>30</v>
      </c>
    </row>
    <row r="356" spans="1:9" ht="18.75" customHeight="1">
      <c r="A356" s="21" t="s">
        <v>216</v>
      </c>
      <c r="B356" s="17">
        <v>20</v>
      </c>
      <c r="C356" s="73" t="s">
        <v>44</v>
      </c>
      <c r="D356" s="73" t="s">
        <v>6</v>
      </c>
      <c r="E356" s="73" t="s">
        <v>6</v>
      </c>
      <c r="F356" s="73" t="s">
        <v>45</v>
      </c>
      <c r="G356" s="73" t="s">
        <v>46</v>
      </c>
      <c r="H356" s="77" t="s">
        <v>175</v>
      </c>
      <c r="I356" s="3"/>
    </row>
    <row r="357" spans="1:9" ht="18.75" customHeight="1">
      <c r="A357" s="21" t="s">
        <v>217</v>
      </c>
      <c r="B357" s="17">
        <v>30</v>
      </c>
      <c r="C357" s="73" t="s">
        <v>44</v>
      </c>
      <c r="D357" s="73" t="s">
        <v>6</v>
      </c>
      <c r="E357" s="73" t="s">
        <v>6</v>
      </c>
      <c r="F357" s="73" t="s">
        <v>45</v>
      </c>
      <c r="G357" s="73" t="s">
        <v>46</v>
      </c>
      <c r="H357" s="77" t="s">
        <v>175</v>
      </c>
      <c r="I357" s="3"/>
    </row>
    <row r="358" spans="1:9" ht="18.75" customHeight="1">
      <c r="A358" s="21" t="s">
        <v>218</v>
      </c>
      <c r="B358" s="17">
        <v>20</v>
      </c>
      <c r="C358" s="73" t="s">
        <v>44</v>
      </c>
      <c r="D358" s="73" t="s">
        <v>6</v>
      </c>
      <c r="E358" s="73" t="s">
        <v>6</v>
      </c>
      <c r="F358" s="73" t="s">
        <v>45</v>
      </c>
      <c r="G358" s="73" t="s">
        <v>46</v>
      </c>
      <c r="H358" s="77" t="s">
        <v>175</v>
      </c>
      <c r="I358" s="3"/>
    </row>
    <row r="359" spans="1:9" ht="18.75" customHeight="1">
      <c r="A359" s="21" t="s">
        <v>219</v>
      </c>
      <c r="B359" s="17">
        <v>15</v>
      </c>
      <c r="C359" s="73" t="s">
        <v>44</v>
      </c>
      <c r="D359" s="73" t="s">
        <v>6</v>
      </c>
      <c r="E359" s="73" t="s">
        <v>6</v>
      </c>
      <c r="F359" s="73" t="s">
        <v>45</v>
      </c>
      <c r="G359" s="73" t="s">
        <v>46</v>
      </c>
      <c r="H359" s="64">
        <v>54114</v>
      </c>
      <c r="I359" s="3"/>
    </row>
    <row r="360" spans="1:9" ht="18.75" customHeight="1">
      <c r="A360" s="21" t="s">
        <v>220</v>
      </c>
      <c r="B360" s="17">
        <v>50</v>
      </c>
      <c r="C360" s="73" t="s">
        <v>44</v>
      </c>
      <c r="D360" s="73" t="s">
        <v>6</v>
      </c>
      <c r="E360" s="73" t="s">
        <v>6</v>
      </c>
      <c r="F360" s="73" t="s">
        <v>45</v>
      </c>
      <c r="G360" s="73" t="s">
        <v>46</v>
      </c>
      <c r="H360" s="64">
        <v>54114</v>
      </c>
      <c r="I360" s="3"/>
    </row>
    <row r="361" spans="1:9" ht="18.75" customHeight="1">
      <c r="A361" s="21" t="s">
        <v>221</v>
      </c>
      <c r="B361" s="17">
        <v>15</v>
      </c>
      <c r="C361" s="73" t="s">
        <v>44</v>
      </c>
      <c r="D361" s="73" t="s">
        <v>6</v>
      </c>
      <c r="E361" s="73" t="s">
        <v>6</v>
      </c>
      <c r="F361" s="73" t="s">
        <v>45</v>
      </c>
      <c r="G361" s="73" t="s">
        <v>46</v>
      </c>
      <c r="H361" s="64">
        <v>54114</v>
      </c>
      <c r="I361" s="3"/>
    </row>
    <row r="362" spans="1:9" ht="18.75" customHeight="1">
      <c r="A362" s="21" t="s">
        <v>222</v>
      </c>
      <c r="B362" s="17">
        <v>4</v>
      </c>
      <c r="C362" s="73" t="s">
        <v>44</v>
      </c>
      <c r="D362" s="73" t="s">
        <v>6</v>
      </c>
      <c r="E362" s="73" t="s">
        <v>6</v>
      </c>
      <c r="F362" s="73" t="s">
        <v>45</v>
      </c>
      <c r="G362" s="73" t="s">
        <v>46</v>
      </c>
      <c r="H362" s="64">
        <v>54114</v>
      </c>
      <c r="I362" s="3"/>
    </row>
    <row r="363" spans="1:9" ht="18.75" customHeight="1">
      <c r="A363" s="21" t="s">
        <v>223</v>
      </c>
      <c r="B363" s="17">
        <v>15</v>
      </c>
      <c r="C363" s="73" t="s">
        <v>44</v>
      </c>
      <c r="D363" s="73" t="s">
        <v>6</v>
      </c>
      <c r="E363" s="73" t="s">
        <v>6</v>
      </c>
      <c r="F363" s="73" t="s">
        <v>45</v>
      </c>
      <c r="G363" s="73" t="s">
        <v>46</v>
      </c>
      <c r="H363" s="64">
        <v>54114</v>
      </c>
      <c r="I363" s="3"/>
    </row>
    <row r="364" spans="1:9" ht="18.75" customHeight="1">
      <c r="A364" s="21" t="s">
        <v>224</v>
      </c>
      <c r="B364" s="17">
        <v>15</v>
      </c>
      <c r="C364" s="73" t="s">
        <v>44</v>
      </c>
      <c r="D364" s="73" t="s">
        <v>6</v>
      </c>
      <c r="E364" s="73" t="s">
        <v>6</v>
      </c>
      <c r="F364" s="73" t="s">
        <v>45</v>
      </c>
      <c r="G364" s="73" t="s">
        <v>46</v>
      </c>
      <c r="H364" s="64">
        <v>54114</v>
      </c>
      <c r="I364" s="3"/>
    </row>
    <row r="365" spans="1:9" ht="18.75" customHeight="1">
      <c r="A365" s="21" t="s">
        <v>225</v>
      </c>
      <c r="B365" s="17">
        <v>8</v>
      </c>
      <c r="C365" s="73" t="s">
        <v>44</v>
      </c>
      <c r="D365" s="73" t="s">
        <v>6</v>
      </c>
      <c r="E365" s="73" t="s">
        <v>6</v>
      </c>
      <c r="F365" s="73" t="s">
        <v>45</v>
      </c>
      <c r="G365" s="73" t="s">
        <v>46</v>
      </c>
      <c r="H365" s="64">
        <v>54114</v>
      </c>
      <c r="I365" s="3"/>
    </row>
    <row r="366" spans="1:9" ht="18.75" customHeight="1">
      <c r="A366" s="21" t="s">
        <v>226</v>
      </c>
      <c r="B366" s="17">
        <v>8</v>
      </c>
      <c r="C366" s="73" t="s">
        <v>44</v>
      </c>
      <c r="D366" s="73" t="s">
        <v>6</v>
      </c>
      <c r="E366" s="73" t="s">
        <v>6</v>
      </c>
      <c r="F366" s="73" t="s">
        <v>45</v>
      </c>
      <c r="G366" s="73" t="s">
        <v>46</v>
      </c>
      <c r="H366" s="64">
        <v>54114</v>
      </c>
      <c r="I366" s="3"/>
    </row>
    <row r="367" spans="1:9" ht="18.75" customHeight="1">
      <c r="A367" s="21" t="s">
        <v>227</v>
      </c>
      <c r="B367" s="17">
        <v>3</v>
      </c>
      <c r="C367" s="73" t="s">
        <v>44</v>
      </c>
      <c r="D367" s="73" t="s">
        <v>6</v>
      </c>
      <c r="E367" s="73" t="s">
        <v>6</v>
      </c>
      <c r="F367" s="73" t="s">
        <v>45</v>
      </c>
      <c r="G367" s="73" t="s">
        <v>46</v>
      </c>
      <c r="H367" s="64">
        <v>54114</v>
      </c>
      <c r="I367" s="3"/>
    </row>
    <row r="368" spans="1:9" ht="18.75" customHeight="1">
      <c r="A368" s="21" t="s">
        <v>228</v>
      </c>
      <c r="B368" s="17">
        <v>3</v>
      </c>
      <c r="C368" s="73" t="s">
        <v>44</v>
      </c>
      <c r="D368" s="73" t="s">
        <v>6</v>
      </c>
      <c r="E368" s="73" t="s">
        <v>6</v>
      </c>
      <c r="F368" s="73" t="s">
        <v>45</v>
      </c>
      <c r="G368" s="73" t="s">
        <v>46</v>
      </c>
      <c r="H368" s="64">
        <v>54114</v>
      </c>
      <c r="I368" s="3"/>
    </row>
    <row r="369" spans="1:9" ht="18.75" customHeight="1">
      <c r="A369" s="21" t="s">
        <v>229</v>
      </c>
      <c r="B369" s="17">
        <v>5</v>
      </c>
      <c r="C369" s="73" t="s">
        <v>44</v>
      </c>
      <c r="D369" s="73" t="s">
        <v>6</v>
      </c>
      <c r="E369" s="73" t="s">
        <v>6</v>
      </c>
      <c r="F369" s="73" t="s">
        <v>45</v>
      </c>
      <c r="G369" s="73" t="s">
        <v>46</v>
      </c>
      <c r="H369" s="64">
        <v>54114</v>
      </c>
      <c r="I369" s="3"/>
    </row>
    <row r="370" spans="1:9" ht="18.75" customHeight="1">
      <c r="A370" s="21" t="s">
        <v>230</v>
      </c>
      <c r="B370" s="17">
        <v>15</v>
      </c>
      <c r="C370" s="73" t="s">
        <v>44</v>
      </c>
      <c r="D370" s="73" t="s">
        <v>6</v>
      </c>
      <c r="E370" s="73" t="s">
        <v>6</v>
      </c>
      <c r="F370" s="73" t="s">
        <v>45</v>
      </c>
      <c r="G370" s="73" t="s">
        <v>46</v>
      </c>
      <c r="H370" s="64">
        <v>54114</v>
      </c>
      <c r="I370" s="3"/>
    </row>
    <row r="371" spans="1:9" ht="18.75" customHeight="1">
      <c r="A371" s="21" t="s">
        <v>231</v>
      </c>
      <c r="B371" s="17">
        <v>20</v>
      </c>
      <c r="C371" s="73" t="s">
        <v>44</v>
      </c>
      <c r="D371" s="73" t="s">
        <v>6</v>
      </c>
      <c r="E371" s="73" t="s">
        <v>6</v>
      </c>
      <c r="F371" s="73" t="s">
        <v>45</v>
      </c>
      <c r="G371" s="73" t="s">
        <v>46</v>
      </c>
      <c r="H371" s="64">
        <v>54114</v>
      </c>
      <c r="I371" s="3"/>
    </row>
    <row r="372" spans="1:9" ht="18.75" customHeight="1">
      <c r="A372" s="21" t="s">
        <v>232</v>
      </c>
      <c r="B372" s="17">
        <v>30</v>
      </c>
      <c r="C372" s="73" t="s">
        <v>44</v>
      </c>
      <c r="D372" s="73" t="s">
        <v>6</v>
      </c>
      <c r="E372" s="73" t="s">
        <v>6</v>
      </c>
      <c r="F372" s="73" t="s">
        <v>45</v>
      </c>
      <c r="G372" s="73" t="s">
        <v>46</v>
      </c>
      <c r="H372" s="64">
        <v>54114</v>
      </c>
      <c r="I372" s="3"/>
    </row>
    <row r="373" spans="1:9" ht="18.75" customHeight="1">
      <c r="A373" s="21" t="s">
        <v>233</v>
      </c>
      <c r="B373" s="17">
        <v>40</v>
      </c>
      <c r="C373" s="73" t="s">
        <v>44</v>
      </c>
      <c r="D373" s="73" t="s">
        <v>6</v>
      </c>
      <c r="E373" s="73" t="s">
        <v>6</v>
      </c>
      <c r="F373" s="73" t="s">
        <v>45</v>
      </c>
      <c r="G373" s="73" t="s">
        <v>46</v>
      </c>
      <c r="H373" s="64">
        <v>54114</v>
      </c>
      <c r="I373" s="3"/>
    </row>
    <row r="374" spans="1:9" ht="18.75" customHeight="1">
      <c r="A374" s="21" t="s">
        <v>234</v>
      </c>
      <c r="B374" s="17">
        <v>5</v>
      </c>
      <c r="C374" s="73" t="s">
        <v>44</v>
      </c>
      <c r="D374" s="73" t="s">
        <v>6</v>
      </c>
      <c r="E374" s="73" t="s">
        <v>6</v>
      </c>
      <c r="F374" s="73" t="s">
        <v>45</v>
      </c>
      <c r="G374" s="73" t="s">
        <v>46</v>
      </c>
      <c r="H374" s="64">
        <v>54114</v>
      </c>
      <c r="I374" s="3"/>
    </row>
    <row r="375" spans="1:9" ht="18.75" customHeight="1">
      <c r="A375" s="21" t="s">
        <v>235</v>
      </c>
      <c r="B375" s="17">
        <v>30</v>
      </c>
      <c r="C375" s="73" t="s">
        <v>44</v>
      </c>
      <c r="D375" s="73" t="s">
        <v>6</v>
      </c>
      <c r="E375" s="73" t="s">
        <v>6</v>
      </c>
      <c r="F375" s="73" t="s">
        <v>45</v>
      </c>
      <c r="G375" s="73" t="s">
        <v>46</v>
      </c>
      <c r="H375" s="64">
        <v>54114</v>
      </c>
      <c r="I375" s="13">
        <f>B375+B361+B359+B358+B357+B356+B362+B363+B364+B365+B366+B367+B360+B368+B369+B374+B373+B372+B371+B370</f>
        <v>351</v>
      </c>
    </row>
    <row r="376" spans="1:9" ht="19.5" customHeight="1">
      <c r="A376" s="21" t="s">
        <v>236</v>
      </c>
      <c r="B376" s="17">
        <v>100</v>
      </c>
      <c r="C376" s="73" t="s">
        <v>44</v>
      </c>
      <c r="D376" s="73" t="s">
        <v>6</v>
      </c>
      <c r="E376" s="73" t="s">
        <v>6</v>
      </c>
      <c r="F376" s="73" t="s">
        <v>45</v>
      </c>
      <c r="G376" s="73" t="s">
        <v>46</v>
      </c>
      <c r="H376" s="77" t="s">
        <v>177</v>
      </c>
      <c r="I376" s="13"/>
    </row>
    <row r="377" spans="1:9" ht="19.5" customHeight="1">
      <c r="A377" s="21" t="s">
        <v>237</v>
      </c>
      <c r="B377" s="17">
        <v>100</v>
      </c>
      <c r="C377" s="73" t="s">
        <v>44</v>
      </c>
      <c r="D377" s="73" t="s">
        <v>6</v>
      </c>
      <c r="E377" s="73" t="s">
        <v>6</v>
      </c>
      <c r="F377" s="73" t="s">
        <v>45</v>
      </c>
      <c r="G377" s="73" t="s">
        <v>46</v>
      </c>
      <c r="H377" s="77" t="s">
        <v>177</v>
      </c>
      <c r="I377" s="3"/>
    </row>
    <row r="378" spans="1:9" ht="19.5" customHeight="1">
      <c r="A378" s="21" t="s">
        <v>238</v>
      </c>
      <c r="B378" s="17">
        <v>30</v>
      </c>
      <c r="C378" s="73" t="s">
        <v>44</v>
      </c>
      <c r="D378" s="73" t="s">
        <v>6</v>
      </c>
      <c r="E378" s="73" t="s">
        <v>6</v>
      </c>
      <c r="F378" s="73" t="s">
        <v>45</v>
      </c>
      <c r="G378" s="73" t="s">
        <v>46</v>
      </c>
      <c r="H378" s="77" t="s">
        <v>177</v>
      </c>
      <c r="I378" s="3"/>
    </row>
    <row r="379" spans="1:9" ht="19.5" customHeight="1">
      <c r="A379" s="21" t="s">
        <v>239</v>
      </c>
      <c r="B379" s="17">
        <v>50</v>
      </c>
      <c r="C379" s="73" t="s">
        <v>44</v>
      </c>
      <c r="D379" s="73" t="s">
        <v>6</v>
      </c>
      <c r="E379" s="73" t="s">
        <v>6</v>
      </c>
      <c r="F379" s="73" t="s">
        <v>45</v>
      </c>
      <c r="G379" s="73" t="s">
        <v>46</v>
      </c>
      <c r="H379" s="77" t="s">
        <v>177</v>
      </c>
      <c r="I379" s="3"/>
    </row>
    <row r="380" spans="1:9">
      <c r="A380" s="21" t="s">
        <v>240</v>
      </c>
      <c r="B380" s="17">
        <v>50</v>
      </c>
      <c r="C380" s="73" t="s">
        <v>44</v>
      </c>
      <c r="D380" s="73" t="s">
        <v>6</v>
      </c>
      <c r="E380" s="73" t="s">
        <v>6</v>
      </c>
      <c r="F380" s="73" t="s">
        <v>45</v>
      </c>
      <c r="G380" s="73" t="s">
        <v>46</v>
      </c>
      <c r="H380" s="77" t="s">
        <v>177</v>
      </c>
      <c r="I380" s="3"/>
    </row>
    <row r="381" spans="1:9">
      <c r="A381" s="21" t="s">
        <v>241</v>
      </c>
      <c r="B381" s="17">
        <v>15</v>
      </c>
      <c r="C381" s="73" t="s">
        <v>44</v>
      </c>
      <c r="D381" s="73" t="s">
        <v>6</v>
      </c>
      <c r="E381" s="73" t="s">
        <v>6</v>
      </c>
      <c r="F381" s="73" t="s">
        <v>45</v>
      </c>
      <c r="G381" s="73" t="s">
        <v>46</v>
      </c>
      <c r="H381" s="77" t="s">
        <v>177</v>
      </c>
      <c r="I381" s="13">
        <f>B381+B377+B378+B379+B380+B376</f>
        <v>345</v>
      </c>
    </row>
    <row r="382" spans="1:9">
      <c r="A382" s="21" t="s">
        <v>242</v>
      </c>
      <c r="B382" s="17">
        <v>50</v>
      </c>
      <c r="C382" s="11" t="s">
        <v>44</v>
      </c>
      <c r="D382" s="11" t="s">
        <v>6</v>
      </c>
      <c r="E382" s="11" t="s">
        <v>6</v>
      </c>
      <c r="F382" s="11" t="s">
        <v>45</v>
      </c>
      <c r="G382" s="11" t="s">
        <v>46</v>
      </c>
      <c r="H382" s="77" t="s">
        <v>243</v>
      </c>
      <c r="I382" s="13"/>
    </row>
    <row r="383" spans="1:9">
      <c r="A383" s="21" t="s">
        <v>244</v>
      </c>
      <c r="B383" s="17">
        <v>25</v>
      </c>
      <c r="C383" s="11" t="s">
        <v>44</v>
      </c>
      <c r="D383" s="11" t="s">
        <v>6</v>
      </c>
      <c r="E383" s="11" t="s">
        <v>6</v>
      </c>
      <c r="F383" s="11" t="s">
        <v>45</v>
      </c>
      <c r="G383" s="11" t="s">
        <v>46</v>
      </c>
      <c r="H383" s="77" t="s">
        <v>243</v>
      </c>
      <c r="I383" s="13">
        <f>B382+B383</f>
        <v>75</v>
      </c>
    </row>
    <row r="384" spans="1:9">
      <c r="A384" s="21" t="s">
        <v>245</v>
      </c>
      <c r="B384" s="17">
        <v>25</v>
      </c>
      <c r="C384" s="11" t="s">
        <v>44</v>
      </c>
      <c r="D384" s="11" t="s">
        <v>6</v>
      </c>
      <c r="E384" s="11" t="s">
        <v>6</v>
      </c>
      <c r="F384" s="11" t="s">
        <v>45</v>
      </c>
      <c r="G384" s="11" t="s">
        <v>46</v>
      </c>
      <c r="H384" s="77" t="s">
        <v>246</v>
      </c>
      <c r="I384" s="13"/>
    </row>
    <row r="385" spans="1:9">
      <c r="A385" s="21" t="s">
        <v>247</v>
      </c>
      <c r="B385" s="17">
        <v>25</v>
      </c>
      <c r="C385" s="11" t="s">
        <v>44</v>
      </c>
      <c r="D385" s="11" t="s">
        <v>6</v>
      </c>
      <c r="E385" s="11" t="s">
        <v>6</v>
      </c>
      <c r="F385" s="11" t="s">
        <v>45</v>
      </c>
      <c r="G385" s="11" t="s">
        <v>46</v>
      </c>
      <c r="H385" s="77" t="s">
        <v>246</v>
      </c>
      <c r="I385" s="13">
        <f>B385+B384</f>
        <v>50</v>
      </c>
    </row>
    <row r="386" spans="1:9">
      <c r="A386" s="21" t="s">
        <v>248</v>
      </c>
      <c r="B386" s="17">
        <v>30</v>
      </c>
      <c r="C386" s="11" t="s">
        <v>44</v>
      </c>
      <c r="D386" s="11" t="s">
        <v>6</v>
      </c>
      <c r="E386" s="11" t="s">
        <v>6</v>
      </c>
      <c r="F386" s="11" t="s">
        <v>45</v>
      </c>
      <c r="G386" s="11" t="s">
        <v>46</v>
      </c>
      <c r="H386" s="77" t="s">
        <v>180</v>
      </c>
      <c r="I386" s="13">
        <f>B386</f>
        <v>30</v>
      </c>
    </row>
    <row r="387" spans="1:9">
      <c r="A387" s="21" t="s">
        <v>249</v>
      </c>
      <c r="B387" s="17">
        <v>150</v>
      </c>
      <c r="C387" s="11" t="s">
        <v>44</v>
      </c>
      <c r="D387" s="11" t="s">
        <v>6</v>
      </c>
      <c r="E387" s="11" t="s">
        <v>6</v>
      </c>
      <c r="F387" s="11" t="s">
        <v>45</v>
      </c>
      <c r="G387" s="11" t="s">
        <v>46</v>
      </c>
      <c r="H387" s="77" t="s">
        <v>250</v>
      </c>
      <c r="I387" s="13">
        <f>B387</f>
        <v>150</v>
      </c>
    </row>
    <row r="388" spans="1:9">
      <c r="A388" s="19" t="s">
        <v>251</v>
      </c>
      <c r="B388" s="14">
        <v>500</v>
      </c>
      <c r="C388" s="11" t="s">
        <v>44</v>
      </c>
      <c r="D388" s="11" t="s">
        <v>6</v>
      </c>
      <c r="E388" s="11" t="s">
        <v>6</v>
      </c>
      <c r="F388" s="11" t="s">
        <v>45</v>
      </c>
      <c r="G388" s="11" t="s">
        <v>46</v>
      </c>
      <c r="H388" s="63" t="s">
        <v>252</v>
      </c>
      <c r="I388" s="13">
        <f>B388</f>
        <v>500</v>
      </c>
    </row>
    <row r="389" spans="1:9">
      <c r="A389" s="21" t="s">
        <v>253</v>
      </c>
      <c r="B389" s="17">
        <v>300</v>
      </c>
      <c r="C389" s="11" t="s">
        <v>44</v>
      </c>
      <c r="D389" s="11" t="s">
        <v>6</v>
      </c>
      <c r="E389" s="11" t="s">
        <v>6</v>
      </c>
      <c r="F389" s="11" t="s">
        <v>45</v>
      </c>
      <c r="G389" s="11" t="s">
        <v>46</v>
      </c>
      <c r="H389" s="63" t="s">
        <v>254</v>
      </c>
      <c r="I389" s="26">
        <f>B389</f>
        <v>300</v>
      </c>
    </row>
    <row r="390" spans="1:9" ht="15.75" thickBot="1">
      <c r="A390" s="21" t="s">
        <v>257</v>
      </c>
      <c r="B390" s="17">
        <v>50</v>
      </c>
      <c r="C390" s="11" t="s">
        <v>44</v>
      </c>
      <c r="D390" s="11" t="s">
        <v>6</v>
      </c>
      <c r="E390" s="11" t="s">
        <v>6</v>
      </c>
      <c r="F390" s="11" t="s">
        <v>45</v>
      </c>
      <c r="G390" s="11" t="s">
        <v>46</v>
      </c>
      <c r="H390" s="63" t="s">
        <v>256</v>
      </c>
      <c r="I390" s="26">
        <f>B390</f>
        <v>50</v>
      </c>
    </row>
    <row r="391" spans="1:9" ht="32.25" customHeight="1" thickTop="1" thickBot="1">
      <c r="A391" s="173" t="s">
        <v>3442</v>
      </c>
      <c r="B391" s="48">
        <f>SUM(B331:B390)</f>
        <v>40220.460000000006</v>
      </c>
      <c r="C391" s="49"/>
      <c r="D391" s="49"/>
      <c r="E391" s="49"/>
      <c r="F391" s="49"/>
      <c r="G391" s="49"/>
      <c r="H391" s="50"/>
      <c r="I391" s="51">
        <f>SUM(I331:I390)</f>
        <v>40220.460000000006</v>
      </c>
    </row>
    <row r="392" spans="1:9" ht="21" customHeight="1" thickTop="1">
      <c r="A392" s="89"/>
      <c r="B392" s="40"/>
      <c r="C392" s="35"/>
      <c r="D392" s="35"/>
      <c r="E392" s="35"/>
      <c r="F392" s="35"/>
      <c r="G392" s="35"/>
      <c r="H392" s="47"/>
      <c r="I392" s="52"/>
    </row>
    <row r="393" spans="1:9" ht="21" customHeight="1">
      <c r="A393" s="89"/>
      <c r="B393" s="40"/>
      <c r="C393" s="35"/>
      <c r="D393" s="35"/>
      <c r="E393" s="35"/>
      <c r="F393" s="35"/>
      <c r="G393" s="35"/>
      <c r="H393" s="47"/>
      <c r="I393" s="52"/>
    </row>
    <row r="394" spans="1:9" ht="21" customHeight="1">
      <c r="A394" s="89"/>
      <c r="B394" s="40"/>
      <c r="C394" s="35"/>
      <c r="D394" s="35"/>
      <c r="E394" s="35"/>
      <c r="F394" s="35"/>
      <c r="G394" s="35"/>
      <c r="H394" s="47"/>
      <c r="I394" s="52"/>
    </row>
    <row r="395" spans="1:9" ht="21" customHeight="1">
      <c r="A395" s="89"/>
      <c r="B395" s="40"/>
      <c r="C395" s="35"/>
      <c r="D395" s="35"/>
      <c r="E395" s="35"/>
      <c r="F395" s="35"/>
      <c r="G395" s="35"/>
      <c r="H395" s="47"/>
      <c r="I395" s="52"/>
    </row>
    <row r="396" spans="1:9" ht="21" customHeight="1">
      <c r="A396" s="89"/>
      <c r="B396" s="40"/>
      <c r="C396" s="35"/>
      <c r="D396" s="35"/>
      <c r="E396" s="35"/>
      <c r="F396" s="35"/>
      <c r="G396" s="35"/>
      <c r="H396" s="47"/>
      <c r="I396" s="52"/>
    </row>
    <row r="397" spans="1:9" ht="21" customHeight="1">
      <c r="A397" s="89"/>
      <c r="B397" s="40"/>
      <c r="C397" s="35"/>
      <c r="D397" s="35"/>
      <c r="E397" s="35"/>
      <c r="F397" s="35"/>
      <c r="G397" s="35"/>
      <c r="H397" s="47"/>
      <c r="I397" s="52"/>
    </row>
    <row r="398" spans="1:9" ht="21" customHeight="1">
      <c r="A398" s="89"/>
      <c r="B398" s="40"/>
      <c r="C398" s="35"/>
      <c r="D398" s="35"/>
      <c r="E398" s="35"/>
      <c r="F398" s="35"/>
      <c r="G398" s="35"/>
      <c r="H398" s="47"/>
      <c r="I398" s="52"/>
    </row>
    <row r="399" spans="1:9" ht="21" customHeight="1">
      <c r="A399" s="89"/>
      <c r="B399" s="40"/>
      <c r="C399" s="35"/>
      <c r="D399" s="35"/>
      <c r="E399" s="35"/>
      <c r="F399" s="35"/>
      <c r="G399" s="35"/>
      <c r="H399" s="47"/>
      <c r="I399" s="52"/>
    </row>
    <row r="400" spans="1:9" ht="21" customHeight="1">
      <c r="A400" s="89"/>
      <c r="B400" s="40"/>
      <c r="C400" s="35"/>
      <c r="D400" s="35"/>
      <c r="E400" s="35"/>
      <c r="F400" s="35"/>
      <c r="G400" s="35"/>
      <c r="H400" s="47"/>
      <c r="I400" s="52"/>
    </row>
    <row r="401" spans="1:9" ht="21" customHeight="1">
      <c r="A401" s="89"/>
      <c r="B401" s="40"/>
      <c r="C401" s="35"/>
      <c r="D401" s="35"/>
      <c r="E401" s="35"/>
      <c r="F401" s="35"/>
      <c r="G401" s="35"/>
      <c r="H401" s="47"/>
      <c r="I401" s="52"/>
    </row>
    <row r="402" spans="1:9" ht="21" customHeight="1">
      <c r="A402" s="89"/>
      <c r="B402" s="40"/>
      <c r="C402" s="35"/>
      <c r="D402" s="35"/>
      <c r="E402" s="35"/>
      <c r="F402" s="35"/>
      <c r="G402" s="35"/>
      <c r="H402" s="47"/>
      <c r="I402" s="52"/>
    </row>
    <row r="403" spans="1:9" ht="21" customHeight="1">
      <c r="A403" s="89"/>
      <c r="B403" s="40"/>
      <c r="C403" s="35"/>
      <c r="D403" s="35"/>
      <c r="E403" s="35"/>
      <c r="F403" s="35"/>
      <c r="G403" s="35"/>
      <c r="H403" s="47"/>
      <c r="I403" s="52"/>
    </row>
    <row r="404" spans="1:9" ht="21" customHeight="1">
      <c r="A404" s="89"/>
      <c r="B404" s="40"/>
      <c r="C404" s="35"/>
      <c r="D404" s="35"/>
      <c r="E404" s="35"/>
      <c r="F404" s="35"/>
      <c r="G404" s="35"/>
      <c r="H404" s="47"/>
      <c r="I404" s="52"/>
    </row>
    <row r="405" spans="1:9" ht="21" customHeight="1">
      <c r="A405" s="89"/>
      <c r="B405" s="40"/>
      <c r="C405" s="35"/>
      <c r="D405" s="35"/>
      <c r="E405" s="35"/>
      <c r="F405" s="35"/>
      <c r="G405" s="35"/>
      <c r="H405" s="47"/>
      <c r="I405" s="52"/>
    </row>
    <row r="406" spans="1:9" ht="18.75" customHeight="1">
      <c r="A406" s="322" t="s">
        <v>342</v>
      </c>
      <c r="B406" s="33"/>
      <c r="C406" s="47"/>
      <c r="D406" s="47"/>
      <c r="E406" s="47"/>
      <c r="F406" s="47"/>
      <c r="G406" s="47"/>
      <c r="H406" s="47"/>
      <c r="I406" s="52"/>
    </row>
    <row r="407" spans="1:9" ht="26.25" customHeight="1">
      <c r="A407" s="319" t="s">
        <v>35</v>
      </c>
      <c r="B407" s="37" t="s">
        <v>36</v>
      </c>
      <c r="C407" s="5" t="s">
        <v>37</v>
      </c>
      <c r="D407" s="5" t="s">
        <v>38</v>
      </c>
      <c r="E407" s="5" t="s">
        <v>39</v>
      </c>
      <c r="F407" s="5" t="s">
        <v>40</v>
      </c>
      <c r="G407" s="5" t="s">
        <v>41</v>
      </c>
      <c r="H407" s="53" t="s">
        <v>42</v>
      </c>
      <c r="I407" s="54" t="s">
        <v>43</v>
      </c>
    </row>
    <row r="408" spans="1:9">
      <c r="A408" s="96" t="s">
        <v>261</v>
      </c>
      <c r="B408" s="14">
        <v>60000</v>
      </c>
      <c r="C408" s="12">
        <v>1</v>
      </c>
      <c r="D408" s="9" t="s">
        <v>6</v>
      </c>
      <c r="E408" s="9" t="s">
        <v>6</v>
      </c>
      <c r="F408" s="12">
        <v>2</v>
      </c>
      <c r="G408" s="9" t="s">
        <v>46</v>
      </c>
      <c r="H408" s="16">
        <v>51101</v>
      </c>
      <c r="I408" s="82"/>
    </row>
    <row r="409" spans="1:9">
      <c r="A409" s="96" t="s">
        <v>262</v>
      </c>
      <c r="B409" s="14">
        <v>6000</v>
      </c>
      <c r="C409" s="12">
        <v>1</v>
      </c>
      <c r="D409" s="9" t="s">
        <v>6</v>
      </c>
      <c r="E409" s="9" t="s">
        <v>6</v>
      </c>
      <c r="F409" s="12">
        <v>2</v>
      </c>
      <c r="G409" s="9" t="s">
        <v>46</v>
      </c>
      <c r="H409" s="16">
        <v>51101</v>
      </c>
      <c r="I409" s="82"/>
    </row>
    <row r="410" spans="1:9">
      <c r="A410" s="96" t="s">
        <v>154</v>
      </c>
      <c r="B410" s="14">
        <v>6000</v>
      </c>
      <c r="C410" s="12">
        <v>1</v>
      </c>
      <c r="D410" s="9" t="s">
        <v>6</v>
      </c>
      <c r="E410" s="9" t="s">
        <v>6</v>
      </c>
      <c r="F410" s="12">
        <v>2</v>
      </c>
      <c r="G410" s="9" t="s">
        <v>46</v>
      </c>
      <c r="H410" s="16">
        <v>51101</v>
      </c>
      <c r="I410" s="82"/>
    </row>
    <row r="411" spans="1:9">
      <c r="A411" s="96" t="s">
        <v>263</v>
      </c>
      <c r="B411" s="14">
        <v>7164</v>
      </c>
      <c r="C411" s="12">
        <v>1</v>
      </c>
      <c r="D411" s="9" t="s">
        <v>6</v>
      </c>
      <c r="E411" s="9" t="s">
        <v>6</v>
      </c>
      <c r="F411" s="12">
        <v>2</v>
      </c>
      <c r="G411" s="9" t="s">
        <v>46</v>
      </c>
      <c r="H411" s="16">
        <v>51101</v>
      </c>
      <c r="I411" s="83">
        <f>B411+B409+B408+B410</f>
        <v>79164</v>
      </c>
    </row>
    <row r="412" spans="1:9">
      <c r="A412" s="19" t="s">
        <v>2916</v>
      </c>
      <c r="B412" s="78">
        <v>5000</v>
      </c>
      <c r="C412" s="12">
        <v>1</v>
      </c>
      <c r="D412" s="9" t="s">
        <v>6</v>
      </c>
      <c r="E412" s="9" t="s">
        <v>6</v>
      </c>
      <c r="F412" s="12">
        <v>1</v>
      </c>
      <c r="G412" s="9" t="s">
        <v>3291</v>
      </c>
      <c r="H412" s="16">
        <v>51103</v>
      </c>
      <c r="I412" s="82"/>
    </row>
    <row r="413" spans="1:9">
      <c r="A413" s="19" t="s">
        <v>2917</v>
      </c>
      <c r="B413" s="78">
        <v>500</v>
      </c>
      <c r="C413" s="12">
        <v>1</v>
      </c>
      <c r="D413" s="9" t="s">
        <v>6</v>
      </c>
      <c r="E413" s="9" t="s">
        <v>6</v>
      </c>
      <c r="F413" s="12">
        <v>1</v>
      </c>
      <c r="G413" s="9" t="s">
        <v>3291</v>
      </c>
      <c r="H413" s="16">
        <v>51103</v>
      </c>
      <c r="I413" s="82"/>
    </row>
    <row r="414" spans="1:9">
      <c r="A414" s="19" t="s">
        <v>2904</v>
      </c>
      <c r="B414" s="78">
        <v>500</v>
      </c>
      <c r="C414" s="12">
        <v>1</v>
      </c>
      <c r="D414" s="9" t="s">
        <v>6</v>
      </c>
      <c r="E414" s="9" t="s">
        <v>6</v>
      </c>
      <c r="F414" s="12">
        <v>1</v>
      </c>
      <c r="G414" s="9" t="s">
        <v>3291</v>
      </c>
      <c r="H414" s="16">
        <v>51103</v>
      </c>
      <c r="I414" s="82"/>
    </row>
    <row r="415" spans="1:9">
      <c r="A415" s="19" t="s">
        <v>2918</v>
      </c>
      <c r="B415" s="78">
        <v>597</v>
      </c>
      <c r="C415" s="12">
        <v>1</v>
      </c>
      <c r="D415" s="9" t="s">
        <v>6</v>
      </c>
      <c r="E415" s="9" t="s">
        <v>6</v>
      </c>
      <c r="F415" s="12">
        <v>1</v>
      </c>
      <c r="G415" s="9" t="s">
        <v>3291</v>
      </c>
      <c r="H415" s="16">
        <v>51103</v>
      </c>
      <c r="I415" s="83">
        <f>B415+B413+B412+B414</f>
        <v>6597</v>
      </c>
    </row>
    <row r="416" spans="1:9">
      <c r="A416" s="20" t="s">
        <v>2919</v>
      </c>
      <c r="B416" s="14">
        <f>4*300</f>
        <v>1200</v>
      </c>
      <c r="C416" s="12">
        <v>1</v>
      </c>
      <c r="D416" s="9" t="s">
        <v>6</v>
      </c>
      <c r="E416" s="9" t="s">
        <v>6</v>
      </c>
      <c r="F416" s="12">
        <v>1</v>
      </c>
      <c r="G416" s="9" t="s">
        <v>3291</v>
      </c>
      <c r="H416" s="16">
        <v>51107</v>
      </c>
      <c r="I416" s="83">
        <f>B416</f>
        <v>1200</v>
      </c>
    </row>
    <row r="417" spans="1:9">
      <c r="A417" s="20" t="s">
        <v>2920</v>
      </c>
      <c r="B417" s="14">
        <v>191.89</v>
      </c>
      <c r="C417" s="12">
        <v>1</v>
      </c>
      <c r="D417" s="9" t="s">
        <v>6</v>
      </c>
      <c r="E417" s="9" t="s">
        <v>6</v>
      </c>
      <c r="F417" s="12">
        <v>1</v>
      </c>
      <c r="G417" s="9" t="s">
        <v>3291</v>
      </c>
      <c r="H417" s="16">
        <v>51301</v>
      </c>
      <c r="I417" s="83">
        <f>B417</f>
        <v>191.89</v>
      </c>
    </row>
    <row r="418" spans="1:9">
      <c r="A418" s="19" t="s">
        <v>264</v>
      </c>
      <c r="B418" s="14">
        <v>975</v>
      </c>
      <c r="C418" s="9" t="s">
        <v>44</v>
      </c>
      <c r="D418" s="9" t="s">
        <v>6</v>
      </c>
      <c r="E418" s="9" t="s">
        <v>6</v>
      </c>
      <c r="F418" s="9" t="s">
        <v>45</v>
      </c>
      <c r="G418" s="9" t="s">
        <v>46</v>
      </c>
      <c r="H418" s="16">
        <v>51401</v>
      </c>
      <c r="I418" s="82"/>
    </row>
    <row r="419" spans="1:9">
      <c r="A419" s="20" t="s">
        <v>265</v>
      </c>
      <c r="B419" s="14">
        <v>487.5</v>
      </c>
      <c r="C419" s="9" t="s">
        <v>44</v>
      </c>
      <c r="D419" s="9" t="s">
        <v>6</v>
      </c>
      <c r="E419" s="9" t="s">
        <v>6</v>
      </c>
      <c r="F419" s="9" t="s">
        <v>45</v>
      </c>
      <c r="G419" s="9" t="s">
        <v>46</v>
      </c>
      <c r="H419" s="16">
        <v>51401</v>
      </c>
      <c r="I419" s="82"/>
    </row>
    <row r="420" spans="1:9">
      <c r="A420" s="20" t="s">
        <v>266</v>
      </c>
      <c r="B420" s="14">
        <v>487.5</v>
      </c>
      <c r="C420" s="9" t="s">
        <v>44</v>
      </c>
      <c r="D420" s="9" t="s">
        <v>6</v>
      </c>
      <c r="E420" s="9" t="s">
        <v>6</v>
      </c>
      <c r="F420" s="9" t="s">
        <v>45</v>
      </c>
      <c r="G420" s="9" t="s">
        <v>46</v>
      </c>
      <c r="H420" s="16">
        <v>51401</v>
      </c>
      <c r="I420" s="82"/>
    </row>
    <row r="421" spans="1:9">
      <c r="A421" s="20" t="s">
        <v>267</v>
      </c>
      <c r="B421" s="14">
        <v>582.08000000000004</v>
      </c>
      <c r="C421" s="9" t="s">
        <v>44</v>
      </c>
      <c r="D421" s="9" t="s">
        <v>6</v>
      </c>
      <c r="E421" s="9" t="s">
        <v>6</v>
      </c>
      <c r="F421" s="9" t="s">
        <v>45</v>
      </c>
      <c r="G421" s="9" t="s">
        <v>46</v>
      </c>
      <c r="H421" s="16">
        <v>51401</v>
      </c>
      <c r="I421" s="83">
        <f>B418+B419+B421+B420</f>
        <v>2532.08</v>
      </c>
    </row>
    <row r="422" spans="1:9" ht="27.75" customHeight="1">
      <c r="A422" s="84" t="s">
        <v>268</v>
      </c>
      <c r="B422" s="14">
        <v>14.39</v>
      </c>
      <c r="C422" s="9" t="s">
        <v>44</v>
      </c>
      <c r="D422" s="9" t="s">
        <v>6</v>
      </c>
      <c r="E422" s="9" t="s">
        <v>6</v>
      </c>
      <c r="F422" s="9" t="s">
        <v>45</v>
      </c>
      <c r="G422" s="9" t="s">
        <v>46</v>
      </c>
      <c r="H422" s="16">
        <v>51401</v>
      </c>
      <c r="I422" s="83">
        <f>B422</f>
        <v>14.39</v>
      </c>
    </row>
    <row r="423" spans="1:9">
      <c r="A423" s="30" t="s">
        <v>269</v>
      </c>
      <c r="B423" s="14">
        <v>130</v>
      </c>
      <c r="C423" s="9" t="s">
        <v>44</v>
      </c>
      <c r="D423" s="9" t="s">
        <v>6</v>
      </c>
      <c r="E423" s="9" t="s">
        <v>6</v>
      </c>
      <c r="F423" s="9" t="s">
        <v>45</v>
      </c>
      <c r="G423" s="9" t="s">
        <v>46</v>
      </c>
      <c r="H423" s="16">
        <v>51401</v>
      </c>
      <c r="I423" s="83"/>
    </row>
    <row r="424" spans="1:9">
      <c r="A424" s="85" t="s">
        <v>270</v>
      </c>
      <c r="B424" s="14">
        <v>65</v>
      </c>
      <c r="C424" s="9" t="s">
        <v>44</v>
      </c>
      <c r="D424" s="9" t="s">
        <v>6</v>
      </c>
      <c r="E424" s="9" t="s">
        <v>6</v>
      </c>
      <c r="F424" s="9" t="s">
        <v>45</v>
      </c>
      <c r="G424" s="9" t="s">
        <v>46</v>
      </c>
      <c r="H424" s="16">
        <v>51401</v>
      </c>
      <c r="I424" s="83"/>
    </row>
    <row r="425" spans="1:9">
      <c r="A425" s="85" t="s">
        <v>160</v>
      </c>
      <c r="B425" s="14">
        <v>65</v>
      </c>
      <c r="C425" s="9" t="s">
        <v>44</v>
      </c>
      <c r="D425" s="9" t="s">
        <v>6</v>
      </c>
      <c r="E425" s="9" t="s">
        <v>6</v>
      </c>
      <c r="F425" s="9" t="s">
        <v>45</v>
      </c>
      <c r="G425" s="9" t="s">
        <v>46</v>
      </c>
      <c r="H425" s="16">
        <v>51401</v>
      </c>
      <c r="I425" s="83"/>
    </row>
    <row r="426" spans="1:9">
      <c r="A426" s="85" t="s">
        <v>271</v>
      </c>
      <c r="B426" s="14">
        <v>77.61</v>
      </c>
      <c r="C426" s="9" t="s">
        <v>44</v>
      </c>
      <c r="D426" s="9" t="s">
        <v>6</v>
      </c>
      <c r="E426" s="9" t="s">
        <v>6</v>
      </c>
      <c r="F426" s="9" t="s">
        <v>45</v>
      </c>
      <c r="G426" s="9" t="s">
        <v>46</v>
      </c>
      <c r="H426" s="16">
        <v>51401</v>
      </c>
      <c r="I426" s="83">
        <f>B423+B424+B426+B425</f>
        <v>337.61</v>
      </c>
    </row>
    <row r="427" spans="1:9" ht="26.25" customHeight="1">
      <c r="A427" s="84" t="s">
        <v>272</v>
      </c>
      <c r="B427" s="14">
        <v>1.92</v>
      </c>
      <c r="C427" s="9" t="s">
        <v>44</v>
      </c>
      <c r="D427" s="9" t="s">
        <v>6</v>
      </c>
      <c r="E427" s="9" t="s">
        <v>6</v>
      </c>
      <c r="F427" s="9" t="s">
        <v>45</v>
      </c>
      <c r="G427" s="9" t="s">
        <v>46</v>
      </c>
      <c r="H427" s="16">
        <v>51401</v>
      </c>
      <c r="I427" s="83">
        <f>B427</f>
        <v>1.92</v>
      </c>
    </row>
    <row r="428" spans="1:9" ht="13.5" customHeight="1">
      <c r="A428" s="19" t="s">
        <v>273</v>
      </c>
      <c r="B428" s="14">
        <v>5037.5</v>
      </c>
      <c r="C428" s="9" t="s">
        <v>44</v>
      </c>
      <c r="D428" s="9" t="s">
        <v>6</v>
      </c>
      <c r="E428" s="9" t="s">
        <v>6</v>
      </c>
      <c r="F428" s="9" t="s">
        <v>45</v>
      </c>
      <c r="G428" s="9" t="s">
        <v>46</v>
      </c>
      <c r="H428" s="16">
        <v>51501</v>
      </c>
      <c r="I428" s="82"/>
    </row>
    <row r="429" spans="1:9" ht="13.5" customHeight="1">
      <c r="A429" s="20" t="s">
        <v>274</v>
      </c>
      <c r="B429" s="14">
        <v>503.75</v>
      </c>
      <c r="C429" s="9" t="s">
        <v>44</v>
      </c>
      <c r="D429" s="9" t="s">
        <v>6</v>
      </c>
      <c r="E429" s="9" t="s">
        <v>6</v>
      </c>
      <c r="F429" s="9" t="s">
        <v>45</v>
      </c>
      <c r="G429" s="9" t="s">
        <v>46</v>
      </c>
      <c r="H429" s="16">
        <v>51501</v>
      </c>
      <c r="I429" s="82"/>
    </row>
    <row r="430" spans="1:9" ht="13.5" customHeight="1">
      <c r="A430" s="20" t="s">
        <v>275</v>
      </c>
      <c r="B430" s="14">
        <v>503.75</v>
      </c>
      <c r="C430" s="9" t="s">
        <v>44</v>
      </c>
      <c r="D430" s="9" t="s">
        <v>6</v>
      </c>
      <c r="E430" s="9" t="s">
        <v>6</v>
      </c>
      <c r="F430" s="9" t="s">
        <v>45</v>
      </c>
      <c r="G430" s="9" t="s">
        <v>46</v>
      </c>
      <c r="H430" s="16">
        <v>51501</v>
      </c>
      <c r="I430" s="82"/>
    </row>
    <row r="431" spans="1:9" ht="13.5" customHeight="1">
      <c r="A431" s="20" t="s">
        <v>276</v>
      </c>
      <c r="B431" s="14">
        <v>601.48</v>
      </c>
      <c r="C431" s="9" t="s">
        <v>44</v>
      </c>
      <c r="D431" s="9" t="s">
        <v>6</v>
      </c>
      <c r="E431" s="9" t="s">
        <v>6</v>
      </c>
      <c r="F431" s="9" t="s">
        <v>45</v>
      </c>
      <c r="G431" s="9" t="s">
        <v>46</v>
      </c>
      <c r="H431" s="16">
        <v>51501</v>
      </c>
      <c r="I431" s="83">
        <f>B428+B429+B431+B430</f>
        <v>6646.48</v>
      </c>
    </row>
    <row r="432" spans="1:9" ht="25.5" customHeight="1">
      <c r="A432" s="84" t="s">
        <v>277</v>
      </c>
      <c r="B432" s="14">
        <v>14.87</v>
      </c>
      <c r="C432" s="9" t="s">
        <v>44</v>
      </c>
      <c r="D432" s="9" t="s">
        <v>6</v>
      </c>
      <c r="E432" s="9" t="s">
        <v>6</v>
      </c>
      <c r="F432" s="9" t="s">
        <v>45</v>
      </c>
      <c r="G432" s="9" t="s">
        <v>46</v>
      </c>
      <c r="H432" s="16">
        <v>51501</v>
      </c>
      <c r="I432" s="83">
        <f t="shared" ref="I432:I439" si="10">B432</f>
        <v>14.87</v>
      </c>
    </row>
    <row r="433" spans="1:10">
      <c r="A433" s="22" t="s">
        <v>278</v>
      </c>
      <c r="B433" s="17">
        <v>15100</v>
      </c>
      <c r="C433" s="15" t="s">
        <v>44</v>
      </c>
      <c r="D433" s="15" t="s">
        <v>6</v>
      </c>
      <c r="E433" s="15" t="s">
        <v>6</v>
      </c>
      <c r="F433" s="15" t="s">
        <v>45</v>
      </c>
      <c r="G433" s="15" t="s">
        <v>46</v>
      </c>
      <c r="H433" s="64">
        <v>51602</v>
      </c>
      <c r="I433" s="83">
        <f t="shared" si="10"/>
        <v>15100</v>
      </c>
    </row>
    <row r="434" spans="1:10">
      <c r="A434" s="22" t="s">
        <v>278</v>
      </c>
      <c r="B434" s="17">
        <v>4900</v>
      </c>
      <c r="C434" s="15" t="s">
        <v>44</v>
      </c>
      <c r="D434" s="15" t="s">
        <v>6</v>
      </c>
      <c r="E434" s="15" t="s">
        <v>6</v>
      </c>
      <c r="F434" s="15" t="s">
        <v>44</v>
      </c>
      <c r="G434" s="15" t="s">
        <v>3291</v>
      </c>
      <c r="H434" s="64">
        <v>51602</v>
      </c>
      <c r="I434" s="83">
        <f>B434</f>
        <v>4900</v>
      </c>
      <c r="J434" s="436">
        <f>I433+I434</f>
        <v>20000</v>
      </c>
    </row>
    <row r="435" spans="1:10" ht="24.75" customHeight="1">
      <c r="A435" s="22" t="s">
        <v>3971</v>
      </c>
      <c r="B435" s="17">
        <v>125</v>
      </c>
      <c r="C435" s="15" t="s">
        <v>44</v>
      </c>
      <c r="D435" s="15" t="s">
        <v>6</v>
      </c>
      <c r="E435" s="15" t="s">
        <v>6</v>
      </c>
      <c r="F435" s="15" t="s">
        <v>44</v>
      </c>
      <c r="G435" s="15" t="s">
        <v>3291</v>
      </c>
      <c r="H435" s="64">
        <v>51903</v>
      </c>
      <c r="I435" s="83">
        <f t="shared" si="10"/>
        <v>125</v>
      </c>
    </row>
    <row r="436" spans="1:10" ht="25.5" customHeight="1">
      <c r="A436" s="22" t="s">
        <v>2921</v>
      </c>
      <c r="B436" s="17">
        <f>4*60</f>
        <v>240</v>
      </c>
      <c r="C436" s="15" t="s">
        <v>44</v>
      </c>
      <c r="D436" s="15" t="s">
        <v>6</v>
      </c>
      <c r="E436" s="15" t="s">
        <v>6</v>
      </c>
      <c r="F436" s="15" t="s">
        <v>44</v>
      </c>
      <c r="G436" s="15" t="s">
        <v>3291</v>
      </c>
      <c r="H436" s="64">
        <v>51903</v>
      </c>
      <c r="I436" s="83">
        <f t="shared" si="10"/>
        <v>240</v>
      </c>
    </row>
    <row r="437" spans="1:10">
      <c r="A437" s="21" t="s">
        <v>279</v>
      </c>
      <c r="B437" s="17">
        <v>5000</v>
      </c>
      <c r="C437" s="15" t="s">
        <v>44</v>
      </c>
      <c r="D437" s="15" t="s">
        <v>6</v>
      </c>
      <c r="E437" s="15" t="s">
        <v>6</v>
      </c>
      <c r="F437" s="15" t="s">
        <v>45</v>
      </c>
      <c r="G437" s="15" t="s">
        <v>46</v>
      </c>
      <c r="H437" s="64">
        <v>51999</v>
      </c>
      <c r="I437" s="83">
        <f t="shared" si="10"/>
        <v>5000</v>
      </c>
    </row>
    <row r="438" spans="1:10">
      <c r="A438" s="21" t="s">
        <v>280</v>
      </c>
      <c r="B438" s="17">
        <v>1000</v>
      </c>
      <c r="C438" s="15" t="s">
        <v>44</v>
      </c>
      <c r="D438" s="15" t="s">
        <v>6</v>
      </c>
      <c r="E438" s="15" t="s">
        <v>6</v>
      </c>
      <c r="F438" s="15" t="s">
        <v>45</v>
      </c>
      <c r="G438" s="15" t="s">
        <v>46</v>
      </c>
      <c r="H438" s="64">
        <v>54101</v>
      </c>
      <c r="I438" s="83">
        <f t="shared" si="10"/>
        <v>1000</v>
      </c>
    </row>
    <row r="439" spans="1:10">
      <c r="A439" s="21" t="s">
        <v>281</v>
      </c>
      <c r="B439" s="17">
        <v>500</v>
      </c>
      <c r="C439" s="15" t="s">
        <v>44</v>
      </c>
      <c r="D439" s="15" t="s">
        <v>6</v>
      </c>
      <c r="E439" s="15" t="s">
        <v>6</v>
      </c>
      <c r="F439" s="15" t="s">
        <v>45</v>
      </c>
      <c r="G439" s="15" t="s">
        <v>46</v>
      </c>
      <c r="H439" s="64">
        <v>54103</v>
      </c>
      <c r="I439" s="83">
        <f t="shared" si="10"/>
        <v>500</v>
      </c>
    </row>
    <row r="440" spans="1:10">
      <c r="A440" s="21" t="s">
        <v>282</v>
      </c>
      <c r="B440" s="17">
        <v>25</v>
      </c>
      <c r="C440" s="15" t="s">
        <v>44</v>
      </c>
      <c r="D440" s="15" t="s">
        <v>6</v>
      </c>
      <c r="E440" s="15" t="s">
        <v>6</v>
      </c>
      <c r="F440" s="15" t="s">
        <v>45</v>
      </c>
      <c r="G440" s="15" t="s">
        <v>46</v>
      </c>
      <c r="H440" s="64">
        <v>54105</v>
      </c>
      <c r="I440" s="82"/>
    </row>
    <row r="441" spans="1:10">
      <c r="A441" s="21" t="s">
        <v>283</v>
      </c>
      <c r="B441" s="17">
        <v>1700</v>
      </c>
      <c r="C441" s="15" t="s">
        <v>44</v>
      </c>
      <c r="D441" s="15" t="s">
        <v>6</v>
      </c>
      <c r="E441" s="15" t="s">
        <v>6</v>
      </c>
      <c r="F441" s="15" t="s">
        <v>45</v>
      </c>
      <c r="G441" s="15" t="s">
        <v>46</v>
      </c>
      <c r="H441" s="64">
        <v>54105</v>
      </c>
      <c r="I441" s="82"/>
    </row>
    <row r="442" spans="1:10">
      <c r="A442" s="21" t="s">
        <v>284</v>
      </c>
      <c r="B442" s="17">
        <v>40</v>
      </c>
      <c r="C442" s="15" t="s">
        <v>44</v>
      </c>
      <c r="D442" s="15" t="s">
        <v>6</v>
      </c>
      <c r="E442" s="15" t="s">
        <v>6</v>
      </c>
      <c r="F442" s="15" t="s">
        <v>45</v>
      </c>
      <c r="G442" s="15" t="s">
        <v>46</v>
      </c>
      <c r="H442" s="64">
        <v>54105</v>
      </c>
      <c r="I442" s="82"/>
    </row>
    <row r="443" spans="1:10">
      <c r="A443" s="21" t="s">
        <v>285</v>
      </c>
      <c r="B443" s="17">
        <v>25</v>
      </c>
      <c r="C443" s="15" t="s">
        <v>44</v>
      </c>
      <c r="D443" s="15" t="s">
        <v>6</v>
      </c>
      <c r="E443" s="15" t="s">
        <v>6</v>
      </c>
      <c r="F443" s="15" t="s">
        <v>45</v>
      </c>
      <c r="G443" s="15" t="s">
        <v>46</v>
      </c>
      <c r="H443" s="64">
        <v>54105</v>
      </c>
      <c r="I443" s="82"/>
    </row>
    <row r="444" spans="1:10">
      <c r="A444" s="21" t="s">
        <v>286</v>
      </c>
      <c r="B444" s="17">
        <v>35</v>
      </c>
      <c r="C444" s="15" t="s">
        <v>44</v>
      </c>
      <c r="D444" s="15" t="s">
        <v>6</v>
      </c>
      <c r="E444" s="15" t="s">
        <v>6</v>
      </c>
      <c r="F444" s="15" t="s">
        <v>45</v>
      </c>
      <c r="G444" s="15" t="s">
        <v>46</v>
      </c>
      <c r="H444" s="64">
        <v>54105</v>
      </c>
      <c r="I444" s="82"/>
    </row>
    <row r="445" spans="1:10">
      <c r="A445" s="21" t="s">
        <v>287</v>
      </c>
      <c r="B445" s="17">
        <v>35</v>
      </c>
      <c r="C445" s="15" t="s">
        <v>44</v>
      </c>
      <c r="D445" s="15" t="s">
        <v>6</v>
      </c>
      <c r="E445" s="15" t="s">
        <v>6</v>
      </c>
      <c r="F445" s="15" t="s">
        <v>45</v>
      </c>
      <c r="G445" s="15" t="s">
        <v>46</v>
      </c>
      <c r="H445" s="64">
        <v>54105</v>
      </c>
      <c r="I445" s="82"/>
    </row>
    <row r="446" spans="1:10">
      <c r="A446" s="21" t="s">
        <v>288</v>
      </c>
      <c r="B446" s="17">
        <v>50</v>
      </c>
      <c r="C446" s="15" t="s">
        <v>44</v>
      </c>
      <c r="D446" s="15" t="s">
        <v>6</v>
      </c>
      <c r="E446" s="15" t="s">
        <v>6</v>
      </c>
      <c r="F446" s="15" t="s">
        <v>45</v>
      </c>
      <c r="G446" s="15" t="s">
        <v>46</v>
      </c>
      <c r="H446" s="64">
        <v>54105</v>
      </c>
      <c r="I446" s="82"/>
    </row>
    <row r="447" spans="1:10">
      <c r="A447" s="21" t="s">
        <v>289</v>
      </c>
      <c r="B447" s="17">
        <v>60</v>
      </c>
      <c r="C447" s="15" t="s">
        <v>44</v>
      </c>
      <c r="D447" s="15" t="s">
        <v>6</v>
      </c>
      <c r="E447" s="15" t="s">
        <v>6</v>
      </c>
      <c r="F447" s="15" t="s">
        <v>45</v>
      </c>
      <c r="G447" s="15" t="s">
        <v>46</v>
      </c>
      <c r="H447" s="64">
        <v>54105</v>
      </c>
      <c r="I447" s="82"/>
    </row>
    <row r="448" spans="1:10">
      <c r="A448" s="21" t="s">
        <v>290</v>
      </c>
      <c r="B448" s="17">
        <v>50</v>
      </c>
      <c r="C448" s="15" t="s">
        <v>44</v>
      </c>
      <c r="D448" s="15" t="s">
        <v>6</v>
      </c>
      <c r="E448" s="15" t="s">
        <v>6</v>
      </c>
      <c r="F448" s="15" t="s">
        <v>45</v>
      </c>
      <c r="G448" s="15" t="s">
        <v>46</v>
      </c>
      <c r="H448" s="64">
        <v>54105</v>
      </c>
      <c r="I448" s="82"/>
    </row>
    <row r="449" spans="1:9">
      <c r="A449" s="21" t="s">
        <v>168</v>
      </c>
      <c r="B449" s="17">
        <v>100</v>
      </c>
      <c r="C449" s="15" t="s">
        <v>44</v>
      </c>
      <c r="D449" s="15" t="s">
        <v>6</v>
      </c>
      <c r="E449" s="15" t="s">
        <v>6</v>
      </c>
      <c r="F449" s="15" t="s">
        <v>45</v>
      </c>
      <c r="G449" s="15" t="s">
        <v>46</v>
      </c>
      <c r="H449" s="64">
        <v>54105</v>
      </c>
      <c r="I449" s="82"/>
    </row>
    <row r="450" spans="1:9">
      <c r="A450" s="21" t="s">
        <v>291</v>
      </c>
      <c r="B450" s="17">
        <v>200</v>
      </c>
      <c r="C450" s="15" t="s">
        <v>44</v>
      </c>
      <c r="D450" s="15" t="s">
        <v>6</v>
      </c>
      <c r="E450" s="15" t="s">
        <v>6</v>
      </c>
      <c r="F450" s="15" t="s">
        <v>45</v>
      </c>
      <c r="G450" s="15" t="s">
        <v>46</v>
      </c>
      <c r="H450" s="64">
        <v>54105</v>
      </c>
      <c r="I450" s="82"/>
    </row>
    <row r="451" spans="1:9">
      <c r="A451" s="21" t="s">
        <v>292</v>
      </c>
      <c r="B451" s="17">
        <v>100</v>
      </c>
      <c r="C451" s="15" t="s">
        <v>44</v>
      </c>
      <c r="D451" s="15" t="s">
        <v>6</v>
      </c>
      <c r="E451" s="15" t="s">
        <v>6</v>
      </c>
      <c r="F451" s="15" t="s">
        <v>45</v>
      </c>
      <c r="G451" s="15" t="s">
        <v>46</v>
      </c>
      <c r="H451" s="64">
        <v>54105</v>
      </c>
      <c r="I451" s="82"/>
    </row>
    <row r="452" spans="1:9">
      <c r="A452" s="21" t="s">
        <v>293</v>
      </c>
      <c r="B452" s="17">
        <v>300</v>
      </c>
      <c r="C452" s="15" t="s">
        <v>44</v>
      </c>
      <c r="D452" s="15" t="s">
        <v>6</v>
      </c>
      <c r="E452" s="15" t="s">
        <v>6</v>
      </c>
      <c r="F452" s="15" t="s">
        <v>45</v>
      </c>
      <c r="G452" s="15" t="s">
        <v>46</v>
      </c>
      <c r="H452" s="64">
        <v>54105</v>
      </c>
      <c r="I452" s="82"/>
    </row>
    <row r="453" spans="1:9">
      <c r="A453" s="21" t="s">
        <v>294</v>
      </c>
      <c r="B453" s="17">
        <v>100</v>
      </c>
      <c r="C453" s="15" t="s">
        <v>44</v>
      </c>
      <c r="D453" s="15" t="s">
        <v>6</v>
      </c>
      <c r="E453" s="15" t="s">
        <v>6</v>
      </c>
      <c r="F453" s="15" t="s">
        <v>45</v>
      </c>
      <c r="G453" s="15" t="s">
        <v>46</v>
      </c>
      <c r="H453" s="64">
        <v>54105</v>
      </c>
      <c r="I453" s="82"/>
    </row>
    <row r="454" spans="1:9">
      <c r="A454" s="21" t="s">
        <v>295</v>
      </c>
      <c r="B454" s="17">
        <v>100</v>
      </c>
      <c r="C454" s="15" t="s">
        <v>44</v>
      </c>
      <c r="D454" s="15" t="s">
        <v>6</v>
      </c>
      <c r="E454" s="15" t="s">
        <v>6</v>
      </c>
      <c r="F454" s="15" t="s">
        <v>45</v>
      </c>
      <c r="G454" s="15" t="s">
        <v>46</v>
      </c>
      <c r="H454" s="64">
        <v>54105</v>
      </c>
      <c r="I454" s="82"/>
    </row>
    <row r="455" spans="1:9">
      <c r="A455" s="21" t="s">
        <v>296</v>
      </c>
      <c r="B455" s="17">
        <v>75</v>
      </c>
      <c r="C455" s="15" t="s">
        <v>44</v>
      </c>
      <c r="D455" s="15" t="s">
        <v>6</v>
      </c>
      <c r="E455" s="15" t="s">
        <v>6</v>
      </c>
      <c r="F455" s="15" t="s">
        <v>45</v>
      </c>
      <c r="G455" s="15" t="s">
        <v>46</v>
      </c>
      <c r="H455" s="64">
        <v>54105</v>
      </c>
      <c r="I455" s="82"/>
    </row>
    <row r="456" spans="1:9">
      <c r="A456" s="21" t="s">
        <v>297</v>
      </c>
      <c r="B456" s="17">
        <v>1000</v>
      </c>
      <c r="C456" s="15" t="s">
        <v>44</v>
      </c>
      <c r="D456" s="15" t="s">
        <v>6</v>
      </c>
      <c r="E456" s="15" t="s">
        <v>6</v>
      </c>
      <c r="F456" s="15" t="s">
        <v>45</v>
      </c>
      <c r="G456" s="15" t="s">
        <v>46</v>
      </c>
      <c r="H456" s="64">
        <v>54105</v>
      </c>
      <c r="I456" s="83">
        <f>B456+B451+B450+B449+B448+B447+B446+B445+B444+B443+B442+B441+B440+B453+B452+B455+B454</f>
        <v>3995</v>
      </c>
    </row>
    <row r="457" spans="1:9">
      <c r="A457" s="21" t="s">
        <v>298</v>
      </c>
      <c r="B457" s="17">
        <v>50</v>
      </c>
      <c r="C457" s="15" t="s">
        <v>44</v>
      </c>
      <c r="D457" s="15" t="s">
        <v>6</v>
      </c>
      <c r="E457" s="15" t="s">
        <v>6</v>
      </c>
      <c r="F457" s="15" t="s">
        <v>45</v>
      </c>
      <c r="G457" s="15" t="s">
        <v>46</v>
      </c>
      <c r="H457" s="64">
        <v>54107</v>
      </c>
      <c r="I457" s="82"/>
    </row>
    <row r="458" spans="1:9">
      <c r="A458" s="21" t="s">
        <v>299</v>
      </c>
      <c r="B458" s="17">
        <v>10</v>
      </c>
      <c r="C458" s="15" t="s">
        <v>44</v>
      </c>
      <c r="D458" s="15" t="s">
        <v>6</v>
      </c>
      <c r="E458" s="15" t="s">
        <v>6</v>
      </c>
      <c r="F458" s="15" t="s">
        <v>45</v>
      </c>
      <c r="G458" s="15" t="s">
        <v>46</v>
      </c>
      <c r="H458" s="64">
        <v>54107</v>
      </c>
      <c r="I458" s="82"/>
    </row>
    <row r="459" spans="1:9">
      <c r="A459" s="21" t="s">
        <v>300</v>
      </c>
      <c r="B459" s="17">
        <v>20</v>
      </c>
      <c r="C459" s="15" t="s">
        <v>44</v>
      </c>
      <c r="D459" s="15" t="s">
        <v>6</v>
      </c>
      <c r="E459" s="15" t="s">
        <v>6</v>
      </c>
      <c r="F459" s="15" t="s">
        <v>45</v>
      </c>
      <c r="G459" s="15" t="s">
        <v>46</v>
      </c>
      <c r="H459" s="64">
        <v>54107</v>
      </c>
      <c r="I459" s="82"/>
    </row>
    <row r="460" spans="1:9">
      <c r="A460" s="21" t="s">
        <v>301</v>
      </c>
      <c r="B460" s="17">
        <v>50</v>
      </c>
      <c r="C460" s="15" t="s">
        <v>44</v>
      </c>
      <c r="D460" s="15" t="s">
        <v>6</v>
      </c>
      <c r="E460" s="15" t="s">
        <v>6</v>
      </c>
      <c r="F460" s="15" t="s">
        <v>45</v>
      </c>
      <c r="G460" s="15" t="s">
        <v>46</v>
      </c>
      <c r="H460" s="64">
        <v>54107</v>
      </c>
      <c r="I460" s="82"/>
    </row>
    <row r="461" spans="1:9">
      <c r="A461" s="21" t="s">
        <v>302</v>
      </c>
      <c r="B461" s="17">
        <v>50</v>
      </c>
      <c r="C461" s="15" t="s">
        <v>44</v>
      </c>
      <c r="D461" s="15" t="s">
        <v>6</v>
      </c>
      <c r="E461" s="15" t="s">
        <v>6</v>
      </c>
      <c r="F461" s="15" t="s">
        <v>45</v>
      </c>
      <c r="G461" s="15" t="s">
        <v>46</v>
      </c>
      <c r="H461" s="64">
        <v>54107</v>
      </c>
      <c r="I461" s="82"/>
    </row>
    <row r="462" spans="1:9">
      <c r="A462" s="21" t="s">
        <v>303</v>
      </c>
      <c r="B462" s="17">
        <v>50</v>
      </c>
      <c r="C462" s="15" t="s">
        <v>44</v>
      </c>
      <c r="D462" s="15" t="s">
        <v>6</v>
      </c>
      <c r="E462" s="15" t="s">
        <v>6</v>
      </c>
      <c r="F462" s="15" t="s">
        <v>45</v>
      </c>
      <c r="G462" s="15" t="s">
        <v>46</v>
      </c>
      <c r="H462" s="64">
        <v>54107</v>
      </c>
      <c r="I462" s="82"/>
    </row>
    <row r="463" spans="1:9">
      <c r="A463" s="21" t="s">
        <v>304</v>
      </c>
      <c r="B463" s="17">
        <v>300</v>
      </c>
      <c r="C463" s="15" t="s">
        <v>44</v>
      </c>
      <c r="D463" s="15" t="s">
        <v>6</v>
      </c>
      <c r="E463" s="15" t="s">
        <v>6</v>
      </c>
      <c r="F463" s="15" t="s">
        <v>45</v>
      </c>
      <c r="G463" s="15" t="s">
        <v>46</v>
      </c>
      <c r="H463" s="64">
        <v>54107</v>
      </c>
      <c r="I463" s="82"/>
    </row>
    <row r="464" spans="1:9">
      <c r="A464" s="21" t="s">
        <v>305</v>
      </c>
      <c r="B464" s="17">
        <v>500</v>
      </c>
      <c r="C464" s="15" t="s">
        <v>44</v>
      </c>
      <c r="D464" s="15" t="s">
        <v>6</v>
      </c>
      <c r="E464" s="15" t="s">
        <v>6</v>
      </c>
      <c r="F464" s="15" t="s">
        <v>45</v>
      </c>
      <c r="G464" s="15" t="s">
        <v>46</v>
      </c>
      <c r="H464" s="64">
        <v>54107</v>
      </c>
      <c r="I464" s="82"/>
    </row>
    <row r="465" spans="1:9">
      <c r="A465" s="21" t="s">
        <v>306</v>
      </c>
      <c r="B465" s="17">
        <v>50</v>
      </c>
      <c r="C465" s="15" t="s">
        <v>44</v>
      </c>
      <c r="D465" s="15" t="s">
        <v>6</v>
      </c>
      <c r="E465" s="15" t="s">
        <v>6</v>
      </c>
      <c r="F465" s="15" t="s">
        <v>45</v>
      </c>
      <c r="G465" s="15" t="s">
        <v>46</v>
      </c>
      <c r="H465" s="64">
        <v>54107</v>
      </c>
      <c r="I465" s="83">
        <f>B465+B462+B461+B460+B459+B458+B457+B463+B464</f>
        <v>1080</v>
      </c>
    </row>
    <row r="466" spans="1:9">
      <c r="A466" s="21" t="s">
        <v>307</v>
      </c>
      <c r="B466" s="17">
        <v>2000</v>
      </c>
      <c r="C466" s="15" t="s">
        <v>44</v>
      </c>
      <c r="D466" s="15" t="s">
        <v>6</v>
      </c>
      <c r="E466" s="15" t="s">
        <v>6</v>
      </c>
      <c r="F466" s="15" t="s">
        <v>45</v>
      </c>
      <c r="G466" s="15" t="s">
        <v>46</v>
      </c>
      <c r="H466" s="64">
        <v>54109</v>
      </c>
      <c r="I466" s="83">
        <f>B466</f>
        <v>2000</v>
      </c>
    </row>
    <row r="467" spans="1:9">
      <c r="A467" s="21" t="s">
        <v>308</v>
      </c>
      <c r="B467" s="17">
        <v>15000</v>
      </c>
      <c r="C467" s="15" t="s">
        <v>44</v>
      </c>
      <c r="D467" s="15" t="s">
        <v>6</v>
      </c>
      <c r="E467" s="15" t="s">
        <v>6</v>
      </c>
      <c r="F467" s="15" t="s">
        <v>45</v>
      </c>
      <c r="G467" s="15" t="s">
        <v>46</v>
      </c>
      <c r="H467" s="64">
        <v>54110</v>
      </c>
      <c r="I467" s="83">
        <f>B467</f>
        <v>15000</v>
      </c>
    </row>
    <row r="468" spans="1:9">
      <c r="A468" s="21" t="s">
        <v>309</v>
      </c>
      <c r="B468" s="17">
        <v>5</v>
      </c>
      <c r="C468" s="15" t="s">
        <v>44</v>
      </c>
      <c r="D468" s="15" t="s">
        <v>6</v>
      </c>
      <c r="E468" s="15" t="s">
        <v>6</v>
      </c>
      <c r="F468" s="15" t="s">
        <v>45</v>
      </c>
      <c r="G468" s="15" t="s">
        <v>46</v>
      </c>
      <c r="H468" s="64">
        <v>54114</v>
      </c>
      <c r="I468" s="82"/>
    </row>
    <row r="469" spans="1:9">
      <c r="A469" s="21" t="s">
        <v>310</v>
      </c>
      <c r="B469" s="17">
        <v>100</v>
      </c>
      <c r="C469" s="15" t="s">
        <v>44</v>
      </c>
      <c r="D469" s="15" t="s">
        <v>6</v>
      </c>
      <c r="E469" s="15" t="s">
        <v>6</v>
      </c>
      <c r="F469" s="15" t="s">
        <v>45</v>
      </c>
      <c r="G469" s="15" t="s">
        <v>46</v>
      </c>
      <c r="H469" s="64">
        <v>54114</v>
      </c>
      <c r="I469" s="82"/>
    </row>
    <row r="470" spans="1:9">
      <c r="A470" s="21" t="s">
        <v>2555</v>
      </c>
      <c r="B470" s="17">
        <v>10</v>
      </c>
      <c r="C470" s="15" t="s">
        <v>44</v>
      </c>
      <c r="D470" s="15" t="s">
        <v>6</v>
      </c>
      <c r="E470" s="15" t="s">
        <v>6</v>
      </c>
      <c r="F470" s="15" t="s">
        <v>45</v>
      </c>
      <c r="G470" s="15" t="s">
        <v>46</v>
      </c>
      <c r="H470" s="64">
        <v>54114</v>
      </c>
      <c r="I470" s="82"/>
    </row>
    <row r="471" spans="1:9">
      <c r="A471" s="21" t="s">
        <v>311</v>
      </c>
      <c r="B471" s="17">
        <v>10</v>
      </c>
      <c r="C471" s="15" t="s">
        <v>44</v>
      </c>
      <c r="D471" s="15" t="s">
        <v>6</v>
      </c>
      <c r="E471" s="15" t="s">
        <v>6</v>
      </c>
      <c r="F471" s="15" t="s">
        <v>45</v>
      </c>
      <c r="G471" s="15" t="s">
        <v>46</v>
      </c>
      <c r="H471" s="64">
        <v>54114</v>
      </c>
      <c r="I471" s="82"/>
    </row>
    <row r="472" spans="1:9">
      <c r="A472" s="21" t="s">
        <v>312</v>
      </c>
      <c r="B472" s="17">
        <v>10</v>
      </c>
      <c r="C472" s="15" t="s">
        <v>44</v>
      </c>
      <c r="D472" s="15" t="s">
        <v>6</v>
      </c>
      <c r="E472" s="15" t="s">
        <v>6</v>
      </c>
      <c r="F472" s="15" t="s">
        <v>45</v>
      </c>
      <c r="G472" s="15" t="s">
        <v>46</v>
      </c>
      <c r="H472" s="64">
        <v>54114</v>
      </c>
      <c r="I472" s="82"/>
    </row>
    <row r="473" spans="1:9">
      <c r="A473" s="21" t="s">
        <v>313</v>
      </c>
      <c r="B473" s="17">
        <v>20</v>
      </c>
      <c r="C473" s="15" t="s">
        <v>44</v>
      </c>
      <c r="D473" s="15" t="s">
        <v>6</v>
      </c>
      <c r="E473" s="15" t="s">
        <v>6</v>
      </c>
      <c r="F473" s="15" t="s">
        <v>45</v>
      </c>
      <c r="G473" s="15" t="s">
        <v>46</v>
      </c>
      <c r="H473" s="64">
        <v>54114</v>
      </c>
      <c r="I473" s="82"/>
    </row>
    <row r="474" spans="1:9">
      <c r="A474" s="21" t="s">
        <v>314</v>
      </c>
      <c r="B474" s="17">
        <v>10</v>
      </c>
      <c r="C474" s="15" t="s">
        <v>44</v>
      </c>
      <c r="D474" s="15" t="s">
        <v>6</v>
      </c>
      <c r="E474" s="15" t="s">
        <v>6</v>
      </c>
      <c r="F474" s="15" t="s">
        <v>45</v>
      </c>
      <c r="G474" s="15" t="s">
        <v>46</v>
      </c>
      <c r="H474" s="64">
        <v>54114</v>
      </c>
      <c r="I474" s="82"/>
    </row>
    <row r="475" spans="1:9">
      <c r="A475" s="21" t="s">
        <v>2554</v>
      </c>
      <c r="B475" s="17">
        <v>10</v>
      </c>
      <c r="C475" s="15" t="s">
        <v>44</v>
      </c>
      <c r="D475" s="15" t="s">
        <v>6</v>
      </c>
      <c r="E475" s="15" t="s">
        <v>6</v>
      </c>
      <c r="F475" s="15" t="s">
        <v>45</v>
      </c>
      <c r="G475" s="15" t="s">
        <v>46</v>
      </c>
      <c r="H475" s="64">
        <v>54114</v>
      </c>
      <c r="I475" s="82"/>
    </row>
    <row r="476" spans="1:9">
      <c r="A476" s="21" t="s">
        <v>315</v>
      </c>
      <c r="B476" s="17">
        <v>10</v>
      </c>
      <c r="C476" s="15" t="s">
        <v>44</v>
      </c>
      <c r="D476" s="15" t="s">
        <v>6</v>
      </c>
      <c r="E476" s="15" t="s">
        <v>6</v>
      </c>
      <c r="F476" s="15" t="s">
        <v>45</v>
      </c>
      <c r="G476" s="15" t="s">
        <v>46</v>
      </c>
      <c r="H476" s="64">
        <v>54114</v>
      </c>
      <c r="I476" s="82"/>
    </row>
    <row r="477" spans="1:9">
      <c r="A477" s="21" t="s">
        <v>229</v>
      </c>
      <c r="B477" s="17">
        <v>20</v>
      </c>
      <c r="C477" s="15" t="s">
        <v>44</v>
      </c>
      <c r="D477" s="15" t="s">
        <v>6</v>
      </c>
      <c r="E477" s="15" t="s">
        <v>6</v>
      </c>
      <c r="F477" s="15" t="s">
        <v>45</v>
      </c>
      <c r="G477" s="15" t="s">
        <v>46</v>
      </c>
      <c r="H477" s="64">
        <v>54114</v>
      </c>
      <c r="I477" s="82"/>
    </row>
    <row r="478" spans="1:9">
      <c r="A478" s="21" t="s">
        <v>316</v>
      </c>
      <c r="B478" s="17">
        <v>5</v>
      </c>
      <c r="C478" s="15" t="s">
        <v>44</v>
      </c>
      <c r="D478" s="15" t="s">
        <v>6</v>
      </c>
      <c r="E478" s="15" t="s">
        <v>6</v>
      </c>
      <c r="F478" s="15" t="s">
        <v>45</v>
      </c>
      <c r="G478" s="15" t="s">
        <v>46</v>
      </c>
      <c r="H478" s="64">
        <v>54114</v>
      </c>
      <c r="I478" s="82"/>
    </row>
    <row r="479" spans="1:9">
      <c r="A479" s="21" t="s">
        <v>317</v>
      </c>
      <c r="B479" s="17">
        <v>10</v>
      </c>
      <c r="C479" s="15" t="s">
        <v>44</v>
      </c>
      <c r="D479" s="15" t="s">
        <v>6</v>
      </c>
      <c r="E479" s="15" t="s">
        <v>6</v>
      </c>
      <c r="F479" s="15" t="s">
        <v>45</v>
      </c>
      <c r="G479" s="15" t="s">
        <v>46</v>
      </c>
      <c r="H479" s="64">
        <v>54114</v>
      </c>
      <c r="I479" s="82"/>
    </row>
    <row r="480" spans="1:9">
      <c r="A480" s="21" t="s">
        <v>319</v>
      </c>
      <c r="B480" s="17">
        <v>50</v>
      </c>
      <c r="C480" s="15" t="s">
        <v>44</v>
      </c>
      <c r="D480" s="15" t="s">
        <v>6</v>
      </c>
      <c r="E480" s="15" t="s">
        <v>6</v>
      </c>
      <c r="F480" s="15" t="s">
        <v>45</v>
      </c>
      <c r="G480" s="15" t="s">
        <v>46</v>
      </c>
      <c r="H480" s="64">
        <v>54114</v>
      </c>
      <c r="I480" s="82"/>
    </row>
    <row r="481" spans="1:9">
      <c r="A481" s="21" t="s">
        <v>320</v>
      </c>
      <c r="B481" s="17">
        <v>5</v>
      </c>
      <c r="C481" s="15" t="s">
        <v>44</v>
      </c>
      <c r="D481" s="15" t="s">
        <v>6</v>
      </c>
      <c r="E481" s="15" t="s">
        <v>6</v>
      </c>
      <c r="F481" s="15" t="s">
        <v>45</v>
      </c>
      <c r="G481" s="15" t="s">
        <v>46</v>
      </c>
      <c r="H481" s="64">
        <v>54114</v>
      </c>
      <c r="I481" s="83">
        <f>B481+B480+B477+B476+B475+B474+B473+B472+B470+B469+B468+B471+B479+B478</f>
        <v>275</v>
      </c>
    </row>
    <row r="482" spans="1:9">
      <c r="A482" s="21" t="s">
        <v>321</v>
      </c>
      <c r="B482" s="17">
        <v>100</v>
      </c>
      <c r="C482" s="15" t="s">
        <v>44</v>
      </c>
      <c r="D482" s="15" t="s">
        <v>6</v>
      </c>
      <c r="E482" s="15" t="s">
        <v>6</v>
      </c>
      <c r="F482" s="15" t="s">
        <v>45</v>
      </c>
      <c r="G482" s="15" t="s">
        <v>46</v>
      </c>
      <c r="H482" s="64">
        <v>54115</v>
      </c>
      <c r="I482" s="82"/>
    </row>
    <row r="483" spans="1:9">
      <c r="A483" s="21" t="s">
        <v>322</v>
      </c>
      <c r="B483" s="17">
        <v>100</v>
      </c>
      <c r="C483" s="15" t="s">
        <v>44</v>
      </c>
      <c r="D483" s="15" t="s">
        <v>6</v>
      </c>
      <c r="E483" s="15" t="s">
        <v>6</v>
      </c>
      <c r="F483" s="15" t="s">
        <v>45</v>
      </c>
      <c r="G483" s="15" t="s">
        <v>46</v>
      </c>
      <c r="H483" s="64">
        <v>54115</v>
      </c>
      <c r="I483" s="82"/>
    </row>
    <row r="484" spans="1:9">
      <c r="A484" s="21" t="s">
        <v>323</v>
      </c>
      <c r="B484" s="17">
        <v>50</v>
      </c>
      <c r="C484" s="15" t="s">
        <v>44</v>
      </c>
      <c r="D484" s="15" t="s">
        <v>6</v>
      </c>
      <c r="E484" s="15" t="s">
        <v>6</v>
      </c>
      <c r="F484" s="15" t="s">
        <v>45</v>
      </c>
      <c r="G484" s="15" t="s">
        <v>46</v>
      </c>
      <c r="H484" s="64">
        <v>54115</v>
      </c>
      <c r="I484" s="83">
        <f>B484+B483+B482</f>
        <v>250</v>
      </c>
    </row>
    <row r="485" spans="1:9">
      <c r="A485" s="21" t="s">
        <v>2893</v>
      </c>
      <c r="B485" s="17">
        <v>4200</v>
      </c>
      <c r="C485" s="15" t="s">
        <v>44</v>
      </c>
      <c r="D485" s="15" t="s">
        <v>6</v>
      </c>
      <c r="E485" s="15" t="s">
        <v>6</v>
      </c>
      <c r="F485" s="15" t="s">
        <v>45</v>
      </c>
      <c r="G485" s="15" t="s">
        <v>46</v>
      </c>
      <c r="H485" s="64">
        <v>54118</v>
      </c>
      <c r="I485" s="82"/>
    </row>
    <row r="486" spans="1:9">
      <c r="A486" s="21" t="s">
        <v>324</v>
      </c>
      <c r="B486" s="17">
        <v>200</v>
      </c>
      <c r="C486" s="15" t="s">
        <v>44</v>
      </c>
      <c r="D486" s="15" t="s">
        <v>6</v>
      </c>
      <c r="E486" s="15" t="s">
        <v>6</v>
      </c>
      <c r="F486" s="15" t="s">
        <v>45</v>
      </c>
      <c r="G486" s="15" t="s">
        <v>46</v>
      </c>
      <c r="H486" s="64">
        <v>54118</v>
      </c>
      <c r="I486" s="83">
        <f>B486+B485</f>
        <v>4400</v>
      </c>
    </row>
    <row r="487" spans="1:9">
      <c r="A487" s="22" t="s">
        <v>325</v>
      </c>
      <c r="B487" s="17">
        <v>100</v>
      </c>
      <c r="C487" s="15" t="s">
        <v>44</v>
      </c>
      <c r="D487" s="15" t="s">
        <v>6</v>
      </c>
      <c r="E487" s="15" t="s">
        <v>6</v>
      </c>
      <c r="F487" s="15" t="s">
        <v>45</v>
      </c>
      <c r="G487" s="15" t="s">
        <v>46</v>
      </c>
      <c r="H487" s="64">
        <v>54119</v>
      </c>
      <c r="I487" s="83">
        <f>B487</f>
        <v>100</v>
      </c>
    </row>
    <row r="488" spans="1:9">
      <c r="A488" s="21" t="s">
        <v>326</v>
      </c>
      <c r="B488" s="17">
        <v>10</v>
      </c>
      <c r="C488" s="15" t="s">
        <v>44</v>
      </c>
      <c r="D488" s="15" t="s">
        <v>6</v>
      </c>
      <c r="E488" s="15" t="s">
        <v>6</v>
      </c>
      <c r="F488" s="15" t="s">
        <v>45</v>
      </c>
      <c r="G488" s="15" t="s">
        <v>46</v>
      </c>
      <c r="H488" s="64">
        <v>54199</v>
      </c>
      <c r="I488" s="82"/>
    </row>
    <row r="489" spans="1:9">
      <c r="A489" s="21" t="s">
        <v>327</v>
      </c>
      <c r="B489" s="17">
        <v>500</v>
      </c>
      <c r="C489" s="15" t="s">
        <v>44</v>
      </c>
      <c r="D489" s="15" t="s">
        <v>6</v>
      </c>
      <c r="E489" s="15" t="s">
        <v>6</v>
      </c>
      <c r="F489" s="15" t="s">
        <v>45</v>
      </c>
      <c r="G489" s="15" t="s">
        <v>46</v>
      </c>
      <c r="H489" s="64">
        <v>54199</v>
      </c>
      <c r="I489" s="82"/>
    </row>
    <row r="490" spans="1:9">
      <c r="A490" s="21" t="s">
        <v>328</v>
      </c>
      <c r="B490" s="17">
        <v>1000</v>
      </c>
      <c r="C490" s="15" t="s">
        <v>44</v>
      </c>
      <c r="D490" s="15" t="s">
        <v>6</v>
      </c>
      <c r="E490" s="15" t="s">
        <v>6</v>
      </c>
      <c r="F490" s="15" t="s">
        <v>45</v>
      </c>
      <c r="G490" s="15" t="s">
        <v>46</v>
      </c>
      <c r="H490" s="64">
        <v>54199</v>
      </c>
      <c r="I490" s="83">
        <f>B490+B489+B488</f>
        <v>1510</v>
      </c>
    </row>
    <row r="491" spans="1:9">
      <c r="A491" s="21" t="s">
        <v>329</v>
      </c>
      <c r="B491" s="17">
        <v>15000</v>
      </c>
      <c r="C491" s="15" t="s">
        <v>44</v>
      </c>
      <c r="D491" s="15" t="s">
        <v>6</v>
      </c>
      <c r="E491" s="15" t="s">
        <v>6</v>
      </c>
      <c r="F491" s="15" t="s">
        <v>45</v>
      </c>
      <c r="G491" s="15" t="s">
        <v>46</v>
      </c>
      <c r="H491" s="64">
        <v>54302</v>
      </c>
      <c r="I491" s="83">
        <f t="shared" ref="I491:I497" si="11">B491</f>
        <v>15000</v>
      </c>
    </row>
    <row r="492" spans="1:9">
      <c r="A492" s="21" t="s">
        <v>330</v>
      </c>
      <c r="B492" s="17">
        <v>25</v>
      </c>
      <c r="C492" s="15" t="s">
        <v>44</v>
      </c>
      <c r="D492" s="15" t="s">
        <v>6</v>
      </c>
      <c r="E492" s="15" t="s">
        <v>6</v>
      </c>
      <c r="F492" s="15" t="s">
        <v>45</v>
      </c>
      <c r="G492" s="15" t="s">
        <v>46</v>
      </c>
      <c r="H492" s="64">
        <v>54313</v>
      </c>
      <c r="I492" s="83">
        <f t="shared" si="11"/>
        <v>25</v>
      </c>
    </row>
    <row r="493" spans="1:9">
      <c r="A493" s="21" t="s">
        <v>331</v>
      </c>
      <c r="B493" s="17">
        <v>4000</v>
      </c>
      <c r="C493" s="15" t="s">
        <v>44</v>
      </c>
      <c r="D493" s="15" t="s">
        <v>6</v>
      </c>
      <c r="E493" s="15" t="s">
        <v>6</v>
      </c>
      <c r="F493" s="15" t="s">
        <v>45</v>
      </c>
      <c r="G493" s="15" t="s">
        <v>46</v>
      </c>
      <c r="H493" s="64">
        <v>54399</v>
      </c>
      <c r="I493" s="83">
        <f t="shared" si="11"/>
        <v>4000</v>
      </c>
    </row>
    <row r="494" spans="1:9">
      <c r="A494" s="21" t="s">
        <v>2556</v>
      </c>
      <c r="B494" s="17">
        <v>4000</v>
      </c>
      <c r="C494" s="15" t="s">
        <v>44</v>
      </c>
      <c r="D494" s="15" t="s">
        <v>6</v>
      </c>
      <c r="E494" s="15" t="s">
        <v>6</v>
      </c>
      <c r="F494" s="15" t="s">
        <v>45</v>
      </c>
      <c r="G494" s="15" t="s">
        <v>46</v>
      </c>
      <c r="H494" s="64">
        <v>54402</v>
      </c>
      <c r="I494" s="83">
        <f t="shared" si="11"/>
        <v>4000</v>
      </c>
    </row>
    <row r="495" spans="1:9">
      <c r="A495" s="21" t="s">
        <v>720</v>
      </c>
      <c r="B495" s="17">
        <v>6000</v>
      </c>
      <c r="C495" s="15" t="s">
        <v>44</v>
      </c>
      <c r="D495" s="15" t="s">
        <v>6</v>
      </c>
      <c r="E495" s="15" t="s">
        <v>6</v>
      </c>
      <c r="F495" s="15" t="s">
        <v>45</v>
      </c>
      <c r="G495" s="15" t="s">
        <v>46</v>
      </c>
      <c r="H495" s="64">
        <v>54505</v>
      </c>
      <c r="I495" s="83">
        <f>B495</f>
        <v>6000</v>
      </c>
    </row>
    <row r="496" spans="1:9">
      <c r="A496" s="21" t="s">
        <v>332</v>
      </c>
      <c r="B496" s="81">
        <v>50</v>
      </c>
      <c r="C496" s="15" t="s">
        <v>44</v>
      </c>
      <c r="D496" s="15" t="s">
        <v>6</v>
      </c>
      <c r="E496" s="15" t="s">
        <v>6</v>
      </c>
      <c r="F496" s="15" t="s">
        <v>45</v>
      </c>
      <c r="G496" s="15" t="s">
        <v>46</v>
      </c>
      <c r="H496" s="64">
        <v>55599</v>
      </c>
      <c r="I496" s="83">
        <f t="shared" si="11"/>
        <v>50</v>
      </c>
    </row>
    <row r="497" spans="1:9">
      <c r="A497" s="21" t="s">
        <v>333</v>
      </c>
      <c r="B497" s="17">
        <v>40</v>
      </c>
      <c r="C497" s="15" t="s">
        <v>44</v>
      </c>
      <c r="D497" s="15" t="s">
        <v>6</v>
      </c>
      <c r="E497" s="15" t="s">
        <v>6</v>
      </c>
      <c r="F497" s="15" t="s">
        <v>45</v>
      </c>
      <c r="G497" s="15" t="s">
        <v>46</v>
      </c>
      <c r="H497" s="64">
        <v>55603</v>
      </c>
      <c r="I497" s="83">
        <f t="shared" si="11"/>
        <v>40</v>
      </c>
    </row>
    <row r="498" spans="1:9">
      <c r="A498" s="87" t="s">
        <v>334</v>
      </c>
      <c r="B498" s="66">
        <v>50</v>
      </c>
      <c r="C498" s="9" t="s">
        <v>44</v>
      </c>
      <c r="D498" s="9" t="s">
        <v>6</v>
      </c>
      <c r="E498" s="9" t="s">
        <v>6</v>
      </c>
      <c r="F498" s="9" t="s">
        <v>45</v>
      </c>
      <c r="G498" s="9" t="s">
        <v>46</v>
      </c>
      <c r="H498" s="68">
        <v>61102</v>
      </c>
      <c r="I498" s="86">
        <f>B498</f>
        <v>50</v>
      </c>
    </row>
    <row r="499" spans="1:9" ht="18.75" customHeight="1" thickBot="1">
      <c r="A499" s="174" t="s">
        <v>3443</v>
      </c>
      <c r="B499" s="55">
        <f>SUM(B408:B498)</f>
        <v>181340.24</v>
      </c>
      <c r="C499" s="56"/>
      <c r="D499" s="57"/>
      <c r="E499" s="57"/>
      <c r="F499" s="56"/>
      <c r="G499" s="57"/>
      <c r="H499" s="56"/>
      <c r="I499" s="58">
        <f>SUM(I408:I498)</f>
        <v>181340.24</v>
      </c>
    </row>
    <row r="500" spans="1:9" ht="22.5" customHeight="1" thickTop="1">
      <c r="A500" s="320" t="s">
        <v>390</v>
      </c>
      <c r="B500" s="88"/>
      <c r="C500" s="89"/>
      <c r="D500" s="90"/>
      <c r="E500" s="90"/>
      <c r="F500" s="90"/>
      <c r="G500" s="90"/>
      <c r="H500" s="90"/>
      <c r="I500" s="36"/>
    </row>
    <row r="501" spans="1:9" ht="27" customHeight="1">
      <c r="A501" s="319" t="s">
        <v>35</v>
      </c>
      <c r="B501" s="37" t="s">
        <v>36</v>
      </c>
      <c r="C501" s="5" t="s">
        <v>37</v>
      </c>
      <c r="D501" s="5" t="s">
        <v>38</v>
      </c>
      <c r="E501" s="5" t="s">
        <v>39</v>
      </c>
      <c r="F501" s="5" t="s">
        <v>40</v>
      </c>
      <c r="G501" s="5" t="s">
        <v>41</v>
      </c>
      <c r="H501" s="6" t="s">
        <v>42</v>
      </c>
      <c r="I501" s="6" t="s">
        <v>43</v>
      </c>
    </row>
    <row r="502" spans="1:9">
      <c r="A502" s="96" t="s">
        <v>343</v>
      </c>
      <c r="B502" s="14">
        <v>15600</v>
      </c>
      <c r="C502" s="12">
        <v>1</v>
      </c>
      <c r="D502" s="9" t="s">
        <v>6</v>
      </c>
      <c r="E502" s="9" t="s">
        <v>6</v>
      </c>
      <c r="F502" s="9" t="s">
        <v>45</v>
      </c>
      <c r="G502" s="9" t="s">
        <v>46</v>
      </c>
      <c r="H502" s="63" t="s">
        <v>153</v>
      </c>
      <c r="I502" s="82"/>
    </row>
    <row r="503" spans="1:9">
      <c r="A503" s="96" t="s">
        <v>344</v>
      </c>
      <c r="B503" s="14">
        <v>6804</v>
      </c>
      <c r="C503" s="12">
        <v>1</v>
      </c>
      <c r="D503" s="9" t="s">
        <v>6</v>
      </c>
      <c r="E503" s="9" t="s">
        <v>6</v>
      </c>
      <c r="F503" s="9" t="s">
        <v>45</v>
      </c>
      <c r="G503" s="9" t="s">
        <v>46</v>
      </c>
      <c r="H503" s="63" t="s">
        <v>153</v>
      </c>
      <c r="I503" s="83">
        <f>B503+B502</f>
        <v>22404</v>
      </c>
    </row>
    <row r="504" spans="1:9">
      <c r="A504" s="96" t="s">
        <v>2922</v>
      </c>
      <c r="B504" s="14">
        <v>1300</v>
      </c>
      <c r="C504" s="12">
        <v>1</v>
      </c>
      <c r="D504" s="9" t="s">
        <v>6</v>
      </c>
      <c r="E504" s="9" t="s">
        <v>6</v>
      </c>
      <c r="F504" s="9" t="s">
        <v>44</v>
      </c>
      <c r="G504" s="9" t="s">
        <v>3291</v>
      </c>
      <c r="H504" s="63" t="s">
        <v>155</v>
      </c>
      <c r="I504" s="83"/>
    </row>
    <row r="505" spans="1:9">
      <c r="A505" s="19" t="s">
        <v>2923</v>
      </c>
      <c r="B505" s="14">
        <v>567</v>
      </c>
      <c r="C505" s="12">
        <v>1</v>
      </c>
      <c r="D505" s="9" t="s">
        <v>6</v>
      </c>
      <c r="E505" s="9" t="s">
        <v>6</v>
      </c>
      <c r="F505" s="9" t="s">
        <v>44</v>
      </c>
      <c r="G505" s="9" t="s">
        <v>3291</v>
      </c>
      <c r="H505" s="63" t="s">
        <v>155</v>
      </c>
      <c r="I505" s="83">
        <f>B505+B504</f>
        <v>1867</v>
      </c>
    </row>
    <row r="506" spans="1:9">
      <c r="A506" s="20" t="s">
        <v>3874</v>
      </c>
      <c r="B506" s="14">
        <f>2*300</f>
        <v>600</v>
      </c>
      <c r="C506" s="9" t="s">
        <v>44</v>
      </c>
      <c r="D506" s="9" t="s">
        <v>6</v>
      </c>
      <c r="E506" s="9" t="s">
        <v>6</v>
      </c>
      <c r="F506" s="9" t="s">
        <v>44</v>
      </c>
      <c r="G506" s="9" t="s">
        <v>3291</v>
      </c>
      <c r="H506" s="63" t="s">
        <v>156</v>
      </c>
      <c r="I506" s="83">
        <f>B506</f>
        <v>600</v>
      </c>
    </row>
    <row r="507" spans="1:9">
      <c r="A507" s="19" t="s">
        <v>345</v>
      </c>
      <c r="B507" s="14">
        <v>975</v>
      </c>
      <c r="C507" s="12">
        <v>1</v>
      </c>
      <c r="D507" s="9" t="s">
        <v>6</v>
      </c>
      <c r="E507" s="9" t="s">
        <v>6</v>
      </c>
      <c r="F507" s="9" t="s">
        <v>45</v>
      </c>
      <c r="G507" s="9" t="s">
        <v>46</v>
      </c>
      <c r="H507" s="63" t="s">
        <v>157</v>
      </c>
      <c r="I507" s="82"/>
    </row>
    <row r="508" spans="1:9">
      <c r="A508" s="19" t="s">
        <v>346</v>
      </c>
      <c r="B508" s="14">
        <v>552.83000000000004</v>
      </c>
      <c r="C508" s="12">
        <v>1</v>
      </c>
      <c r="D508" s="9" t="s">
        <v>6</v>
      </c>
      <c r="E508" s="9" t="s">
        <v>6</v>
      </c>
      <c r="F508" s="9" t="s">
        <v>45</v>
      </c>
      <c r="G508" s="9" t="s">
        <v>46</v>
      </c>
      <c r="H508" s="63" t="s">
        <v>157</v>
      </c>
      <c r="I508" s="83">
        <f>B508+B507</f>
        <v>1527.83</v>
      </c>
    </row>
    <row r="509" spans="1:9">
      <c r="A509" s="20" t="s">
        <v>347</v>
      </c>
      <c r="B509" s="14">
        <v>130</v>
      </c>
      <c r="C509" s="9" t="s">
        <v>44</v>
      </c>
      <c r="D509" s="9" t="s">
        <v>6</v>
      </c>
      <c r="E509" s="9" t="s">
        <v>6</v>
      </c>
      <c r="F509" s="9" t="s">
        <v>45</v>
      </c>
      <c r="G509" s="9" t="s">
        <v>46</v>
      </c>
      <c r="H509" s="63" t="s">
        <v>157</v>
      </c>
      <c r="I509" s="83"/>
    </row>
    <row r="510" spans="1:9">
      <c r="A510" s="20" t="s">
        <v>348</v>
      </c>
      <c r="B510" s="14">
        <v>73.709999999999994</v>
      </c>
      <c r="C510" s="12">
        <v>1</v>
      </c>
      <c r="D510" s="9" t="s">
        <v>6</v>
      </c>
      <c r="E510" s="9" t="s">
        <v>6</v>
      </c>
      <c r="F510" s="9" t="s">
        <v>45</v>
      </c>
      <c r="G510" s="9" t="s">
        <v>46</v>
      </c>
      <c r="H510" s="63" t="s">
        <v>157</v>
      </c>
      <c r="I510" s="83">
        <f>B510+B509</f>
        <v>203.70999999999998</v>
      </c>
    </row>
    <row r="511" spans="1:9">
      <c r="A511" s="19" t="s">
        <v>349</v>
      </c>
      <c r="B511" s="14">
        <v>1309.75</v>
      </c>
      <c r="C511" s="12">
        <v>1</v>
      </c>
      <c r="D511" s="9" t="s">
        <v>6</v>
      </c>
      <c r="E511" s="9" t="s">
        <v>6</v>
      </c>
      <c r="F511" s="9" t="s">
        <v>45</v>
      </c>
      <c r="G511" s="9" t="s">
        <v>46</v>
      </c>
      <c r="H511" s="63" t="s">
        <v>161</v>
      </c>
      <c r="I511" s="82"/>
    </row>
    <row r="512" spans="1:9">
      <c r="A512" s="19" t="s">
        <v>350</v>
      </c>
      <c r="B512" s="14">
        <v>571.25</v>
      </c>
      <c r="C512" s="12">
        <v>1</v>
      </c>
      <c r="D512" s="9" t="s">
        <v>6</v>
      </c>
      <c r="E512" s="9" t="s">
        <v>6</v>
      </c>
      <c r="F512" s="9" t="s">
        <v>45</v>
      </c>
      <c r="G512" s="9" t="s">
        <v>46</v>
      </c>
      <c r="H512" s="63" t="s">
        <v>161</v>
      </c>
      <c r="I512" s="83">
        <f>B512+B511</f>
        <v>1881</v>
      </c>
    </row>
    <row r="513" spans="1:9" ht="26.25" customHeight="1">
      <c r="A513" s="136" t="s">
        <v>3972</v>
      </c>
      <c r="B513" s="14">
        <v>125</v>
      </c>
      <c r="C513" s="12">
        <v>1</v>
      </c>
      <c r="D513" s="9" t="s">
        <v>6</v>
      </c>
      <c r="E513" s="9" t="s">
        <v>6</v>
      </c>
      <c r="F513" s="9" t="s">
        <v>44</v>
      </c>
      <c r="G513" s="9" t="s">
        <v>3291</v>
      </c>
      <c r="H513" s="63" t="s">
        <v>164</v>
      </c>
      <c r="I513" s="83">
        <f>B513</f>
        <v>125</v>
      </c>
    </row>
    <row r="514" spans="1:9" ht="27.75" customHeight="1">
      <c r="A514" s="136" t="s">
        <v>3745</v>
      </c>
      <c r="B514" s="14">
        <f>2*60</f>
        <v>120</v>
      </c>
      <c r="C514" s="12">
        <v>1</v>
      </c>
      <c r="D514" s="9" t="s">
        <v>6</v>
      </c>
      <c r="E514" s="9" t="s">
        <v>6</v>
      </c>
      <c r="F514" s="9" t="s">
        <v>44</v>
      </c>
      <c r="G514" s="9" t="s">
        <v>3291</v>
      </c>
      <c r="H514" s="63" t="s">
        <v>164</v>
      </c>
      <c r="I514" s="83">
        <f>B514</f>
        <v>120</v>
      </c>
    </row>
    <row r="515" spans="1:9">
      <c r="A515" s="97" t="s">
        <v>209</v>
      </c>
      <c r="B515" s="17">
        <v>150</v>
      </c>
      <c r="C515" s="15" t="s">
        <v>44</v>
      </c>
      <c r="D515" s="15" t="s">
        <v>6</v>
      </c>
      <c r="E515" s="15" t="s">
        <v>6</v>
      </c>
      <c r="F515" s="15" t="s">
        <v>45</v>
      </c>
      <c r="G515" s="15" t="s">
        <v>46</v>
      </c>
      <c r="H515" s="77" t="s">
        <v>170</v>
      </c>
      <c r="I515" s="82"/>
    </row>
    <row r="516" spans="1:9">
      <c r="A516" s="97" t="s">
        <v>351</v>
      </c>
      <c r="B516" s="17">
        <v>100</v>
      </c>
      <c r="C516" s="15" t="s">
        <v>44</v>
      </c>
      <c r="D516" s="15" t="s">
        <v>6</v>
      </c>
      <c r="E516" s="15" t="s">
        <v>6</v>
      </c>
      <c r="F516" s="15" t="s">
        <v>45</v>
      </c>
      <c r="G516" s="15" t="s">
        <v>46</v>
      </c>
      <c r="H516" s="77" t="s">
        <v>170</v>
      </c>
      <c r="I516" s="82"/>
    </row>
    <row r="517" spans="1:9">
      <c r="A517" s="97" t="s">
        <v>352</v>
      </c>
      <c r="B517" s="17">
        <v>45</v>
      </c>
      <c r="C517" s="15" t="s">
        <v>44</v>
      </c>
      <c r="D517" s="15" t="s">
        <v>6</v>
      </c>
      <c r="E517" s="15" t="s">
        <v>6</v>
      </c>
      <c r="F517" s="15" t="s">
        <v>45</v>
      </c>
      <c r="G517" s="15" t="s">
        <v>46</v>
      </c>
      <c r="H517" s="77" t="s">
        <v>170</v>
      </c>
      <c r="I517" s="82"/>
    </row>
    <row r="518" spans="1:9">
      <c r="A518" s="61" t="s">
        <v>353</v>
      </c>
      <c r="B518" s="17">
        <v>75</v>
      </c>
      <c r="C518" s="15" t="s">
        <v>44</v>
      </c>
      <c r="D518" s="15" t="s">
        <v>6</v>
      </c>
      <c r="E518" s="15" t="s">
        <v>6</v>
      </c>
      <c r="F518" s="15" t="s">
        <v>45</v>
      </c>
      <c r="G518" s="15" t="s">
        <v>46</v>
      </c>
      <c r="H518" s="77" t="s">
        <v>170</v>
      </c>
      <c r="I518" s="82"/>
    </row>
    <row r="519" spans="1:9">
      <c r="A519" s="21" t="s">
        <v>354</v>
      </c>
      <c r="B519" s="17">
        <v>50</v>
      </c>
      <c r="C519" s="15" t="s">
        <v>44</v>
      </c>
      <c r="D519" s="15" t="s">
        <v>6</v>
      </c>
      <c r="E519" s="15" t="s">
        <v>6</v>
      </c>
      <c r="F519" s="15" t="s">
        <v>45</v>
      </c>
      <c r="G519" s="15" t="s">
        <v>46</v>
      </c>
      <c r="H519" s="75">
        <v>54105</v>
      </c>
      <c r="I519" s="82"/>
    </row>
    <row r="520" spans="1:9">
      <c r="A520" s="21" t="s">
        <v>355</v>
      </c>
      <c r="B520" s="17">
        <v>50</v>
      </c>
      <c r="C520" s="15" t="s">
        <v>44</v>
      </c>
      <c r="D520" s="15" t="s">
        <v>6</v>
      </c>
      <c r="E520" s="15" t="s">
        <v>6</v>
      </c>
      <c r="F520" s="15" t="s">
        <v>45</v>
      </c>
      <c r="G520" s="15" t="s">
        <v>46</v>
      </c>
      <c r="H520" s="77" t="s">
        <v>170</v>
      </c>
      <c r="I520" s="82"/>
    </row>
    <row r="521" spans="1:9">
      <c r="A521" s="21" t="s">
        <v>167</v>
      </c>
      <c r="B521" s="17">
        <v>50</v>
      </c>
      <c r="C521" s="15" t="s">
        <v>44</v>
      </c>
      <c r="D521" s="15" t="s">
        <v>6</v>
      </c>
      <c r="E521" s="15" t="s">
        <v>6</v>
      </c>
      <c r="F521" s="15" t="s">
        <v>45</v>
      </c>
      <c r="G521" s="15" t="s">
        <v>46</v>
      </c>
      <c r="H521" s="77" t="s">
        <v>170</v>
      </c>
      <c r="I521" s="82"/>
    </row>
    <row r="522" spans="1:9">
      <c r="A522" s="21" t="s">
        <v>356</v>
      </c>
      <c r="B522" s="17">
        <v>45</v>
      </c>
      <c r="C522" s="15" t="s">
        <v>44</v>
      </c>
      <c r="D522" s="15" t="s">
        <v>6</v>
      </c>
      <c r="E522" s="15" t="s">
        <v>6</v>
      </c>
      <c r="F522" s="15" t="s">
        <v>45</v>
      </c>
      <c r="G522" s="15" t="s">
        <v>46</v>
      </c>
      <c r="H522" s="77" t="s">
        <v>170</v>
      </c>
      <c r="I522" s="82"/>
    </row>
    <row r="523" spans="1:9">
      <c r="A523" s="21" t="s">
        <v>357</v>
      </c>
      <c r="B523" s="17">
        <v>45</v>
      </c>
      <c r="C523" s="15" t="s">
        <v>44</v>
      </c>
      <c r="D523" s="15" t="s">
        <v>6</v>
      </c>
      <c r="E523" s="15" t="s">
        <v>6</v>
      </c>
      <c r="F523" s="15" t="s">
        <v>45</v>
      </c>
      <c r="G523" s="15" t="s">
        <v>46</v>
      </c>
      <c r="H523" s="77" t="s">
        <v>170</v>
      </c>
      <c r="I523" s="82"/>
    </row>
    <row r="524" spans="1:9">
      <c r="A524" s="21" t="s">
        <v>358</v>
      </c>
      <c r="B524" s="17">
        <v>50</v>
      </c>
      <c r="C524" s="15" t="s">
        <v>44</v>
      </c>
      <c r="D524" s="15" t="s">
        <v>6</v>
      </c>
      <c r="E524" s="15" t="s">
        <v>6</v>
      </c>
      <c r="F524" s="15" t="s">
        <v>45</v>
      </c>
      <c r="G524" s="15" t="s">
        <v>46</v>
      </c>
      <c r="H524" s="77" t="s">
        <v>170</v>
      </c>
      <c r="I524" s="83">
        <f>B524+B523+B522+B521+B520+B519+B518+B517+B516+B515</f>
        <v>660</v>
      </c>
    </row>
    <row r="525" spans="1:9">
      <c r="A525" s="21" t="s">
        <v>359</v>
      </c>
      <c r="B525" s="17">
        <v>45</v>
      </c>
      <c r="C525" s="15" t="s">
        <v>44</v>
      </c>
      <c r="D525" s="15" t="s">
        <v>6</v>
      </c>
      <c r="E525" s="15" t="s">
        <v>6</v>
      </c>
      <c r="F525" s="15" t="s">
        <v>45</v>
      </c>
      <c r="G525" s="15" t="s">
        <v>46</v>
      </c>
      <c r="H525" s="77" t="s">
        <v>173</v>
      </c>
      <c r="I525" s="83"/>
    </row>
    <row r="526" spans="1:9">
      <c r="A526" s="21" t="s">
        <v>360</v>
      </c>
      <c r="B526" s="17">
        <v>45</v>
      </c>
      <c r="C526" s="15" t="s">
        <v>44</v>
      </c>
      <c r="D526" s="15" t="s">
        <v>6</v>
      </c>
      <c r="E526" s="15" t="s">
        <v>6</v>
      </c>
      <c r="F526" s="15" t="s">
        <v>45</v>
      </c>
      <c r="G526" s="15" t="s">
        <v>46</v>
      </c>
      <c r="H526" s="77" t="s">
        <v>173</v>
      </c>
      <c r="I526" s="83">
        <f>B526+B525</f>
        <v>90</v>
      </c>
    </row>
    <row r="527" spans="1:9">
      <c r="A527" s="21" t="s">
        <v>361</v>
      </c>
      <c r="B527" s="17">
        <v>35</v>
      </c>
      <c r="C527" s="15" t="s">
        <v>44</v>
      </c>
      <c r="D527" s="15" t="s">
        <v>6</v>
      </c>
      <c r="E527" s="15" t="s">
        <v>6</v>
      </c>
      <c r="F527" s="15" t="s">
        <v>45</v>
      </c>
      <c r="G527" s="15" t="s">
        <v>46</v>
      </c>
      <c r="H527" s="75">
        <v>54114</v>
      </c>
      <c r="I527" s="82"/>
    </row>
    <row r="528" spans="1:9">
      <c r="A528" s="21" t="s">
        <v>362</v>
      </c>
      <c r="B528" s="17">
        <v>35</v>
      </c>
      <c r="C528" s="15" t="s">
        <v>44</v>
      </c>
      <c r="D528" s="15" t="s">
        <v>6</v>
      </c>
      <c r="E528" s="15" t="s">
        <v>6</v>
      </c>
      <c r="F528" s="15" t="s">
        <v>45</v>
      </c>
      <c r="G528" s="15" t="s">
        <v>46</v>
      </c>
      <c r="H528" s="75">
        <v>54114</v>
      </c>
      <c r="I528" s="82"/>
    </row>
    <row r="529" spans="1:9">
      <c r="A529" s="61" t="s">
        <v>363</v>
      </c>
      <c r="B529" s="17">
        <v>50</v>
      </c>
      <c r="C529" s="15" t="s">
        <v>44</v>
      </c>
      <c r="D529" s="15" t="s">
        <v>6</v>
      </c>
      <c r="E529" s="15" t="s">
        <v>6</v>
      </c>
      <c r="F529" s="15" t="s">
        <v>45</v>
      </c>
      <c r="G529" s="15" t="s">
        <v>46</v>
      </c>
      <c r="H529" s="77" t="s">
        <v>175</v>
      </c>
      <c r="I529" s="82"/>
    </row>
    <row r="530" spans="1:9">
      <c r="A530" s="61" t="s">
        <v>364</v>
      </c>
      <c r="B530" s="17">
        <v>35</v>
      </c>
      <c r="C530" s="15" t="s">
        <v>44</v>
      </c>
      <c r="D530" s="15" t="s">
        <v>6</v>
      </c>
      <c r="E530" s="15" t="s">
        <v>6</v>
      </c>
      <c r="F530" s="15" t="s">
        <v>45</v>
      </c>
      <c r="G530" s="15" t="s">
        <v>46</v>
      </c>
      <c r="H530" s="77" t="s">
        <v>175</v>
      </c>
      <c r="I530" s="82"/>
    </row>
    <row r="531" spans="1:9">
      <c r="A531" s="61" t="s">
        <v>365</v>
      </c>
      <c r="B531" s="17">
        <v>40</v>
      </c>
      <c r="C531" s="15" t="s">
        <v>44</v>
      </c>
      <c r="D531" s="15" t="s">
        <v>6</v>
      </c>
      <c r="E531" s="15" t="s">
        <v>6</v>
      </c>
      <c r="F531" s="15" t="s">
        <v>45</v>
      </c>
      <c r="G531" s="15" t="s">
        <v>46</v>
      </c>
      <c r="H531" s="77" t="s">
        <v>175</v>
      </c>
      <c r="I531" s="82"/>
    </row>
    <row r="532" spans="1:9">
      <c r="A532" s="21" t="s">
        <v>222</v>
      </c>
      <c r="B532" s="17">
        <v>20</v>
      </c>
      <c r="C532" s="15" t="s">
        <v>44</v>
      </c>
      <c r="D532" s="15" t="s">
        <v>6</v>
      </c>
      <c r="E532" s="15" t="s">
        <v>6</v>
      </c>
      <c r="F532" s="15" t="s">
        <v>45</v>
      </c>
      <c r="G532" s="15" t="s">
        <v>46</v>
      </c>
      <c r="H532" s="77" t="s">
        <v>175</v>
      </c>
      <c r="I532" s="82"/>
    </row>
    <row r="533" spans="1:9">
      <c r="A533" s="21" t="s">
        <v>366</v>
      </c>
      <c r="B533" s="17">
        <v>30</v>
      </c>
      <c r="C533" s="15" t="s">
        <v>44</v>
      </c>
      <c r="D533" s="15" t="s">
        <v>6</v>
      </c>
      <c r="E533" s="15" t="s">
        <v>6</v>
      </c>
      <c r="F533" s="15" t="s">
        <v>45</v>
      </c>
      <c r="G533" s="15" t="s">
        <v>46</v>
      </c>
      <c r="H533" s="77" t="s">
        <v>175</v>
      </c>
      <c r="I533" s="82"/>
    </row>
    <row r="534" spans="1:9">
      <c r="A534" s="21" t="s">
        <v>367</v>
      </c>
      <c r="B534" s="17">
        <v>25</v>
      </c>
      <c r="C534" s="15" t="s">
        <v>44</v>
      </c>
      <c r="D534" s="15" t="s">
        <v>6</v>
      </c>
      <c r="E534" s="15" t="s">
        <v>6</v>
      </c>
      <c r="F534" s="15" t="s">
        <v>45</v>
      </c>
      <c r="G534" s="15" t="s">
        <v>46</v>
      </c>
      <c r="H534" s="77" t="s">
        <v>175</v>
      </c>
      <c r="I534" s="82"/>
    </row>
    <row r="535" spans="1:9">
      <c r="A535" s="21" t="s">
        <v>368</v>
      </c>
      <c r="B535" s="17">
        <v>40</v>
      </c>
      <c r="C535" s="15" t="s">
        <v>44</v>
      </c>
      <c r="D535" s="15" t="s">
        <v>6</v>
      </c>
      <c r="E535" s="15" t="s">
        <v>6</v>
      </c>
      <c r="F535" s="15" t="s">
        <v>45</v>
      </c>
      <c r="G535" s="15" t="s">
        <v>46</v>
      </c>
      <c r="H535" s="77" t="s">
        <v>175</v>
      </c>
      <c r="I535" s="82"/>
    </row>
    <row r="536" spans="1:9">
      <c r="A536" s="21" t="s">
        <v>369</v>
      </c>
      <c r="B536" s="17">
        <v>40</v>
      </c>
      <c r="C536" s="15" t="s">
        <v>44</v>
      </c>
      <c r="D536" s="15" t="s">
        <v>6</v>
      </c>
      <c r="E536" s="15" t="s">
        <v>6</v>
      </c>
      <c r="F536" s="15" t="s">
        <v>45</v>
      </c>
      <c r="G536" s="15" t="s">
        <v>46</v>
      </c>
      <c r="H536" s="77" t="s">
        <v>175</v>
      </c>
      <c r="I536" s="82"/>
    </row>
    <row r="537" spans="1:9">
      <c r="A537" s="21" t="s">
        <v>370</v>
      </c>
      <c r="B537" s="17">
        <v>30</v>
      </c>
      <c r="C537" s="15" t="s">
        <v>44</v>
      </c>
      <c r="D537" s="15" t="s">
        <v>6</v>
      </c>
      <c r="E537" s="15" t="s">
        <v>6</v>
      </c>
      <c r="F537" s="15" t="s">
        <v>45</v>
      </c>
      <c r="G537" s="15" t="s">
        <v>46</v>
      </c>
      <c r="H537" s="77" t="s">
        <v>175</v>
      </c>
      <c r="I537" s="82"/>
    </row>
    <row r="538" spans="1:9">
      <c r="A538" s="21" t="s">
        <v>371</v>
      </c>
      <c r="B538" s="17">
        <v>40</v>
      </c>
      <c r="C538" s="15" t="s">
        <v>44</v>
      </c>
      <c r="D538" s="15" t="s">
        <v>6</v>
      </c>
      <c r="E538" s="15" t="s">
        <v>6</v>
      </c>
      <c r="F538" s="15" t="s">
        <v>45</v>
      </c>
      <c r="G538" s="15" t="s">
        <v>46</v>
      </c>
      <c r="H538" s="77" t="s">
        <v>175</v>
      </c>
      <c r="I538" s="82"/>
    </row>
    <row r="539" spans="1:9">
      <c r="A539" s="21" t="s">
        <v>372</v>
      </c>
      <c r="B539" s="17">
        <v>35</v>
      </c>
      <c r="C539" s="15" t="s">
        <v>44</v>
      </c>
      <c r="D539" s="15" t="s">
        <v>6</v>
      </c>
      <c r="E539" s="15" t="s">
        <v>6</v>
      </c>
      <c r="F539" s="15" t="s">
        <v>45</v>
      </c>
      <c r="G539" s="15" t="s">
        <v>46</v>
      </c>
      <c r="H539" s="77" t="s">
        <v>175</v>
      </c>
      <c r="I539" s="82"/>
    </row>
    <row r="540" spans="1:9">
      <c r="A540" s="61" t="s">
        <v>373</v>
      </c>
      <c r="B540" s="17">
        <v>25</v>
      </c>
      <c r="C540" s="15" t="s">
        <v>44</v>
      </c>
      <c r="D540" s="15" t="s">
        <v>6</v>
      </c>
      <c r="E540" s="15" t="s">
        <v>6</v>
      </c>
      <c r="F540" s="15" t="s">
        <v>45</v>
      </c>
      <c r="G540" s="15" t="s">
        <v>46</v>
      </c>
      <c r="H540" s="77" t="s">
        <v>175</v>
      </c>
      <c r="I540" s="82"/>
    </row>
    <row r="541" spans="1:9">
      <c r="A541" s="61" t="s">
        <v>374</v>
      </c>
      <c r="B541" s="17">
        <v>30</v>
      </c>
      <c r="C541" s="15" t="s">
        <v>44</v>
      </c>
      <c r="D541" s="15" t="s">
        <v>6</v>
      </c>
      <c r="E541" s="15" t="s">
        <v>6</v>
      </c>
      <c r="F541" s="15" t="s">
        <v>45</v>
      </c>
      <c r="G541" s="15" t="s">
        <v>46</v>
      </c>
      <c r="H541" s="77" t="s">
        <v>175</v>
      </c>
      <c r="I541" s="82"/>
    </row>
    <row r="542" spans="1:9">
      <c r="A542" s="61" t="s">
        <v>375</v>
      </c>
      <c r="B542" s="17">
        <v>30</v>
      </c>
      <c r="C542" s="15" t="s">
        <v>44</v>
      </c>
      <c r="D542" s="15" t="s">
        <v>6</v>
      </c>
      <c r="E542" s="15" t="s">
        <v>6</v>
      </c>
      <c r="F542" s="15" t="s">
        <v>45</v>
      </c>
      <c r="G542" s="15" t="s">
        <v>46</v>
      </c>
      <c r="H542" s="77" t="s">
        <v>175</v>
      </c>
      <c r="I542" s="82"/>
    </row>
    <row r="543" spans="1:9">
      <c r="A543" s="61" t="s">
        <v>376</v>
      </c>
      <c r="B543" s="17">
        <v>15</v>
      </c>
      <c r="C543" s="15" t="s">
        <v>44</v>
      </c>
      <c r="D543" s="15" t="s">
        <v>6</v>
      </c>
      <c r="E543" s="15" t="s">
        <v>6</v>
      </c>
      <c r="F543" s="15" t="s">
        <v>45</v>
      </c>
      <c r="G543" s="15" t="s">
        <v>46</v>
      </c>
      <c r="H543" s="77" t="s">
        <v>175</v>
      </c>
      <c r="I543" s="82"/>
    </row>
    <row r="544" spans="1:9">
      <c r="A544" s="61" t="s">
        <v>377</v>
      </c>
      <c r="B544" s="17">
        <v>30</v>
      </c>
      <c r="C544" s="15" t="s">
        <v>44</v>
      </c>
      <c r="D544" s="15" t="s">
        <v>6</v>
      </c>
      <c r="E544" s="15" t="s">
        <v>6</v>
      </c>
      <c r="F544" s="15" t="s">
        <v>45</v>
      </c>
      <c r="G544" s="15" t="s">
        <v>46</v>
      </c>
      <c r="H544" s="77" t="s">
        <v>175</v>
      </c>
      <c r="I544" s="82"/>
    </row>
    <row r="545" spans="1:9">
      <c r="A545" s="61" t="s">
        <v>378</v>
      </c>
      <c r="B545" s="17">
        <v>25</v>
      </c>
      <c r="C545" s="15" t="s">
        <v>44</v>
      </c>
      <c r="D545" s="15" t="s">
        <v>6</v>
      </c>
      <c r="E545" s="15" t="s">
        <v>6</v>
      </c>
      <c r="F545" s="15" t="s">
        <v>45</v>
      </c>
      <c r="G545" s="15" t="s">
        <v>46</v>
      </c>
      <c r="H545" s="77" t="s">
        <v>175</v>
      </c>
      <c r="I545" s="82"/>
    </row>
    <row r="546" spans="1:9">
      <c r="A546" s="21" t="s">
        <v>379</v>
      </c>
      <c r="B546" s="17">
        <v>30</v>
      </c>
      <c r="C546" s="15" t="s">
        <v>44</v>
      </c>
      <c r="D546" s="15" t="s">
        <v>6</v>
      </c>
      <c r="E546" s="15" t="s">
        <v>6</v>
      </c>
      <c r="F546" s="15" t="s">
        <v>45</v>
      </c>
      <c r="G546" s="15" t="s">
        <v>46</v>
      </c>
      <c r="H546" s="75">
        <v>54114</v>
      </c>
      <c r="I546" s="83">
        <f>B546+B545+B544+B543+B542+B541+B540+B539+B538+B537+B536+B535+B534+B533+B532+B531+B530+B529+B528+B527</f>
        <v>640</v>
      </c>
    </row>
    <row r="547" spans="1:9">
      <c r="A547" s="21" t="s">
        <v>380</v>
      </c>
      <c r="B547" s="17">
        <v>190</v>
      </c>
      <c r="C547" s="15" t="s">
        <v>44</v>
      </c>
      <c r="D547" s="15" t="s">
        <v>6</v>
      </c>
      <c r="E547" s="15" t="s">
        <v>6</v>
      </c>
      <c r="F547" s="15" t="s">
        <v>45</v>
      </c>
      <c r="G547" s="15" t="s">
        <v>46</v>
      </c>
      <c r="H547" s="75">
        <v>54115</v>
      </c>
      <c r="I547" s="82"/>
    </row>
    <row r="548" spans="1:9">
      <c r="A548" s="21" t="s">
        <v>178</v>
      </c>
      <c r="B548" s="17">
        <v>190</v>
      </c>
      <c r="C548" s="15" t="s">
        <v>44</v>
      </c>
      <c r="D548" s="15" t="s">
        <v>6</v>
      </c>
      <c r="E548" s="15" t="s">
        <v>6</v>
      </c>
      <c r="F548" s="15" t="s">
        <v>45</v>
      </c>
      <c r="G548" s="15" t="s">
        <v>46</v>
      </c>
      <c r="H548" s="75">
        <v>54115</v>
      </c>
      <c r="I548" s="82"/>
    </row>
    <row r="549" spans="1:9">
      <c r="A549" s="21" t="s">
        <v>241</v>
      </c>
      <c r="B549" s="17">
        <v>60</v>
      </c>
      <c r="C549" s="15" t="s">
        <v>44</v>
      </c>
      <c r="D549" s="15" t="s">
        <v>6</v>
      </c>
      <c r="E549" s="15" t="s">
        <v>6</v>
      </c>
      <c r="F549" s="15" t="s">
        <v>45</v>
      </c>
      <c r="G549" s="15" t="s">
        <v>46</v>
      </c>
      <c r="H549" s="77" t="s">
        <v>177</v>
      </c>
      <c r="I549" s="83">
        <f>B549+B548+B547</f>
        <v>440</v>
      </c>
    </row>
    <row r="550" spans="1:9">
      <c r="A550" s="21" t="s">
        <v>381</v>
      </c>
      <c r="B550" s="17">
        <v>150</v>
      </c>
      <c r="C550" s="15" t="s">
        <v>44</v>
      </c>
      <c r="D550" s="15" t="s">
        <v>6</v>
      </c>
      <c r="E550" s="15" t="s">
        <v>6</v>
      </c>
      <c r="F550" s="15" t="s">
        <v>45</v>
      </c>
      <c r="G550" s="15" t="s">
        <v>46</v>
      </c>
      <c r="H550" s="77" t="s">
        <v>382</v>
      </c>
      <c r="I550" s="83">
        <f>B550</f>
        <v>150</v>
      </c>
    </row>
    <row r="551" spans="1:9">
      <c r="A551" s="21" t="s">
        <v>384</v>
      </c>
      <c r="B551" s="17">
        <v>15</v>
      </c>
      <c r="C551" s="15" t="s">
        <v>44</v>
      </c>
      <c r="D551" s="15" t="s">
        <v>6</v>
      </c>
      <c r="E551" s="15" t="s">
        <v>6</v>
      </c>
      <c r="F551" s="15" t="s">
        <v>45</v>
      </c>
      <c r="G551" s="15" t="s">
        <v>385</v>
      </c>
      <c r="H551" s="77" t="s">
        <v>383</v>
      </c>
      <c r="I551" s="83">
        <f>B551</f>
        <v>15</v>
      </c>
    </row>
    <row r="552" spans="1:9">
      <c r="A552" s="21" t="s">
        <v>386</v>
      </c>
      <c r="B552" s="17">
        <v>300</v>
      </c>
      <c r="C552" s="15" t="s">
        <v>44</v>
      </c>
      <c r="D552" s="15" t="s">
        <v>6</v>
      </c>
      <c r="E552" s="15" t="s">
        <v>6</v>
      </c>
      <c r="F552" s="15" t="s">
        <v>45</v>
      </c>
      <c r="G552" s="15" t="s">
        <v>46</v>
      </c>
      <c r="H552" s="77" t="s">
        <v>180</v>
      </c>
      <c r="I552" s="83"/>
    </row>
    <row r="553" spans="1:9">
      <c r="A553" s="61" t="s">
        <v>387</v>
      </c>
      <c r="B553" s="17">
        <v>25</v>
      </c>
      <c r="C553" s="15" t="s">
        <v>44</v>
      </c>
      <c r="D553" s="15" t="s">
        <v>6</v>
      </c>
      <c r="E553" s="15" t="s">
        <v>6</v>
      </c>
      <c r="F553" s="15" t="s">
        <v>45</v>
      </c>
      <c r="G553" s="15" t="s">
        <v>46</v>
      </c>
      <c r="H553" s="77" t="s">
        <v>180</v>
      </c>
      <c r="I553" s="83">
        <f>B553+B552</f>
        <v>325</v>
      </c>
    </row>
    <row r="554" spans="1:9">
      <c r="A554" s="407" t="s">
        <v>594</v>
      </c>
      <c r="B554" s="25">
        <v>500</v>
      </c>
      <c r="C554" s="99">
        <v>1</v>
      </c>
      <c r="D554" s="67" t="s">
        <v>6</v>
      </c>
      <c r="E554" s="67" t="s">
        <v>6</v>
      </c>
      <c r="F554" s="67" t="s">
        <v>45</v>
      </c>
      <c r="G554" s="67" t="s">
        <v>46</v>
      </c>
      <c r="H554" s="100" t="s">
        <v>2894</v>
      </c>
      <c r="I554" s="86">
        <f>B554</f>
        <v>500</v>
      </c>
    </row>
    <row r="555" spans="1:9" ht="15.75" thickBot="1">
      <c r="A555" s="407" t="s">
        <v>1275</v>
      </c>
      <c r="B555" s="25">
        <v>500</v>
      </c>
      <c r="C555" s="99">
        <v>1</v>
      </c>
      <c r="D555" s="67" t="s">
        <v>6</v>
      </c>
      <c r="E555" s="67" t="s">
        <v>6</v>
      </c>
      <c r="F555" s="67" t="s">
        <v>45</v>
      </c>
      <c r="G555" s="67" t="s">
        <v>46</v>
      </c>
      <c r="H555" s="100" t="s">
        <v>250</v>
      </c>
      <c r="I555" s="86">
        <f>B555</f>
        <v>500</v>
      </c>
    </row>
    <row r="556" spans="1:9" ht="27" customHeight="1" thickTop="1" thickBot="1">
      <c r="A556" s="175" t="s">
        <v>3444</v>
      </c>
      <c r="B556" s="91">
        <f>SUM(B502:B555)</f>
        <v>32048.54</v>
      </c>
      <c r="C556" s="92"/>
      <c r="D556" s="93"/>
      <c r="E556" s="93"/>
      <c r="F556" s="93"/>
      <c r="G556" s="93"/>
      <c r="H556" s="94"/>
      <c r="I556" s="95">
        <f>SUM(I502:I555)</f>
        <v>32048.54</v>
      </c>
    </row>
    <row r="557" spans="1:9" ht="15.75" thickTop="1"/>
    <row r="594" spans="1:9" ht="23.25" customHeight="1">
      <c r="A594" s="320" t="s">
        <v>3709</v>
      </c>
      <c r="B594" s="40"/>
      <c r="C594" s="47"/>
      <c r="D594" s="35"/>
      <c r="E594" s="35"/>
      <c r="F594" s="47"/>
      <c r="G594" s="35"/>
      <c r="H594" s="47"/>
      <c r="I594" s="36"/>
    </row>
    <row r="595" spans="1:9" ht="27" customHeight="1">
      <c r="A595" s="319" t="s">
        <v>35</v>
      </c>
      <c r="B595" s="37" t="s">
        <v>36</v>
      </c>
      <c r="C595" s="5" t="s">
        <v>37</v>
      </c>
      <c r="D595" s="5" t="s">
        <v>38</v>
      </c>
      <c r="E595" s="5" t="s">
        <v>39</v>
      </c>
      <c r="F595" s="5" t="s">
        <v>40</v>
      </c>
      <c r="G595" s="5" t="s">
        <v>41</v>
      </c>
      <c r="H595" s="53" t="s">
        <v>42</v>
      </c>
      <c r="I595" s="6" t="s">
        <v>43</v>
      </c>
    </row>
    <row r="596" spans="1:9">
      <c r="A596" s="105" t="s">
        <v>391</v>
      </c>
      <c r="B596" s="10">
        <v>12000</v>
      </c>
      <c r="C596" s="12">
        <v>1</v>
      </c>
      <c r="D596" s="9" t="s">
        <v>6</v>
      </c>
      <c r="E596" s="9" t="s">
        <v>6</v>
      </c>
      <c r="F596" s="9" t="s">
        <v>45</v>
      </c>
      <c r="G596" s="9" t="s">
        <v>46</v>
      </c>
      <c r="H596" s="63" t="s">
        <v>153</v>
      </c>
      <c r="I596" s="106"/>
    </row>
    <row r="597" spans="1:9">
      <c r="A597" s="105" t="s">
        <v>3746</v>
      </c>
      <c r="B597" s="14">
        <v>9360</v>
      </c>
      <c r="C597" s="12">
        <v>1</v>
      </c>
      <c r="D597" s="9" t="s">
        <v>6</v>
      </c>
      <c r="E597" s="9" t="s">
        <v>6</v>
      </c>
      <c r="F597" s="9" t="s">
        <v>45</v>
      </c>
      <c r="G597" s="9" t="s">
        <v>46</v>
      </c>
      <c r="H597" s="63" t="s">
        <v>153</v>
      </c>
      <c r="I597" s="106"/>
    </row>
    <row r="598" spans="1:9">
      <c r="A598" s="105" t="s">
        <v>199</v>
      </c>
      <c r="B598" s="10">
        <v>7164</v>
      </c>
      <c r="C598" s="12">
        <v>1</v>
      </c>
      <c r="D598" s="9" t="s">
        <v>6</v>
      </c>
      <c r="E598" s="9" t="s">
        <v>6</v>
      </c>
      <c r="F598" s="9" t="s">
        <v>45</v>
      </c>
      <c r="G598" s="9" t="s">
        <v>46</v>
      </c>
      <c r="H598" s="63" t="s">
        <v>153</v>
      </c>
      <c r="I598" s="106"/>
    </row>
    <row r="599" spans="1:9">
      <c r="A599" s="105" t="s">
        <v>199</v>
      </c>
      <c r="B599" s="14">
        <v>6564</v>
      </c>
      <c r="C599" s="12">
        <v>1</v>
      </c>
      <c r="D599" s="9" t="s">
        <v>6</v>
      </c>
      <c r="E599" s="9" t="s">
        <v>6</v>
      </c>
      <c r="F599" s="9" t="s">
        <v>45</v>
      </c>
      <c r="G599" s="9" t="s">
        <v>46</v>
      </c>
      <c r="H599" s="63" t="s">
        <v>153</v>
      </c>
      <c r="I599" s="13">
        <f>B599+B596+B597+B598</f>
        <v>35088</v>
      </c>
    </row>
    <row r="600" spans="1:9">
      <c r="A600" s="105" t="s">
        <v>2924</v>
      </c>
      <c r="B600" s="14">
        <v>1000</v>
      </c>
      <c r="C600" s="12">
        <v>1</v>
      </c>
      <c r="D600" s="9" t="s">
        <v>6</v>
      </c>
      <c r="E600" s="9" t="s">
        <v>6</v>
      </c>
      <c r="F600" s="9" t="s">
        <v>44</v>
      </c>
      <c r="G600" s="9" t="s">
        <v>3291</v>
      </c>
      <c r="H600" s="63" t="s">
        <v>155</v>
      </c>
      <c r="I600" s="13"/>
    </row>
    <row r="601" spans="1:9">
      <c r="A601" s="30" t="s">
        <v>3875</v>
      </c>
      <c r="B601" s="14">
        <v>780</v>
      </c>
      <c r="C601" s="12">
        <v>1</v>
      </c>
      <c r="D601" s="9" t="s">
        <v>6</v>
      </c>
      <c r="E601" s="9" t="s">
        <v>6</v>
      </c>
      <c r="F601" s="9" t="s">
        <v>44</v>
      </c>
      <c r="G601" s="9" t="s">
        <v>3291</v>
      </c>
      <c r="H601" s="63" t="s">
        <v>155</v>
      </c>
      <c r="I601" s="13"/>
    </row>
    <row r="602" spans="1:9">
      <c r="A602" s="30" t="s">
        <v>2913</v>
      </c>
      <c r="B602" s="14">
        <v>597</v>
      </c>
      <c r="C602" s="12">
        <v>1</v>
      </c>
      <c r="D602" s="9" t="s">
        <v>6</v>
      </c>
      <c r="E602" s="9" t="s">
        <v>6</v>
      </c>
      <c r="F602" s="9" t="s">
        <v>44</v>
      </c>
      <c r="G602" s="9" t="s">
        <v>3291</v>
      </c>
      <c r="H602" s="63" t="s">
        <v>155</v>
      </c>
      <c r="I602" s="13"/>
    </row>
    <row r="603" spans="1:9">
      <c r="A603" s="30" t="s">
        <v>2925</v>
      </c>
      <c r="B603" s="14">
        <v>547</v>
      </c>
      <c r="C603" s="12">
        <v>1</v>
      </c>
      <c r="D603" s="9" t="s">
        <v>6</v>
      </c>
      <c r="E603" s="9" t="s">
        <v>6</v>
      </c>
      <c r="F603" s="9" t="s">
        <v>44</v>
      </c>
      <c r="G603" s="9" t="s">
        <v>3291</v>
      </c>
      <c r="H603" s="63" t="s">
        <v>155</v>
      </c>
      <c r="I603" s="13">
        <f>B603+B600+B601+B602</f>
        <v>2924</v>
      </c>
    </row>
    <row r="604" spans="1:9">
      <c r="A604" s="20" t="s">
        <v>2926</v>
      </c>
      <c r="B604" s="14">
        <f>4*300</f>
        <v>1200</v>
      </c>
      <c r="C604" s="12">
        <v>1</v>
      </c>
      <c r="D604" s="9" t="s">
        <v>6</v>
      </c>
      <c r="E604" s="9" t="s">
        <v>6</v>
      </c>
      <c r="F604" s="9" t="s">
        <v>44</v>
      </c>
      <c r="G604" s="9" t="s">
        <v>3291</v>
      </c>
      <c r="H604" s="63" t="s">
        <v>156</v>
      </c>
      <c r="I604" s="13">
        <f>B604</f>
        <v>1200</v>
      </c>
    </row>
    <row r="605" spans="1:9">
      <c r="A605" s="107" t="s">
        <v>392</v>
      </c>
      <c r="B605" s="14">
        <v>975</v>
      </c>
      <c r="C605" s="12">
        <v>1</v>
      </c>
      <c r="D605" s="9" t="s">
        <v>6</v>
      </c>
      <c r="E605" s="9" t="s">
        <v>6</v>
      </c>
      <c r="F605" s="9" t="s">
        <v>45</v>
      </c>
      <c r="G605" s="9" t="s">
        <v>46</v>
      </c>
      <c r="H605" s="63" t="s">
        <v>157</v>
      </c>
      <c r="I605" s="13"/>
    </row>
    <row r="606" spans="1:9">
      <c r="A606" s="107" t="s">
        <v>3991</v>
      </c>
      <c r="B606" s="14">
        <v>760.5</v>
      </c>
      <c r="C606" s="12">
        <v>1</v>
      </c>
      <c r="D606" s="9" t="s">
        <v>6</v>
      </c>
      <c r="E606" s="9" t="s">
        <v>6</v>
      </c>
      <c r="F606" s="9" t="s">
        <v>45</v>
      </c>
      <c r="G606" s="9" t="s">
        <v>46</v>
      </c>
      <c r="H606" s="63" t="s">
        <v>157</v>
      </c>
      <c r="I606" s="13"/>
    </row>
    <row r="607" spans="1:9">
      <c r="A607" s="107" t="s">
        <v>202</v>
      </c>
      <c r="B607" s="14">
        <v>582.08000000000004</v>
      </c>
      <c r="C607" s="12">
        <v>1</v>
      </c>
      <c r="D607" s="9" t="s">
        <v>6</v>
      </c>
      <c r="E607" s="9" t="s">
        <v>6</v>
      </c>
      <c r="F607" s="9" t="s">
        <v>45</v>
      </c>
      <c r="G607" s="9" t="s">
        <v>46</v>
      </c>
      <c r="H607" s="63" t="s">
        <v>157</v>
      </c>
      <c r="I607" s="13"/>
    </row>
    <row r="608" spans="1:9">
      <c r="A608" s="107" t="s">
        <v>202</v>
      </c>
      <c r="B608" s="14">
        <v>533.33000000000004</v>
      </c>
      <c r="C608" s="12">
        <v>1</v>
      </c>
      <c r="D608" s="9" t="s">
        <v>6</v>
      </c>
      <c r="E608" s="9" t="s">
        <v>6</v>
      </c>
      <c r="F608" s="9" t="s">
        <v>45</v>
      </c>
      <c r="G608" s="9" t="s">
        <v>46</v>
      </c>
      <c r="H608" s="63" t="s">
        <v>157</v>
      </c>
      <c r="I608" s="13">
        <f>B608+B605+B606+B607</f>
        <v>2850.91</v>
      </c>
    </row>
    <row r="609" spans="1:9" ht="27" customHeight="1">
      <c r="A609" s="20" t="s">
        <v>393</v>
      </c>
      <c r="B609" s="14">
        <v>130</v>
      </c>
      <c r="C609" s="9" t="s">
        <v>44</v>
      </c>
      <c r="D609" s="9" t="s">
        <v>6</v>
      </c>
      <c r="E609" s="9" t="s">
        <v>6</v>
      </c>
      <c r="F609" s="9" t="s">
        <v>45</v>
      </c>
      <c r="G609" s="9" t="s">
        <v>46</v>
      </c>
      <c r="H609" s="63" t="s">
        <v>157</v>
      </c>
      <c r="I609" s="13"/>
    </row>
    <row r="610" spans="1:9">
      <c r="A610" s="20" t="s">
        <v>3992</v>
      </c>
      <c r="B610" s="108">
        <v>101.4</v>
      </c>
      <c r="C610" s="9" t="s">
        <v>44</v>
      </c>
      <c r="D610" s="9" t="s">
        <v>6</v>
      </c>
      <c r="E610" s="9" t="s">
        <v>6</v>
      </c>
      <c r="F610" s="9" t="s">
        <v>45</v>
      </c>
      <c r="G610" s="9" t="s">
        <v>46</v>
      </c>
      <c r="H610" s="63" t="s">
        <v>157</v>
      </c>
      <c r="I610" s="13"/>
    </row>
    <row r="611" spans="1:9">
      <c r="A611" s="20" t="s">
        <v>394</v>
      </c>
      <c r="B611" s="108">
        <v>77.61</v>
      </c>
      <c r="C611" s="9" t="s">
        <v>44</v>
      </c>
      <c r="D611" s="9" t="s">
        <v>6</v>
      </c>
      <c r="E611" s="9" t="s">
        <v>6</v>
      </c>
      <c r="F611" s="9" t="s">
        <v>45</v>
      </c>
      <c r="G611" s="9" t="s">
        <v>46</v>
      </c>
      <c r="H611" s="63" t="s">
        <v>157</v>
      </c>
      <c r="I611" s="13"/>
    </row>
    <row r="612" spans="1:9">
      <c r="A612" s="20" t="s">
        <v>394</v>
      </c>
      <c r="B612" s="108">
        <v>71.11</v>
      </c>
      <c r="C612" s="9" t="s">
        <v>44</v>
      </c>
      <c r="D612" s="9" t="s">
        <v>6</v>
      </c>
      <c r="E612" s="9" t="s">
        <v>6</v>
      </c>
      <c r="F612" s="9" t="s">
        <v>45</v>
      </c>
      <c r="G612" s="9" t="s">
        <v>46</v>
      </c>
      <c r="H612" s="63" t="s">
        <v>157</v>
      </c>
      <c r="I612" s="13">
        <f>B612+B609+B610+B611</f>
        <v>380.12</v>
      </c>
    </row>
    <row r="613" spans="1:9">
      <c r="A613" s="107" t="s">
        <v>395</v>
      </c>
      <c r="B613" s="14">
        <v>1007.5</v>
      </c>
      <c r="C613" s="12">
        <v>1</v>
      </c>
      <c r="D613" s="9" t="s">
        <v>6</v>
      </c>
      <c r="E613" s="9" t="s">
        <v>6</v>
      </c>
      <c r="F613" s="9" t="s">
        <v>45</v>
      </c>
      <c r="G613" s="9" t="s">
        <v>46</v>
      </c>
      <c r="H613" s="63" t="s">
        <v>161</v>
      </c>
      <c r="I613" s="13"/>
    </row>
    <row r="614" spans="1:9">
      <c r="A614" s="107" t="s">
        <v>3990</v>
      </c>
      <c r="B614" s="14">
        <v>785.85</v>
      </c>
      <c r="C614" s="12">
        <v>1</v>
      </c>
      <c r="D614" s="9" t="s">
        <v>6</v>
      </c>
      <c r="E614" s="9" t="s">
        <v>6</v>
      </c>
      <c r="F614" s="9" t="s">
        <v>45</v>
      </c>
      <c r="G614" s="9" t="s">
        <v>46</v>
      </c>
      <c r="H614" s="63" t="s">
        <v>161</v>
      </c>
      <c r="I614" s="13"/>
    </row>
    <row r="615" spans="1:9">
      <c r="A615" s="107" t="s">
        <v>396</v>
      </c>
      <c r="B615" s="14">
        <v>601.48</v>
      </c>
      <c r="C615" s="12">
        <v>1</v>
      </c>
      <c r="D615" s="9" t="s">
        <v>6</v>
      </c>
      <c r="E615" s="9" t="s">
        <v>6</v>
      </c>
      <c r="F615" s="9" t="s">
        <v>45</v>
      </c>
      <c r="G615" s="9" t="s">
        <v>46</v>
      </c>
      <c r="H615" s="63" t="s">
        <v>161</v>
      </c>
      <c r="I615" s="13"/>
    </row>
    <row r="616" spans="1:9">
      <c r="A616" s="107" t="s">
        <v>396</v>
      </c>
      <c r="B616" s="14">
        <v>551.1</v>
      </c>
      <c r="C616" s="12">
        <v>1</v>
      </c>
      <c r="D616" s="9" t="s">
        <v>6</v>
      </c>
      <c r="E616" s="9" t="s">
        <v>6</v>
      </c>
      <c r="F616" s="9" t="s">
        <v>45</v>
      </c>
      <c r="G616" s="9" t="s">
        <v>46</v>
      </c>
      <c r="H616" s="63" t="s">
        <v>161</v>
      </c>
      <c r="I616" s="13">
        <f>B616+B613+B615+B614</f>
        <v>2945.93</v>
      </c>
    </row>
    <row r="617" spans="1:9" ht="26.25" customHeight="1">
      <c r="A617" s="20" t="s">
        <v>2997</v>
      </c>
      <c r="B617" s="14">
        <v>125</v>
      </c>
      <c r="C617" s="12">
        <v>1</v>
      </c>
      <c r="D617" s="9" t="s">
        <v>6</v>
      </c>
      <c r="E617" s="9" t="s">
        <v>6</v>
      </c>
      <c r="F617" s="9" t="s">
        <v>44</v>
      </c>
      <c r="G617" s="9" t="s">
        <v>3291</v>
      </c>
      <c r="H617" s="63" t="s">
        <v>164</v>
      </c>
      <c r="I617" s="13">
        <f>B617</f>
        <v>125</v>
      </c>
    </row>
    <row r="618" spans="1:9" ht="26.25" customHeight="1">
      <c r="A618" s="20" t="s">
        <v>2927</v>
      </c>
      <c r="B618" s="14">
        <f>4*60</f>
        <v>240</v>
      </c>
      <c r="C618" s="12">
        <v>1</v>
      </c>
      <c r="D618" s="9" t="s">
        <v>6</v>
      </c>
      <c r="E618" s="9" t="s">
        <v>6</v>
      </c>
      <c r="F618" s="9" t="s">
        <v>44</v>
      </c>
      <c r="G618" s="9" t="s">
        <v>3291</v>
      </c>
      <c r="H618" s="63" t="s">
        <v>164</v>
      </c>
      <c r="I618" s="13">
        <f>B618</f>
        <v>240</v>
      </c>
    </row>
    <row r="619" spans="1:9">
      <c r="A619" s="20" t="s">
        <v>397</v>
      </c>
      <c r="B619" s="14">
        <v>500</v>
      </c>
      <c r="C619" s="12">
        <v>1</v>
      </c>
      <c r="D619" s="9" t="s">
        <v>6</v>
      </c>
      <c r="E619" s="9" t="s">
        <v>6</v>
      </c>
      <c r="F619" s="9" t="s">
        <v>45</v>
      </c>
      <c r="G619" s="9" t="s">
        <v>46</v>
      </c>
      <c r="H619" s="63" t="s">
        <v>208</v>
      </c>
      <c r="I619" s="13">
        <f>B619</f>
        <v>500</v>
      </c>
    </row>
    <row r="620" spans="1:9">
      <c r="A620" s="20" t="s">
        <v>398</v>
      </c>
      <c r="B620" s="14">
        <v>80</v>
      </c>
      <c r="C620" s="12">
        <v>1</v>
      </c>
      <c r="D620" s="9" t="s">
        <v>6</v>
      </c>
      <c r="E620" s="9" t="s">
        <v>6</v>
      </c>
      <c r="F620" s="9" t="s">
        <v>45</v>
      </c>
      <c r="G620" s="9" t="s">
        <v>46</v>
      </c>
      <c r="H620" s="63" t="s">
        <v>399</v>
      </c>
      <c r="I620" s="13"/>
    </row>
    <row r="621" spans="1:9">
      <c r="A621" s="20" t="s">
        <v>400</v>
      </c>
      <c r="B621" s="14">
        <v>40</v>
      </c>
      <c r="C621" s="12">
        <v>1</v>
      </c>
      <c r="D621" s="9" t="s">
        <v>6</v>
      </c>
      <c r="E621" s="9" t="s">
        <v>6</v>
      </c>
      <c r="F621" s="9" t="s">
        <v>45</v>
      </c>
      <c r="G621" s="9" t="s">
        <v>46</v>
      </c>
      <c r="H621" s="63" t="s">
        <v>399</v>
      </c>
      <c r="I621" s="13">
        <f>B621+B620</f>
        <v>120</v>
      </c>
    </row>
    <row r="622" spans="1:9">
      <c r="A622" s="20" t="s">
        <v>289</v>
      </c>
      <c r="B622" s="14">
        <v>40</v>
      </c>
      <c r="C622" s="12">
        <v>1</v>
      </c>
      <c r="D622" s="9" t="s">
        <v>6</v>
      </c>
      <c r="E622" s="9" t="s">
        <v>6</v>
      </c>
      <c r="F622" s="9" t="s">
        <v>45</v>
      </c>
      <c r="G622" s="9" t="s">
        <v>46</v>
      </c>
      <c r="H622" s="63" t="s">
        <v>170</v>
      </c>
      <c r="I622" s="13"/>
    </row>
    <row r="623" spans="1:9">
      <c r="A623" s="20" t="s">
        <v>401</v>
      </c>
      <c r="B623" s="14">
        <v>20</v>
      </c>
      <c r="C623" s="12">
        <v>1</v>
      </c>
      <c r="D623" s="9" t="s">
        <v>6</v>
      </c>
      <c r="E623" s="9" t="s">
        <v>6</v>
      </c>
      <c r="F623" s="9" t="s">
        <v>45</v>
      </c>
      <c r="G623" s="9" t="s">
        <v>46</v>
      </c>
      <c r="H623" s="63" t="s">
        <v>170</v>
      </c>
      <c r="I623" s="13"/>
    </row>
    <row r="624" spans="1:9">
      <c r="A624" s="20" t="s">
        <v>288</v>
      </c>
      <c r="B624" s="14">
        <v>40</v>
      </c>
      <c r="C624" s="12">
        <v>1</v>
      </c>
      <c r="D624" s="9" t="s">
        <v>6</v>
      </c>
      <c r="E624" s="9" t="s">
        <v>6</v>
      </c>
      <c r="F624" s="9" t="s">
        <v>45</v>
      </c>
      <c r="G624" s="9" t="s">
        <v>46</v>
      </c>
      <c r="H624" s="63" t="s">
        <v>170</v>
      </c>
      <c r="I624" s="13"/>
    </row>
    <row r="625" spans="1:9">
      <c r="A625" s="20" t="s">
        <v>402</v>
      </c>
      <c r="B625" s="14">
        <v>80</v>
      </c>
      <c r="C625" s="12">
        <v>1</v>
      </c>
      <c r="D625" s="9" t="s">
        <v>6</v>
      </c>
      <c r="E625" s="9" t="s">
        <v>6</v>
      </c>
      <c r="F625" s="9" t="s">
        <v>45</v>
      </c>
      <c r="G625" s="9" t="s">
        <v>46</v>
      </c>
      <c r="H625" s="63" t="s">
        <v>170</v>
      </c>
      <c r="I625" s="13"/>
    </row>
    <row r="626" spans="1:9">
      <c r="A626" s="20" t="s">
        <v>403</v>
      </c>
      <c r="B626" s="14">
        <v>20</v>
      </c>
      <c r="C626" s="12">
        <v>1</v>
      </c>
      <c r="D626" s="9" t="s">
        <v>6</v>
      </c>
      <c r="E626" s="9" t="s">
        <v>6</v>
      </c>
      <c r="F626" s="9" t="s">
        <v>45</v>
      </c>
      <c r="G626" s="9" t="s">
        <v>46</v>
      </c>
      <c r="H626" s="63" t="s">
        <v>170</v>
      </c>
      <c r="I626" s="13"/>
    </row>
    <row r="627" spans="1:9">
      <c r="A627" s="20" t="s">
        <v>404</v>
      </c>
      <c r="B627" s="14">
        <v>20</v>
      </c>
      <c r="C627" s="12">
        <v>1</v>
      </c>
      <c r="D627" s="9" t="s">
        <v>6</v>
      </c>
      <c r="E627" s="9" t="s">
        <v>6</v>
      </c>
      <c r="F627" s="9" t="s">
        <v>45</v>
      </c>
      <c r="G627" s="9" t="s">
        <v>46</v>
      </c>
      <c r="H627" s="63" t="s">
        <v>170</v>
      </c>
      <c r="I627" s="13"/>
    </row>
    <row r="628" spans="1:9">
      <c r="A628" s="20" t="s">
        <v>405</v>
      </c>
      <c r="B628" s="14">
        <v>150</v>
      </c>
      <c r="C628" s="12">
        <v>1</v>
      </c>
      <c r="D628" s="9" t="s">
        <v>6</v>
      </c>
      <c r="E628" s="9" t="s">
        <v>6</v>
      </c>
      <c r="F628" s="9" t="s">
        <v>45</v>
      </c>
      <c r="G628" s="9" t="s">
        <v>46</v>
      </c>
      <c r="H628" s="63" t="s">
        <v>170</v>
      </c>
      <c r="I628" s="13"/>
    </row>
    <row r="629" spans="1:9">
      <c r="A629" s="20" t="s">
        <v>406</v>
      </c>
      <c r="B629" s="14">
        <v>12</v>
      </c>
      <c r="C629" s="12">
        <v>1</v>
      </c>
      <c r="D629" s="9" t="s">
        <v>6</v>
      </c>
      <c r="E629" s="9" t="s">
        <v>6</v>
      </c>
      <c r="F629" s="9" t="s">
        <v>45</v>
      </c>
      <c r="G629" s="9" t="s">
        <v>46</v>
      </c>
      <c r="H629" s="63" t="s">
        <v>170</v>
      </c>
      <c r="I629" s="13"/>
    </row>
    <row r="630" spans="1:9">
      <c r="A630" s="20" t="s">
        <v>407</v>
      </c>
      <c r="B630" s="14">
        <v>10</v>
      </c>
      <c r="C630" s="12">
        <v>1</v>
      </c>
      <c r="D630" s="9" t="s">
        <v>6</v>
      </c>
      <c r="E630" s="9" t="s">
        <v>6</v>
      </c>
      <c r="F630" s="9" t="s">
        <v>45</v>
      </c>
      <c r="G630" s="9" t="s">
        <v>46</v>
      </c>
      <c r="H630" s="63" t="s">
        <v>170</v>
      </c>
      <c r="I630" s="13"/>
    </row>
    <row r="631" spans="1:9">
      <c r="A631" s="20" t="s">
        <v>408</v>
      </c>
      <c r="B631" s="14">
        <v>10</v>
      </c>
      <c r="C631" s="12">
        <v>1</v>
      </c>
      <c r="D631" s="9" t="s">
        <v>6</v>
      </c>
      <c r="E631" s="9" t="s">
        <v>6</v>
      </c>
      <c r="F631" s="9" t="s">
        <v>45</v>
      </c>
      <c r="G631" s="9" t="s">
        <v>46</v>
      </c>
      <c r="H631" s="63" t="s">
        <v>170</v>
      </c>
      <c r="I631" s="13"/>
    </row>
    <row r="632" spans="1:9">
      <c r="A632" s="20" t="s">
        <v>409</v>
      </c>
      <c r="B632" s="14">
        <v>10</v>
      </c>
      <c r="C632" s="12">
        <v>1</v>
      </c>
      <c r="D632" s="9" t="s">
        <v>6</v>
      </c>
      <c r="E632" s="9" t="s">
        <v>6</v>
      </c>
      <c r="F632" s="9" t="s">
        <v>45</v>
      </c>
      <c r="G632" s="9" t="s">
        <v>46</v>
      </c>
      <c r="H632" s="63" t="s">
        <v>170</v>
      </c>
      <c r="I632" s="13"/>
    </row>
    <row r="633" spans="1:9">
      <c r="A633" s="20" t="s">
        <v>410</v>
      </c>
      <c r="B633" s="14">
        <v>8</v>
      </c>
      <c r="C633" s="12">
        <v>1</v>
      </c>
      <c r="D633" s="9" t="s">
        <v>6</v>
      </c>
      <c r="E633" s="9" t="s">
        <v>6</v>
      </c>
      <c r="F633" s="9" t="s">
        <v>45</v>
      </c>
      <c r="G633" s="9" t="s">
        <v>46</v>
      </c>
      <c r="H633" s="63" t="s">
        <v>170</v>
      </c>
      <c r="I633" s="13"/>
    </row>
    <row r="634" spans="1:9">
      <c r="A634" s="20" t="s">
        <v>411</v>
      </c>
      <c r="B634" s="14">
        <v>15</v>
      </c>
      <c r="C634" s="12">
        <v>1</v>
      </c>
      <c r="D634" s="9" t="s">
        <v>6</v>
      </c>
      <c r="E634" s="9" t="s">
        <v>6</v>
      </c>
      <c r="F634" s="9" t="s">
        <v>45</v>
      </c>
      <c r="G634" s="9" t="s">
        <v>46</v>
      </c>
      <c r="H634" s="63" t="s">
        <v>170</v>
      </c>
      <c r="I634" s="13"/>
    </row>
    <row r="635" spans="1:9">
      <c r="A635" s="20" t="s">
        <v>412</v>
      </c>
      <c r="B635" s="14">
        <v>15</v>
      </c>
      <c r="C635" s="12">
        <v>1</v>
      </c>
      <c r="D635" s="9" t="s">
        <v>6</v>
      </c>
      <c r="E635" s="9" t="s">
        <v>6</v>
      </c>
      <c r="F635" s="9" t="s">
        <v>45</v>
      </c>
      <c r="G635" s="9" t="s">
        <v>46</v>
      </c>
      <c r="H635" s="63" t="s">
        <v>170</v>
      </c>
      <c r="I635" s="13"/>
    </row>
    <row r="636" spans="1:9">
      <c r="A636" s="20" t="s">
        <v>413</v>
      </c>
      <c r="B636" s="14">
        <v>20</v>
      </c>
      <c r="C636" s="12">
        <v>1</v>
      </c>
      <c r="D636" s="9" t="s">
        <v>6</v>
      </c>
      <c r="E636" s="9" t="s">
        <v>6</v>
      </c>
      <c r="F636" s="9" t="s">
        <v>45</v>
      </c>
      <c r="G636" s="9" t="s">
        <v>46</v>
      </c>
      <c r="H636" s="63" t="s">
        <v>170</v>
      </c>
      <c r="I636" s="13"/>
    </row>
    <row r="637" spans="1:9">
      <c r="A637" s="20" t="s">
        <v>414</v>
      </c>
      <c r="B637" s="14">
        <v>20</v>
      </c>
      <c r="C637" s="12">
        <v>1</v>
      </c>
      <c r="D637" s="9" t="s">
        <v>6</v>
      </c>
      <c r="E637" s="9" t="s">
        <v>6</v>
      </c>
      <c r="F637" s="9" t="s">
        <v>45</v>
      </c>
      <c r="G637" s="9" t="s">
        <v>46</v>
      </c>
      <c r="H637" s="63" t="s">
        <v>170</v>
      </c>
      <c r="I637" s="13"/>
    </row>
    <row r="638" spans="1:9">
      <c r="A638" s="20" t="s">
        <v>415</v>
      </c>
      <c r="B638" s="14">
        <v>12</v>
      </c>
      <c r="C638" s="12">
        <v>1</v>
      </c>
      <c r="D638" s="9" t="s">
        <v>6</v>
      </c>
      <c r="E638" s="9" t="s">
        <v>6</v>
      </c>
      <c r="F638" s="9" t="s">
        <v>45</v>
      </c>
      <c r="G638" s="9" t="s">
        <v>46</v>
      </c>
      <c r="H638" s="63" t="s">
        <v>170</v>
      </c>
      <c r="I638" s="13"/>
    </row>
    <row r="639" spans="1:9">
      <c r="A639" s="20" t="s">
        <v>416</v>
      </c>
      <c r="B639" s="14">
        <v>10</v>
      </c>
      <c r="C639" s="12">
        <v>1</v>
      </c>
      <c r="D639" s="9" t="s">
        <v>6</v>
      </c>
      <c r="E639" s="9" t="s">
        <v>6</v>
      </c>
      <c r="F639" s="9" t="s">
        <v>45</v>
      </c>
      <c r="G639" s="9" t="s">
        <v>46</v>
      </c>
      <c r="H639" s="63" t="s">
        <v>170</v>
      </c>
      <c r="I639" s="13"/>
    </row>
    <row r="640" spans="1:9">
      <c r="A640" s="20" t="s">
        <v>417</v>
      </c>
      <c r="B640" s="14">
        <v>15</v>
      </c>
      <c r="C640" s="12">
        <v>1</v>
      </c>
      <c r="D640" s="9" t="s">
        <v>6</v>
      </c>
      <c r="E640" s="9" t="s">
        <v>6</v>
      </c>
      <c r="F640" s="9" t="s">
        <v>45</v>
      </c>
      <c r="G640" s="9" t="s">
        <v>46</v>
      </c>
      <c r="H640" s="63" t="s">
        <v>170</v>
      </c>
      <c r="I640" s="13"/>
    </row>
    <row r="641" spans="1:9">
      <c r="A641" s="20" t="s">
        <v>418</v>
      </c>
      <c r="B641" s="14">
        <v>10</v>
      </c>
      <c r="C641" s="12">
        <v>1</v>
      </c>
      <c r="D641" s="9" t="s">
        <v>6</v>
      </c>
      <c r="E641" s="9" t="s">
        <v>6</v>
      </c>
      <c r="F641" s="9" t="s">
        <v>45</v>
      </c>
      <c r="G641" s="9" t="s">
        <v>46</v>
      </c>
      <c r="H641" s="63" t="s">
        <v>170</v>
      </c>
      <c r="I641" s="13"/>
    </row>
    <row r="642" spans="1:9">
      <c r="A642" s="20" t="s">
        <v>419</v>
      </c>
      <c r="B642" s="14">
        <v>10</v>
      </c>
      <c r="C642" s="12">
        <v>1</v>
      </c>
      <c r="D642" s="9" t="s">
        <v>6</v>
      </c>
      <c r="E642" s="9" t="s">
        <v>6</v>
      </c>
      <c r="F642" s="9" t="s">
        <v>45</v>
      </c>
      <c r="G642" s="9" t="s">
        <v>46</v>
      </c>
      <c r="H642" s="63" t="s">
        <v>170</v>
      </c>
      <c r="I642" s="13"/>
    </row>
    <row r="643" spans="1:9">
      <c r="A643" s="20" t="s">
        <v>2672</v>
      </c>
      <c r="B643" s="14">
        <v>26.5</v>
      </c>
      <c r="C643" s="12">
        <v>1</v>
      </c>
      <c r="D643" s="9" t="s">
        <v>6</v>
      </c>
      <c r="E643" s="9" t="s">
        <v>6</v>
      </c>
      <c r="F643" s="9" t="s">
        <v>45</v>
      </c>
      <c r="G643" s="9" t="s">
        <v>46</v>
      </c>
      <c r="H643" s="63" t="s">
        <v>170</v>
      </c>
      <c r="I643" s="13"/>
    </row>
    <row r="644" spans="1:9">
      <c r="A644" s="20" t="s">
        <v>2673</v>
      </c>
      <c r="B644" s="14">
        <v>46.5</v>
      </c>
      <c r="C644" s="12">
        <v>1</v>
      </c>
      <c r="D644" s="9" t="s">
        <v>6</v>
      </c>
      <c r="E644" s="9" t="s">
        <v>6</v>
      </c>
      <c r="F644" s="9" t="s">
        <v>45</v>
      </c>
      <c r="G644" s="9" t="s">
        <v>46</v>
      </c>
      <c r="H644" s="63" t="s">
        <v>170</v>
      </c>
      <c r="I644" s="13"/>
    </row>
    <row r="645" spans="1:9">
      <c r="A645" s="20" t="s">
        <v>420</v>
      </c>
      <c r="B645" s="14">
        <v>10</v>
      </c>
      <c r="C645" s="12">
        <v>1</v>
      </c>
      <c r="D645" s="9" t="s">
        <v>6</v>
      </c>
      <c r="E645" s="9" t="s">
        <v>6</v>
      </c>
      <c r="F645" s="9" t="s">
        <v>45</v>
      </c>
      <c r="G645" s="9" t="s">
        <v>46</v>
      </c>
      <c r="H645" s="63" t="s">
        <v>170</v>
      </c>
      <c r="I645" s="13"/>
    </row>
    <row r="646" spans="1:9">
      <c r="A646" s="20" t="s">
        <v>421</v>
      </c>
      <c r="B646" s="14">
        <v>20</v>
      </c>
      <c r="C646" s="12">
        <v>1</v>
      </c>
      <c r="D646" s="9" t="s">
        <v>6</v>
      </c>
      <c r="E646" s="9" t="s">
        <v>6</v>
      </c>
      <c r="F646" s="9" t="s">
        <v>45</v>
      </c>
      <c r="G646" s="9" t="s">
        <v>46</v>
      </c>
      <c r="H646" s="63" t="s">
        <v>170</v>
      </c>
      <c r="I646" s="13">
        <f>B646+B640+B639+B638+B633+B632+B631+B627+B626+B625+B624+B623+B622+B641+B642+B645+B628+B630+B629+B634+B635+B636+B637+B643+B644</f>
        <v>650</v>
      </c>
    </row>
    <row r="647" spans="1:9">
      <c r="A647" s="20" t="s">
        <v>422</v>
      </c>
      <c r="B647" s="14">
        <v>50</v>
      </c>
      <c r="C647" s="12">
        <v>1</v>
      </c>
      <c r="D647" s="9" t="s">
        <v>6</v>
      </c>
      <c r="E647" s="9" t="s">
        <v>6</v>
      </c>
      <c r="F647" s="9" t="s">
        <v>45</v>
      </c>
      <c r="G647" s="9" t="s">
        <v>46</v>
      </c>
      <c r="H647" s="63" t="s">
        <v>423</v>
      </c>
      <c r="I647" s="13">
        <f>B647</f>
        <v>50</v>
      </c>
    </row>
    <row r="648" spans="1:9">
      <c r="A648" s="20" t="s">
        <v>424</v>
      </c>
      <c r="B648" s="14">
        <v>45</v>
      </c>
      <c r="C648" s="12">
        <v>1</v>
      </c>
      <c r="D648" s="9" t="s">
        <v>6</v>
      </c>
      <c r="E648" s="9" t="s">
        <v>6</v>
      </c>
      <c r="F648" s="9" t="s">
        <v>45</v>
      </c>
      <c r="G648" s="9" t="s">
        <v>46</v>
      </c>
      <c r="H648" s="63" t="s">
        <v>173</v>
      </c>
      <c r="I648" s="13"/>
    </row>
    <row r="649" spans="1:9">
      <c r="A649" s="20" t="s">
        <v>425</v>
      </c>
      <c r="B649" s="14">
        <v>25</v>
      </c>
      <c r="C649" s="12">
        <v>1</v>
      </c>
      <c r="D649" s="9" t="s">
        <v>6</v>
      </c>
      <c r="E649" s="9" t="s">
        <v>6</v>
      </c>
      <c r="F649" s="9" t="s">
        <v>45</v>
      </c>
      <c r="G649" s="9" t="s">
        <v>46</v>
      </c>
      <c r="H649" s="63" t="s">
        <v>173</v>
      </c>
      <c r="I649" s="13"/>
    </row>
    <row r="650" spans="1:9">
      <c r="A650" s="20" t="s">
        <v>426</v>
      </c>
      <c r="B650" s="14">
        <v>150</v>
      </c>
      <c r="C650" s="12">
        <v>1</v>
      </c>
      <c r="D650" s="9" t="s">
        <v>6</v>
      </c>
      <c r="E650" s="9" t="s">
        <v>6</v>
      </c>
      <c r="F650" s="9" t="s">
        <v>45</v>
      </c>
      <c r="G650" s="9" t="s">
        <v>46</v>
      </c>
      <c r="H650" s="63" t="s">
        <v>173</v>
      </c>
      <c r="I650" s="13"/>
    </row>
    <row r="651" spans="1:9">
      <c r="A651" s="20" t="s">
        <v>427</v>
      </c>
      <c r="B651" s="14">
        <v>10</v>
      </c>
      <c r="C651" s="12">
        <v>1</v>
      </c>
      <c r="D651" s="9" t="s">
        <v>6</v>
      </c>
      <c r="E651" s="9" t="s">
        <v>6</v>
      </c>
      <c r="F651" s="9" t="s">
        <v>45</v>
      </c>
      <c r="G651" s="9" t="s">
        <v>46</v>
      </c>
      <c r="H651" s="63" t="s">
        <v>173</v>
      </c>
      <c r="I651" s="13"/>
    </row>
    <row r="652" spans="1:9">
      <c r="A652" s="20" t="s">
        <v>298</v>
      </c>
      <c r="B652" s="14">
        <v>25</v>
      </c>
      <c r="C652" s="12">
        <v>1</v>
      </c>
      <c r="D652" s="9" t="s">
        <v>6</v>
      </c>
      <c r="E652" s="9" t="s">
        <v>6</v>
      </c>
      <c r="F652" s="9" t="s">
        <v>45</v>
      </c>
      <c r="G652" s="9" t="s">
        <v>46</v>
      </c>
      <c r="H652" s="63" t="s">
        <v>173</v>
      </c>
      <c r="I652" s="13">
        <f>B652+B649+B648+B650+B651</f>
        <v>255</v>
      </c>
    </row>
    <row r="653" spans="1:9">
      <c r="A653" s="20" t="s">
        <v>428</v>
      </c>
      <c r="B653" s="14">
        <v>12</v>
      </c>
      <c r="C653" s="12">
        <v>1</v>
      </c>
      <c r="D653" s="9" t="s">
        <v>6</v>
      </c>
      <c r="E653" s="9" t="s">
        <v>6</v>
      </c>
      <c r="F653" s="9" t="s">
        <v>45</v>
      </c>
      <c r="G653" s="9" t="s">
        <v>46</v>
      </c>
      <c r="H653" s="63" t="s">
        <v>175</v>
      </c>
      <c r="I653" s="13"/>
    </row>
    <row r="654" spans="1:9">
      <c r="A654" s="20" t="s">
        <v>429</v>
      </c>
      <c r="B654" s="14">
        <v>10</v>
      </c>
      <c r="C654" s="12">
        <v>1</v>
      </c>
      <c r="D654" s="9" t="s">
        <v>6</v>
      </c>
      <c r="E654" s="9" t="s">
        <v>6</v>
      </c>
      <c r="F654" s="9" t="s">
        <v>45</v>
      </c>
      <c r="G654" s="9" t="s">
        <v>46</v>
      </c>
      <c r="H654" s="63" t="s">
        <v>175</v>
      </c>
      <c r="I654" s="13"/>
    </row>
    <row r="655" spans="1:9">
      <c r="A655" s="20" t="s">
        <v>430</v>
      </c>
      <c r="B655" s="14">
        <v>10</v>
      </c>
      <c r="C655" s="12">
        <v>1</v>
      </c>
      <c r="D655" s="9" t="s">
        <v>6</v>
      </c>
      <c r="E655" s="9" t="s">
        <v>6</v>
      </c>
      <c r="F655" s="9" t="s">
        <v>45</v>
      </c>
      <c r="G655" s="9" t="s">
        <v>46</v>
      </c>
      <c r="H655" s="63" t="s">
        <v>175</v>
      </c>
      <c r="I655" s="13"/>
    </row>
    <row r="656" spans="1:9">
      <c r="A656" s="20" t="s">
        <v>431</v>
      </c>
      <c r="B656" s="14">
        <v>10</v>
      </c>
      <c r="C656" s="12">
        <v>1</v>
      </c>
      <c r="D656" s="9" t="s">
        <v>6</v>
      </c>
      <c r="E656" s="9" t="s">
        <v>6</v>
      </c>
      <c r="F656" s="9" t="s">
        <v>45</v>
      </c>
      <c r="G656" s="9" t="s">
        <v>46</v>
      </c>
      <c r="H656" s="63" t="s">
        <v>175</v>
      </c>
      <c r="I656" s="13"/>
    </row>
    <row r="657" spans="1:9">
      <c r="A657" s="20" t="s">
        <v>432</v>
      </c>
      <c r="B657" s="14">
        <v>10</v>
      </c>
      <c r="C657" s="12">
        <v>1</v>
      </c>
      <c r="D657" s="9" t="s">
        <v>6</v>
      </c>
      <c r="E657" s="9" t="s">
        <v>6</v>
      </c>
      <c r="F657" s="9" t="s">
        <v>45</v>
      </c>
      <c r="G657" s="9" t="s">
        <v>46</v>
      </c>
      <c r="H657" s="63" t="s">
        <v>175</v>
      </c>
      <c r="I657" s="13"/>
    </row>
    <row r="658" spans="1:9">
      <c r="A658" s="20" t="s">
        <v>228</v>
      </c>
      <c r="B658" s="14">
        <v>10</v>
      </c>
      <c r="C658" s="12">
        <v>1</v>
      </c>
      <c r="D658" s="9" t="s">
        <v>6</v>
      </c>
      <c r="E658" s="9" t="s">
        <v>6</v>
      </c>
      <c r="F658" s="9" t="s">
        <v>45</v>
      </c>
      <c r="G658" s="9" t="s">
        <v>46</v>
      </c>
      <c r="H658" s="63" t="s">
        <v>175</v>
      </c>
      <c r="I658" s="13"/>
    </row>
    <row r="659" spans="1:9">
      <c r="A659" s="20" t="s">
        <v>433</v>
      </c>
      <c r="B659" s="14">
        <v>40</v>
      </c>
      <c r="C659" s="12">
        <v>1</v>
      </c>
      <c r="D659" s="9" t="s">
        <v>6</v>
      </c>
      <c r="E659" s="9" t="s">
        <v>6</v>
      </c>
      <c r="F659" s="9" t="s">
        <v>45</v>
      </c>
      <c r="G659" s="9" t="s">
        <v>46</v>
      </c>
      <c r="H659" s="63" t="s">
        <v>175</v>
      </c>
      <c r="I659" s="13"/>
    </row>
    <row r="660" spans="1:9">
      <c r="A660" s="20" t="s">
        <v>434</v>
      </c>
      <c r="B660" s="14">
        <v>20</v>
      </c>
      <c r="C660" s="12">
        <v>1</v>
      </c>
      <c r="D660" s="9" t="s">
        <v>6</v>
      </c>
      <c r="E660" s="9" t="s">
        <v>6</v>
      </c>
      <c r="F660" s="9" t="s">
        <v>45</v>
      </c>
      <c r="G660" s="9" t="s">
        <v>46</v>
      </c>
      <c r="H660" s="63" t="s">
        <v>175</v>
      </c>
      <c r="I660" s="13"/>
    </row>
    <row r="661" spans="1:9">
      <c r="A661" s="20" t="s">
        <v>435</v>
      </c>
      <c r="B661" s="14">
        <v>15</v>
      </c>
      <c r="C661" s="12">
        <v>1</v>
      </c>
      <c r="D661" s="9" t="s">
        <v>6</v>
      </c>
      <c r="E661" s="9" t="s">
        <v>6</v>
      </c>
      <c r="F661" s="9" t="s">
        <v>45</v>
      </c>
      <c r="G661" s="9" t="s">
        <v>46</v>
      </c>
      <c r="H661" s="63" t="s">
        <v>175</v>
      </c>
      <c r="I661" s="13"/>
    </row>
    <row r="662" spans="1:9">
      <c r="A662" s="19" t="s">
        <v>436</v>
      </c>
      <c r="B662" s="14">
        <v>15</v>
      </c>
      <c r="C662" s="12">
        <v>1</v>
      </c>
      <c r="D662" s="9" t="s">
        <v>6</v>
      </c>
      <c r="E662" s="9" t="s">
        <v>6</v>
      </c>
      <c r="F662" s="9" t="s">
        <v>45</v>
      </c>
      <c r="G662" s="9" t="s">
        <v>46</v>
      </c>
      <c r="H662" s="63" t="s">
        <v>175</v>
      </c>
      <c r="I662" s="13"/>
    </row>
    <row r="663" spans="1:9">
      <c r="A663" s="20" t="s">
        <v>437</v>
      </c>
      <c r="B663" s="14">
        <v>12</v>
      </c>
      <c r="C663" s="12">
        <v>1</v>
      </c>
      <c r="D663" s="9" t="s">
        <v>6</v>
      </c>
      <c r="E663" s="9" t="s">
        <v>6</v>
      </c>
      <c r="F663" s="9" t="s">
        <v>45</v>
      </c>
      <c r="G663" s="9" t="s">
        <v>46</v>
      </c>
      <c r="H663" s="63" t="s">
        <v>175</v>
      </c>
      <c r="I663" s="13"/>
    </row>
    <row r="664" spans="1:9">
      <c r="A664" s="20" t="s">
        <v>438</v>
      </c>
      <c r="B664" s="14">
        <v>10</v>
      </c>
      <c r="C664" s="12">
        <v>1</v>
      </c>
      <c r="D664" s="9" t="s">
        <v>6</v>
      </c>
      <c r="E664" s="9" t="s">
        <v>6</v>
      </c>
      <c r="F664" s="9" t="s">
        <v>45</v>
      </c>
      <c r="G664" s="9" t="s">
        <v>46</v>
      </c>
      <c r="H664" s="63" t="s">
        <v>175</v>
      </c>
      <c r="I664" s="13"/>
    </row>
    <row r="665" spans="1:9">
      <c r="A665" s="20" t="s">
        <v>313</v>
      </c>
      <c r="B665" s="14">
        <v>20</v>
      </c>
      <c r="C665" s="12">
        <v>1</v>
      </c>
      <c r="D665" s="9" t="s">
        <v>6</v>
      </c>
      <c r="E665" s="9" t="s">
        <v>6</v>
      </c>
      <c r="F665" s="9" t="s">
        <v>45</v>
      </c>
      <c r="G665" s="9" t="s">
        <v>46</v>
      </c>
      <c r="H665" s="63" t="s">
        <v>175</v>
      </c>
      <c r="I665" s="13"/>
    </row>
    <row r="666" spans="1:9">
      <c r="A666" s="20" t="s">
        <v>439</v>
      </c>
      <c r="B666" s="14">
        <v>15</v>
      </c>
      <c r="C666" s="12">
        <v>1</v>
      </c>
      <c r="D666" s="9" t="s">
        <v>6</v>
      </c>
      <c r="E666" s="9" t="s">
        <v>6</v>
      </c>
      <c r="F666" s="9" t="s">
        <v>45</v>
      </c>
      <c r="G666" s="9" t="s">
        <v>46</v>
      </c>
      <c r="H666" s="63" t="s">
        <v>175</v>
      </c>
      <c r="I666" s="13"/>
    </row>
    <row r="667" spans="1:9">
      <c r="A667" s="20" t="s">
        <v>440</v>
      </c>
      <c r="B667" s="14">
        <v>10</v>
      </c>
      <c r="C667" s="12">
        <v>1</v>
      </c>
      <c r="D667" s="9" t="s">
        <v>6</v>
      </c>
      <c r="E667" s="9" t="s">
        <v>6</v>
      </c>
      <c r="F667" s="9" t="s">
        <v>45</v>
      </c>
      <c r="G667" s="9" t="s">
        <v>46</v>
      </c>
      <c r="H667" s="63" t="s">
        <v>175</v>
      </c>
      <c r="I667" s="13"/>
    </row>
    <row r="668" spans="1:9">
      <c r="A668" s="20" t="s">
        <v>441</v>
      </c>
      <c r="B668" s="14">
        <v>10</v>
      </c>
      <c r="C668" s="12">
        <v>1</v>
      </c>
      <c r="D668" s="9" t="s">
        <v>6</v>
      </c>
      <c r="E668" s="9" t="s">
        <v>6</v>
      </c>
      <c r="F668" s="9" t="s">
        <v>45</v>
      </c>
      <c r="G668" s="9" t="s">
        <v>46</v>
      </c>
      <c r="H668" s="63" t="s">
        <v>175</v>
      </c>
      <c r="I668" s="13"/>
    </row>
    <row r="669" spans="1:9">
      <c r="A669" s="20" t="s">
        <v>442</v>
      </c>
      <c r="B669" s="14">
        <v>10</v>
      </c>
      <c r="C669" s="12">
        <v>1</v>
      </c>
      <c r="D669" s="9" t="s">
        <v>6</v>
      </c>
      <c r="E669" s="9" t="s">
        <v>6</v>
      </c>
      <c r="F669" s="9" t="s">
        <v>45</v>
      </c>
      <c r="G669" s="9" t="s">
        <v>46</v>
      </c>
      <c r="H669" s="63" t="s">
        <v>175</v>
      </c>
      <c r="I669" s="13"/>
    </row>
    <row r="670" spans="1:9">
      <c r="A670" s="20" t="s">
        <v>443</v>
      </c>
      <c r="B670" s="14">
        <v>10</v>
      </c>
      <c r="C670" s="12">
        <v>1</v>
      </c>
      <c r="D670" s="9" t="s">
        <v>6</v>
      </c>
      <c r="E670" s="9" t="s">
        <v>6</v>
      </c>
      <c r="F670" s="9" t="s">
        <v>45</v>
      </c>
      <c r="G670" s="9" t="s">
        <v>46</v>
      </c>
      <c r="H670" s="63" t="s">
        <v>175</v>
      </c>
      <c r="I670" s="13"/>
    </row>
    <row r="671" spans="1:9">
      <c r="A671" s="20" t="s">
        <v>444</v>
      </c>
      <c r="B671" s="14">
        <v>10</v>
      </c>
      <c r="C671" s="12">
        <v>1</v>
      </c>
      <c r="D671" s="9" t="s">
        <v>6</v>
      </c>
      <c r="E671" s="9" t="s">
        <v>6</v>
      </c>
      <c r="F671" s="9" t="s">
        <v>45</v>
      </c>
      <c r="G671" s="9" t="s">
        <v>46</v>
      </c>
      <c r="H671" s="63" t="s">
        <v>175</v>
      </c>
      <c r="I671" s="13"/>
    </row>
    <row r="672" spans="1:9">
      <c r="A672" s="20" t="s">
        <v>445</v>
      </c>
      <c r="B672" s="14">
        <v>10</v>
      </c>
      <c r="C672" s="12">
        <v>1</v>
      </c>
      <c r="D672" s="9" t="s">
        <v>6</v>
      </c>
      <c r="E672" s="9" t="s">
        <v>6</v>
      </c>
      <c r="F672" s="9" t="s">
        <v>45</v>
      </c>
      <c r="G672" s="9" t="s">
        <v>46</v>
      </c>
      <c r="H672" s="63" t="s">
        <v>175</v>
      </c>
      <c r="I672" s="13"/>
    </row>
    <row r="673" spans="1:9">
      <c r="A673" s="20" t="s">
        <v>446</v>
      </c>
      <c r="B673" s="14">
        <v>10</v>
      </c>
      <c r="C673" s="12">
        <v>1</v>
      </c>
      <c r="D673" s="9" t="s">
        <v>6</v>
      </c>
      <c r="E673" s="9" t="s">
        <v>6</v>
      </c>
      <c r="F673" s="9" t="s">
        <v>45</v>
      </c>
      <c r="G673" s="9" t="s">
        <v>46</v>
      </c>
      <c r="H673" s="63" t="s">
        <v>175</v>
      </c>
      <c r="I673" s="13"/>
    </row>
    <row r="674" spans="1:9">
      <c r="A674" s="20" t="s">
        <v>447</v>
      </c>
      <c r="B674" s="14">
        <v>10</v>
      </c>
      <c r="C674" s="12">
        <v>1</v>
      </c>
      <c r="D674" s="9" t="s">
        <v>6</v>
      </c>
      <c r="E674" s="9" t="s">
        <v>6</v>
      </c>
      <c r="F674" s="9" t="s">
        <v>45</v>
      </c>
      <c r="G674" s="9" t="s">
        <v>46</v>
      </c>
      <c r="H674" s="63" t="s">
        <v>175</v>
      </c>
      <c r="I674" s="13"/>
    </row>
    <row r="675" spans="1:9">
      <c r="A675" s="20" t="s">
        <v>448</v>
      </c>
      <c r="B675" s="14">
        <v>10</v>
      </c>
      <c r="C675" s="12">
        <v>1</v>
      </c>
      <c r="D675" s="9" t="s">
        <v>6</v>
      </c>
      <c r="E675" s="9" t="s">
        <v>6</v>
      </c>
      <c r="F675" s="9" t="s">
        <v>45</v>
      </c>
      <c r="G675" s="9" t="s">
        <v>46</v>
      </c>
      <c r="H675" s="63" t="s">
        <v>175</v>
      </c>
      <c r="I675" s="13"/>
    </row>
    <row r="676" spans="1:9">
      <c r="A676" s="20" t="s">
        <v>449</v>
      </c>
      <c r="B676" s="14">
        <v>15</v>
      </c>
      <c r="C676" s="12">
        <v>1</v>
      </c>
      <c r="D676" s="9" t="s">
        <v>6</v>
      </c>
      <c r="E676" s="9" t="s">
        <v>6</v>
      </c>
      <c r="F676" s="9" t="s">
        <v>45</v>
      </c>
      <c r="G676" s="9" t="s">
        <v>46</v>
      </c>
      <c r="H676" s="63" t="s">
        <v>175</v>
      </c>
      <c r="I676" s="13"/>
    </row>
    <row r="677" spans="1:9">
      <c r="A677" s="20" t="s">
        <v>450</v>
      </c>
      <c r="B677" s="14">
        <v>10</v>
      </c>
      <c r="C677" s="12">
        <v>1</v>
      </c>
      <c r="D677" s="9" t="s">
        <v>6</v>
      </c>
      <c r="E677" s="9" t="s">
        <v>6</v>
      </c>
      <c r="F677" s="9" t="s">
        <v>45</v>
      </c>
      <c r="G677" s="9" t="s">
        <v>46</v>
      </c>
      <c r="H677" s="63" t="s">
        <v>175</v>
      </c>
      <c r="I677" s="13"/>
    </row>
    <row r="678" spans="1:9">
      <c r="A678" s="20" t="s">
        <v>451</v>
      </c>
      <c r="B678" s="14">
        <v>10</v>
      </c>
      <c r="C678" s="12">
        <v>1</v>
      </c>
      <c r="D678" s="9" t="s">
        <v>6</v>
      </c>
      <c r="E678" s="9" t="s">
        <v>6</v>
      </c>
      <c r="F678" s="9" t="s">
        <v>45</v>
      </c>
      <c r="G678" s="9" t="s">
        <v>46</v>
      </c>
      <c r="H678" s="63" t="s">
        <v>175</v>
      </c>
      <c r="I678" s="13"/>
    </row>
    <row r="679" spans="1:9">
      <c r="A679" s="20" t="s">
        <v>452</v>
      </c>
      <c r="B679" s="14">
        <v>10</v>
      </c>
      <c r="C679" s="12">
        <v>1</v>
      </c>
      <c r="D679" s="9" t="s">
        <v>6</v>
      </c>
      <c r="E679" s="9" t="s">
        <v>6</v>
      </c>
      <c r="F679" s="9" t="s">
        <v>45</v>
      </c>
      <c r="G679" s="9" t="s">
        <v>46</v>
      </c>
      <c r="H679" s="63" t="s">
        <v>175</v>
      </c>
      <c r="I679" s="13"/>
    </row>
    <row r="680" spans="1:9">
      <c r="A680" s="20" t="s">
        <v>453</v>
      </c>
      <c r="B680" s="14">
        <v>10</v>
      </c>
      <c r="C680" s="12">
        <v>1</v>
      </c>
      <c r="D680" s="9" t="s">
        <v>6</v>
      </c>
      <c r="E680" s="9" t="s">
        <v>6</v>
      </c>
      <c r="F680" s="9" t="s">
        <v>45</v>
      </c>
      <c r="G680" s="9" t="s">
        <v>46</v>
      </c>
      <c r="H680" s="63" t="s">
        <v>175</v>
      </c>
      <c r="I680" s="13"/>
    </row>
    <row r="681" spans="1:9">
      <c r="A681" s="20" t="s">
        <v>454</v>
      </c>
      <c r="B681" s="14">
        <v>10</v>
      </c>
      <c r="C681" s="12">
        <v>1</v>
      </c>
      <c r="D681" s="9" t="s">
        <v>6</v>
      </c>
      <c r="E681" s="9" t="s">
        <v>6</v>
      </c>
      <c r="F681" s="9" t="s">
        <v>45</v>
      </c>
      <c r="G681" s="9" t="s">
        <v>46</v>
      </c>
      <c r="H681" s="63" t="s">
        <v>175</v>
      </c>
      <c r="I681" s="13"/>
    </row>
    <row r="682" spans="1:9">
      <c r="A682" s="20" t="s">
        <v>455</v>
      </c>
      <c r="B682" s="14">
        <v>10</v>
      </c>
      <c r="C682" s="12">
        <v>1</v>
      </c>
      <c r="D682" s="9" t="s">
        <v>6</v>
      </c>
      <c r="E682" s="9" t="s">
        <v>6</v>
      </c>
      <c r="F682" s="9" t="s">
        <v>45</v>
      </c>
      <c r="G682" s="9" t="s">
        <v>46</v>
      </c>
      <c r="H682" s="63" t="s">
        <v>175</v>
      </c>
      <c r="I682" s="13"/>
    </row>
    <row r="683" spans="1:9">
      <c r="A683" s="20" t="s">
        <v>456</v>
      </c>
      <c r="B683" s="14">
        <v>10</v>
      </c>
      <c r="C683" s="12">
        <v>1</v>
      </c>
      <c r="D683" s="9" t="s">
        <v>6</v>
      </c>
      <c r="E683" s="9" t="s">
        <v>6</v>
      </c>
      <c r="F683" s="9" t="s">
        <v>45</v>
      </c>
      <c r="G683" s="9" t="s">
        <v>46</v>
      </c>
      <c r="H683" s="63" t="s">
        <v>175</v>
      </c>
      <c r="I683" s="13"/>
    </row>
    <row r="684" spans="1:9">
      <c r="A684" s="20" t="s">
        <v>457</v>
      </c>
      <c r="B684" s="14">
        <v>10</v>
      </c>
      <c r="C684" s="12">
        <v>1</v>
      </c>
      <c r="D684" s="9" t="s">
        <v>6</v>
      </c>
      <c r="E684" s="9" t="s">
        <v>6</v>
      </c>
      <c r="F684" s="9" t="s">
        <v>45</v>
      </c>
      <c r="G684" s="9" t="s">
        <v>46</v>
      </c>
      <c r="H684" s="63" t="s">
        <v>175</v>
      </c>
      <c r="I684" s="13"/>
    </row>
    <row r="685" spans="1:9">
      <c r="A685" s="20" t="s">
        <v>458</v>
      </c>
      <c r="B685" s="14">
        <v>10</v>
      </c>
      <c r="C685" s="12">
        <v>1</v>
      </c>
      <c r="D685" s="9" t="s">
        <v>6</v>
      </c>
      <c r="E685" s="9" t="s">
        <v>6</v>
      </c>
      <c r="F685" s="9" t="s">
        <v>45</v>
      </c>
      <c r="G685" s="9" t="s">
        <v>46</v>
      </c>
      <c r="H685" s="63" t="s">
        <v>175</v>
      </c>
      <c r="I685" s="13"/>
    </row>
    <row r="686" spans="1:9">
      <c r="A686" s="20" t="s">
        <v>459</v>
      </c>
      <c r="B686" s="14">
        <v>10</v>
      </c>
      <c r="C686" s="12">
        <v>1</v>
      </c>
      <c r="D686" s="9" t="s">
        <v>6</v>
      </c>
      <c r="E686" s="9" t="s">
        <v>6</v>
      </c>
      <c r="F686" s="9" t="s">
        <v>45</v>
      </c>
      <c r="G686" s="9" t="s">
        <v>46</v>
      </c>
      <c r="H686" s="63" t="s">
        <v>175</v>
      </c>
      <c r="I686" s="13">
        <f>B686+B685+B674+B673+B672+B671+B670+B669+B668+B667+B666+B661+B660+B659+B658+B657+B656+B655+B654+B653+B675+B676+B677+B678+B680+B679+B681+B683+B664+B663+B662+B665+B684+B682</f>
        <v>414</v>
      </c>
    </row>
    <row r="687" spans="1:9">
      <c r="A687" s="20" t="s">
        <v>460</v>
      </c>
      <c r="B687" s="14">
        <v>20</v>
      </c>
      <c r="C687" s="12">
        <v>1</v>
      </c>
      <c r="D687" s="9" t="s">
        <v>6</v>
      </c>
      <c r="E687" s="9" t="s">
        <v>6</v>
      </c>
      <c r="F687" s="9" t="s">
        <v>45</v>
      </c>
      <c r="G687" s="9" t="s">
        <v>46</v>
      </c>
      <c r="H687" s="63" t="s">
        <v>177</v>
      </c>
      <c r="I687" s="13"/>
    </row>
    <row r="688" spans="1:9">
      <c r="A688" s="20" t="s">
        <v>461</v>
      </c>
      <c r="B688" s="14">
        <v>25</v>
      </c>
      <c r="C688" s="12">
        <v>1</v>
      </c>
      <c r="D688" s="9" t="s">
        <v>6</v>
      </c>
      <c r="E688" s="9" t="s">
        <v>6</v>
      </c>
      <c r="F688" s="9" t="s">
        <v>45</v>
      </c>
      <c r="G688" s="9" t="s">
        <v>46</v>
      </c>
      <c r="H688" s="63" t="s">
        <v>177</v>
      </c>
      <c r="I688" s="13"/>
    </row>
    <row r="689" spans="1:9">
      <c r="A689" s="20" t="s">
        <v>462</v>
      </c>
      <c r="B689" s="14">
        <v>15</v>
      </c>
      <c r="C689" s="12">
        <v>1</v>
      </c>
      <c r="D689" s="9" t="s">
        <v>6</v>
      </c>
      <c r="E689" s="9" t="s">
        <v>6</v>
      </c>
      <c r="F689" s="9" t="s">
        <v>45</v>
      </c>
      <c r="G689" s="9" t="s">
        <v>46</v>
      </c>
      <c r="H689" s="63" t="s">
        <v>177</v>
      </c>
      <c r="I689" s="13"/>
    </row>
    <row r="690" spans="1:9" ht="17.25" customHeight="1">
      <c r="A690" s="20" t="s">
        <v>463</v>
      </c>
      <c r="B690" s="14">
        <v>150</v>
      </c>
      <c r="C690" s="12">
        <v>1</v>
      </c>
      <c r="D690" s="9" t="s">
        <v>6</v>
      </c>
      <c r="E690" s="9" t="s">
        <v>6</v>
      </c>
      <c r="F690" s="9" t="s">
        <v>45</v>
      </c>
      <c r="G690" s="9" t="s">
        <v>46</v>
      </c>
      <c r="H690" s="63" t="s">
        <v>177</v>
      </c>
      <c r="I690" s="13">
        <f>B690+B687+B688+B689</f>
        <v>210</v>
      </c>
    </row>
    <row r="691" spans="1:9" ht="16.5" customHeight="1">
      <c r="A691" s="20" t="s">
        <v>464</v>
      </c>
      <c r="B691" s="14">
        <v>25</v>
      </c>
      <c r="C691" s="12">
        <v>1</v>
      </c>
      <c r="D691" s="9" t="s">
        <v>6</v>
      </c>
      <c r="E691" s="9" t="s">
        <v>6</v>
      </c>
      <c r="F691" s="9" t="s">
        <v>45</v>
      </c>
      <c r="G691" s="9" t="s">
        <v>46</v>
      </c>
      <c r="H691" s="63" t="s">
        <v>243</v>
      </c>
      <c r="I691" s="13"/>
    </row>
    <row r="692" spans="1:9" ht="16.5" customHeight="1">
      <c r="A692" s="20" t="s">
        <v>465</v>
      </c>
      <c r="B692" s="14">
        <v>200</v>
      </c>
      <c r="C692" s="12">
        <v>1</v>
      </c>
      <c r="D692" s="9" t="s">
        <v>6</v>
      </c>
      <c r="E692" s="9" t="s">
        <v>6</v>
      </c>
      <c r="F692" s="9" t="s">
        <v>45</v>
      </c>
      <c r="G692" s="9" t="s">
        <v>46</v>
      </c>
      <c r="H692" s="63" t="s">
        <v>243</v>
      </c>
      <c r="I692" s="13">
        <f>B692+B691</f>
        <v>225</v>
      </c>
    </row>
    <row r="693" spans="1:9" ht="15" customHeight="1">
      <c r="A693" s="20" t="s">
        <v>466</v>
      </c>
      <c r="B693" s="14">
        <v>30</v>
      </c>
      <c r="C693" s="12">
        <v>1</v>
      </c>
      <c r="D693" s="9" t="s">
        <v>6</v>
      </c>
      <c r="E693" s="9" t="s">
        <v>6</v>
      </c>
      <c r="F693" s="9" t="s">
        <v>45</v>
      </c>
      <c r="G693" s="9" t="s">
        <v>46</v>
      </c>
      <c r="H693" s="63" t="s">
        <v>246</v>
      </c>
      <c r="I693" s="13">
        <f>B693</f>
        <v>30</v>
      </c>
    </row>
    <row r="694" spans="1:9" ht="14.25" customHeight="1">
      <c r="A694" s="20" t="s">
        <v>468</v>
      </c>
      <c r="B694" s="14">
        <v>70</v>
      </c>
      <c r="C694" s="12">
        <v>1</v>
      </c>
      <c r="D694" s="9" t="s">
        <v>6</v>
      </c>
      <c r="E694" s="9" t="s">
        <v>6</v>
      </c>
      <c r="F694" s="9" t="s">
        <v>45</v>
      </c>
      <c r="G694" s="9" t="s">
        <v>46</v>
      </c>
      <c r="H694" s="63" t="s">
        <v>383</v>
      </c>
      <c r="I694" s="13">
        <f>B694</f>
        <v>70</v>
      </c>
    </row>
    <row r="695" spans="1:9">
      <c r="A695" s="19" t="s">
        <v>195</v>
      </c>
      <c r="B695" s="14">
        <v>400</v>
      </c>
      <c r="C695" s="12">
        <v>1</v>
      </c>
      <c r="D695" s="9" t="s">
        <v>6</v>
      </c>
      <c r="E695" s="9" t="s">
        <v>6</v>
      </c>
      <c r="F695" s="9" t="s">
        <v>45</v>
      </c>
      <c r="G695" s="9" t="s">
        <v>46</v>
      </c>
      <c r="H695" s="63" t="s">
        <v>469</v>
      </c>
      <c r="I695" s="13">
        <f>B695</f>
        <v>400</v>
      </c>
    </row>
    <row r="696" spans="1:9">
      <c r="A696" s="20" t="s">
        <v>470</v>
      </c>
      <c r="B696" s="14">
        <v>15</v>
      </c>
      <c r="C696" s="12">
        <v>1</v>
      </c>
      <c r="D696" s="9" t="s">
        <v>6</v>
      </c>
      <c r="E696" s="9" t="s">
        <v>6</v>
      </c>
      <c r="F696" s="9" t="s">
        <v>45</v>
      </c>
      <c r="G696" s="9" t="s">
        <v>46</v>
      </c>
      <c r="H696" s="63" t="s">
        <v>180</v>
      </c>
      <c r="I696" s="13"/>
    </row>
    <row r="697" spans="1:9">
      <c r="A697" s="20" t="s">
        <v>471</v>
      </c>
      <c r="B697" s="14">
        <v>20</v>
      </c>
      <c r="C697" s="12">
        <v>1</v>
      </c>
      <c r="D697" s="9" t="s">
        <v>6</v>
      </c>
      <c r="E697" s="9" t="s">
        <v>6</v>
      </c>
      <c r="F697" s="9" t="s">
        <v>45</v>
      </c>
      <c r="G697" s="9" t="s">
        <v>46</v>
      </c>
      <c r="H697" s="63" t="s">
        <v>180</v>
      </c>
      <c r="I697" s="13"/>
    </row>
    <row r="698" spans="1:9">
      <c r="A698" s="20" t="s">
        <v>472</v>
      </c>
      <c r="B698" s="14">
        <v>50</v>
      </c>
      <c r="C698" s="12">
        <v>1</v>
      </c>
      <c r="D698" s="9" t="s">
        <v>6</v>
      </c>
      <c r="E698" s="9" t="s">
        <v>6</v>
      </c>
      <c r="F698" s="9" t="s">
        <v>45</v>
      </c>
      <c r="G698" s="9" t="s">
        <v>46</v>
      </c>
      <c r="H698" s="63" t="s">
        <v>180</v>
      </c>
      <c r="I698" s="13"/>
    </row>
    <row r="699" spans="1:9">
      <c r="A699" s="20" t="s">
        <v>473</v>
      </c>
      <c r="B699" s="14">
        <v>25</v>
      </c>
      <c r="C699" s="12">
        <v>1</v>
      </c>
      <c r="D699" s="9" t="s">
        <v>6</v>
      </c>
      <c r="E699" s="9" t="s">
        <v>6</v>
      </c>
      <c r="F699" s="9" t="s">
        <v>45</v>
      </c>
      <c r="G699" s="9" t="s">
        <v>46</v>
      </c>
      <c r="H699" s="63" t="s">
        <v>180</v>
      </c>
      <c r="I699" s="13"/>
    </row>
    <row r="700" spans="1:9">
      <c r="A700" s="20" t="s">
        <v>106</v>
      </c>
      <c r="B700" s="14">
        <v>150</v>
      </c>
      <c r="C700" s="12">
        <v>1</v>
      </c>
      <c r="D700" s="9" t="s">
        <v>6</v>
      </c>
      <c r="E700" s="9" t="s">
        <v>6</v>
      </c>
      <c r="F700" s="9" t="s">
        <v>45</v>
      </c>
      <c r="G700" s="9" t="s">
        <v>46</v>
      </c>
      <c r="H700" s="63" t="s">
        <v>180</v>
      </c>
      <c r="I700" s="13">
        <f>B700+B696+B698+B697+B699</f>
        <v>260</v>
      </c>
    </row>
    <row r="701" spans="1:9">
      <c r="A701" s="20" t="s">
        <v>720</v>
      </c>
      <c r="B701" s="14">
        <v>1700</v>
      </c>
      <c r="C701" s="9" t="s">
        <v>44</v>
      </c>
      <c r="D701" s="9" t="s">
        <v>6</v>
      </c>
      <c r="E701" s="9" t="s">
        <v>6</v>
      </c>
      <c r="F701" s="9" t="s">
        <v>45</v>
      </c>
      <c r="G701" s="9" t="s">
        <v>46</v>
      </c>
      <c r="H701" s="100" t="s">
        <v>252</v>
      </c>
      <c r="I701" s="26">
        <f>B701</f>
        <v>1700</v>
      </c>
    </row>
    <row r="702" spans="1:9">
      <c r="A702" s="20" t="s">
        <v>2670</v>
      </c>
      <c r="B702" s="14">
        <v>250</v>
      </c>
      <c r="C702" s="9" t="s">
        <v>44</v>
      </c>
      <c r="D702" s="9" t="s">
        <v>6</v>
      </c>
      <c r="E702" s="9" t="s">
        <v>6</v>
      </c>
      <c r="F702" s="9" t="s">
        <v>45</v>
      </c>
      <c r="G702" s="9" t="s">
        <v>46</v>
      </c>
      <c r="H702" s="99">
        <v>61101</v>
      </c>
      <c r="I702" s="26"/>
    </row>
    <row r="703" spans="1:9">
      <c r="A703" s="20" t="s">
        <v>474</v>
      </c>
      <c r="B703" s="108">
        <v>100</v>
      </c>
      <c r="C703" s="9" t="s">
        <v>44</v>
      </c>
      <c r="D703" s="9" t="s">
        <v>6</v>
      </c>
      <c r="E703" s="9" t="s">
        <v>6</v>
      </c>
      <c r="F703" s="9" t="s">
        <v>45</v>
      </c>
      <c r="G703" s="9" t="s">
        <v>46</v>
      </c>
      <c r="H703" s="99">
        <v>61101</v>
      </c>
      <c r="I703" s="26"/>
    </row>
    <row r="704" spans="1:9">
      <c r="A704" s="20" t="s">
        <v>255</v>
      </c>
      <c r="B704" s="108">
        <v>200</v>
      </c>
      <c r="C704" s="9" t="s">
        <v>44</v>
      </c>
      <c r="D704" s="9" t="s">
        <v>6</v>
      </c>
      <c r="E704" s="9" t="s">
        <v>6</v>
      </c>
      <c r="F704" s="9" t="s">
        <v>45</v>
      </c>
      <c r="G704" s="9" t="s">
        <v>46</v>
      </c>
      <c r="H704" s="99">
        <v>61101</v>
      </c>
      <c r="I704" s="26">
        <f>B704+B703+B702</f>
        <v>550</v>
      </c>
    </row>
    <row r="705" spans="1:9">
      <c r="A705" s="98" t="s">
        <v>2671</v>
      </c>
      <c r="B705" s="108">
        <v>540</v>
      </c>
      <c r="C705" s="67" t="s">
        <v>44</v>
      </c>
      <c r="D705" s="67" t="s">
        <v>6</v>
      </c>
      <c r="E705" s="67" t="s">
        <v>6</v>
      </c>
      <c r="F705" s="67" t="s">
        <v>45</v>
      </c>
      <c r="G705" s="67" t="s">
        <v>46</v>
      </c>
      <c r="H705" s="12">
        <v>61102</v>
      </c>
      <c r="I705" s="13">
        <f>B705</f>
        <v>540</v>
      </c>
    </row>
    <row r="706" spans="1:9" ht="15.75" thickBot="1">
      <c r="A706" s="410" t="s">
        <v>467</v>
      </c>
      <c r="B706" s="408">
        <v>250</v>
      </c>
      <c r="C706" s="9" t="s">
        <v>44</v>
      </c>
      <c r="D706" s="9" t="s">
        <v>6</v>
      </c>
      <c r="E706" s="9" t="s">
        <v>6</v>
      </c>
      <c r="F706" s="9" t="s">
        <v>45</v>
      </c>
      <c r="G706" s="9" t="s">
        <v>46</v>
      </c>
      <c r="H706" s="409">
        <v>61199</v>
      </c>
      <c r="I706" s="62">
        <f>B706</f>
        <v>250</v>
      </c>
    </row>
    <row r="707" spans="1:9" ht="22.5" customHeight="1" thickTop="1" thickBot="1">
      <c r="A707" s="176" t="s">
        <v>3708</v>
      </c>
      <c r="B707" s="103">
        <f>SUM(B596:B706)</f>
        <v>51977.960000000006</v>
      </c>
      <c r="C707" s="49"/>
      <c r="D707" s="49"/>
      <c r="E707" s="49"/>
      <c r="F707" s="49"/>
      <c r="G707" s="49"/>
      <c r="H707" s="104"/>
      <c r="I707" s="51">
        <f>SUM(I596:I706)</f>
        <v>51977.960000000006</v>
      </c>
    </row>
    <row r="708" spans="1:9" ht="17.25" thickTop="1">
      <c r="A708" s="232"/>
      <c r="B708" s="40"/>
      <c r="C708" s="35"/>
      <c r="D708" s="35"/>
      <c r="E708" s="35"/>
      <c r="F708" s="35"/>
      <c r="G708" s="35"/>
      <c r="H708" s="47"/>
      <c r="I708" s="52"/>
    </row>
    <row r="709" spans="1:9" ht="16.5">
      <c r="A709" s="232"/>
      <c r="B709" s="40"/>
      <c r="C709" s="35"/>
      <c r="D709" s="35"/>
      <c r="E709" s="35"/>
      <c r="F709" s="35"/>
      <c r="G709" s="35"/>
      <c r="H709" s="47"/>
      <c r="I709" s="52"/>
    </row>
    <row r="710" spans="1:9" ht="16.5">
      <c r="A710" s="232"/>
      <c r="B710" s="40"/>
      <c r="C710" s="35"/>
      <c r="D710" s="35"/>
      <c r="E710" s="35"/>
      <c r="F710" s="35"/>
      <c r="G710" s="35"/>
      <c r="H710" s="47"/>
      <c r="I710" s="52"/>
    </row>
    <row r="711" spans="1:9" ht="16.5">
      <c r="A711" s="232"/>
      <c r="B711" s="40"/>
      <c r="C711" s="35"/>
      <c r="D711" s="35"/>
      <c r="E711" s="35"/>
      <c r="F711" s="35"/>
      <c r="G711" s="35"/>
      <c r="H711" s="47"/>
      <c r="I711" s="52"/>
    </row>
    <row r="712" spans="1:9" ht="16.5">
      <c r="A712" s="232"/>
      <c r="B712" s="40"/>
      <c r="C712" s="35"/>
      <c r="D712" s="35"/>
      <c r="E712" s="35"/>
      <c r="F712" s="35"/>
      <c r="G712" s="35"/>
      <c r="H712" s="47"/>
      <c r="I712" s="52"/>
    </row>
    <row r="713" spans="1:9" ht="16.5">
      <c r="A713" s="232"/>
      <c r="B713" s="40"/>
      <c r="C713" s="35"/>
      <c r="D713" s="35"/>
      <c r="E713" s="35"/>
      <c r="F713" s="35"/>
      <c r="G713" s="35"/>
      <c r="H713" s="47"/>
      <c r="I713" s="52"/>
    </row>
    <row r="714" spans="1:9" ht="16.5">
      <c r="A714" s="232"/>
      <c r="B714" s="40"/>
      <c r="C714" s="35"/>
      <c r="D714" s="35"/>
      <c r="E714" s="35"/>
      <c r="F714" s="35"/>
      <c r="G714" s="35"/>
      <c r="H714" s="47"/>
      <c r="I714" s="52"/>
    </row>
    <row r="715" spans="1:9" ht="16.5">
      <c r="A715" s="232"/>
      <c r="B715" s="40"/>
      <c r="C715" s="35"/>
      <c r="D715" s="35"/>
      <c r="E715" s="35"/>
      <c r="F715" s="35"/>
      <c r="G715" s="35"/>
      <c r="H715" s="47"/>
      <c r="I715" s="52"/>
    </row>
    <row r="716" spans="1:9" ht="16.5">
      <c r="A716" s="232"/>
      <c r="B716" s="40"/>
      <c r="C716" s="35"/>
      <c r="D716" s="35"/>
      <c r="E716" s="35"/>
      <c r="F716" s="35"/>
      <c r="G716" s="35"/>
      <c r="H716" s="47"/>
      <c r="I716" s="52"/>
    </row>
    <row r="717" spans="1:9" ht="16.5">
      <c r="A717" s="232"/>
      <c r="B717" s="40"/>
      <c r="C717" s="35"/>
      <c r="D717" s="35"/>
      <c r="E717" s="35"/>
      <c r="F717" s="35"/>
      <c r="G717" s="35"/>
      <c r="H717" s="47"/>
      <c r="I717" s="52"/>
    </row>
    <row r="718" spans="1:9" ht="16.5">
      <c r="A718" s="232"/>
      <c r="B718" s="40"/>
      <c r="C718" s="35"/>
      <c r="D718" s="35"/>
      <c r="E718" s="35"/>
      <c r="F718" s="35"/>
      <c r="G718" s="35"/>
      <c r="H718" s="47"/>
      <c r="I718" s="52"/>
    </row>
    <row r="719" spans="1:9" ht="16.5">
      <c r="A719" s="232"/>
      <c r="B719" s="40"/>
      <c r="C719" s="35"/>
      <c r="D719" s="35"/>
      <c r="E719" s="35"/>
      <c r="F719" s="35"/>
      <c r="G719" s="35"/>
      <c r="H719" s="47"/>
      <c r="I719" s="52"/>
    </row>
    <row r="720" spans="1:9" ht="16.5">
      <c r="A720" s="232"/>
      <c r="B720" s="40"/>
      <c r="C720" s="35"/>
      <c r="D720" s="35"/>
      <c r="E720" s="35"/>
      <c r="F720" s="35"/>
      <c r="G720" s="35"/>
      <c r="H720" s="47"/>
      <c r="I720" s="52"/>
    </row>
    <row r="721" spans="1:9" ht="16.5">
      <c r="A721" s="232"/>
      <c r="B721" s="40"/>
      <c r="C721" s="35"/>
      <c r="D721" s="35"/>
      <c r="E721" s="35"/>
      <c r="F721" s="35"/>
      <c r="G721" s="35"/>
      <c r="H721" s="47"/>
      <c r="I721" s="52"/>
    </row>
    <row r="722" spans="1:9" ht="16.5">
      <c r="A722" s="232"/>
      <c r="B722" s="40"/>
      <c r="C722" s="35"/>
      <c r="D722" s="35"/>
      <c r="E722" s="35"/>
      <c r="F722" s="35"/>
      <c r="G722" s="35"/>
      <c r="H722" s="47"/>
      <c r="I722" s="52"/>
    </row>
    <row r="723" spans="1:9" ht="16.5">
      <c r="A723" s="232"/>
      <c r="B723" s="40"/>
      <c r="C723" s="35"/>
      <c r="D723" s="35"/>
      <c r="E723" s="35"/>
      <c r="F723" s="35"/>
      <c r="G723" s="35"/>
      <c r="H723" s="47"/>
      <c r="I723" s="52"/>
    </row>
    <row r="724" spans="1:9" ht="16.5">
      <c r="A724" s="232"/>
      <c r="B724" s="40"/>
      <c r="C724" s="35"/>
      <c r="D724" s="35"/>
      <c r="E724" s="35"/>
      <c r="F724" s="35"/>
      <c r="G724" s="35"/>
      <c r="H724" s="47"/>
      <c r="I724" s="52"/>
    </row>
    <row r="725" spans="1:9" ht="16.5">
      <c r="A725" s="232"/>
      <c r="B725" s="40"/>
      <c r="C725" s="35"/>
      <c r="D725" s="35"/>
      <c r="E725" s="35"/>
      <c r="F725" s="35"/>
      <c r="G725" s="35"/>
      <c r="H725" s="47"/>
      <c r="I725" s="52"/>
    </row>
    <row r="726" spans="1:9" ht="16.5">
      <c r="A726" s="232"/>
      <c r="B726" s="40"/>
      <c r="C726" s="35"/>
      <c r="D726" s="35"/>
      <c r="E726" s="35"/>
      <c r="F726" s="35"/>
      <c r="G726" s="35"/>
      <c r="H726" s="47"/>
      <c r="I726" s="52"/>
    </row>
    <row r="727" spans="1:9" ht="16.5">
      <c r="A727" s="232"/>
      <c r="B727" s="40"/>
      <c r="C727" s="35"/>
      <c r="D727" s="35"/>
      <c r="E727" s="35"/>
      <c r="F727" s="35"/>
      <c r="G727" s="35"/>
      <c r="H727" s="47"/>
      <c r="I727" s="52"/>
    </row>
    <row r="728" spans="1:9" ht="16.5">
      <c r="A728" s="232"/>
      <c r="B728" s="40"/>
      <c r="C728" s="35"/>
      <c r="D728" s="35"/>
      <c r="E728" s="35"/>
      <c r="F728" s="35"/>
      <c r="G728" s="35"/>
      <c r="H728" s="47"/>
      <c r="I728" s="52"/>
    </row>
    <row r="729" spans="1:9" ht="16.5">
      <c r="A729" s="232"/>
      <c r="B729" s="40"/>
      <c r="C729" s="35"/>
      <c r="D729" s="35"/>
      <c r="E729" s="35"/>
      <c r="F729" s="35"/>
      <c r="G729" s="35"/>
      <c r="H729" s="47"/>
      <c r="I729" s="52"/>
    </row>
    <row r="730" spans="1:9" ht="16.5">
      <c r="A730" s="232"/>
      <c r="B730" s="40"/>
      <c r="C730" s="35"/>
      <c r="D730" s="35"/>
      <c r="E730" s="35"/>
      <c r="F730" s="35"/>
      <c r="G730" s="35"/>
      <c r="H730" s="47"/>
      <c r="I730" s="52"/>
    </row>
    <row r="731" spans="1:9" ht="16.5">
      <c r="A731" s="232"/>
      <c r="B731" s="40"/>
      <c r="C731" s="35"/>
      <c r="D731" s="35"/>
      <c r="E731" s="35"/>
      <c r="F731" s="35"/>
      <c r="G731" s="35"/>
      <c r="H731" s="47"/>
      <c r="I731" s="52"/>
    </row>
    <row r="732" spans="1:9" ht="16.5">
      <c r="A732" s="232"/>
      <c r="B732" s="40"/>
      <c r="C732" s="35"/>
      <c r="D732" s="35"/>
      <c r="E732" s="35"/>
      <c r="F732" s="35"/>
      <c r="G732" s="35"/>
      <c r="H732" s="47"/>
      <c r="I732" s="52"/>
    </row>
    <row r="733" spans="1:9" ht="16.5">
      <c r="A733" s="232"/>
      <c r="B733" s="40"/>
      <c r="C733" s="35"/>
      <c r="D733" s="35"/>
      <c r="E733" s="35"/>
      <c r="F733" s="35"/>
      <c r="G733" s="35"/>
      <c r="H733" s="47"/>
      <c r="I733" s="52"/>
    </row>
    <row r="734" spans="1:9" ht="24" customHeight="1">
      <c r="A734" s="320" t="s">
        <v>3672</v>
      </c>
      <c r="B734" s="40"/>
      <c r="C734" s="47"/>
      <c r="D734" s="35"/>
      <c r="E734" s="35"/>
      <c r="F734" s="47"/>
      <c r="G734" s="35"/>
      <c r="H734" s="47"/>
      <c r="I734" s="36"/>
    </row>
    <row r="735" spans="1:9" ht="26.25" customHeight="1">
      <c r="A735" s="319" t="s">
        <v>35</v>
      </c>
      <c r="B735" s="37" t="s">
        <v>36</v>
      </c>
      <c r="C735" s="5" t="s">
        <v>37</v>
      </c>
      <c r="D735" s="5" t="s">
        <v>38</v>
      </c>
      <c r="E735" s="5" t="s">
        <v>39</v>
      </c>
      <c r="F735" s="5" t="s">
        <v>40</v>
      </c>
      <c r="G735" s="5" t="s">
        <v>41</v>
      </c>
      <c r="H735" s="53" t="s">
        <v>42</v>
      </c>
      <c r="I735" s="6" t="s">
        <v>43</v>
      </c>
    </row>
    <row r="736" spans="1:9">
      <c r="A736" s="105" t="s">
        <v>3747</v>
      </c>
      <c r="B736" s="10">
        <v>9600</v>
      </c>
      <c r="C736" s="12">
        <v>1</v>
      </c>
      <c r="D736" s="9" t="s">
        <v>6</v>
      </c>
      <c r="E736" s="9" t="s">
        <v>6</v>
      </c>
      <c r="F736" s="9" t="s">
        <v>45</v>
      </c>
      <c r="G736" s="9" t="s">
        <v>46</v>
      </c>
      <c r="H736" s="63" t="s">
        <v>153</v>
      </c>
      <c r="I736" s="106"/>
    </row>
    <row r="737" spans="1:9">
      <c r="A737" s="105" t="s">
        <v>199</v>
      </c>
      <c r="B737" s="14">
        <v>6564</v>
      </c>
      <c r="C737" s="12">
        <v>1</v>
      </c>
      <c r="D737" s="9" t="s">
        <v>6</v>
      </c>
      <c r="E737" s="9" t="s">
        <v>6</v>
      </c>
      <c r="F737" s="9" t="s">
        <v>45</v>
      </c>
      <c r="G737" s="9" t="s">
        <v>46</v>
      </c>
      <c r="H737" s="63" t="s">
        <v>153</v>
      </c>
      <c r="I737" s="13">
        <f>B737+B736</f>
        <v>16164</v>
      </c>
    </row>
    <row r="738" spans="1:9">
      <c r="A738" s="105" t="s">
        <v>3876</v>
      </c>
      <c r="B738" s="14">
        <v>800</v>
      </c>
      <c r="C738" s="12">
        <v>1</v>
      </c>
      <c r="D738" s="9" t="s">
        <v>6</v>
      </c>
      <c r="E738" s="9" t="s">
        <v>6</v>
      </c>
      <c r="F738" s="9" t="s">
        <v>44</v>
      </c>
      <c r="G738" s="9" t="s">
        <v>3291</v>
      </c>
      <c r="H738" s="63" t="s">
        <v>155</v>
      </c>
      <c r="I738" s="13"/>
    </row>
    <row r="739" spans="1:9">
      <c r="A739" s="30" t="s">
        <v>2925</v>
      </c>
      <c r="B739" s="14">
        <v>547</v>
      </c>
      <c r="C739" s="12">
        <v>1</v>
      </c>
      <c r="D739" s="9" t="s">
        <v>6</v>
      </c>
      <c r="E739" s="9" t="s">
        <v>6</v>
      </c>
      <c r="F739" s="9" t="s">
        <v>44</v>
      </c>
      <c r="G739" s="9" t="s">
        <v>3291</v>
      </c>
      <c r="H739" s="63" t="s">
        <v>155</v>
      </c>
      <c r="I739" s="13">
        <f>B739+B738</f>
        <v>1347</v>
      </c>
    </row>
    <row r="740" spans="1:9">
      <c r="A740" s="20" t="s">
        <v>2951</v>
      </c>
      <c r="B740" s="14">
        <f>2*300</f>
        <v>600</v>
      </c>
      <c r="C740" s="12">
        <v>1</v>
      </c>
      <c r="D740" s="9" t="s">
        <v>6</v>
      </c>
      <c r="E740" s="9" t="s">
        <v>6</v>
      </c>
      <c r="F740" s="9" t="s">
        <v>44</v>
      </c>
      <c r="G740" s="9" t="s">
        <v>3291</v>
      </c>
      <c r="H740" s="63" t="s">
        <v>156</v>
      </c>
      <c r="I740" s="13">
        <f>B740</f>
        <v>600</v>
      </c>
    </row>
    <row r="741" spans="1:9" ht="25.5" customHeight="1">
      <c r="A741" s="107" t="s">
        <v>3994</v>
      </c>
      <c r="B741" s="14">
        <v>780</v>
      </c>
      <c r="C741" s="12">
        <v>1</v>
      </c>
      <c r="D741" s="9" t="s">
        <v>6</v>
      </c>
      <c r="E741" s="9" t="s">
        <v>6</v>
      </c>
      <c r="F741" s="9" t="s">
        <v>45</v>
      </c>
      <c r="G741" s="9" t="s">
        <v>46</v>
      </c>
      <c r="H741" s="63" t="s">
        <v>157</v>
      </c>
      <c r="I741" s="13"/>
    </row>
    <row r="742" spans="1:9">
      <c r="A742" s="107" t="s">
        <v>3996</v>
      </c>
      <c r="B742" s="14">
        <v>533.33000000000004</v>
      </c>
      <c r="C742" s="12">
        <v>1</v>
      </c>
      <c r="D742" s="9" t="s">
        <v>6</v>
      </c>
      <c r="E742" s="9" t="s">
        <v>6</v>
      </c>
      <c r="F742" s="9" t="s">
        <v>45</v>
      </c>
      <c r="G742" s="9" t="s">
        <v>46</v>
      </c>
      <c r="H742" s="63" t="s">
        <v>157</v>
      </c>
      <c r="I742" s="13">
        <f>B742+B741</f>
        <v>1313.33</v>
      </c>
    </row>
    <row r="743" spans="1:9" ht="24.75" customHeight="1">
      <c r="A743" s="20" t="s">
        <v>3993</v>
      </c>
      <c r="B743" s="14">
        <v>104</v>
      </c>
      <c r="C743" s="9" t="s">
        <v>44</v>
      </c>
      <c r="D743" s="9" t="s">
        <v>6</v>
      </c>
      <c r="E743" s="9" t="s">
        <v>6</v>
      </c>
      <c r="F743" s="9" t="s">
        <v>45</v>
      </c>
      <c r="G743" s="9" t="s">
        <v>46</v>
      </c>
      <c r="H743" s="63" t="s">
        <v>157</v>
      </c>
      <c r="I743" s="13"/>
    </row>
    <row r="744" spans="1:9" ht="17.25" customHeight="1">
      <c r="A744" s="20" t="s">
        <v>394</v>
      </c>
      <c r="B744" s="108">
        <v>71.11</v>
      </c>
      <c r="C744" s="9" t="s">
        <v>44</v>
      </c>
      <c r="D744" s="9" t="s">
        <v>6</v>
      </c>
      <c r="E744" s="9" t="s">
        <v>6</v>
      </c>
      <c r="F744" s="9" t="s">
        <v>45</v>
      </c>
      <c r="G744" s="9" t="s">
        <v>46</v>
      </c>
      <c r="H744" s="63" t="s">
        <v>157</v>
      </c>
      <c r="I744" s="13">
        <f>B744+B743</f>
        <v>175.11</v>
      </c>
    </row>
    <row r="745" spans="1:9" ht="26.25" customHeight="1">
      <c r="A745" s="107" t="s">
        <v>3995</v>
      </c>
      <c r="B745" s="14">
        <v>806</v>
      </c>
      <c r="C745" s="12">
        <v>1</v>
      </c>
      <c r="D745" s="9" t="s">
        <v>6</v>
      </c>
      <c r="E745" s="9" t="s">
        <v>6</v>
      </c>
      <c r="F745" s="9" t="s">
        <v>45</v>
      </c>
      <c r="G745" s="9" t="s">
        <v>46</v>
      </c>
      <c r="H745" s="63" t="s">
        <v>161</v>
      </c>
      <c r="I745" s="13"/>
    </row>
    <row r="746" spans="1:9" ht="16.5" customHeight="1">
      <c r="A746" s="107" t="s">
        <v>3997</v>
      </c>
      <c r="B746" s="14">
        <v>551.1</v>
      </c>
      <c r="C746" s="12">
        <v>1</v>
      </c>
      <c r="D746" s="9" t="s">
        <v>6</v>
      </c>
      <c r="E746" s="9" t="s">
        <v>6</v>
      </c>
      <c r="F746" s="9" t="s">
        <v>45</v>
      </c>
      <c r="G746" s="9" t="s">
        <v>46</v>
      </c>
      <c r="H746" s="63" t="s">
        <v>161</v>
      </c>
      <c r="I746" s="13">
        <f>B746+B745</f>
        <v>1357.1</v>
      </c>
    </row>
    <row r="747" spans="1:9" ht="24" customHeight="1">
      <c r="A747" s="20" t="s">
        <v>2906</v>
      </c>
      <c r="B747" s="14">
        <f>2*125</f>
        <v>250</v>
      </c>
      <c r="C747" s="12">
        <v>1</v>
      </c>
      <c r="D747" s="9" t="s">
        <v>6</v>
      </c>
      <c r="E747" s="9" t="s">
        <v>6</v>
      </c>
      <c r="F747" s="9" t="s">
        <v>44</v>
      </c>
      <c r="G747" s="9" t="s">
        <v>3291</v>
      </c>
      <c r="H747" s="63" t="s">
        <v>164</v>
      </c>
      <c r="I747" s="13">
        <f>B747</f>
        <v>250</v>
      </c>
    </row>
    <row r="748" spans="1:9" ht="23.25" customHeight="1">
      <c r="A748" s="20" t="s">
        <v>2952</v>
      </c>
      <c r="B748" s="14">
        <f>2*60</f>
        <v>120</v>
      </c>
      <c r="C748" s="12">
        <v>1</v>
      </c>
      <c r="D748" s="9" t="s">
        <v>6</v>
      </c>
      <c r="E748" s="9" t="s">
        <v>6</v>
      </c>
      <c r="F748" s="9" t="s">
        <v>44</v>
      </c>
      <c r="G748" s="9" t="s">
        <v>3291</v>
      </c>
      <c r="H748" s="63" t="s">
        <v>164</v>
      </c>
      <c r="I748" s="13">
        <f>B748</f>
        <v>120</v>
      </c>
    </row>
    <row r="749" spans="1:9">
      <c r="A749" s="20" t="s">
        <v>397</v>
      </c>
      <c r="B749" s="14">
        <v>500</v>
      </c>
      <c r="C749" s="12">
        <v>1</v>
      </c>
      <c r="D749" s="9" t="s">
        <v>6</v>
      </c>
      <c r="E749" s="9" t="s">
        <v>6</v>
      </c>
      <c r="F749" s="9" t="s">
        <v>45</v>
      </c>
      <c r="G749" s="9" t="s">
        <v>46</v>
      </c>
      <c r="H749" s="63" t="s">
        <v>208</v>
      </c>
      <c r="I749" s="13">
        <f>B749</f>
        <v>500</v>
      </c>
    </row>
    <row r="750" spans="1:9">
      <c r="A750" s="20" t="s">
        <v>398</v>
      </c>
      <c r="B750" s="14">
        <v>80</v>
      </c>
      <c r="C750" s="12">
        <v>1</v>
      </c>
      <c r="D750" s="9" t="s">
        <v>6</v>
      </c>
      <c r="E750" s="9" t="s">
        <v>6</v>
      </c>
      <c r="F750" s="9" t="s">
        <v>45</v>
      </c>
      <c r="G750" s="9" t="s">
        <v>46</v>
      </c>
      <c r="H750" s="63" t="s">
        <v>399</v>
      </c>
      <c r="I750" s="13"/>
    </row>
    <row r="751" spans="1:9">
      <c r="A751" s="20" t="s">
        <v>400</v>
      </c>
      <c r="B751" s="14">
        <v>40</v>
      </c>
      <c r="C751" s="12">
        <v>1</v>
      </c>
      <c r="D751" s="9" t="s">
        <v>6</v>
      </c>
      <c r="E751" s="9" t="s">
        <v>6</v>
      </c>
      <c r="F751" s="9" t="s">
        <v>45</v>
      </c>
      <c r="G751" s="9" t="s">
        <v>46</v>
      </c>
      <c r="H751" s="63" t="s">
        <v>399</v>
      </c>
      <c r="I751" s="13">
        <f>B751+B750</f>
        <v>120</v>
      </c>
    </row>
    <row r="752" spans="1:9">
      <c r="A752" s="20" t="s">
        <v>289</v>
      </c>
      <c r="B752" s="14">
        <v>40</v>
      </c>
      <c r="C752" s="12">
        <v>1</v>
      </c>
      <c r="D752" s="9" t="s">
        <v>6</v>
      </c>
      <c r="E752" s="9" t="s">
        <v>6</v>
      </c>
      <c r="F752" s="9" t="s">
        <v>45</v>
      </c>
      <c r="G752" s="9" t="s">
        <v>46</v>
      </c>
      <c r="H752" s="63" t="s">
        <v>170</v>
      </c>
      <c r="I752" s="13"/>
    </row>
    <row r="753" spans="1:9">
      <c r="A753" s="20" t="s">
        <v>401</v>
      </c>
      <c r="B753" s="14">
        <v>20</v>
      </c>
      <c r="C753" s="12">
        <v>1</v>
      </c>
      <c r="D753" s="9" t="s">
        <v>6</v>
      </c>
      <c r="E753" s="9" t="s">
        <v>6</v>
      </c>
      <c r="F753" s="9" t="s">
        <v>45</v>
      </c>
      <c r="G753" s="9" t="s">
        <v>46</v>
      </c>
      <c r="H753" s="63" t="s">
        <v>170</v>
      </c>
      <c r="I753" s="13"/>
    </row>
    <row r="754" spans="1:9">
      <c r="A754" s="20" t="s">
        <v>288</v>
      </c>
      <c r="B754" s="14">
        <v>40</v>
      </c>
      <c r="C754" s="12">
        <v>1</v>
      </c>
      <c r="D754" s="9" t="s">
        <v>6</v>
      </c>
      <c r="E754" s="9" t="s">
        <v>6</v>
      </c>
      <c r="F754" s="9" t="s">
        <v>45</v>
      </c>
      <c r="G754" s="9" t="s">
        <v>46</v>
      </c>
      <c r="H754" s="63" t="s">
        <v>170</v>
      </c>
      <c r="I754" s="13"/>
    </row>
    <row r="755" spans="1:9">
      <c r="A755" s="20" t="s">
        <v>402</v>
      </c>
      <c r="B755" s="14">
        <v>80</v>
      </c>
      <c r="C755" s="12">
        <v>1</v>
      </c>
      <c r="D755" s="9" t="s">
        <v>6</v>
      </c>
      <c r="E755" s="9" t="s">
        <v>6</v>
      </c>
      <c r="F755" s="9" t="s">
        <v>45</v>
      </c>
      <c r="G755" s="9" t="s">
        <v>46</v>
      </c>
      <c r="H755" s="63" t="s">
        <v>170</v>
      </c>
      <c r="I755" s="13"/>
    </row>
    <row r="756" spans="1:9">
      <c r="A756" s="20" t="s">
        <v>403</v>
      </c>
      <c r="B756" s="14">
        <v>20</v>
      </c>
      <c r="C756" s="12">
        <v>1</v>
      </c>
      <c r="D756" s="9" t="s">
        <v>6</v>
      </c>
      <c r="E756" s="9" t="s">
        <v>6</v>
      </c>
      <c r="F756" s="9" t="s">
        <v>45</v>
      </c>
      <c r="G756" s="9" t="s">
        <v>46</v>
      </c>
      <c r="H756" s="63" t="s">
        <v>170</v>
      </c>
      <c r="I756" s="13"/>
    </row>
    <row r="757" spans="1:9">
      <c r="A757" s="20" t="s">
        <v>404</v>
      </c>
      <c r="B757" s="14">
        <v>20</v>
      </c>
      <c r="C757" s="12">
        <v>1</v>
      </c>
      <c r="D757" s="9" t="s">
        <v>6</v>
      </c>
      <c r="E757" s="9" t="s">
        <v>6</v>
      </c>
      <c r="F757" s="9" t="s">
        <v>45</v>
      </c>
      <c r="G757" s="9" t="s">
        <v>46</v>
      </c>
      <c r="H757" s="63" t="s">
        <v>170</v>
      </c>
      <c r="I757" s="13"/>
    </row>
    <row r="758" spans="1:9">
      <c r="A758" s="20" t="s">
        <v>405</v>
      </c>
      <c r="B758" s="14">
        <v>150</v>
      </c>
      <c r="C758" s="12">
        <v>1</v>
      </c>
      <c r="D758" s="9" t="s">
        <v>6</v>
      </c>
      <c r="E758" s="9" t="s">
        <v>6</v>
      </c>
      <c r="F758" s="9" t="s">
        <v>45</v>
      </c>
      <c r="G758" s="9" t="s">
        <v>46</v>
      </c>
      <c r="H758" s="63" t="s">
        <v>170</v>
      </c>
      <c r="I758" s="13"/>
    </row>
    <row r="759" spans="1:9" ht="14.25" customHeight="1">
      <c r="A759" s="20" t="s">
        <v>406</v>
      </c>
      <c r="B759" s="14">
        <v>12</v>
      </c>
      <c r="C759" s="12">
        <v>1</v>
      </c>
      <c r="D759" s="9" t="s">
        <v>6</v>
      </c>
      <c r="E759" s="9" t="s">
        <v>6</v>
      </c>
      <c r="F759" s="9" t="s">
        <v>45</v>
      </c>
      <c r="G759" s="9" t="s">
        <v>46</v>
      </c>
      <c r="H759" s="63" t="s">
        <v>170</v>
      </c>
      <c r="I759" s="13"/>
    </row>
    <row r="760" spans="1:9">
      <c r="A760" s="20" t="s">
        <v>407</v>
      </c>
      <c r="B760" s="14">
        <v>10</v>
      </c>
      <c r="C760" s="12">
        <v>1</v>
      </c>
      <c r="D760" s="9" t="s">
        <v>6</v>
      </c>
      <c r="E760" s="9" t="s">
        <v>6</v>
      </c>
      <c r="F760" s="9" t="s">
        <v>45</v>
      </c>
      <c r="G760" s="9" t="s">
        <v>46</v>
      </c>
      <c r="H760" s="63" t="s">
        <v>170</v>
      </c>
      <c r="I760" s="13"/>
    </row>
    <row r="761" spans="1:9">
      <c r="A761" s="20" t="s">
        <v>408</v>
      </c>
      <c r="B761" s="14">
        <v>10</v>
      </c>
      <c r="C761" s="12">
        <v>1</v>
      </c>
      <c r="D761" s="9" t="s">
        <v>6</v>
      </c>
      <c r="E761" s="9" t="s">
        <v>6</v>
      </c>
      <c r="F761" s="9" t="s">
        <v>45</v>
      </c>
      <c r="G761" s="9" t="s">
        <v>46</v>
      </c>
      <c r="H761" s="63" t="s">
        <v>170</v>
      </c>
      <c r="I761" s="13"/>
    </row>
    <row r="762" spans="1:9">
      <c r="A762" s="20" t="s">
        <v>409</v>
      </c>
      <c r="B762" s="14">
        <v>10</v>
      </c>
      <c r="C762" s="12">
        <v>1</v>
      </c>
      <c r="D762" s="9" t="s">
        <v>6</v>
      </c>
      <c r="E762" s="9" t="s">
        <v>6</v>
      </c>
      <c r="F762" s="9" t="s">
        <v>45</v>
      </c>
      <c r="G762" s="9" t="s">
        <v>46</v>
      </c>
      <c r="H762" s="63" t="s">
        <v>170</v>
      </c>
      <c r="I762" s="13"/>
    </row>
    <row r="763" spans="1:9">
      <c r="A763" s="20" t="s">
        <v>410</v>
      </c>
      <c r="B763" s="14">
        <v>8</v>
      </c>
      <c r="C763" s="12">
        <v>1</v>
      </c>
      <c r="D763" s="9" t="s">
        <v>6</v>
      </c>
      <c r="E763" s="9" t="s">
        <v>6</v>
      </c>
      <c r="F763" s="9" t="s">
        <v>45</v>
      </c>
      <c r="G763" s="9" t="s">
        <v>46</v>
      </c>
      <c r="H763" s="63" t="s">
        <v>170</v>
      </c>
      <c r="I763" s="13"/>
    </row>
    <row r="764" spans="1:9" ht="15" customHeight="1">
      <c r="A764" s="20" t="s">
        <v>411</v>
      </c>
      <c r="B764" s="14">
        <v>15</v>
      </c>
      <c r="C764" s="12">
        <v>1</v>
      </c>
      <c r="D764" s="9" t="s">
        <v>6</v>
      </c>
      <c r="E764" s="9" t="s">
        <v>6</v>
      </c>
      <c r="F764" s="9" t="s">
        <v>45</v>
      </c>
      <c r="G764" s="9" t="s">
        <v>46</v>
      </c>
      <c r="H764" s="63" t="s">
        <v>170</v>
      </c>
      <c r="I764" s="13"/>
    </row>
    <row r="765" spans="1:9" ht="16.5" customHeight="1">
      <c r="A765" s="20" t="s">
        <v>412</v>
      </c>
      <c r="B765" s="14">
        <v>15</v>
      </c>
      <c r="C765" s="12">
        <v>1</v>
      </c>
      <c r="D765" s="9" t="s">
        <v>6</v>
      </c>
      <c r="E765" s="9" t="s">
        <v>6</v>
      </c>
      <c r="F765" s="9" t="s">
        <v>45</v>
      </c>
      <c r="G765" s="9" t="s">
        <v>46</v>
      </c>
      <c r="H765" s="63" t="s">
        <v>170</v>
      </c>
      <c r="I765" s="13"/>
    </row>
    <row r="766" spans="1:9" ht="16.5" customHeight="1">
      <c r="A766" s="20" t="s">
        <v>413</v>
      </c>
      <c r="B766" s="14">
        <v>20</v>
      </c>
      <c r="C766" s="12">
        <v>1</v>
      </c>
      <c r="D766" s="9" t="s">
        <v>6</v>
      </c>
      <c r="E766" s="9" t="s">
        <v>6</v>
      </c>
      <c r="F766" s="9" t="s">
        <v>45</v>
      </c>
      <c r="G766" s="9" t="s">
        <v>46</v>
      </c>
      <c r="H766" s="63" t="s">
        <v>170</v>
      </c>
      <c r="I766" s="13"/>
    </row>
    <row r="767" spans="1:9">
      <c r="A767" s="20" t="s">
        <v>414</v>
      </c>
      <c r="B767" s="14">
        <v>20</v>
      </c>
      <c r="C767" s="12">
        <v>1</v>
      </c>
      <c r="D767" s="9" t="s">
        <v>6</v>
      </c>
      <c r="E767" s="9" t="s">
        <v>6</v>
      </c>
      <c r="F767" s="9" t="s">
        <v>45</v>
      </c>
      <c r="G767" s="9" t="s">
        <v>46</v>
      </c>
      <c r="H767" s="63" t="s">
        <v>170</v>
      </c>
      <c r="I767" s="13"/>
    </row>
    <row r="768" spans="1:9">
      <c r="A768" s="20" t="s">
        <v>415</v>
      </c>
      <c r="B768" s="14">
        <v>12</v>
      </c>
      <c r="C768" s="12">
        <v>1</v>
      </c>
      <c r="D768" s="9" t="s">
        <v>6</v>
      </c>
      <c r="E768" s="9" t="s">
        <v>6</v>
      </c>
      <c r="F768" s="9" t="s">
        <v>45</v>
      </c>
      <c r="G768" s="9" t="s">
        <v>46</v>
      </c>
      <c r="H768" s="63" t="s">
        <v>170</v>
      </c>
      <c r="I768" s="13"/>
    </row>
    <row r="769" spans="1:9">
      <c r="A769" s="20" t="s">
        <v>416</v>
      </c>
      <c r="B769" s="14">
        <v>10</v>
      </c>
      <c r="C769" s="12">
        <v>1</v>
      </c>
      <c r="D769" s="9" t="s">
        <v>6</v>
      </c>
      <c r="E769" s="9" t="s">
        <v>6</v>
      </c>
      <c r="F769" s="9" t="s">
        <v>45</v>
      </c>
      <c r="G769" s="9" t="s">
        <v>46</v>
      </c>
      <c r="H769" s="63" t="s">
        <v>170</v>
      </c>
      <c r="I769" s="13"/>
    </row>
    <row r="770" spans="1:9">
      <c r="A770" s="20" t="s">
        <v>417</v>
      </c>
      <c r="B770" s="14">
        <v>15</v>
      </c>
      <c r="C770" s="12">
        <v>1</v>
      </c>
      <c r="D770" s="9" t="s">
        <v>6</v>
      </c>
      <c r="E770" s="9" t="s">
        <v>6</v>
      </c>
      <c r="F770" s="9" t="s">
        <v>45</v>
      </c>
      <c r="G770" s="9" t="s">
        <v>46</v>
      </c>
      <c r="H770" s="63" t="s">
        <v>170</v>
      </c>
      <c r="I770" s="13"/>
    </row>
    <row r="771" spans="1:9">
      <c r="A771" s="20" t="s">
        <v>418</v>
      </c>
      <c r="B771" s="14">
        <v>10</v>
      </c>
      <c r="C771" s="12">
        <v>1</v>
      </c>
      <c r="D771" s="9" t="s">
        <v>6</v>
      </c>
      <c r="E771" s="9" t="s">
        <v>6</v>
      </c>
      <c r="F771" s="9" t="s">
        <v>45</v>
      </c>
      <c r="G771" s="9" t="s">
        <v>46</v>
      </c>
      <c r="H771" s="63" t="s">
        <v>170</v>
      </c>
      <c r="I771" s="13"/>
    </row>
    <row r="772" spans="1:9">
      <c r="A772" s="20" t="s">
        <v>419</v>
      </c>
      <c r="B772" s="14">
        <v>10</v>
      </c>
      <c r="C772" s="12">
        <v>1</v>
      </c>
      <c r="D772" s="9" t="s">
        <v>6</v>
      </c>
      <c r="E772" s="9" t="s">
        <v>6</v>
      </c>
      <c r="F772" s="9" t="s">
        <v>45</v>
      </c>
      <c r="G772" s="9" t="s">
        <v>46</v>
      </c>
      <c r="H772" s="63" t="s">
        <v>170</v>
      </c>
      <c r="I772" s="13"/>
    </row>
    <row r="773" spans="1:9">
      <c r="A773" s="20" t="s">
        <v>2672</v>
      </c>
      <c r="B773" s="14">
        <v>26.5</v>
      </c>
      <c r="C773" s="12">
        <v>1</v>
      </c>
      <c r="D773" s="9" t="s">
        <v>6</v>
      </c>
      <c r="E773" s="9" t="s">
        <v>6</v>
      </c>
      <c r="F773" s="9" t="s">
        <v>45</v>
      </c>
      <c r="G773" s="9" t="s">
        <v>46</v>
      </c>
      <c r="H773" s="63" t="s">
        <v>170</v>
      </c>
      <c r="I773" s="13"/>
    </row>
    <row r="774" spans="1:9">
      <c r="A774" s="20" t="s">
        <v>2673</v>
      </c>
      <c r="B774" s="14">
        <v>46.5</v>
      </c>
      <c r="C774" s="12">
        <v>1</v>
      </c>
      <c r="D774" s="9" t="s">
        <v>6</v>
      </c>
      <c r="E774" s="9" t="s">
        <v>6</v>
      </c>
      <c r="F774" s="9" t="s">
        <v>45</v>
      </c>
      <c r="G774" s="9" t="s">
        <v>46</v>
      </c>
      <c r="H774" s="63" t="s">
        <v>170</v>
      </c>
      <c r="I774" s="13"/>
    </row>
    <row r="775" spans="1:9">
      <c r="A775" s="20" t="s">
        <v>420</v>
      </c>
      <c r="B775" s="14">
        <v>10</v>
      </c>
      <c r="C775" s="12">
        <v>1</v>
      </c>
      <c r="D775" s="9" t="s">
        <v>6</v>
      </c>
      <c r="E775" s="9" t="s">
        <v>6</v>
      </c>
      <c r="F775" s="9" t="s">
        <v>45</v>
      </c>
      <c r="G775" s="9" t="s">
        <v>46</v>
      </c>
      <c r="H775" s="63" t="s">
        <v>170</v>
      </c>
      <c r="I775" s="13"/>
    </row>
    <row r="776" spans="1:9">
      <c r="A776" s="20" t="s">
        <v>421</v>
      </c>
      <c r="B776" s="14">
        <v>20</v>
      </c>
      <c r="C776" s="12">
        <v>1</v>
      </c>
      <c r="D776" s="9" t="s">
        <v>6</v>
      </c>
      <c r="E776" s="9" t="s">
        <v>6</v>
      </c>
      <c r="F776" s="9" t="s">
        <v>45</v>
      </c>
      <c r="G776" s="9" t="s">
        <v>46</v>
      </c>
      <c r="H776" s="63" t="s">
        <v>170</v>
      </c>
      <c r="I776" s="13">
        <f>B776+B770+B769+B768+B763+B762+B761+B757+B756+B755+B754+B753+B752+B771+B772+B775+B758+B760+B759+B764+B765+B766+B767+B773+B774</f>
        <v>650</v>
      </c>
    </row>
    <row r="777" spans="1:9">
      <c r="A777" s="20" t="s">
        <v>422</v>
      </c>
      <c r="B777" s="14">
        <v>50</v>
      </c>
      <c r="C777" s="12">
        <v>1</v>
      </c>
      <c r="D777" s="9" t="s">
        <v>6</v>
      </c>
      <c r="E777" s="9" t="s">
        <v>6</v>
      </c>
      <c r="F777" s="9" t="s">
        <v>45</v>
      </c>
      <c r="G777" s="9" t="s">
        <v>46</v>
      </c>
      <c r="H777" s="63" t="s">
        <v>423</v>
      </c>
      <c r="I777" s="13">
        <f>B777</f>
        <v>50</v>
      </c>
    </row>
    <row r="778" spans="1:9">
      <c r="A778" s="20" t="s">
        <v>424</v>
      </c>
      <c r="B778" s="14">
        <v>45</v>
      </c>
      <c r="C778" s="12">
        <v>1</v>
      </c>
      <c r="D778" s="9" t="s">
        <v>6</v>
      </c>
      <c r="E778" s="9" t="s">
        <v>6</v>
      </c>
      <c r="F778" s="9" t="s">
        <v>45</v>
      </c>
      <c r="G778" s="9" t="s">
        <v>46</v>
      </c>
      <c r="H778" s="63" t="s">
        <v>173</v>
      </c>
      <c r="I778" s="13"/>
    </row>
    <row r="779" spans="1:9">
      <c r="A779" s="20" t="s">
        <v>425</v>
      </c>
      <c r="B779" s="14">
        <v>25</v>
      </c>
      <c r="C779" s="12">
        <v>1</v>
      </c>
      <c r="D779" s="9" t="s">
        <v>6</v>
      </c>
      <c r="E779" s="9" t="s">
        <v>6</v>
      </c>
      <c r="F779" s="9" t="s">
        <v>45</v>
      </c>
      <c r="G779" s="9" t="s">
        <v>46</v>
      </c>
      <c r="H779" s="63" t="s">
        <v>173</v>
      </c>
      <c r="I779" s="13"/>
    </row>
    <row r="780" spans="1:9">
      <c r="A780" s="20" t="s">
        <v>426</v>
      </c>
      <c r="B780" s="14">
        <v>150</v>
      </c>
      <c r="C780" s="12">
        <v>1</v>
      </c>
      <c r="D780" s="9" t="s">
        <v>6</v>
      </c>
      <c r="E780" s="9" t="s">
        <v>6</v>
      </c>
      <c r="F780" s="9" t="s">
        <v>45</v>
      </c>
      <c r="G780" s="9" t="s">
        <v>46</v>
      </c>
      <c r="H780" s="63" t="s">
        <v>173</v>
      </c>
      <c r="I780" s="13"/>
    </row>
    <row r="781" spans="1:9">
      <c r="A781" s="20" t="s">
        <v>427</v>
      </c>
      <c r="B781" s="14">
        <v>10</v>
      </c>
      <c r="C781" s="12">
        <v>1</v>
      </c>
      <c r="D781" s="9" t="s">
        <v>6</v>
      </c>
      <c r="E781" s="9" t="s">
        <v>6</v>
      </c>
      <c r="F781" s="9" t="s">
        <v>45</v>
      </c>
      <c r="G781" s="9" t="s">
        <v>46</v>
      </c>
      <c r="H781" s="63" t="s">
        <v>173</v>
      </c>
      <c r="I781" s="13"/>
    </row>
    <row r="782" spans="1:9">
      <c r="A782" s="20" t="s">
        <v>298</v>
      </c>
      <c r="B782" s="14">
        <v>25</v>
      </c>
      <c r="C782" s="12">
        <v>1</v>
      </c>
      <c r="D782" s="9" t="s">
        <v>6</v>
      </c>
      <c r="E782" s="9" t="s">
        <v>6</v>
      </c>
      <c r="F782" s="9" t="s">
        <v>45</v>
      </c>
      <c r="G782" s="9" t="s">
        <v>46</v>
      </c>
      <c r="H782" s="63" t="s">
        <v>173</v>
      </c>
      <c r="I782" s="13">
        <f>B782+B779+B778+B780+B781</f>
        <v>255</v>
      </c>
    </row>
    <row r="783" spans="1:9">
      <c r="A783" s="20" t="s">
        <v>428</v>
      </c>
      <c r="B783" s="14">
        <v>12</v>
      </c>
      <c r="C783" s="12">
        <v>1</v>
      </c>
      <c r="D783" s="9" t="s">
        <v>6</v>
      </c>
      <c r="E783" s="9" t="s">
        <v>6</v>
      </c>
      <c r="F783" s="9" t="s">
        <v>45</v>
      </c>
      <c r="G783" s="9" t="s">
        <v>46</v>
      </c>
      <c r="H783" s="63" t="s">
        <v>175</v>
      </c>
      <c r="I783" s="13"/>
    </row>
    <row r="784" spans="1:9">
      <c r="A784" s="20" t="s">
        <v>429</v>
      </c>
      <c r="B784" s="14">
        <v>10</v>
      </c>
      <c r="C784" s="12">
        <v>1</v>
      </c>
      <c r="D784" s="9" t="s">
        <v>6</v>
      </c>
      <c r="E784" s="9" t="s">
        <v>6</v>
      </c>
      <c r="F784" s="9" t="s">
        <v>45</v>
      </c>
      <c r="G784" s="9" t="s">
        <v>46</v>
      </c>
      <c r="H784" s="63" t="s">
        <v>175</v>
      </c>
      <c r="I784" s="13"/>
    </row>
    <row r="785" spans="1:9">
      <c r="A785" s="20" t="s">
        <v>430</v>
      </c>
      <c r="B785" s="14">
        <v>10</v>
      </c>
      <c r="C785" s="12">
        <v>1</v>
      </c>
      <c r="D785" s="9" t="s">
        <v>6</v>
      </c>
      <c r="E785" s="9" t="s">
        <v>6</v>
      </c>
      <c r="F785" s="9" t="s">
        <v>45</v>
      </c>
      <c r="G785" s="9" t="s">
        <v>46</v>
      </c>
      <c r="H785" s="63" t="s">
        <v>175</v>
      </c>
      <c r="I785" s="13"/>
    </row>
    <row r="786" spans="1:9">
      <c r="A786" s="20" t="s">
        <v>431</v>
      </c>
      <c r="B786" s="14">
        <v>10</v>
      </c>
      <c r="C786" s="12">
        <v>1</v>
      </c>
      <c r="D786" s="9" t="s">
        <v>6</v>
      </c>
      <c r="E786" s="9" t="s">
        <v>6</v>
      </c>
      <c r="F786" s="9" t="s">
        <v>45</v>
      </c>
      <c r="G786" s="9" t="s">
        <v>46</v>
      </c>
      <c r="H786" s="63" t="s">
        <v>175</v>
      </c>
      <c r="I786" s="13"/>
    </row>
    <row r="787" spans="1:9">
      <c r="A787" s="20" t="s">
        <v>432</v>
      </c>
      <c r="B787" s="14">
        <v>10</v>
      </c>
      <c r="C787" s="12">
        <v>1</v>
      </c>
      <c r="D787" s="9" t="s">
        <v>6</v>
      </c>
      <c r="E787" s="9" t="s">
        <v>6</v>
      </c>
      <c r="F787" s="9" t="s">
        <v>45</v>
      </c>
      <c r="G787" s="9" t="s">
        <v>46</v>
      </c>
      <c r="H787" s="63" t="s">
        <v>175</v>
      </c>
      <c r="I787" s="13"/>
    </row>
    <row r="788" spans="1:9">
      <c r="A788" s="20" t="s">
        <v>228</v>
      </c>
      <c r="B788" s="14">
        <v>10</v>
      </c>
      <c r="C788" s="12">
        <v>1</v>
      </c>
      <c r="D788" s="9" t="s">
        <v>6</v>
      </c>
      <c r="E788" s="9" t="s">
        <v>6</v>
      </c>
      <c r="F788" s="9" t="s">
        <v>45</v>
      </c>
      <c r="G788" s="9" t="s">
        <v>46</v>
      </c>
      <c r="H788" s="63" t="s">
        <v>175</v>
      </c>
      <c r="I788" s="13"/>
    </row>
    <row r="789" spans="1:9">
      <c r="A789" s="20" t="s">
        <v>433</v>
      </c>
      <c r="B789" s="14">
        <v>40</v>
      </c>
      <c r="C789" s="12">
        <v>1</v>
      </c>
      <c r="D789" s="9" t="s">
        <v>6</v>
      </c>
      <c r="E789" s="9" t="s">
        <v>6</v>
      </c>
      <c r="F789" s="9" t="s">
        <v>45</v>
      </c>
      <c r="G789" s="9" t="s">
        <v>46</v>
      </c>
      <c r="H789" s="63" t="s">
        <v>175</v>
      </c>
      <c r="I789" s="13"/>
    </row>
    <row r="790" spans="1:9">
      <c r="A790" s="20" t="s">
        <v>434</v>
      </c>
      <c r="B790" s="14">
        <v>20</v>
      </c>
      <c r="C790" s="12">
        <v>1</v>
      </c>
      <c r="D790" s="9" t="s">
        <v>6</v>
      </c>
      <c r="E790" s="9" t="s">
        <v>6</v>
      </c>
      <c r="F790" s="9" t="s">
        <v>45</v>
      </c>
      <c r="G790" s="9" t="s">
        <v>46</v>
      </c>
      <c r="H790" s="63" t="s">
        <v>175</v>
      </c>
      <c r="I790" s="13"/>
    </row>
    <row r="791" spans="1:9">
      <c r="A791" s="20" t="s">
        <v>435</v>
      </c>
      <c r="B791" s="14">
        <v>15</v>
      </c>
      <c r="C791" s="12">
        <v>1</v>
      </c>
      <c r="D791" s="9" t="s">
        <v>6</v>
      </c>
      <c r="E791" s="9" t="s">
        <v>6</v>
      </c>
      <c r="F791" s="9" t="s">
        <v>45</v>
      </c>
      <c r="G791" s="9" t="s">
        <v>46</v>
      </c>
      <c r="H791" s="63" t="s">
        <v>175</v>
      </c>
      <c r="I791" s="13"/>
    </row>
    <row r="792" spans="1:9">
      <c r="A792" s="19" t="s">
        <v>436</v>
      </c>
      <c r="B792" s="14">
        <v>15</v>
      </c>
      <c r="C792" s="12">
        <v>1</v>
      </c>
      <c r="D792" s="9" t="s">
        <v>6</v>
      </c>
      <c r="E792" s="9" t="s">
        <v>6</v>
      </c>
      <c r="F792" s="9" t="s">
        <v>45</v>
      </c>
      <c r="G792" s="9" t="s">
        <v>46</v>
      </c>
      <c r="H792" s="63" t="s">
        <v>175</v>
      </c>
      <c r="I792" s="13"/>
    </row>
    <row r="793" spans="1:9">
      <c r="A793" s="20" t="s">
        <v>437</v>
      </c>
      <c r="B793" s="14">
        <v>12</v>
      </c>
      <c r="C793" s="12">
        <v>1</v>
      </c>
      <c r="D793" s="9" t="s">
        <v>6</v>
      </c>
      <c r="E793" s="9" t="s">
        <v>6</v>
      </c>
      <c r="F793" s="9" t="s">
        <v>45</v>
      </c>
      <c r="G793" s="9" t="s">
        <v>46</v>
      </c>
      <c r="H793" s="63" t="s">
        <v>175</v>
      </c>
      <c r="I793" s="13"/>
    </row>
    <row r="794" spans="1:9">
      <c r="A794" s="20" t="s">
        <v>438</v>
      </c>
      <c r="B794" s="14">
        <v>10</v>
      </c>
      <c r="C794" s="12">
        <v>1</v>
      </c>
      <c r="D794" s="9" t="s">
        <v>6</v>
      </c>
      <c r="E794" s="9" t="s">
        <v>6</v>
      </c>
      <c r="F794" s="9" t="s">
        <v>45</v>
      </c>
      <c r="G794" s="9" t="s">
        <v>46</v>
      </c>
      <c r="H794" s="63" t="s">
        <v>175</v>
      </c>
      <c r="I794" s="13"/>
    </row>
    <row r="795" spans="1:9">
      <c r="A795" s="20" t="s">
        <v>313</v>
      </c>
      <c r="B795" s="14">
        <v>20</v>
      </c>
      <c r="C795" s="12">
        <v>1</v>
      </c>
      <c r="D795" s="9" t="s">
        <v>6</v>
      </c>
      <c r="E795" s="9" t="s">
        <v>6</v>
      </c>
      <c r="F795" s="9" t="s">
        <v>45</v>
      </c>
      <c r="G795" s="9" t="s">
        <v>46</v>
      </c>
      <c r="H795" s="63" t="s">
        <v>175</v>
      </c>
      <c r="I795" s="13"/>
    </row>
    <row r="796" spans="1:9">
      <c r="A796" s="20" t="s">
        <v>439</v>
      </c>
      <c r="B796" s="14">
        <v>15</v>
      </c>
      <c r="C796" s="12">
        <v>1</v>
      </c>
      <c r="D796" s="9" t="s">
        <v>6</v>
      </c>
      <c r="E796" s="9" t="s">
        <v>6</v>
      </c>
      <c r="F796" s="9" t="s">
        <v>45</v>
      </c>
      <c r="G796" s="9" t="s">
        <v>46</v>
      </c>
      <c r="H796" s="63" t="s">
        <v>175</v>
      </c>
      <c r="I796" s="13"/>
    </row>
    <row r="797" spans="1:9">
      <c r="A797" s="20" t="s">
        <v>440</v>
      </c>
      <c r="B797" s="14">
        <v>10</v>
      </c>
      <c r="C797" s="12">
        <v>1</v>
      </c>
      <c r="D797" s="9" t="s">
        <v>6</v>
      </c>
      <c r="E797" s="9" t="s">
        <v>6</v>
      </c>
      <c r="F797" s="9" t="s">
        <v>45</v>
      </c>
      <c r="G797" s="9" t="s">
        <v>46</v>
      </c>
      <c r="H797" s="63" t="s">
        <v>175</v>
      </c>
      <c r="I797" s="13"/>
    </row>
    <row r="798" spans="1:9">
      <c r="A798" s="20" t="s">
        <v>441</v>
      </c>
      <c r="B798" s="14">
        <v>10</v>
      </c>
      <c r="C798" s="12">
        <v>1</v>
      </c>
      <c r="D798" s="9" t="s">
        <v>6</v>
      </c>
      <c r="E798" s="9" t="s">
        <v>6</v>
      </c>
      <c r="F798" s="9" t="s">
        <v>45</v>
      </c>
      <c r="G798" s="9" t="s">
        <v>46</v>
      </c>
      <c r="H798" s="63" t="s">
        <v>175</v>
      </c>
      <c r="I798" s="13"/>
    </row>
    <row r="799" spans="1:9">
      <c r="A799" s="20" t="s">
        <v>442</v>
      </c>
      <c r="B799" s="14">
        <v>10</v>
      </c>
      <c r="C799" s="12">
        <v>1</v>
      </c>
      <c r="D799" s="9" t="s">
        <v>6</v>
      </c>
      <c r="E799" s="9" t="s">
        <v>6</v>
      </c>
      <c r="F799" s="9" t="s">
        <v>45</v>
      </c>
      <c r="G799" s="9" t="s">
        <v>46</v>
      </c>
      <c r="H799" s="63" t="s">
        <v>175</v>
      </c>
      <c r="I799" s="13"/>
    </row>
    <row r="800" spans="1:9">
      <c r="A800" s="20" t="s">
        <v>443</v>
      </c>
      <c r="B800" s="14">
        <v>10</v>
      </c>
      <c r="C800" s="12">
        <v>1</v>
      </c>
      <c r="D800" s="9" t="s">
        <v>6</v>
      </c>
      <c r="E800" s="9" t="s">
        <v>6</v>
      </c>
      <c r="F800" s="9" t="s">
        <v>45</v>
      </c>
      <c r="G800" s="9" t="s">
        <v>46</v>
      </c>
      <c r="H800" s="63" t="s">
        <v>175</v>
      </c>
      <c r="I800" s="13"/>
    </row>
    <row r="801" spans="1:9">
      <c r="A801" s="20" t="s">
        <v>444</v>
      </c>
      <c r="B801" s="14">
        <v>10</v>
      </c>
      <c r="C801" s="12">
        <v>1</v>
      </c>
      <c r="D801" s="9" t="s">
        <v>6</v>
      </c>
      <c r="E801" s="9" t="s">
        <v>6</v>
      </c>
      <c r="F801" s="9" t="s">
        <v>45</v>
      </c>
      <c r="G801" s="9" t="s">
        <v>46</v>
      </c>
      <c r="H801" s="63" t="s">
        <v>175</v>
      </c>
      <c r="I801" s="13"/>
    </row>
    <row r="802" spans="1:9">
      <c r="A802" s="20" t="s">
        <v>445</v>
      </c>
      <c r="B802" s="14">
        <v>10</v>
      </c>
      <c r="C802" s="12">
        <v>1</v>
      </c>
      <c r="D802" s="9" t="s">
        <v>6</v>
      </c>
      <c r="E802" s="9" t="s">
        <v>6</v>
      </c>
      <c r="F802" s="9" t="s">
        <v>45</v>
      </c>
      <c r="G802" s="9" t="s">
        <v>46</v>
      </c>
      <c r="H802" s="63" t="s">
        <v>175</v>
      </c>
      <c r="I802" s="13"/>
    </row>
    <row r="803" spans="1:9">
      <c r="A803" s="20" t="s">
        <v>446</v>
      </c>
      <c r="B803" s="14">
        <v>10</v>
      </c>
      <c r="C803" s="12">
        <v>1</v>
      </c>
      <c r="D803" s="9" t="s">
        <v>6</v>
      </c>
      <c r="E803" s="9" t="s">
        <v>6</v>
      </c>
      <c r="F803" s="9" t="s">
        <v>45</v>
      </c>
      <c r="G803" s="9" t="s">
        <v>46</v>
      </c>
      <c r="H803" s="63" t="s">
        <v>175</v>
      </c>
      <c r="I803" s="13"/>
    </row>
    <row r="804" spans="1:9">
      <c r="A804" s="20" t="s">
        <v>447</v>
      </c>
      <c r="B804" s="14">
        <v>10</v>
      </c>
      <c r="C804" s="12">
        <v>1</v>
      </c>
      <c r="D804" s="9" t="s">
        <v>6</v>
      </c>
      <c r="E804" s="9" t="s">
        <v>6</v>
      </c>
      <c r="F804" s="9" t="s">
        <v>45</v>
      </c>
      <c r="G804" s="9" t="s">
        <v>46</v>
      </c>
      <c r="H804" s="63" t="s">
        <v>175</v>
      </c>
      <c r="I804" s="13"/>
    </row>
    <row r="805" spans="1:9">
      <c r="A805" s="20" t="s">
        <v>448</v>
      </c>
      <c r="B805" s="14">
        <v>10</v>
      </c>
      <c r="C805" s="12">
        <v>1</v>
      </c>
      <c r="D805" s="9" t="s">
        <v>6</v>
      </c>
      <c r="E805" s="9" t="s">
        <v>6</v>
      </c>
      <c r="F805" s="9" t="s">
        <v>45</v>
      </c>
      <c r="G805" s="9" t="s">
        <v>46</v>
      </c>
      <c r="H805" s="63" t="s">
        <v>175</v>
      </c>
      <c r="I805" s="13"/>
    </row>
    <row r="806" spans="1:9">
      <c r="A806" s="20" t="s">
        <v>449</v>
      </c>
      <c r="B806" s="14">
        <v>15</v>
      </c>
      <c r="C806" s="12">
        <v>1</v>
      </c>
      <c r="D806" s="9" t="s">
        <v>6</v>
      </c>
      <c r="E806" s="9" t="s">
        <v>6</v>
      </c>
      <c r="F806" s="9" t="s">
        <v>45</v>
      </c>
      <c r="G806" s="9" t="s">
        <v>46</v>
      </c>
      <c r="H806" s="63" t="s">
        <v>175</v>
      </c>
      <c r="I806" s="13"/>
    </row>
    <row r="807" spans="1:9">
      <c r="A807" s="20" t="s">
        <v>450</v>
      </c>
      <c r="B807" s="14">
        <v>10</v>
      </c>
      <c r="C807" s="12">
        <v>1</v>
      </c>
      <c r="D807" s="9" t="s">
        <v>6</v>
      </c>
      <c r="E807" s="9" t="s">
        <v>6</v>
      </c>
      <c r="F807" s="9" t="s">
        <v>45</v>
      </c>
      <c r="G807" s="9" t="s">
        <v>46</v>
      </c>
      <c r="H807" s="63" t="s">
        <v>175</v>
      </c>
      <c r="I807" s="13"/>
    </row>
    <row r="808" spans="1:9">
      <c r="A808" s="20" t="s">
        <v>451</v>
      </c>
      <c r="B808" s="14">
        <v>10</v>
      </c>
      <c r="C808" s="12">
        <v>1</v>
      </c>
      <c r="D808" s="9" t="s">
        <v>6</v>
      </c>
      <c r="E808" s="9" t="s">
        <v>6</v>
      </c>
      <c r="F808" s="9" t="s">
        <v>45</v>
      </c>
      <c r="G808" s="9" t="s">
        <v>46</v>
      </c>
      <c r="H808" s="63" t="s">
        <v>175</v>
      </c>
      <c r="I808" s="13"/>
    </row>
    <row r="809" spans="1:9">
      <c r="A809" s="20" t="s">
        <v>452</v>
      </c>
      <c r="B809" s="14">
        <v>10</v>
      </c>
      <c r="C809" s="12">
        <v>1</v>
      </c>
      <c r="D809" s="9" t="s">
        <v>6</v>
      </c>
      <c r="E809" s="9" t="s">
        <v>6</v>
      </c>
      <c r="F809" s="9" t="s">
        <v>45</v>
      </c>
      <c r="G809" s="9" t="s">
        <v>46</v>
      </c>
      <c r="H809" s="63" t="s">
        <v>175</v>
      </c>
      <c r="I809" s="13"/>
    </row>
    <row r="810" spans="1:9">
      <c r="A810" s="20" t="s">
        <v>453</v>
      </c>
      <c r="B810" s="14">
        <v>10</v>
      </c>
      <c r="C810" s="12">
        <v>1</v>
      </c>
      <c r="D810" s="9" t="s">
        <v>6</v>
      </c>
      <c r="E810" s="9" t="s">
        <v>6</v>
      </c>
      <c r="F810" s="9" t="s">
        <v>45</v>
      </c>
      <c r="G810" s="9" t="s">
        <v>46</v>
      </c>
      <c r="H810" s="63" t="s">
        <v>175</v>
      </c>
      <c r="I810" s="13"/>
    </row>
    <row r="811" spans="1:9">
      <c r="A811" s="20" t="s">
        <v>454</v>
      </c>
      <c r="B811" s="14">
        <v>10</v>
      </c>
      <c r="C811" s="12">
        <v>1</v>
      </c>
      <c r="D811" s="9" t="s">
        <v>6</v>
      </c>
      <c r="E811" s="9" t="s">
        <v>6</v>
      </c>
      <c r="F811" s="9" t="s">
        <v>45</v>
      </c>
      <c r="G811" s="9" t="s">
        <v>46</v>
      </c>
      <c r="H811" s="63" t="s">
        <v>175</v>
      </c>
      <c r="I811" s="13"/>
    </row>
    <row r="812" spans="1:9">
      <c r="A812" s="20" t="s">
        <v>455</v>
      </c>
      <c r="B812" s="14">
        <v>10</v>
      </c>
      <c r="C812" s="12">
        <v>1</v>
      </c>
      <c r="D812" s="9" t="s">
        <v>6</v>
      </c>
      <c r="E812" s="9" t="s">
        <v>6</v>
      </c>
      <c r="F812" s="9" t="s">
        <v>45</v>
      </c>
      <c r="G812" s="9" t="s">
        <v>46</v>
      </c>
      <c r="H812" s="63" t="s">
        <v>175</v>
      </c>
      <c r="I812" s="13"/>
    </row>
    <row r="813" spans="1:9">
      <c r="A813" s="20" t="s">
        <v>456</v>
      </c>
      <c r="B813" s="14">
        <v>10</v>
      </c>
      <c r="C813" s="12">
        <v>1</v>
      </c>
      <c r="D813" s="9" t="s">
        <v>6</v>
      </c>
      <c r="E813" s="9" t="s">
        <v>6</v>
      </c>
      <c r="F813" s="9" t="s">
        <v>45</v>
      </c>
      <c r="G813" s="9" t="s">
        <v>46</v>
      </c>
      <c r="H813" s="63" t="s">
        <v>175</v>
      </c>
      <c r="I813" s="13"/>
    </row>
    <row r="814" spans="1:9">
      <c r="A814" s="20" t="s">
        <v>457</v>
      </c>
      <c r="B814" s="14">
        <v>10</v>
      </c>
      <c r="C814" s="12">
        <v>1</v>
      </c>
      <c r="D814" s="9" t="s">
        <v>6</v>
      </c>
      <c r="E814" s="9" t="s">
        <v>6</v>
      </c>
      <c r="F814" s="9" t="s">
        <v>45</v>
      </c>
      <c r="G814" s="9" t="s">
        <v>46</v>
      </c>
      <c r="H814" s="63" t="s">
        <v>175</v>
      </c>
      <c r="I814" s="13"/>
    </row>
    <row r="815" spans="1:9">
      <c r="A815" s="20" t="s">
        <v>458</v>
      </c>
      <c r="B815" s="14">
        <v>10</v>
      </c>
      <c r="C815" s="12">
        <v>1</v>
      </c>
      <c r="D815" s="9" t="s">
        <v>6</v>
      </c>
      <c r="E815" s="9" t="s">
        <v>6</v>
      </c>
      <c r="F815" s="9" t="s">
        <v>45</v>
      </c>
      <c r="G815" s="9" t="s">
        <v>46</v>
      </c>
      <c r="H815" s="63" t="s">
        <v>175</v>
      </c>
      <c r="I815" s="13"/>
    </row>
    <row r="816" spans="1:9">
      <c r="A816" s="20" t="s">
        <v>459</v>
      </c>
      <c r="B816" s="14">
        <v>10</v>
      </c>
      <c r="C816" s="12">
        <v>1</v>
      </c>
      <c r="D816" s="9" t="s">
        <v>6</v>
      </c>
      <c r="E816" s="9" t="s">
        <v>6</v>
      </c>
      <c r="F816" s="9" t="s">
        <v>45</v>
      </c>
      <c r="G816" s="9" t="s">
        <v>46</v>
      </c>
      <c r="H816" s="63" t="s">
        <v>175</v>
      </c>
      <c r="I816" s="13">
        <f>B816+B815+B804+B803+B802+B801+B800+B799+B798+B797+B796+B791+B790+B789+B788+B787+B786+B785+B784+B783+B805+B806+B807+B808+B810+B809+B811+B813+B794+B793+B792+B795+B814+B812</f>
        <v>414</v>
      </c>
    </row>
    <row r="817" spans="1:9">
      <c r="A817" s="20" t="s">
        <v>460</v>
      </c>
      <c r="B817" s="14">
        <v>20</v>
      </c>
      <c r="C817" s="12">
        <v>1</v>
      </c>
      <c r="D817" s="9" t="s">
        <v>6</v>
      </c>
      <c r="E817" s="9" t="s">
        <v>6</v>
      </c>
      <c r="F817" s="9" t="s">
        <v>45</v>
      </c>
      <c r="G817" s="9" t="s">
        <v>46</v>
      </c>
      <c r="H817" s="63" t="s">
        <v>177</v>
      </c>
      <c r="I817" s="13"/>
    </row>
    <row r="818" spans="1:9" ht="15.75" customHeight="1">
      <c r="A818" s="20" t="s">
        <v>461</v>
      </c>
      <c r="B818" s="14">
        <v>25</v>
      </c>
      <c r="C818" s="12">
        <v>1</v>
      </c>
      <c r="D818" s="9" t="s">
        <v>6</v>
      </c>
      <c r="E818" s="9" t="s">
        <v>6</v>
      </c>
      <c r="F818" s="9" t="s">
        <v>45</v>
      </c>
      <c r="G818" s="9" t="s">
        <v>46</v>
      </c>
      <c r="H818" s="63" t="s">
        <v>177</v>
      </c>
      <c r="I818" s="13"/>
    </row>
    <row r="819" spans="1:9">
      <c r="A819" s="20" t="s">
        <v>462</v>
      </c>
      <c r="B819" s="14">
        <v>15</v>
      </c>
      <c r="C819" s="12">
        <v>1</v>
      </c>
      <c r="D819" s="9" t="s">
        <v>6</v>
      </c>
      <c r="E819" s="9" t="s">
        <v>6</v>
      </c>
      <c r="F819" s="9" t="s">
        <v>45</v>
      </c>
      <c r="G819" s="9" t="s">
        <v>46</v>
      </c>
      <c r="H819" s="63" t="s">
        <v>177</v>
      </c>
      <c r="I819" s="13"/>
    </row>
    <row r="820" spans="1:9">
      <c r="A820" s="20" t="s">
        <v>463</v>
      </c>
      <c r="B820" s="14">
        <v>150</v>
      </c>
      <c r="C820" s="12">
        <v>1</v>
      </c>
      <c r="D820" s="9" t="s">
        <v>6</v>
      </c>
      <c r="E820" s="9" t="s">
        <v>6</v>
      </c>
      <c r="F820" s="9" t="s">
        <v>45</v>
      </c>
      <c r="G820" s="9" t="s">
        <v>46</v>
      </c>
      <c r="H820" s="63" t="s">
        <v>177</v>
      </c>
      <c r="I820" s="13">
        <f>B820+B817+B818+B819</f>
        <v>210</v>
      </c>
    </row>
    <row r="821" spans="1:9">
      <c r="A821" s="20" t="s">
        <v>464</v>
      </c>
      <c r="B821" s="14">
        <v>25</v>
      </c>
      <c r="C821" s="12">
        <v>1</v>
      </c>
      <c r="D821" s="9" t="s">
        <v>6</v>
      </c>
      <c r="E821" s="9" t="s">
        <v>6</v>
      </c>
      <c r="F821" s="9" t="s">
        <v>45</v>
      </c>
      <c r="G821" s="9" t="s">
        <v>46</v>
      </c>
      <c r="H821" s="63" t="s">
        <v>243</v>
      </c>
      <c r="I821" s="13"/>
    </row>
    <row r="822" spans="1:9">
      <c r="A822" s="20" t="s">
        <v>465</v>
      </c>
      <c r="B822" s="14">
        <v>200</v>
      </c>
      <c r="C822" s="12">
        <v>1</v>
      </c>
      <c r="D822" s="9" t="s">
        <v>6</v>
      </c>
      <c r="E822" s="9" t="s">
        <v>6</v>
      </c>
      <c r="F822" s="9" t="s">
        <v>45</v>
      </c>
      <c r="G822" s="9" t="s">
        <v>46</v>
      </c>
      <c r="H822" s="63" t="s">
        <v>243</v>
      </c>
      <c r="I822" s="13">
        <f>B822+B821</f>
        <v>225</v>
      </c>
    </row>
    <row r="823" spans="1:9">
      <c r="A823" s="20" t="s">
        <v>466</v>
      </c>
      <c r="B823" s="14">
        <v>30</v>
      </c>
      <c r="C823" s="12">
        <v>1</v>
      </c>
      <c r="D823" s="9" t="s">
        <v>6</v>
      </c>
      <c r="E823" s="9" t="s">
        <v>6</v>
      </c>
      <c r="F823" s="9" t="s">
        <v>45</v>
      </c>
      <c r="G823" s="9" t="s">
        <v>46</v>
      </c>
      <c r="H823" s="63" t="s">
        <v>246</v>
      </c>
      <c r="I823" s="13">
        <f>B823</f>
        <v>30</v>
      </c>
    </row>
    <row r="824" spans="1:9">
      <c r="A824" s="20" t="s">
        <v>468</v>
      </c>
      <c r="B824" s="14">
        <v>70</v>
      </c>
      <c r="C824" s="12">
        <v>1</v>
      </c>
      <c r="D824" s="9" t="s">
        <v>6</v>
      </c>
      <c r="E824" s="9" t="s">
        <v>6</v>
      </c>
      <c r="F824" s="9" t="s">
        <v>45</v>
      </c>
      <c r="G824" s="9" t="s">
        <v>46</v>
      </c>
      <c r="H824" s="63" t="s">
        <v>383</v>
      </c>
      <c r="I824" s="13">
        <f>B824</f>
        <v>70</v>
      </c>
    </row>
    <row r="825" spans="1:9">
      <c r="A825" s="19" t="s">
        <v>195</v>
      </c>
      <c r="B825" s="14">
        <v>400</v>
      </c>
      <c r="C825" s="12">
        <v>1</v>
      </c>
      <c r="D825" s="9" t="s">
        <v>6</v>
      </c>
      <c r="E825" s="9" t="s">
        <v>6</v>
      </c>
      <c r="F825" s="9" t="s">
        <v>45</v>
      </c>
      <c r="G825" s="9" t="s">
        <v>46</v>
      </c>
      <c r="H825" s="63" t="s">
        <v>469</v>
      </c>
      <c r="I825" s="13">
        <f>B825</f>
        <v>400</v>
      </c>
    </row>
    <row r="826" spans="1:9">
      <c r="A826" s="20" t="s">
        <v>470</v>
      </c>
      <c r="B826" s="14">
        <v>15</v>
      </c>
      <c r="C826" s="12">
        <v>1</v>
      </c>
      <c r="D826" s="9" t="s">
        <v>6</v>
      </c>
      <c r="E826" s="9" t="s">
        <v>6</v>
      </c>
      <c r="F826" s="9" t="s">
        <v>45</v>
      </c>
      <c r="G826" s="9" t="s">
        <v>46</v>
      </c>
      <c r="H826" s="63" t="s">
        <v>180</v>
      </c>
      <c r="I826" s="13"/>
    </row>
    <row r="827" spans="1:9">
      <c r="A827" s="20" t="s">
        <v>471</v>
      </c>
      <c r="B827" s="14">
        <v>20</v>
      </c>
      <c r="C827" s="12">
        <v>1</v>
      </c>
      <c r="D827" s="9" t="s">
        <v>6</v>
      </c>
      <c r="E827" s="9" t="s">
        <v>6</v>
      </c>
      <c r="F827" s="9" t="s">
        <v>45</v>
      </c>
      <c r="G827" s="9" t="s">
        <v>46</v>
      </c>
      <c r="H827" s="63" t="s">
        <v>180</v>
      </c>
      <c r="I827" s="13"/>
    </row>
    <row r="828" spans="1:9">
      <c r="A828" s="20" t="s">
        <v>472</v>
      </c>
      <c r="B828" s="14">
        <v>50</v>
      </c>
      <c r="C828" s="12">
        <v>1</v>
      </c>
      <c r="D828" s="9" t="s">
        <v>6</v>
      </c>
      <c r="E828" s="9" t="s">
        <v>6</v>
      </c>
      <c r="F828" s="9" t="s">
        <v>45</v>
      </c>
      <c r="G828" s="9" t="s">
        <v>46</v>
      </c>
      <c r="H828" s="63" t="s">
        <v>180</v>
      </c>
      <c r="I828" s="13"/>
    </row>
    <row r="829" spans="1:9">
      <c r="A829" s="20" t="s">
        <v>473</v>
      </c>
      <c r="B829" s="14">
        <v>25</v>
      </c>
      <c r="C829" s="12">
        <v>1</v>
      </c>
      <c r="D829" s="9" t="s">
        <v>6</v>
      </c>
      <c r="E829" s="9" t="s">
        <v>6</v>
      </c>
      <c r="F829" s="9" t="s">
        <v>45</v>
      </c>
      <c r="G829" s="9" t="s">
        <v>46</v>
      </c>
      <c r="H829" s="63" t="s">
        <v>180</v>
      </c>
      <c r="I829" s="13"/>
    </row>
    <row r="830" spans="1:9">
      <c r="A830" s="20" t="s">
        <v>106</v>
      </c>
      <c r="B830" s="14">
        <v>150</v>
      </c>
      <c r="C830" s="12">
        <v>1</v>
      </c>
      <c r="D830" s="9" t="s">
        <v>6</v>
      </c>
      <c r="E830" s="9" t="s">
        <v>6</v>
      </c>
      <c r="F830" s="9" t="s">
        <v>45</v>
      </c>
      <c r="G830" s="9" t="s">
        <v>46</v>
      </c>
      <c r="H830" s="63" t="s">
        <v>180</v>
      </c>
      <c r="I830" s="13">
        <f>B830+B826+B828+B827+B829</f>
        <v>260</v>
      </c>
    </row>
    <row r="831" spans="1:9">
      <c r="A831" s="20" t="s">
        <v>720</v>
      </c>
      <c r="B831" s="14">
        <v>1700</v>
      </c>
      <c r="C831" s="9" t="s">
        <v>44</v>
      </c>
      <c r="D831" s="9" t="s">
        <v>6</v>
      </c>
      <c r="E831" s="9" t="s">
        <v>6</v>
      </c>
      <c r="F831" s="9" t="s">
        <v>45</v>
      </c>
      <c r="G831" s="9" t="s">
        <v>46</v>
      </c>
      <c r="H831" s="100" t="s">
        <v>252</v>
      </c>
      <c r="I831" s="26">
        <f>B831</f>
        <v>1700</v>
      </c>
    </row>
    <row r="832" spans="1:9">
      <c r="A832" s="20" t="s">
        <v>2670</v>
      </c>
      <c r="B832" s="14">
        <v>250</v>
      </c>
      <c r="C832" s="9" t="s">
        <v>44</v>
      </c>
      <c r="D832" s="9" t="s">
        <v>6</v>
      </c>
      <c r="E832" s="9" t="s">
        <v>6</v>
      </c>
      <c r="F832" s="9" t="s">
        <v>45</v>
      </c>
      <c r="G832" s="9" t="s">
        <v>46</v>
      </c>
      <c r="H832" s="99">
        <v>61101</v>
      </c>
      <c r="I832" s="26"/>
    </row>
    <row r="833" spans="1:9">
      <c r="A833" s="20" t="s">
        <v>474</v>
      </c>
      <c r="B833" s="108">
        <v>100</v>
      </c>
      <c r="C833" s="9" t="s">
        <v>44</v>
      </c>
      <c r="D833" s="9" t="s">
        <v>6</v>
      </c>
      <c r="E833" s="9" t="s">
        <v>6</v>
      </c>
      <c r="F833" s="9" t="s">
        <v>45</v>
      </c>
      <c r="G833" s="9" t="s">
        <v>46</v>
      </c>
      <c r="H833" s="99">
        <v>61101</v>
      </c>
      <c r="I833" s="26"/>
    </row>
    <row r="834" spans="1:9">
      <c r="A834" s="20" t="s">
        <v>255</v>
      </c>
      <c r="B834" s="108">
        <v>200</v>
      </c>
      <c r="C834" s="9" t="s">
        <v>44</v>
      </c>
      <c r="D834" s="9" t="s">
        <v>6</v>
      </c>
      <c r="E834" s="9" t="s">
        <v>6</v>
      </c>
      <c r="F834" s="9" t="s">
        <v>45</v>
      </c>
      <c r="G834" s="9" t="s">
        <v>46</v>
      </c>
      <c r="H834" s="99">
        <v>61101</v>
      </c>
      <c r="I834" s="26">
        <f>B834+B833+B832</f>
        <v>550</v>
      </c>
    </row>
    <row r="835" spans="1:9">
      <c r="A835" s="98" t="s">
        <v>2671</v>
      </c>
      <c r="B835" s="108">
        <v>540</v>
      </c>
      <c r="C835" s="67" t="s">
        <v>44</v>
      </c>
      <c r="D835" s="67" t="s">
        <v>6</v>
      </c>
      <c r="E835" s="67" t="s">
        <v>6</v>
      </c>
      <c r="F835" s="67" t="s">
        <v>45</v>
      </c>
      <c r="G835" s="67" t="s">
        <v>46</v>
      </c>
      <c r="H835" s="12">
        <v>61102</v>
      </c>
      <c r="I835" s="13">
        <f>B835</f>
        <v>540</v>
      </c>
    </row>
    <row r="836" spans="1:9" ht="15.75" thickBot="1">
      <c r="A836" s="410" t="s">
        <v>467</v>
      </c>
      <c r="B836" s="408">
        <v>250</v>
      </c>
      <c r="C836" s="9" t="s">
        <v>44</v>
      </c>
      <c r="D836" s="9" t="s">
        <v>6</v>
      </c>
      <c r="E836" s="9" t="s">
        <v>6</v>
      </c>
      <c r="F836" s="9" t="s">
        <v>45</v>
      </c>
      <c r="G836" s="9" t="s">
        <v>46</v>
      </c>
      <c r="H836" s="409">
        <v>61199</v>
      </c>
      <c r="I836" s="62">
        <f>B836</f>
        <v>250</v>
      </c>
    </row>
    <row r="837" spans="1:9" ht="21" customHeight="1" thickTop="1" thickBot="1">
      <c r="A837" s="176" t="s">
        <v>3673</v>
      </c>
      <c r="B837" s="103">
        <f>SUM(B736:B836)</f>
        <v>27550.54</v>
      </c>
      <c r="C837" s="49"/>
      <c r="D837" s="49"/>
      <c r="E837" s="49"/>
      <c r="F837" s="49"/>
      <c r="G837" s="49"/>
      <c r="H837" s="104"/>
      <c r="I837" s="51">
        <f>SUM(I736:I836)</f>
        <v>27550.54</v>
      </c>
    </row>
    <row r="838" spans="1:9" ht="17.25" thickTop="1">
      <c r="A838" s="232"/>
      <c r="B838" s="40"/>
      <c r="C838" s="35"/>
      <c r="D838" s="35"/>
      <c r="E838" s="35"/>
      <c r="F838" s="35"/>
      <c r="G838" s="35"/>
      <c r="H838" s="47"/>
      <c r="I838" s="52"/>
    </row>
    <row r="839" spans="1:9" ht="16.5">
      <c r="A839" s="232"/>
      <c r="B839" s="40"/>
      <c r="C839" s="35"/>
      <c r="D839" s="35"/>
      <c r="E839" s="35"/>
      <c r="F839" s="35"/>
      <c r="G839" s="35"/>
      <c r="H839" s="47"/>
      <c r="I839" s="52"/>
    </row>
    <row r="840" spans="1:9" ht="14.25" customHeight="1">
      <c r="A840" s="232"/>
      <c r="B840" s="40"/>
      <c r="C840" s="35"/>
      <c r="D840" s="35"/>
      <c r="E840" s="35"/>
      <c r="F840" s="35"/>
      <c r="G840" s="35"/>
      <c r="H840" s="47"/>
      <c r="I840" s="52"/>
    </row>
    <row r="841" spans="1:9" ht="16.5">
      <c r="A841" s="232"/>
      <c r="B841" s="40"/>
      <c r="C841" s="35"/>
      <c r="D841" s="35"/>
      <c r="E841" s="35"/>
      <c r="F841" s="35"/>
      <c r="G841" s="35"/>
      <c r="H841" s="47"/>
      <c r="I841" s="52"/>
    </row>
    <row r="842" spans="1:9" ht="16.5" customHeight="1">
      <c r="A842" s="232"/>
      <c r="B842" s="40"/>
      <c r="C842" s="35"/>
      <c r="D842" s="35"/>
      <c r="E842" s="35"/>
      <c r="F842" s="35"/>
      <c r="G842" s="35"/>
      <c r="H842" s="47"/>
      <c r="I842" s="52"/>
    </row>
    <row r="843" spans="1:9" ht="16.5" customHeight="1">
      <c r="A843" s="232"/>
      <c r="B843" s="40"/>
      <c r="C843" s="35"/>
      <c r="D843" s="35"/>
      <c r="E843" s="35"/>
      <c r="F843" s="35"/>
      <c r="G843" s="35"/>
      <c r="H843" s="47"/>
      <c r="I843" s="52"/>
    </row>
    <row r="844" spans="1:9" ht="16.5" customHeight="1">
      <c r="A844" s="232"/>
      <c r="B844" s="40"/>
      <c r="C844" s="35"/>
      <c r="D844" s="35"/>
      <c r="E844" s="35"/>
      <c r="F844" s="35"/>
      <c r="G844" s="35"/>
      <c r="H844" s="47"/>
      <c r="I844" s="52"/>
    </row>
    <row r="845" spans="1:9" ht="16.5" customHeight="1">
      <c r="A845" s="232"/>
      <c r="B845" s="40"/>
      <c r="C845" s="35"/>
      <c r="D845" s="35"/>
      <c r="E845" s="35"/>
      <c r="F845" s="35"/>
      <c r="G845" s="35"/>
      <c r="H845" s="47"/>
      <c r="I845" s="52"/>
    </row>
    <row r="846" spans="1:9" ht="16.5" customHeight="1">
      <c r="A846" s="232"/>
      <c r="B846" s="40"/>
      <c r="C846" s="35"/>
      <c r="D846" s="35"/>
      <c r="E846" s="35"/>
      <c r="F846" s="35"/>
      <c r="G846" s="35"/>
      <c r="H846" s="47"/>
      <c r="I846" s="52"/>
    </row>
    <row r="847" spans="1:9" ht="16.5" customHeight="1">
      <c r="A847" s="232"/>
      <c r="B847" s="40"/>
      <c r="C847" s="35"/>
      <c r="D847" s="35"/>
      <c r="E847" s="35"/>
      <c r="F847" s="35"/>
      <c r="G847" s="35"/>
      <c r="H847" s="47"/>
      <c r="I847" s="52"/>
    </row>
    <row r="848" spans="1:9" ht="15" customHeight="1">
      <c r="A848" s="232"/>
      <c r="B848" s="40"/>
      <c r="C848" s="35"/>
      <c r="D848" s="35"/>
      <c r="E848" s="35"/>
      <c r="F848" s="35"/>
      <c r="G848" s="35"/>
      <c r="H848" s="47"/>
      <c r="I848" s="52"/>
    </row>
    <row r="849" spans="1:9" ht="16.5">
      <c r="A849" s="232"/>
      <c r="B849" s="40"/>
      <c r="C849" s="35"/>
      <c r="D849" s="35"/>
      <c r="E849" s="35"/>
      <c r="F849" s="35"/>
      <c r="G849" s="35"/>
      <c r="H849" s="47"/>
      <c r="I849" s="52"/>
    </row>
    <row r="850" spans="1:9" ht="16.5">
      <c r="A850" s="232"/>
      <c r="B850" s="40"/>
      <c r="C850" s="35"/>
      <c r="D850" s="35"/>
      <c r="E850" s="35"/>
      <c r="F850" s="35"/>
      <c r="G850" s="35"/>
      <c r="H850" s="47"/>
      <c r="I850" s="52"/>
    </row>
    <row r="851" spans="1:9" ht="16.5">
      <c r="A851" s="232"/>
      <c r="B851" s="40"/>
      <c r="C851" s="35"/>
      <c r="D851" s="35"/>
      <c r="E851" s="35"/>
      <c r="F851" s="35"/>
      <c r="G851" s="35"/>
      <c r="H851" s="47"/>
      <c r="I851" s="52"/>
    </row>
    <row r="852" spans="1:9" ht="14.25" customHeight="1">
      <c r="A852" s="232"/>
      <c r="B852" s="40"/>
      <c r="C852" s="35"/>
      <c r="D852" s="35"/>
      <c r="E852" s="35"/>
      <c r="F852" s="35"/>
      <c r="G852" s="35"/>
      <c r="H852" s="47"/>
      <c r="I852" s="52"/>
    </row>
    <row r="853" spans="1:9" ht="16.5">
      <c r="A853" s="232"/>
      <c r="B853" s="40"/>
      <c r="C853" s="35"/>
      <c r="D853" s="35"/>
      <c r="E853" s="35"/>
      <c r="F853" s="35"/>
      <c r="G853" s="35"/>
      <c r="H853" s="47"/>
      <c r="I853" s="52"/>
    </row>
    <row r="854" spans="1:9" ht="16.5">
      <c r="A854" s="232"/>
      <c r="B854" s="40"/>
      <c r="C854" s="35"/>
      <c r="D854" s="35"/>
      <c r="E854" s="35"/>
      <c r="F854" s="35"/>
      <c r="G854" s="35"/>
      <c r="H854" s="47"/>
      <c r="I854" s="52"/>
    </row>
    <row r="855" spans="1:9" ht="16.5">
      <c r="A855" s="232"/>
      <c r="B855" s="40"/>
      <c r="C855" s="35"/>
      <c r="D855" s="35"/>
      <c r="E855" s="35"/>
      <c r="F855" s="35"/>
      <c r="G855" s="35"/>
      <c r="H855" s="47"/>
      <c r="I855" s="52"/>
    </row>
    <row r="856" spans="1:9" ht="16.5">
      <c r="A856" s="232"/>
      <c r="B856" s="40"/>
      <c r="C856" s="35"/>
      <c r="D856" s="35"/>
      <c r="E856" s="35"/>
      <c r="F856" s="35"/>
      <c r="G856" s="35"/>
      <c r="H856" s="47"/>
      <c r="I856" s="52"/>
    </row>
    <row r="857" spans="1:9" ht="16.5">
      <c r="A857" s="232"/>
      <c r="B857" s="40"/>
      <c r="C857" s="35"/>
      <c r="D857" s="35"/>
      <c r="E857" s="35"/>
      <c r="F857" s="35"/>
      <c r="G857" s="35"/>
      <c r="H857" s="47"/>
      <c r="I857" s="52"/>
    </row>
    <row r="858" spans="1:9" ht="16.5">
      <c r="A858" s="232"/>
      <c r="B858" s="40"/>
      <c r="C858" s="35"/>
      <c r="D858" s="35"/>
      <c r="E858" s="35"/>
      <c r="F858" s="35"/>
      <c r="G858" s="35"/>
      <c r="H858" s="47"/>
      <c r="I858" s="52"/>
    </row>
    <row r="859" spans="1:9" ht="16.5">
      <c r="A859" s="232"/>
      <c r="B859" s="40"/>
      <c r="C859" s="35"/>
      <c r="D859" s="35"/>
      <c r="E859" s="35"/>
      <c r="F859" s="35"/>
      <c r="G859" s="35"/>
      <c r="H859" s="47"/>
      <c r="I859" s="52"/>
    </row>
    <row r="860" spans="1:9" ht="16.5">
      <c r="A860" s="232"/>
      <c r="B860" s="40"/>
      <c r="C860" s="35"/>
      <c r="D860" s="35"/>
      <c r="E860" s="35"/>
      <c r="F860" s="35"/>
      <c r="G860" s="35"/>
      <c r="H860" s="47"/>
      <c r="I860" s="52"/>
    </row>
    <row r="861" spans="1:9" ht="16.5">
      <c r="A861" s="232"/>
      <c r="B861" s="40"/>
      <c r="C861" s="35"/>
      <c r="D861" s="35"/>
      <c r="E861" s="35"/>
      <c r="F861" s="35"/>
      <c r="G861" s="35"/>
      <c r="H861" s="47"/>
      <c r="I861" s="52"/>
    </row>
    <row r="862" spans="1:9" ht="16.5">
      <c r="A862" s="232"/>
      <c r="B862" s="40"/>
      <c r="C862" s="35"/>
      <c r="D862" s="35"/>
      <c r="E862" s="35"/>
      <c r="F862" s="35"/>
      <c r="G862" s="35"/>
      <c r="H862" s="47"/>
      <c r="I862" s="52"/>
    </row>
    <row r="863" spans="1:9" ht="16.5">
      <c r="A863" s="232"/>
      <c r="B863" s="40"/>
      <c r="C863" s="35"/>
      <c r="D863" s="35"/>
      <c r="E863" s="35"/>
      <c r="F863" s="35"/>
      <c r="G863" s="35"/>
      <c r="H863" s="47"/>
      <c r="I863" s="52"/>
    </row>
    <row r="864" spans="1:9" ht="16.5">
      <c r="A864" s="232"/>
      <c r="B864" s="40"/>
      <c r="C864" s="35"/>
      <c r="D864" s="35"/>
      <c r="E864" s="35"/>
      <c r="F864" s="35"/>
      <c r="G864" s="35"/>
      <c r="H864" s="47"/>
      <c r="I864" s="52"/>
    </row>
    <row r="865" spans="1:9" ht="16.5">
      <c r="A865" s="232"/>
      <c r="B865" s="40"/>
      <c r="C865" s="35"/>
      <c r="D865" s="35"/>
      <c r="E865" s="35"/>
      <c r="F865" s="35"/>
      <c r="G865" s="35"/>
      <c r="H865" s="47"/>
      <c r="I865" s="52"/>
    </row>
    <row r="866" spans="1:9" ht="16.5">
      <c r="A866" s="232"/>
      <c r="B866" s="40"/>
      <c r="C866" s="35"/>
      <c r="D866" s="35"/>
      <c r="E866" s="35"/>
      <c r="F866" s="35"/>
      <c r="G866" s="35"/>
      <c r="H866" s="47"/>
      <c r="I866" s="52"/>
    </row>
    <row r="867" spans="1:9" ht="16.5">
      <c r="A867" s="232"/>
      <c r="B867" s="40"/>
      <c r="C867" s="35"/>
      <c r="D867" s="35"/>
      <c r="E867" s="35"/>
      <c r="F867" s="35"/>
      <c r="G867" s="35"/>
      <c r="H867" s="47"/>
      <c r="I867" s="52"/>
    </row>
    <row r="868" spans="1:9" ht="16.5">
      <c r="A868" s="232"/>
      <c r="B868" s="40"/>
      <c r="C868" s="35"/>
      <c r="D868" s="35"/>
      <c r="E868" s="35"/>
      <c r="F868" s="35"/>
      <c r="G868" s="35"/>
      <c r="H868" s="47"/>
      <c r="I868" s="52"/>
    </row>
    <row r="869" spans="1:9" ht="16.5">
      <c r="A869" s="232"/>
      <c r="B869" s="40"/>
      <c r="C869" s="35"/>
      <c r="D869" s="35"/>
      <c r="E869" s="35"/>
      <c r="F869" s="35"/>
      <c r="G869" s="35"/>
      <c r="H869" s="47"/>
      <c r="I869" s="52"/>
    </row>
    <row r="870" spans="1:9" ht="16.5">
      <c r="A870" s="232"/>
      <c r="B870" s="40"/>
      <c r="C870" s="35"/>
      <c r="D870" s="35"/>
      <c r="E870" s="35"/>
      <c r="F870" s="35"/>
      <c r="G870" s="35"/>
      <c r="H870" s="47"/>
      <c r="I870" s="52"/>
    </row>
    <row r="871" spans="1:9" ht="16.5">
      <c r="A871" s="232"/>
      <c r="B871" s="40"/>
      <c r="C871" s="35"/>
      <c r="D871" s="35"/>
      <c r="E871" s="35"/>
      <c r="F871" s="35"/>
      <c r="G871" s="35"/>
      <c r="H871" s="47"/>
      <c r="I871" s="52"/>
    </row>
    <row r="872" spans="1:9" ht="16.5">
      <c r="A872" s="232"/>
      <c r="B872" s="40"/>
      <c r="C872" s="35"/>
      <c r="D872" s="35"/>
      <c r="E872" s="35"/>
      <c r="F872" s="35"/>
      <c r="G872" s="35"/>
      <c r="H872" s="47"/>
      <c r="I872" s="52"/>
    </row>
    <row r="873" spans="1:9" ht="21.75" customHeight="1">
      <c r="A873" s="367" t="s">
        <v>3674</v>
      </c>
      <c r="B873" s="388"/>
      <c r="C873" s="389"/>
      <c r="D873" s="390"/>
      <c r="E873" s="390"/>
      <c r="F873" s="390"/>
      <c r="G873" s="390"/>
      <c r="H873" s="390"/>
      <c r="I873" s="36"/>
    </row>
    <row r="874" spans="1:9" ht="26.25" customHeight="1">
      <c r="A874" s="319" t="s">
        <v>35</v>
      </c>
      <c r="B874" s="37" t="s">
        <v>36</v>
      </c>
      <c r="C874" s="5" t="s">
        <v>37</v>
      </c>
      <c r="D874" s="146" t="s">
        <v>38</v>
      </c>
      <c r="E874" s="146" t="s">
        <v>39</v>
      </c>
      <c r="F874" s="146" t="s">
        <v>40</v>
      </c>
      <c r="G874" s="146" t="s">
        <v>41</v>
      </c>
      <c r="H874" s="147" t="s">
        <v>42</v>
      </c>
      <c r="I874" s="147" t="s">
        <v>43</v>
      </c>
    </row>
    <row r="875" spans="1:9" ht="17.25" customHeight="1">
      <c r="A875" s="96" t="s">
        <v>1602</v>
      </c>
      <c r="B875" s="14">
        <v>12000</v>
      </c>
      <c r="C875" s="12">
        <v>1</v>
      </c>
      <c r="D875" s="9" t="s">
        <v>6</v>
      </c>
      <c r="E875" s="9" t="s">
        <v>6</v>
      </c>
      <c r="F875" s="9" t="s">
        <v>45</v>
      </c>
      <c r="G875" s="9" t="s">
        <v>46</v>
      </c>
      <c r="H875" s="63" t="s">
        <v>153</v>
      </c>
      <c r="I875" s="82"/>
    </row>
    <row r="876" spans="1:9" ht="15" customHeight="1">
      <c r="A876" s="96" t="s">
        <v>1603</v>
      </c>
      <c r="B876" s="14">
        <v>9840</v>
      </c>
      <c r="C876" s="12">
        <v>1</v>
      </c>
      <c r="D876" s="9" t="s">
        <v>6</v>
      </c>
      <c r="E876" s="9" t="s">
        <v>6</v>
      </c>
      <c r="F876" s="9" t="s">
        <v>45</v>
      </c>
      <c r="G876" s="9" t="s">
        <v>46</v>
      </c>
      <c r="H876" s="63" t="s">
        <v>153</v>
      </c>
      <c r="I876" s="82"/>
    </row>
    <row r="877" spans="1:9" ht="15" customHeight="1">
      <c r="A877" s="96" t="s">
        <v>344</v>
      </c>
      <c r="B877" s="14">
        <v>8364</v>
      </c>
      <c r="C877" s="12">
        <v>1</v>
      </c>
      <c r="D877" s="9" t="s">
        <v>6</v>
      </c>
      <c r="E877" s="9" t="s">
        <v>6</v>
      </c>
      <c r="F877" s="9" t="s">
        <v>45</v>
      </c>
      <c r="G877" s="9" t="s">
        <v>46</v>
      </c>
      <c r="H877" s="63" t="s">
        <v>153</v>
      </c>
      <c r="I877" s="82"/>
    </row>
    <row r="878" spans="1:9" ht="15" customHeight="1">
      <c r="A878" s="96" t="s">
        <v>3748</v>
      </c>
      <c r="B878" s="14">
        <v>8821.7999999999993</v>
      </c>
      <c r="C878" s="12">
        <v>1</v>
      </c>
      <c r="D878" s="9" t="s">
        <v>6</v>
      </c>
      <c r="E878" s="9" t="s">
        <v>6</v>
      </c>
      <c r="F878" s="9" t="s">
        <v>45</v>
      </c>
      <c r="G878" s="9" t="s">
        <v>46</v>
      </c>
      <c r="H878" s="63" t="s">
        <v>153</v>
      </c>
      <c r="I878" s="82"/>
    </row>
    <row r="879" spans="1:9" ht="15" customHeight="1">
      <c r="A879" s="96" t="s">
        <v>3748</v>
      </c>
      <c r="B879" s="14">
        <v>8821.7999999999993</v>
      </c>
      <c r="C879" s="12">
        <v>1</v>
      </c>
      <c r="D879" s="9" t="s">
        <v>6</v>
      </c>
      <c r="E879" s="9" t="s">
        <v>6</v>
      </c>
      <c r="F879" s="9" t="s">
        <v>45</v>
      </c>
      <c r="G879" s="9" t="s">
        <v>46</v>
      </c>
      <c r="H879" s="63" t="s">
        <v>153</v>
      </c>
      <c r="I879" s="82"/>
    </row>
    <row r="880" spans="1:9" ht="15" customHeight="1">
      <c r="A880" s="96" t="s">
        <v>3748</v>
      </c>
      <c r="B880" s="14">
        <v>8821.7999999999993</v>
      </c>
      <c r="C880" s="12">
        <v>1</v>
      </c>
      <c r="D880" s="9" t="s">
        <v>6</v>
      </c>
      <c r="E880" s="9" t="s">
        <v>6</v>
      </c>
      <c r="F880" s="9" t="s">
        <v>45</v>
      </c>
      <c r="G880" s="9" t="s">
        <v>46</v>
      </c>
      <c r="H880" s="63" t="s">
        <v>153</v>
      </c>
      <c r="I880" s="82"/>
    </row>
    <row r="881" spans="1:9" ht="15" customHeight="1">
      <c r="A881" s="96" t="s">
        <v>1604</v>
      </c>
      <c r="B881" s="14">
        <v>8124</v>
      </c>
      <c r="C881" s="12">
        <v>1</v>
      </c>
      <c r="D881" s="9" t="s">
        <v>6</v>
      </c>
      <c r="E881" s="9" t="s">
        <v>6</v>
      </c>
      <c r="F881" s="9" t="s">
        <v>45</v>
      </c>
      <c r="G881" s="9" t="s">
        <v>46</v>
      </c>
      <c r="H881" s="63" t="s">
        <v>153</v>
      </c>
      <c r="I881" s="82"/>
    </row>
    <row r="882" spans="1:9" ht="15" customHeight="1">
      <c r="A882" s="96" t="s">
        <v>1604</v>
      </c>
      <c r="B882" s="14">
        <v>7800</v>
      </c>
      <c r="C882" s="12">
        <v>1</v>
      </c>
      <c r="D882" s="9" t="s">
        <v>6</v>
      </c>
      <c r="E882" s="9" t="s">
        <v>6</v>
      </c>
      <c r="F882" s="9" t="s">
        <v>45</v>
      </c>
      <c r="G882" s="9" t="s">
        <v>46</v>
      </c>
      <c r="H882" s="63" t="s">
        <v>153</v>
      </c>
      <c r="I882" s="82"/>
    </row>
    <row r="883" spans="1:9" ht="15" customHeight="1">
      <c r="A883" s="96" t="s">
        <v>3749</v>
      </c>
      <c r="B883" s="14">
        <v>7800</v>
      </c>
      <c r="C883" s="12">
        <v>1</v>
      </c>
      <c r="D883" s="9" t="s">
        <v>6</v>
      </c>
      <c r="E883" s="9" t="s">
        <v>6</v>
      </c>
      <c r="F883" s="9" t="s">
        <v>45</v>
      </c>
      <c r="G883" s="9" t="s">
        <v>46</v>
      </c>
      <c r="H883" s="63" t="s">
        <v>153</v>
      </c>
      <c r="I883" s="82"/>
    </row>
    <row r="884" spans="1:9" ht="15" customHeight="1">
      <c r="A884" s="96" t="s">
        <v>3814</v>
      </c>
      <c r="B884" s="14">
        <v>7200</v>
      </c>
      <c r="C884" s="12">
        <v>1</v>
      </c>
      <c r="D884" s="9" t="s">
        <v>6</v>
      </c>
      <c r="E884" s="9" t="s">
        <v>6</v>
      </c>
      <c r="F884" s="9" t="s">
        <v>45</v>
      </c>
      <c r="G884" s="9" t="s">
        <v>46</v>
      </c>
      <c r="H884" s="63" t="s">
        <v>153</v>
      </c>
      <c r="I884" s="82"/>
    </row>
    <row r="885" spans="1:9" ht="15" customHeight="1">
      <c r="A885" s="96" t="s">
        <v>1605</v>
      </c>
      <c r="B885" s="14">
        <v>7164</v>
      </c>
      <c r="C885" s="12">
        <v>1</v>
      </c>
      <c r="D885" s="9" t="s">
        <v>6</v>
      </c>
      <c r="E885" s="9" t="s">
        <v>6</v>
      </c>
      <c r="F885" s="9" t="s">
        <v>45</v>
      </c>
      <c r="G885" s="9" t="s">
        <v>46</v>
      </c>
      <c r="H885" s="63" t="s">
        <v>153</v>
      </c>
      <c r="I885" s="82"/>
    </row>
    <row r="886" spans="1:9" ht="15" customHeight="1">
      <c r="A886" s="96" t="s">
        <v>1605</v>
      </c>
      <c r="B886" s="14">
        <v>7164</v>
      </c>
      <c r="C886" s="12">
        <v>1</v>
      </c>
      <c r="D886" s="9" t="s">
        <v>6</v>
      </c>
      <c r="E886" s="9" t="s">
        <v>6</v>
      </c>
      <c r="F886" s="9" t="s">
        <v>45</v>
      </c>
      <c r="G886" s="9" t="s">
        <v>46</v>
      </c>
      <c r="H886" s="63" t="s">
        <v>153</v>
      </c>
      <c r="I886" s="82"/>
    </row>
    <row r="887" spans="1:9" ht="15" customHeight="1">
      <c r="A887" s="96" t="s">
        <v>1605</v>
      </c>
      <c r="B887" s="14">
        <v>7164</v>
      </c>
      <c r="C887" s="12">
        <v>1</v>
      </c>
      <c r="D887" s="9" t="s">
        <v>6</v>
      </c>
      <c r="E887" s="9" t="s">
        <v>6</v>
      </c>
      <c r="F887" s="9" t="s">
        <v>45</v>
      </c>
      <c r="G887" s="9" t="s">
        <v>46</v>
      </c>
      <c r="H887" s="63" t="s">
        <v>153</v>
      </c>
      <c r="I887" s="82"/>
    </row>
    <row r="888" spans="1:9" ht="15" customHeight="1">
      <c r="A888" s="96" t="s">
        <v>1605</v>
      </c>
      <c r="B888" s="14">
        <v>7164</v>
      </c>
      <c r="C888" s="12">
        <v>1</v>
      </c>
      <c r="D888" s="9" t="s">
        <v>6</v>
      </c>
      <c r="E888" s="9" t="s">
        <v>6</v>
      </c>
      <c r="F888" s="9" t="s">
        <v>45</v>
      </c>
      <c r="G888" s="9" t="s">
        <v>46</v>
      </c>
      <c r="H888" s="63" t="s">
        <v>153</v>
      </c>
      <c r="I888" s="82"/>
    </row>
    <row r="889" spans="1:9" ht="15" customHeight="1">
      <c r="A889" s="96" t="s">
        <v>1605</v>
      </c>
      <c r="B889" s="14">
        <v>7164</v>
      </c>
      <c r="C889" s="12">
        <v>1</v>
      </c>
      <c r="D889" s="9" t="s">
        <v>6</v>
      </c>
      <c r="E889" s="9" t="s">
        <v>6</v>
      </c>
      <c r="F889" s="9" t="s">
        <v>45</v>
      </c>
      <c r="G889" s="9" t="s">
        <v>46</v>
      </c>
      <c r="H889" s="63" t="s">
        <v>153</v>
      </c>
      <c r="I889" s="82"/>
    </row>
    <row r="890" spans="1:9" ht="15" customHeight="1">
      <c r="A890" s="96" t="s">
        <v>1605</v>
      </c>
      <c r="B890" s="14">
        <v>7164</v>
      </c>
      <c r="C890" s="12">
        <v>1</v>
      </c>
      <c r="D890" s="9" t="s">
        <v>6</v>
      </c>
      <c r="E890" s="9" t="s">
        <v>6</v>
      </c>
      <c r="F890" s="9" t="s">
        <v>45</v>
      </c>
      <c r="G890" s="9" t="s">
        <v>46</v>
      </c>
      <c r="H890" s="63" t="s">
        <v>153</v>
      </c>
      <c r="I890" s="82"/>
    </row>
    <row r="891" spans="1:9" ht="15" customHeight="1">
      <c r="A891" s="96" t="s">
        <v>1605</v>
      </c>
      <c r="B891" s="14">
        <v>7164</v>
      </c>
      <c r="C891" s="12">
        <v>1</v>
      </c>
      <c r="D891" s="9" t="s">
        <v>6</v>
      </c>
      <c r="E891" s="9" t="s">
        <v>6</v>
      </c>
      <c r="F891" s="9" t="s">
        <v>45</v>
      </c>
      <c r="G891" s="9" t="s">
        <v>46</v>
      </c>
      <c r="H891" s="63" t="s">
        <v>153</v>
      </c>
      <c r="I891" s="82"/>
    </row>
    <row r="892" spans="1:9" ht="15" customHeight="1">
      <c r="A892" s="96" t="s">
        <v>1605</v>
      </c>
      <c r="B892" s="14">
        <v>7164</v>
      </c>
      <c r="C892" s="12">
        <v>1</v>
      </c>
      <c r="D892" s="9" t="s">
        <v>6</v>
      </c>
      <c r="E892" s="9" t="s">
        <v>6</v>
      </c>
      <c r="F892" s="9" t="s">
        <v>45</v>
      </c>
      <c r="G892" s="9" t="s">
        <v>46</v>
      </c>
      <c r="H892" s="63" t="s">
        <v>153</v>
      </c>
      <c r="I892" s="82"/>
    </row>
    <row r="893" spans="1:9" ht="15" customHeight="1">
      <c r="A893" s="96" t="s">
        <v>1605</v>
      </c>
      <c r="B893" s="14">
        <v>7164</v>
      </c>
      <c r="C893" s="12">
        <v>1</v>
      </c>
      <c r="D893" s="9" t="s">
        <v>6</v>
      </c>
      <c r="E893" s="9" t="s">
        <v>6</v>
      </c>
      <c r="F893" s="9" t="s">
        <v>45</v>
      </c>
      <c r="G893" s="9" t="s">
        <v>46</v>
      </c>
      <c r="H893" s="63" t="s">
        <v>153</v>
      </c>
      <c r="I893" s="82"/>
    </row>
    <row r="894" spans="1:9" ht="15" customHeight="1">
      <c r="A894" s="96" t="s">
        <v>1605</v>
      </c>
      <c r="B894" s="14">
        <v>7164</v>
      </c>
      <c r="C894" s="12">
        <v>1</v>
      </c>
      <c r="D894" s="9" t="s">
        <v>6</v>
      </c>
      <c r="E894" s="9" t="s">
        <v>6</v>
      </c>
      <c r="F894" s="9" t="s">
        <v>45</v>
      </c>
      <c r="G894" s="9" t="s">
        <v>46</v>
      </c>
      <c r="H894" s="63" t="s">
        <v>153</v>
      </c>
      <c r="I894" s="82"/>
    </row>
    <row r="895" spans="1:9" ht="15.75" customHeight="1">
      <c r="A895" s="96" t="s">
        <v>1605</v>
      </c>
      <c r="B895" s="14">
        <v>7164</v>
      </c>
      <c r="C895" s="12">
        <v>1</v>
      </c>
      <c r="D895" s="9" t="s">
        <v>6</v>
      </c>
      <c r="E895" s="9" t="s">
        <v>6</v>
      </c>
      <c r="F895" s="9" t="s">
        <v>45</v>
      </c>
      <c r="G895" s="9" t="s">
        <v>46</v>
      </c>
      <c r="H895" s="63" t="s">
        <v>153</v>
      </c>
      <c r="I895" s="82"/>
    </row>
    <row r="896" spans="1:9" ht="15.75" customHeight="1">
      <c r="A896" s="96" t="s">
        <v>1605</v>
      </c>
      <c r="B896" s="14">
        <v>7164</v>
      </c>
      <c r="C896" s="12">
        <v>1</v>
      </c>
      <c r="D896" s="9" t="s">
        <v>6</v>
      </c>
      <c r="E896" s="9" t="s">
        <v>6</v>
      </c>
      <c r="F896" s="9" t="s">
        <v>45</v>
      </c>
      <c r="G896" s="9" t="s">
        <v>46</v>
      </c>
      <c r="H896" s="63" t="s">
        <v>153</v>
      </c>
      <c r="I896" s="82"/>
    </row>
    <row r="897" spans="1:9" ht="15.75" customHeight="1">
      <c r="A897" s="96" t="s">
        <v>1606</v>
      </c>
      <c r="B897" s="14">
        <v>6564</v>
      </c>
      <c r="C897" s="12">
        <v>1</v>
      </c>
      <c r="D897" s="9" t="s">
        <v>6</v>
      </c>
      <c r="E897" s="9" t="s">
        <v>6</v>
      </c>
      <c r="F897" s="9" t="s">
        <v>45</v>
      </c>
      <c r="G897" s="9" t="s">
        <v>46</v>
      </c>
      <c r="H897" s="63" t="s">
        <v>153</v>
      </c>
      <c r="I897" s="82"/>
    </row>
    <row r="898" spans="1:9" ht="15.75" customHeight="1">
      <c r="A898" s="96" t="s">
        <v>1606</v>
      </c>
      <c r="B898" s="14">
        <v>6564</v>
      </c>
      <c r="C898" s="12">
        <v>1</v>
      </c>
      <c r="D898" s="9" t="s">
        <v>6</v>
      </c>
      <c r="E898" s="9" t="s">
        <v>6</v>
      </c>
      <c r="F898" s="9" t="s">
        <v>45</v>
      </c>
      <c r="G898" s="9" t="s">
        <v>46</v>
      </c>
      <c r="H898" s="63" t="s">
        <v>153</v>
      </c>
      <c r="I898" s="82"/>
    </row>
    <row r="899" spans="1:9" ht="15.75" customHeight="1">
      <c r="A899" s="96" t="s">
        <v>1607</v>
      </c>
      <c r="B899" s="14">
        <v>6204</v>
      </c>
      <c r="C899" s="12">
        <v>1</v>
      </c>
      <c r="D899" s="9" t="s">
        <v>6</v>
      </c>
      <c r="E899" s="9" t="s">
        <v>6</v>
      </c>
      <c r="F899" s="9" t="s">
        <v>45</v>
      </c>
      <c r="G899" s="9" t="s">
        <v>46</v>
      </c>
      <c r="H899" s="63" t="s">
        <v>153</v>
      </c>
      <c r="I899" s="82"/>
    </row>
    <row r="900" spans="1:9" ht="15.75" customHeight="1">
      <c r="A900" s="96" t="s">
        <v>1607</v>
      </c>
      <c r="B900" s="14">
        <v>6204</v>
      </c>
      <c r="C900" s="12">
        <v>1</v>
      </c>
      <c r="D900" s="9" t="s">
        <v>6</v>
      </c>
      <c r="E900" s="9" t="s">
        <v>6</v>
      </c>
      <c r="F900" s="9" t="s">
        <v>45</v>
      </c>
      <c r="G900" s="9" t="s">
        <v>46</v>
      </c>
      <c r="H900" s="63" t="s">
        <v>153</v>
      </c>
      <c r="I900" s="82"/>
    </row>
    <row r="901" spans="1:9" ht="15.75" customHeight="1">
      <c r="A901" s="96" t="s">
        <v>1607</v>
      </c>
      <c r="B901" s="14">
        <v>6204</v>
      </c>
      <c r="C901" s="12">
        <v>1</v>
      </c>
      <c r="D901" s="9" t="s">
        <v>6</v>
      </c>
      <c r="E901" s="9" t="s">
        <v>6</v>
      </c>
      <c r="F901" s="9" t="s">
        <v>45</v>
      </c>
      <c r="G901" s="9" t="s">
        <v>46</v>
      </c>
      <c r="H901" s="63" t="s">
        <v>153</v>
      </c>
      <c r="I901" s="82"/>
    </row>
    <row r="902" spans="1:9" ht="15.75" customHeight="1">
      <c r="A902" s="96" t="s">
        <v>1607</v>
      </c>
      <c r="B902" s="14">
        <v>6204</v>
      </c>
      <c r="C902" s="12">
        <v>1</v>
      </c>
      <c r="D902" s="9" t="s">
        <v>6</v>
      </c>
      <c r="E902" s="9" t="s">
        <v>6</v>
      </c>
      <c r="F902" s="9" t="s">
        <v>45</v>
      </c>
      <c r="G902" s="9" t="s">
        <v>46</v>
      </c>
      <c r="H902" s="63" t="s">
        <v>153</v>
      </c>
      <c r="I902" s="82"/>
    </row>
    <row r="903" spans="1:9" ht="15.75" customHeight="1">
      <c r="A903" s="96" t="s">
        <v>1607</v>
      </c>
      <c r="B903" s="14">
        <v>6204</v>
      </c>
      <c r="C903" s="12">
        <v>1</v>
      </c>
      <c r="D903" s="9" t="s">
        <v>6</v>
      </c>
      <c r="E903" s="9" t="s">
        <v>6</v>
      </c>
      <c r="F903" s="9" t="s">
        <v>45</v>
      </c>
      <c r="G903" s="9" t="s">
        <v>46</v>
      </c>
      <c r="H903" s="63" t="s">
        <v>153</v>
      </c>
      <c r="I903" s="82"/>
    </row>
    <row r="904" spans="1:9" ht="15.75" customHeight="1">
      <c r="A904" s="96" t="s">
        <v>1608</v>
      </c>
      <c r="B904" s="14">
        <v>5604</v>
      </c>
      <c r="C904" s="12">
        <v>1</v>
      </c>
      <c r="D904" s="9" t="s">
        <v>6</v>
      </c>
      <c r="E904" s="9" t="s">
        <v>6</v>
      </c>
      <c r="F904" s="9" t="s">
        <v>45</v>
      </c>
      <c r="G904" s="9" t="s">
        <v>46</v>
      </c>
      <c r="H904" s="63" t="s">
        <v>153</v>
      </c>
      <c r="I904" s="82"/>
    </row>
    <row r="905" spans="1:9" ht="15.75" customHeight="1">
      <c r="A905" s="96" t="s">
        <v>1608</v>
      </c>
      <c r="B905" s="14">
        <v>5004</v>
      </c>
      <c r="C905" s="12">
        <v>1</v>
      </c>
      <c r="D905" s="9" t="s">
        <v>6</v>
      </c>
      <c r="E905" s="9" t="s">
        <v>6</v>
      </c>
      <c r="F905" s="9" t="s">
        <v>45</v>
      </c>
      <c r="G905" s="9" t="s">
        <v>46</v>
      </c>
      <c r="H905" s="63" t="s">
        <v>153</v>
      </c>
      <c r="I905" s="82"/>
    </row>
    <row r="906" spans="1:9" ht="15.75" customHeight="1">
      <c r="A906" s="96" t="s">
        <v>1608</v>
      </c>
      <c r="B906" s="14">
        <v>5004</v>
      </c>
      <c r="C906" s="12">
        <v>1</v>
      </c>
      <c r="D906" s="9" t="s">
        <v>6</v>
      </c>
      <c r="E906" s="9" t="s">
        <v>6</v>
      </c>
      <c r="F906" s="9" t="s">
        <v>45</v>
      </c>
      <c r="G906" s="9" t="s">
        <v>46</v>
      </c>
      <c r="H906" s="63" t="s">
        <v>153</v>
      </c>
      <c r="I906" s="82"/>
    </row>
    <row r="907" spans="1:9" ht="15.75" customHeight="1">
      <c r="A907" s="96" t="s">
        <v>1608</v>
      </c>
      <c r="B907" s="14">
        <v>5004</v>
      </c>
      <c r="C907" s="12">
        <v>1</v>
      </c>
      <c r="D907" s="9" t="s">
        <v>6</v>
      </c>
      <c r="E907" s="9" t="s">
        <v>6</v>
      </c>
      <c r="F907" s="9" t="s">
        <v>45</v>
      </c>
      <c r="G907" s="9" t="s">
        <v>46</v>
      </c>
      <c r="H907" s="63" t="s">
        <v>153</v>
      </c>
      <c r="I907" s="82"/>
    </row>
    <row r="908" spans="1:9" ht="15.75" customHeight="1">
      <c r="A908" s="96" t="s">
        <v>1608</v>
      </c>
      <c r="B908" s="14">
        <v>5004</v>
      </c>
      <c r="C908" s="12">
        <v>1</v>
      </c>
      <c r="D908" s="9" t="s">
        <v>6</v>
      </c>
      <c r="E908" s="9" t="s">
        <v>6</v>
      </c>
      <c r="F908" s="9" t="s">
        <v>45</v>
      </c>
      <c r="G908" s="9" t="s">
        <v>46</v>
      </c>
      <c r="H908" s="63" t="s">
        <v>153</v>
      </c>
      <c r="I908" s="82"/>
    </row>
    <row r="909" spans="1:9" ht="15.75" customHeight="1">
      <c r="A909" s="96" t="s">
        <v>1608</v>
      </c>
      <c r="B909" s="14">
        <v>5004</v>
      </c>
      <c r="C909" s="12">
        <v>1</v>
      </c>
      <c r="D909" s="9" t="s">
        <v>6</v>
      </c>
      <c r="E909" s="9" t="s">
        <v>6</v>
      </c>
      <c r="F909" s="9" t="s">
        <v>45</v>
      </c>
      <c r="G909" s="9" t="s">
        <v>46</v>
      </c>
      <c r="H909" s="63" t="s">
        <v>153</v>
      </c>
      <c r="I909" s="82"/>
    </row>
    <row r="910" spans="1:9" ht="15.75" customHeight="1">
      <c r="A910" s="96" t="s">
        <v>1608</v>
      </c>
      <c r="B910" s="14">
        <v>5004</v>
      </c>
      <c r="C910" s="12">
        <v>1</v>
      </c>
      <c r="D910" s="9" t="s">
        <v>6</v>
      </c>
      <c r="E910" s="9" t="s">
        <v>6</v>
      </c>
      <c r="F910" s="9" t="s">
        <v>45</v>
      </c>
      <c r="G910" s="9" t="s">
        <v>46</v>
      </c>
      <c r="H910" s="63" t="s">
        <v>153</v>
      </c>
      <c r="I910" s="82"/>
    </row>
    <row r="911" spans="1:9" ht="15.75" customHeight="1">
      <c r="A911" s="96" t="s">
        <v>1608</v>
      </c>
      <c r="B911" s="14">
        <v>5004</v>
      </c>
      <c r="C911" s="12">
        <v>1</v>
      </c>
      <c r="D911" s="9" t="s">
        <v>6</v>
      </c>
      <c r="E911" s="9" t="s">
        <v>6</v>
      </c>
      <c r="F911" s="9" t="s">
        <v>45</v>
      </c>
      <c r="G911" s="9" t="s">
        <v>46</v>
      </c>
      <c r="H911" s="63" t="s">
        <v>153</v>
      </c>
      <c r="I911" s="82"/>
    </row>
    <row r="912" spans="1:9" ht="15.75" customHeight="1">
      <c r="A912" s="96" t="s">
        <v>1608</v>
      </c>
      <c r="B912" s="14">
        <v>5004</v>
      </c>
      <c r="C912" s="12">
        <v>1</v>
      </c>
      <c r="D912" s="9" t="s">
        <v>6</v>
      </c>
      <c r="E912" s="9" t="s">
        <v>6</v>
      </c>
      <c r="F912" s="9" t="s">
        <v>45</v>
      </c>
      <c r="G912" s="9" t="s">
        <v>46</v>
      </c>
      <c r="H912" s="63" t="s">
        <v>153</v>
      </c>
      <c r="I912" s="82"/>
    </row>
    <row r="913" spans="1:9" ht="15.75" customHeight="1">
      <c r="A913" s="96" t="s">
        <v>1608</v>
      </c>
      <c r="B913" s="14">
        <v>5004</v>
      </c>
      <c r="C913" s="12">
        <v>1</v>
      </c>
      <c r="D913" s="9" t="s">
        <v>6</v>
      </c>
      <c r="E913" s="9" t="s">
        <v>6</v>
      </c>
      <c r="F913" s="9" t="s">
        <v>45</v>
      </c>
      <c r="G913" s="9" t="s">
        <v>46</v>
      </c>
      <c r="H913" s="63" t="s">
        <v>153</v>
      </c>
      <c r="I913" s="82"/>
    </row>
    <row r="914" spans="1:9" ht="15.75" customHeight="1">
      <c r="A914" s="96" t="s">
        <v>1608</v>
      </c>
      <c r="B914" s="14">
        <v>5004</v>
      </c>
      <c r="C914" s="12">
        <v>1</v>
      </c>
      <c r="D914" s="9" t="s">
        <v>6</v>
      </c>
      <c r="E914" s="9" t="s">
        <v>6</v>
      </c>
      <c r="F914" s="9" t="s">
        <v>45</v>
      </c>
      <c r="G914" s="9" t="s">
        <v>46</v>
      </c>
      <c r="H914" s="63" t="s">
        <v>153</v>
      </c>
      <c r="I914" s="82"/>
    </row>
    <row r="915" spans="1:9" ht="15.75" customHeight="1">
      <c r="A915" s="96" t="s">
        <v>1608</v>
      </c>
      <c r="B915" s="14">
        <v>5004</v>
      </c>
      <c r="C915" s="12">
        <v>1</v>
      </c>
      <c r="D915" s="9" t="s">
        <v>6</v>
      </c>
      <c r="E915" s="9" t="s">
        <v>6</v>
      </c>
      <c r="F915" s="9" t="s">
        <v>45</v>
      </c>
      <c r="G915" s="9" t="s">
        <v>46</v>
      </c>
      <c r="H915" s="63" t="s">
        <v>153</v>
      </c>
      <c r="I915" s="82"/>
    </row>
    <row r="916" spans="1:9" ht="15.75" customHeight="1">
      <c r="A916" s="96" t="s">
        <v>3750</v>
      </c>
      <c r="B916" s="14">
        <v>5004</v>
      </c>
      <c r="C916" s="12">
        <v>1</v>
      </c>
      <c r="D916" s="9" t="s">
        <v>6</v>
      </c>
      <c r="E916" s="9" t="s">
        <v>6</v>
      </c>
      <c r="F916" s="9" t="s">
        <v>45</v>
      </c>
      <c r="G916" s="9" t="s">
        <v>46</v>
      </c>
      <c r="H916" s="63" t="s">
        <v>153</v>
      </c>
      <c r="I916" s="83">
        <f>B875+B879+B880+B881+B882+B883+B885+B886+B887+B888+B889+B890+B891+B892+B893+B894+B895+B896+B897+B898+B899+B900+B901+B902+B903+B904+B905+B906+B884+B915+B916+B878+B877+B914+B907+B876+B908+B909+B910+B911+B912+B913</f>
        <v>283361.40000000002</v>
      </c>
    </row>
    <row r="917" spans="1:9">
      <c r="A917" s="96" t="s">
        <v>2928</v>
      </c>
      <c r="B917" s="14">
        <v>1000</v>
      </c>
      <c r="C917" s="12">
        <v>1</v>
      </c>
      <c r="D917" s="9" t="s">
        <v>6</v>
      </c>
      <c r="E917" s="9" t="s">
        <v>6</v>
      </c>
      <c r="F917" s="9" t="s">
        <v>44</v>
      </c>
      <c r="G917" s="9" t="s">
        <v>3291</v>
      </c>
      <c r="H917" s="63" t="s">
        <v>155</v>
      </c>
      <c r="I917" s="82"/>
    </row>
    <row r="918" spans="1:9">
      <c r="A918" s="96" t="s">
        <v>2929</v>
      </c>
      <c r="B918" s="14">
        <v>820</v>
      </c>
      <c r="C918" s="12">
        <v>1</v>
      </c>
      <c r="D918" s="9" t="s">
        <v>6</v>
      </c>
      <c r="E918" s="9" t="s">
        <v>6</v>
      </c>
      <c r="F918" s="9" t="s">
        <v>44</v>
      </c>
      <c r="G918" s="9" t="s">
        <v>3291</v>
      </c>
      <c r="H918" s="63" t="s">
        <v>155</v>
      </c>
      <c r="I918" s="82"/>
    </row>
    <row r="919" spans="1:9">
      <c r="A919" s="96" t="s">
        <v>2923</v>
      </c>
      <c r="B919" s="14">
        <v>697</v>
      </c>
      <c r="C919" s="12">
        <v>1</v>
      </c>
      <c r="D919" s="9" t="s">
        <v>6</v>
      </c>
      <c r="E919" s="9" t="s">
        <v>6</v>
      </c>
      <c r="F919" s="9" t="s">
        <v>44</v>
      </c>
      <c r="G919" s="9" t="s">
        <v>3291</v>
      </c>
      <c r="H919" s="63" t="s">
        <v>155</v>
      </c>
      <c r="I919" s="82"/>
    </row>
    <row r="920" spans="1:9">
      <c r="A920" s="96" t="s">
        <v>3877</v>
      </c>
      <c r="B920" s="14">
        <v>735.15</v>
      </c>
      <c r="C920" s="12">
        <v>1</v>
      </c>
      <c r="D920" s="9" t="s">
        <v>6</v>
      </c>
      <c r="E920" s="9" t="s">
        <v>6</v>
      </c>
      <c r="F920" s="9" t="s">
        <v>44</v>
      </c>
      <c r="G920" s="9" t="s">
        <v>3291</v>
      </c>
      <c r="H920" s="63" t="s">
        <v>155</v>
      </c>
      <c r="I920" s="82"/>
    </row>
    <row r="921" spans="1:9">
      <c r="A921" s="96" t="s">
        <v>3877</v>
      </c>
      <c r="B921" s="14">
        <v>735.15</v>
      </c>
      <c r="C921" s="12">
        <v>1</v>
      </c>
      <c r="D921" s="9" t="s">
        <v>6</v>
      </c>
      <c r="E921" s="9" t="s">
        <v>6</v>
      </c>
      <c r="F921" s="9" t="s">
        <v>44</v>
      </c>
      <c r="G921" s="9" t="s">
        <v>3291</v>
      </c>
      <c r="H921" s="63" t="s">
        <v>155</v>
      </c>
      <c r="I921" s="82"/>
    </row>
    <row r="922" spans="1:9">
      <c r="A922" s="96" t="s">
        <v>3877</v>
      </c>
      <c r="B922" s="14">
        <v>735.15</v>
      </c>
      <c r="C922" s="12">
        <v>1</v>
      </c>
      <c r="D922" s="9" t="s">
        <v>6</v>
      </c>
      <c r="E922" s="9" t="s">
        <v>6</v>
      </c>
      <c r="F922" s="9" t="s">
        <v>44</v>
      </c>
      <c r="G922" s="9" t="s">
        <v>3291</v>
      </c>
      <c r="H922" s="63" t="s">
        <v>155</v>
      </c>
      <c r="I922" s="82"/>
    </row>
    <row r="923" spans="1:9">
      <c r="A923" s="96" t="s">
        <v>2931</v>
      </c>
      <c r="B923" s="14">
        <v>677</v>
      </c>
      <c r="C923" s="12">
        <v>1</v>
      </c>
      <c r="D923" s="9" t="s">
        <v>6</v>
      </c>
      <c r="E923" s="9" t="s">
        <v>6</v>
      </c>
      <c r="F923" s="9" t="s">
        <v>44</v>
      </c>
      <c r="G923" s="9" t="s">
        <v>3291</v>
      </c>
      <c r="H923" s="63" t="s">
        <v>155</v>
      </c>
      <c r="I923" s="82"/>
    </row>
    <row r="924" spans="1:9">
      <c r="A924" s="96" t="s">
        <v>2930</v>
      </c>
      <c r="B924" s="14">
        <v>650</v>
      </c>
      <c r="C924" s="12">
        <v>1</v>
      </c>
      <c r="D924" s="9" t="s">
        <v>6</v>
      </c>
      <c r="E924" s="9" t="s">
        <v>6</v>
      </c>
      <c r="F924" s="9" t="s">
        <v>44</v>
      </c>
      <c r="G924" s="9" t="s">
        <v>3291</v>
      </c>
      <c r="H924" s="63" t="s">
        <v>155</v>
      </c>
      <c r="I924" s="82"/>
    </row>
    <row r="925" spans="1:9">
      <c r="A925" s="96" t="s">
        <v>2930</v>
      </c>
      <c r="B925" s="14">
        <v>650</v>
      </c>
      <c r="C925" s="12">
        <v>1</v>
      </c>
      <c r="D925" s="9" t="s">
        <v>6</v>
      </c>
      <c r="E925" s="9" t="s">
        <v>6</v>
      </c>
      <c r="F925" s="9" t="s">
        <v>44</v>
      </c>
      <c r="G925" s="9" t="s">
        <v>3291</v>
      </c>
      <c r="H925" s="63" t="s">
        <v>155</v>
      </c>
      <c r="I925" s="82"/>
    </row>
    <row r="926" spans="1:9">
      <c r="A926" s="96" t="s">
        <v>2930</v>
      </c>
      <c r="B926" s="14">
        <v>600</v>
      </c>
      <c r="C926" s="12">
        <v>1</v>
      </c>
      <c r="D926" s="9" t="s">
        <v>6</v>
      </c>
      <c r="E926" s="9" t="s">
        <v>6</v>
      </c>
      <c r="F926" s="9" t="s">
        <v>44</v>
      </c>
      <c r="G926" s="9" t="s">
        <v>3291</v>
      </c>
      <c r="H926" s="63" t="s">
        <v>155</v>
      </c>
      <c r="I926" s="82"/>
    </row>
    <row r="927" spans="1:9">
      <c r="A927" s="96" t="s">
        <v>3878</v>
      </c>
      <c r="B927" s="14">
        <v>597</v>
      </c>
      <c r="C927" s="12">
        <v>1</v>
      </c>
      <c r="D927" s="9" t="s">
        <v>6</v>
      </c>
      <c r="E927" s="9" t="s">
        <v>6</v>
      </c>
      <c r="F927" s="9" t="s">
        <v>44</v>
      </c>
      <c r="G927" s="9" t="s">
        <v>3291</v>
      </c>
      <c r="H927" s="63" t="s">
        <v>155</v>
      </c>
      <c r="I927" s="82"/>
    </row>
    <row r="928" spans="1:9" ht="15.75" customHeight="1">
      <c r="A928" s="96" t="s">
        <v>3878</v>
      </c>
      <c r="B928" s="14">
        <v>597</v>
      </c>
      <c r="C928" s="12">
        <v>1</v>
      </c>
      <c r="D928" s="9" t="s">
        <v>6</v>
      </c>
      <c r="E928" s="9" t="s">
        <v>6</v>
      </c>
      <c r="F928" s="9" t="s">
        <v>44</v>
      </c>
      <c r="G928" s="9" t="s">
        <v>3291</v>
      </c>
      <c r="H928" s="63" t="s">
        <v>155</v>
      </c>
      <c r="I928" s="82"/>
    </row>
    <row r="929" spans="1:9">
      <c r="A929" s="96" t="s">
        <v>3878</v>
      </c>
      <c r="B929" s="14">
        <v>597</v>
      </c>
      <c r="C929" s="12">
        <v>1</v>
      </c>
      <c r="D929" s="9" t="s">
        <v>6</v>
      </c>
      <c r="E929" s="9" t="s">
        <v>6</v>
      </c>
      <c r="F929" s="9" t="s">
        <v>44</v>
      </c>
      <c r="G929" s="9" t="s">
        <v>3291</v>
      </c>
      <c r="H929" s="63" t="s">
        <v>155</v>
      </c>
      <c r="I929" s="82"/>
    </row>
    <row r="930" spans="1:9">
      <c r="A930" s="96" t="s">
        <v>3878</v>
      </c>
      <c r="B930" s="14">
        <v>597</v>
      </c>
      <c r="C930" s="12">
        <v>1</v>
      </c>
      <c r="D930" s="9" t="s">
        <v>6</v>
      </c>
      <c r="E930" s="9" t="s">
        <v>6</v>
      </c>
      <c r="F930" s="9" t="s">
        <v>44</v>
      </c>
      <c r="G930" s="9" t="s">
        <v>3291</v>
      </c>
      <c r="H930" s="63" t="s">
        <v>155</v>
      </c>
      <c r="I930" s="82"/>
    </row>
    <row r="931" spans="1:9">
      <c r="A931" s="96" t="s">
        <v>3878</v>
      </c>
      <c r="B931" s="14">
        <v>597</v>
      </c>
      <c r="C931" s="12">
        <v>1</v>
      </c>
      <c r="D931" s="9" t="s">
        <v>6</v>
      </c>
      <c r="E931" s="9" t="s">
        <v>6</v>
      </c>
      <c r="F931" s="9" t="s">
        <v>44</v>
      </c>
      <c r="G931" s="9" t="s">
        <v>3291</v>
      </c>
      <c r="H931" s="63" t="s">
        <v>155</v>
      </c>
      <c r="I931" s="82"/>
    </row>
    <row r="932" spans="1:9">
      <c r="A932" s="96" t="s">
        <v>3878</v>
      </c>
      <c r="B932" s="14">
        <v>597</v>
      </c>
      <c r="C932" s="12">
        <v>1</v>
      </c>
      <c r="D932" s="9" t="s">
        <v>6</v>
      </c>
      <c r="E932" s="9" t="s">
        <v>6</v>
      </c>
      <c r="F932" s="9" t="s">
        <v>44</v>
      </c>
      <c r="G932" s="9" t="s">
        <v>3291</v>
      </c>
      <c r="H932" s="63" t="s">
        <v>155</v>
      </c>
      <c r="I932" s="82"/>
    </row>
    <row r="933" spans="1:9">
      <c r="A933" s="96" t="s">
        <v>3878</v>
      </c>
      <c r="B933" s="14">
        <v>597</v>
      </c>
      <c r="C933" s="12">
        <v>1</v>
      </c>
      <c r="D933" s="9" t="s">
        <v>6</v>
      </c>
      <c r="E933" s="9" t="s">
        <v>6</v>
      </c>
      <c r="F933" s="9" t="s">
        <v>44</v>
      </c>
      <c r="G933" s="9" t="s">
        <v>3291</v>
      </c>
      <c r="H933" s="63" t="s">
        <v>155</v>
      </c>
      <c r="I933" s="82"/>
    </row>
    <row r="934" spans="1:9">
      <c r="A934" s="96" t="s">
        <v>3878</v>
      </c>
      <c r="B934" s="14">
        <v>597</v>
      </c>
      <c r="C934" s="12">
        <v>1</v>
      </c>
      <c r="D934" s="9" t="s">
        <v>6</v>
      </c>
      <c r="E934" s="9" t="s">
        <v>6</v>
      </c>
      <c r="F934" s="9" t="s">
        <v>44</v>
      </c>
      <c r="G934" s="9" t="s">
        <v>3291</v>
      </c>
      <c r="H934" s="63" t="s">
        <v>155</v>
      </c>
      <c r="I934" s="82"/>
    </row>
    <row r="935" spans="1:9">
      <c r="A935" s="96" t="s">
        <v>3878</v>
      </c>
      <c r="B935" s="14">
        <v>597</v>
      </c>
      <c r="C935" s="12">
        <v>1</v>
      </c>
      <c r="D935" s="9" t="s">
        <v>6</v>
      </c>
      <c r="E935" s="9" t="s">
        <v>6</v>
      </c>
      <c r="F935" s="9" t="s">
        <v>44</v>
      </c>
      <c r="G935" s="9" t="s">
        <v>3291</v>
      </c>
      <c r="H935" s="63" t="s">
        <v>155</v>
      </c>
      <c r="I935" s="82"/>
    </row>
    <row r="936" spans="1:9">
      <c r="A936" s="96" t="s">
        <v>3878</v>
      </c>
      <c r="B936" s="14">
        <v>597</v>
      </c>
      <c r="C936" s="12">
        <v>1</v>
      </c>
      <c r="D936" s="9" t="s">
        <v>6</v>
      </c>
      <c r="E936" s="9" t="s">
        <v>6</v>
      </c>
      <c r="F936" s="9" t="s">
        <v>44</v>
      </c>
      <c r="G936" s="9" t="s">
        <v>3291</v>
      </c>
      <c r="H936" s="63" t="s">
        <v>155</v>
      </c>
      <c r="I936" s="82"/>
    </row>
    <row r="937" spans="1:9">
      <c r="A937" s="96" t="s">
        <v>3878</v>
      </c>
      <c r="B937" s="14">
        <v>597</v>
      </c>
      <c r="C937" s="12">
        <v>1</v>
      </c>
      <c r="D937" s="9" t="s">
        <v>6</v>
      </c>
      <c r="E937" s="9" t="s">
        <v>6</v>
      </c>
      <c r="F937" s="9" t="s">
        <v>44</v>
      </c>
      <c r="G937" s="9" t="s">
        <v>3291</v>
      </c>
      <c r="H937" s="63" t="s">
        <v>155</v>
      </c>
      <c r="I937" s="82"/>
    </row>
    <row r="938" spans="1:9">
      <c r="A938" s="96" t="s">
        <v>3878</v>
      </c>
      <c r="B938" s="14">
        <v>597</v>
      </c>
      <c r="C938" s="12">
        <v>1</v>
      </c>
      <c r="D938" s="9" t="s">
        <v>6</v>
      </c>
      <c r="E938" s="9" t="s">
        <v>6</v>
      </c>
      <c r="F938" s="9" t="s">
        <v>44</v>
      </c>
      <c r="G938" s="9" t="s">
        <v>3291</v>
      </c>
      <c r="H938" s="63" t="s">
        <v>155</v>
      </c>
      <c r="I938" s="82"/>
    </row>
    <row r="939" spans="1:9">
      <c r="A939" s="96" t="s">
        <v>2932</v>
      </c>
      <c r="B939" s="14">
        <v>547</v>
      </c>
      <c r="C939" s="12">
        <v>1</v>
      </c>
      <c r="D939" s="9" t="s">
        <v>6</v>
      </c>
      <c r="E939" s="9" t="s">
        <v>6</v>
      </c>
      <c r="F939" s="9" t="s">
        <v>44</v>
      </c>
      <c r="G939" s="9" t="s">
        <v>3291</v>
      </c>
      <c r="H939" s="63" t="s">
        <v>155</v>
      </c>
      <c r="I939" s="82"/>
    </row>
    <row r="940" spans="1:9">
      <c r="A940" s="96" t="s">
        <v>2932</v>
      </c>
      <c r="B940" s="14">
        <v>547</v>
      </c>
      <c r="C940" s="12">
        <v>1</v>
      </c>
      <c r="D940" s="9" t="s">
        <v>6</v>
      </c>
      <c r="E940" s="9" t="s">
        <v>6</v>
      </c>
      <c r="F940" s="9" t="s">
        <v>44</v>
      </c>
      <c r="G940" s="9" t="s">
        <v>3291</v>
      </c>
      <c r="H940" s="63" t="s">
        <v>155</v>
      </c>
      <c r="I940" s="82"/>
    </row>
    <row r="941" spans="1:9">
      <c r="A941" s="96" t="s">
        <v>2933</v>
      </c>
      <c r="B941" s="14">
        <v>517</v>
      </c>
      <c r="C941" s="12">
        <v>1</v>
      </c>
      <c r="D941" s="9" t="s">
        <v>6</v>
      </c>
      <c r="E941" s="9" t="s">
        <v>6</v>
      </c>
      <c r="F941" s="9" t="s">
        <v>44</v>
      </c>
      <c r="G941" s="9" t="s">
        <v>3291</v>
      </c>
      <c r="H941" s="63" t="s">
        <v>155</v>
      </c>
      <c r="I941" s="82"/>
    </row>
    <row r="942" spans="1:9">
      <c r="A942" s="96" t="s">
        <v>2933</v>
      </c>
      <c r="B942" s="14">
        <v>517</v>
      </c>
      <c r="C942" s="12">
        <v>1</v>
      </c>
      <c r="D942" s="9" t="s">
        <v>6</v>
      </c>
      <c r="E942" s="9" t="s">
        <v>6</v>
      </c>
      <c r="F942" s="9" t="s">
        <v>44</v>
      </c>
      <c r="G942" s="9" t="s">
        <v>3291</v>
      </c>
      <c r="H942" s="63" t="s">
        <v>155</v>
      </c>
      <c r="I942" s="82"/>
    </row>
    <row r="943" spans="1:9">
      <c r="A943" s="96" t="s">
        <v>2933</v>
      </c>
      <c r="B943" s="14">
        <v>517</v>
      </c>
      <c r="C943" s="12">
        <v>1</v>
      </c>
      <c r="D943" s="9" t="s">
        <v>6</v>
      </c>
      <c r="E943" s="9" t="s">
        <v>6</v>
      </c>
      <c r="F943" s="9" t="s">
        <v>44</v>
      </c>
      <c r="G943" s="9" t="s">
        <v>3291</v>
      </c>
      <c r="H943" s="63" t="s">
        <v>155</v>
      </c>
      <c r="I943" s="82"/>
    </row>
    <row r="944" spans="1:9">
      <c r="A944" s="96" t="s">
        <v>2933</v>
      </c>
      <c r="B944" s="14">
        <v>517</v>
      </c>
      <c r="C944" s="12">
        <v>1</v>
      </c>
      <c r="D944" s="9" t="s">
        <v>6</v>
      </c>
      <c r="E944" s="9" t="s">
        <v>6</v>
      </c>
      <c r="F944" s="9" t="s">
        <v>44</v>
      </c>
      <c r="G944" s="9" t="s">
        <v>3291</v>
      </c>
      <c r="H944" s="63" t="s">
        <v>155</v>
      </c>
      <c r="I944" s="82"/>
    </row>
    <row r="945" spans="1:9">
      <c r="A945" s="96" t="s">
        <v>2933</v>
      </c>
      <c r="B945" s="14">
        <v>517</v>
      </c>
      <c r="C945" s="12">
        <v>1</v>
      </c>
      <c r="D945" s="9" t="s">
        <v>6</v>
      </c>
      <c r="E945" s="9" t="s">
        <v>6</v>
      </c>
      <c r="F945" s="9" t="s">
        <v>44</v>
      </c>
      <c r="G945" s="9" t="s">
        <v>3291</v>
      </c>
      <c r="H945" s="63" t="s">
        <v>155</v>
      </c>
      <c r="I945" s="82"/>
    </row>
    <row r="946" spans="1:9">
      <c r="A946" s="96" t="s">
        <v>2934</v>
      </c>
      <c r="B946" s="14">
        <v>467</v>
      </c>
      <c r="C946" s="12">
        <v>1</v>
      </c>
      <c r="D946" s="9" t="s">
        <v>6</v>
      </c>
      <c r="E946" s="9" t="s">
        <v>6</v>
      </c>
      <c r="F946" s="9" t="s">
        <v>44</v>
      </c>
      <c r="G946" s="9" t="s">
        <v>3291</v>
      </c>
      <c r="H946" s="63" t="s">
        <v>155</v>
      </c>
      <c r="I946" s="82"/>
    </row>
    <row r="947" spans="1:9" ht="15.75" customHeight="1">
      <c r="A947" s="96" t="s">
        <v>2934</v>
      </c>
      <c r="B947" s="14">
        <v>417</v>
      </c>
      <c r="C947" s="12">
        <v>1</v>
      </c>
      <c r="D947" s="9" t="s">
        <v>6</v>
      </c>
      <c r="E947" s="9" t="s">
        <v>6</v>
      </c>
      <c r="F947" s="9" t="s">
        <v>44</v>
      </c>
      <c r="G947" s="9" t="s">
        <v>3291</v>
      </c>
      <c r="H947" s="63" t="s">
        <v>155</v>
      </c>
      <c r="I947" s="82"/>
    </row>
    <row r="948" spans="1:9" ht="15" customHeight="1">
      <c r="A948" s="96" t="s">
        <v>2934</v>
      </c>
      <c r="B948" s="14">
        <v>417</v>
      </c>
      <c r="C948" s="12">
        <v>1</v>
      </c>
      <c r="D948" s="9" t="s">
        <v>6</v>
      </c>
      <c r="E948" s="9" t="s">
        <v>6</v>
      </c>
      <c r="F948" s="9" t="s">
        <v>44</v>
      </c>
      <c r="G948" s="9" t="s">
        <v>3291</v>
      </c>
      <c r="H948" s="63" t="s">
        <v>155</v>
      </c>
      <c r="I948" s="82"/>
    </row>
    <row r="949" spans="1:9">
      <c r="A949" s="96" t="s">
        <v>2934</v>
      </c>
      <c r="B949" s="14">
        <v>417</v>
      </c>
      <c r="C949" s="12">
        <v>1</v>
      </c>
      <c r="D949" s="9" t="s">
        <v>6</v>
      </c>
      <c r="E949" s="9" t="s">
        <v>6</v>
      </c>
      <c r="F949" s="9" t="s">
        <v>44</v>
      </c>
      <c r="G949" s="9" t="s">
        <v>3291</v>
      </c>
      <c r="H949" s="63" t="s">
        <v>155</v>
      </c>
      <c r="I949" s="82"/>
    </row>
    <row r="950" spans="1:9">
      <c r="A950" s="96" t="s">
        <v>2934</v>
      </c>
      <c r="B950" s="14">
        <v>417</v>
      </c>
      <c r="C950" s="12">
        <v>1</v>
      </c>
      <c r="D950" s="9" t="s">
        <v>6</v>
      </c>
      <c r="E950" s="9" t="s">
        <v>6</v>
      </c>
      <c r="F950" s="9" t="s">
        <v>44</v>
      </c>
      <c r="G950" s="9" t="s">
        <v>3291</v>
      </c>
      <c r="H950" s="63" t="s">
        <v>155</v>
      </c>
      <c r="I950" s="82"/>
    </row>
    <row r="951" spans="1:9">
      <c r="A951" s="96" t="s">
        <v>2934</v>
      </c>
      <c r="B951" s="14">
        <v>417</v>
      </c>
      <c r="C951" s="12">
        <v>1</v>
      </c>
      <c r="D951" s="9" t="s">
        <v>6</v>
      </c>
      <c r="E951" s="9" t="s">
        <v>6</v>
      </c>
      <c r="F951" s="9" t="s">
        <v>44</v>
      </c>
      <c r="G951" s="9" t="s">
        <v>3291</v>
      </c>
      <c r="H951" s="63" t="s">
        <v>155</v>
      </c>
      <c r="I951" s="82"/>
    </row>
    <row r="952" spans="1:9">
      <c r="A952" s="96" t="s">
        <v>2934</v>
      </c>
      <c r="B952" s="14">
        <v>417</v>
      </c>
      <c r="C952" s="12">
        <v>1</v>
      </c>
      <c r="D952" s="9" t="s">
        <v>6</v>
      </c>
      <c r="E952" s="9" t="s">
        <v>6</v>
      </c>
      <c r="F952" s="9" t="s">
        <v>44</v>
      </c>
      <c r="G952" s="9" t="s">
        <v>3291</v>
      </c>
      <c r="H952" s="63" t="s">
        <v>155</v>
      </c>
      <c r="I952" s="82"/>
    </row>
    <row r="953" spans="1:9">
      <c r="A953" s="96" t="s">
        <v>2934</v>
      </c>
      <c r="B953" s="14">
        <v>417</v>
      </c>
      <c r="C953" s="12">
        <v>1</v>
      </c>
      <c r="D953" s="9" t="s">
        <v>6</v>
      </c>
      <c r="E953" s="9" t="s">
        <v>6</v>
      </c>
      <c r="F953" s="9" t="s">
        <v>44</v>
      </c>
      <c r="G953" s="9" t="s">
        <v>3291</v>
      </c>
      <c r="H953" s="63" t="s">
        <v>155</v>
      </c>
      <c r="I953" s="82"/>
    </row>
    <row r="954" spans="1:9">
      <c r="A954" s="96" t="s">
        <v>2934</v>
      </c>
      <c r="B954" s="14">
        <v>417</v>
      </c>
      <c r="C954" s="12">
        <v>1</v>
      </c>
      <c r="D954" s="9" t="s">
        <v>6</v>
      </c>
      <c r="E954" s="9" t="s">
        <v>6</v>
      </c>
      <c r="F954" s="9" t="s">
        <v>44</v>
      </c>
      <c r="G954" s="9" t="s">
        <v>3291</v>
      </c>
      <c r="H954" s="63" t="s">
        <v>155</v>
      </c>
      <c r="I954" s="82"/>
    </row>
    <row r="955" spans="1:9">
      <c r="A955" s="96" t="s">
        <v>2934</v>
      </c>
      <c r="B955" s="14">
        <v>417</v>
      </c>
      <c r="C955" s="12">
        <v>1</v>
      </c>
      <c r="D955" s="9" t="s">
        <v>6</v>
      </c>
      <c r="E955" s="9" t="s">
        <v>6</v>
      </c>
      <c r="F955" s="9" t="s">
        <v>44</v>
      </c>
      <c r="G955" s="9" t="s">
        <v>3291</v>
      </c>
      <c r="H955" s="63" t="s">
        <v>155</v>
      </c>
      <c r="I955" s="82"/>
    </row>
    <row r="956" spans="1:9">
      <c r="A956" s="96" t="s">
        <v>2934</v>
      </c>
      <c r="B956" s="14">
        <v>417</v>
      </c>
      <c r="C956" s="12">
        <v>1</v>
      </c>
      <c r="D956" s="9" t="s">
        <v>6</v>
      </c>
      <c r="E956" s="9" t="s">
        <v>6</v>
      </c>
      <c r="F956" s="9" t="s">
        <v>44</v>
      </c>
      <c r="G956" s="9" t="s">
        <v>3291</v>
      </c>
      <c r="H956" s="63" t="s">
        <v>155</v>
      </c>
      <c r="I956" s="82"/>
    </row>
    <row r="957" spans="1:9">
      <c r="A957" s="96" t="s">
        <v>2934</v>
      </c>
      <c r="B957" s="14">
        <v>417</v>
      </c>
      <c r="C957" s="12">
        <v>1</v>
      </c>
      <c r="D957" s="9" t="s">
        <v>6</v>
      </c>
      <c r="E957" s="9" t="s">
        <v>6</v>
      </c>
      <c r="F957" s="9" t="s">
        <v>44</v>
      </c>
      <c r="G957" s="9" t="s">
        <v>3291</v>
      </c>
      <c r="H957" s="63" t="s">
        <v>155</v>
      </c>
      <c r="I957" s="82"/>
    </row>
    <row r="958" spans="1:9">
      <c r="A958" s="96" t="s">
        <v>3879</v>
      </c>
      <c r="B958" s="14">
        <v>417</v>
      </c>
      <c r="C958" s="12">
        <v>1</v>
      </c>
      <c r="D958" s="9" t="s">
        <v>6</v>
      </c>
      <c r="E958" s="9" t="s">
        <v>6</v>
      </c>
      <c r="F958" s="9" t="s">
        <v>44</v>
      </c>
      <c r="G958" s="9" t="s">
        <v>3291</v>
      </c>
      <c r="H958" s="63" t="s">
        <v>155</v>
      </c>
      <c r="I958" s="83">
        <f>B917+B921+B922+B923+B924+B925+B927+B928+B929+B930+B931+B932+B933+B934+B935+B936+B937+B938+B939+B940+B941+B942+B943+B944+B945+B946+B947+B948+B949+B950+B958+B920+B919+B952+B951+B918+B926+B953+B954+B955+B956+B957</f>
        <v>23613.45</v>
      </c>
    </row>
    <row r="959" spans="1:9">
      <c r="A959" s="20" t="s">
        <v>3880</v>
      </c>
      <c r="B959" s="14">
        <f>42*300</f>
        <v>12600</v>
      </c>
      <c r="C959" s="12">
        <v>1</v>
      </c>
      <c r="D959" s="9" t="s">
        <v>6</v>
      </c>
      <c r="E959" s="9" t="s">
        <v>6</v>
      </c>
      <c r="F959" s="9" t="s">
        <v>44</v>
      </c>
      <c r="G959" s="9" t="s">
        <v>3291</v>
      </c>
      <c r="H959" s="63" t="s">
        <v>156</v>
      </c>
      <c r="I959" s="83">
        <f>B959</f>
        <v>12600</v>
      </c>
    </row>
    <row r="960" spans="1:9">
      <c r="A960" s="96" t="s">
        <v>2935</v>
      </c>
      <c r="B960" s="14">
        <v>150</v>
      </c>
      <c r="C960" s="12">
        <v>1</v>
      </c>
      <c r="D960" s="9" t="s">
        <v>6</v>
      </c>
      <c r="E960" s="9" t="s">
        <v>6</v>
      </c>
      <c r="F960" s="9" t="s">
        <v>44</v>
      </c>
      <c r="G960" s="9" t="s">
        <v>3291</v>
      </c>
      <c r="H960" s="63" t="s">
        <v>156</v>
      </c>
      <c r="I960" s="82"/>
    </row>
    <row r="961" spans="1:9" ht="14.25" customHeight="1">
      <c r="A961" s="96" t="s">
        <v>2936</v>
      </c>
      <c r="B961" s="14">
        <v>123</v>
      </c>
      <c r="C961" s="12">
        <v>1</v>
      </c>
      <c r="D961" s="9" t="s">
        <v>6</v>
      </c>
      <c r="E961" s="9" t="s">
        <v>6</v>
      </c>
      <c r="F961" s="9" t="s">
        <v>44</v>
      </c>
      <c r="G961" s="9" t="s">
        <v>3291</v>
      </c>
      <c r="H961" s="63" t="s">
        <v>156</v>
      </c>
      <c r="I961" s="82"/>
    </row>
    <row r="962" spans="1:9" ht="15.75" customHeight="1">
      <c r="A962" s="96" t="s">
        <v>4334</v>
      </c>
      <c r="B962" s="14">
        <v>110.27</v>
      </c>
      <c r="C962" s="12">
        <v>1</v>
      </c>
      <c r="D962" s="9" t="s">
        <v>6</v>
      </c>
      <c r="E962" s="9" t="s">
        <v>6</v>
      </c>
      <c r="F962" s="9" t="s">
        <v>44</v>
      </c>
      <c r="G962" s="9" t="s">
        <v>3291</v>
      </c>
      <c r="H962" s="63" t="s">
        <v>156</v>
      </c>
      <c r="I962" s="82"/>
    </row>
    <row r="963" spans="1:9">
      <c r="A963" s="96" t="s">
        <v>4334</v>
      </c>
      <c r="B963" s="14">
        <v>110.27</v>
      </c>
      <c r="C963" s="12">
        <v>1</v>
      </c>
      <c r="D963" s="9" t="s">
        <v>6</v>
      </c>
      <c r="E963" s="9" t="s">
        <v>6</v>
      </c>
      <c r="F963" s="9" t="s">
        <v>44</v>
      </c>
      <c r="G963" s="9" t="s">
        <v>3291</v>
      </c>
      <c r="H963" s="63" t="s">
        <v>156</v>
      </c>
      <c r="I963" s="82"/>
    </row>
    <row r="964" spans="1:9">
      <c r="A964" s="96" t="s">
        <v>4334</v>
      </c>
      <c r="B964" s="14">
        <v>110.27</v>
      </c>
      <c r="C964" s="12">
        <v>1</v>
      </c>
      <c r="D964" s="9" t="s">
        <v>6</v>
      </c>
      <c r="E964" s="9" t="s">
        <v>6</v>
      </c>
      <c r="F964" s="9" t="s">
        <v>44</v>
      </c>
      <c r="G964" s="9" t="s">
        <v>3291</v>
      </c>
      <c r="H964" s="63" t="s">
        <v>156</v>
      </c>
      <c r="I964" s="82"/>
    </row>
    <row r="965" spans="1:9">
      <c r="A965" s="96" t="s">
        <v>2937</v>
      </c>
      <c r="B965" s="14">
        <v>101.55</v>
      </c>
      <c r="C965" s="12">
        <v>1</v>
      </c>
      <c r="D965" s="9" t="s">
        <v>6</v>
      </c>
      <c r="E965" s="9" t="s">
        <v>6</v>
      </c>
      <c r="F965" s="9" t="s">
        <v>44</v>
      </c>
      <c r="G965" s="9" t="s">
        <v>3291</v>
      </c>
      <c r="H965" s="63" t="s">
        <v>156</v>
      </c>
      <c r="I965" s="82"/>
    </row>
    <row r="966" spans="1:9">
      <c r="A966" s="96" t="s">
        <v>2937</v>
      </c>
      <c r="B966" s="14">
        <v>97.5</v>
      </c>
      <c r="C966" s="12">
        <v>1</v>
      </c>
      <c r="D966" s="9" t="s">
        <v>6</v>
      </c>
      <c r="E966" s="9" t="s">
        <v>6</v>
      </c>
      <c r="F966" s="9" t="s">
        <v>44</v>
      </c>
      <c r="G966" s="9" t="s">
        <v>3291</v>
      </c>
      <c r="H966" s="63" t="s">
        <v>156</v>
      </c>
      <c r="I966" s="82"/>
    </row>
    <row r="967" spans="1:9" ht="15.75" customHeight="1">
      <c r="A967" s="96" t="s">
        <v>2937</v>
      </c>
      <c r="B967" s="14">
        <v>97.5</v>
      </c>
      <c r="C967" s="12">
        <v>1</v>
      </c>
      <c r="D967" s="9" t="s">
        <v>6</v>
      </c>
      <c r="E967" s="9" t="s">
        <v>6</v>
      </c>
      <c r="F967" s="9" t="s">
        <v>44</v>
      </c>
      <c r="G967" s="9" t="s">
        <v>3291</v>
      </c>
      <c r="H967" s="63" t="s">
        <v>156</v>
      </c>
      <c r="I967" s="82"/>
    </row>
    <row r="968" spans="1:9">
      <c r="A968" s="96" t="s">
        <v>2937</v>
      </c>
      <c r="B968" s="14">
        <v>90</v>
      </c>
      <c r="C968" s="12">
        <v>1</v>
      </c>
      <c r="D968" s="9" t="s">
        <v>6</v>
      </c>
      <c r="E968" s="9" t="s">
        <v>6</v>
      </c>
      <c r="F968" s="9" t="s">
        <v>44</v>
      </c>
      <c r="G968" s="9" t="s">
        <v>3291</v>
      </c>
      <c r="H968" s="63" t="s">
        <v>156</v>
      </c>
      <c r="I968" s="82"/>
    </row>
    <row r="969" spans="1:9">
      <c r="A969" s="96" t="s">
        <v>4335</v>
      </c>
      <c r="B969" s="14">
        <v>89.55</v>
      </c>
      <c r="C969" s="12">
        <v>1</v>
      </c>
      <c r="D969" s="9" t="s">
        <v>6</v>
      </c>
      <c r="E969" s="9" t="s">
        <v>6</v>
      </c>
      <c r="F969" s="9" t="s">
        <v>44</v>
      </c>
      <c r="G969" s="9" t="s">
        <v>3291</v>
      </c>
      <c r="H969" s="63" t="s">
        <v>156</v>
      </c>
      <c r="I969" s="82"/>
    </row>
    <row r="970" spans="1:9" ht="14.25" customHeight="1">
      <c r="A970" s="96" t="s">
        <v>4335</v>
      </c>
      <c r="B970" s="14">
        <v>89.55</v>
      </c>
      <c r="C970" s="12">
        <v>1</v>
      </c>
      <c r="D970" s="9" t="s">
        <v>6</v>
      </c>
      <c r="E970" s="9" t="s">
        <v>6</v>
      </c>
      <c r="F970" s="9" t="s">
        <v>44</v>
      </c>
      <c r="G970" s="9" t="s">
        <v>3291</v>
      </c>
      <c r="H970" s="63" t="s">
        <v>156</v>
      </c>
      <c r="I970" s="82"/>
    </row>
    <row r="971" spans="1:9" ht="15" customHeight="1">
      <c r="A971" s="96" t="s">
        <v>4335</v>
      </c>
      <c r="B971" s="14">
        <v>89.55</v>
      </c>
      <c r="C971" s="12">
        <v>1</v>
      </c>
      <c r="D971" s="9" t="s">
        <v>6</v>
      </c>
      <c r="E971" s="9" t="s">
        <v>6</v>
      </c>
      <c r="F971" s="9" t="s">
        <v>44</v>
      </c>
      <c r="G971" s="9" t="s">
        <v>3291</v>
      </c>
      <c r="H971" s="63" t="s">
        <v>156</v>
      </c>
      <c r="I971" s="82"/>
    </row>
    <row r="972" spans="1:9" ht="15.75" customHeight="1">
      <c r="A972" s="96" t="s">
        <v>4335</v>
      </c>
      <c r="B972" s="14">
        <v>89.55</v>
      </c>
      <c r="C972" s="12">
        <v>1</v>
      </c>
      <c r="D972" s="9" t="s">
        <v>6</v>
      </c>
      <c r="E972" s="9" t="s">
        <v>6</v>
      </c>
      <c r="F972" s="9" t="s">
        <v>44</v>
      </c>
      <c r="G972" s="9" t="s">
        <v>3291</v>
      </c>
      <c r="H972" s="63" t="s">
        <v>156</v>
      </c>
      <c r="I972" s="82"/>
    </row>
    <row r="973" spans="1:9">
      <c r="A973" s="96" t="s">
        <v>4335</v>
      </c>
      <c r="B973" s="14">
        <v>89.55</v>
      </c>
      <c r="C973" s="12">
        <v>1</v>
      </c>
      <c r="D973" s="9" t="s">
        <v>6</v>
      </c>
      <c r="E973" s="9" t="s">
        <v>6</v>
      </c>
      <c r="F973" s="9" t="s">
        <v>44</v>
      </c>
      <c r="G973" s="9" t="s">
        <v>3291</v>
      </c>
      <c r="H973" s="63" t="s">
        <v>156</v>
      </c>
      <c r="I973" s="82"/>
    </row>
    <row r="974" spans="1:9">
      <c r="A974" s="96" t="s">
        <v>4335</v>
      </c>
      <c r="B974" s="14">
        <v>89.55</v>
      </c>
      <c r="C974" s="12">
        <v>1</v>
      </c>
      <c r="D974" s="9" t="s">
        <v>6</v>
      </c>
      <c r="E974" s="9" t="s">
        <v>6</v>
      </c>
      <c r="F974" s="9" t="s">
        <v>44</v>
      </c>
      <c r="G974" s="9" t="s">
        <v>3291</v>
      </c>
      <c r="H974" s="63" t="s">
        <v>156</v>
      </c>
      <c r="I974" s="82"/>
    </row>
    <row r="975" spans="1:9" ht="15.75" customHeight="1">
      <c r="A975" s="96" t="s">
        <v>4335</v>
      </c>
      <c r="B975" s="14">
        <v>89.55</v>
      </c>
      <c r="C975" s="12">
        <v>1</v>
      </c>
      <c r="D975" s="9" t="s">
        <v>6</v>
      </c>
      <c r="E975" s="9" t="s">
        <v>6</v>
      </c>
      <c r="F975" s="9" t="s">
        <v>44</v>
      </c>
      <c r="G975" s="9" t="s">
        <v>3291</v>
      </c>
      <c r="H975" s="63" t="s">
        <v>156</v>
      </c>
      <c r="I975" s="82"/>
    </row>
    <row r="976" spans="1:9">
      <c r="A976" s="96" t="s">
        <v>4335</v>
      </c>
      <c r="B976" s="14">
        <v>89.55</v>
      </c>
      <c r="C976" s="12">
        <v>1</v>
      </c>
      <c r="D976" s="9" t="s">
        <v>6</v>
      </c>
      <c r="E976" s="9" t="s">
        <v>6</v>
      </c>
      <c r="F976" s="9" t="s">
        <v>44</v>
      </c>
      <c r="G976" s="9" t="s">
        <v>3291</v>
      </c>
      <c r="H976" s="63" t="s">
        <v>156</v>
      </c>
      <c r="I976" s="82"/>
    </row>
    <row r="977" spans="1:9">
      <c r="A977" s="96" t="s">
        <v>4335</v>
      </c>
      <c r="B977" s="14">
        <v>89.55</v>
      </c>
      <c r="C977" s="12">
        <v>1</v>
      </c>
      <c r="D977" s="9" t="s">
        <v>6</v>
      </c>
      <c r="E977" s="9" t="s">
        <v>6</v>
      </c>
      <c r="F977" s="9" t="s">
        <v>44</v>
      </c>
      <c r="G977" s="9" t="s">
        <v>3291</v>
      </c>
      <c r="H977" s="63" t="s">
        <v>156</v>
      </c>
      <c r="I977" s="82"/>
    </row>
    <row r="978" spans="1:9">
      <c r="A978" s="96" t="s">
        <v>4335</v>
      </c>
      <c r="B978" s="14">
        <v>89.55</v>
      </c>
      <c r="C978" s="12">
        <v>1</v>
      </c>
      <c r="D978" s="9" t="s">
        <v>6</v>
      </c>
      <c r="E978" s="9" t="s">
        <v>6</v>
      </c>
      <c r="F978" s="9" t="s">
        <v>44</v>
      </c>
      <c r="G978" s="9" t="s">
        <v>3291</v>
      </c>
      <c r="H978" s="63" t="s">
        <v>156</v>
      </c>
      <c r="I978" s="82"/>
    </row>
    <row r="979" spans="1:9">
      <c r="A979" s="96" t="s">
        <v>4335</v>
      </c>
      <c r="B979" s="14">
        <v>89.55</v>
      </c>
      <c r="C979" s="12">
        <v>1</v>
      </c>
      <c r="D979" s="9" t="s">
        <v>6</v>
      </c>
      <c r="E979" s="9" t="s">
        <v>6</v>
      </c>
      <c r="F979" s="9" t="s">
        <v>44</v>
      </c>
      <c r="G979" s="9" t="s">
        <v>3291</v>
      </c>
      <c r="H979" s="63" t="s">
        <v>156</v>
      </c>
      <c r="I979" s="82"/>
    </row>
    <row r="980" spans="1:9" ht="15.75" customHeight="1">
      <c r="A980" s="96" t="s">
        <v>4335</v>
      </c>
      <c r="B980" s="14">
        <v>89.55</v>
      </c>
      <c r="C980" s="12">
        <v>1</v>
      </c>
      <c r="D980" s="9" t="s">
        <v>6</v>
      </c>
      <c r="E980" s="9" t="s">
        <v>6</v>
      </c>
      <c r="F980" s="9" t="s">
        <v>44</v>
      </c>
      <c r="G980" s="9" t="s">
        <v>3291</v>
      </c>
      <c r="H980" s="63" t="s">
        <v>156</v>
      </c>
      <c r="I980" s="82"/>
    </row>
    <row r="981" spans="1:9">
      <c r="A981" s="96" t="s">
        <v>4336</v>
      </c>
      <c r="B981" s="14">
        <v>82.05</v>
      </c>
      <c r="C981" s="12">
        <v>1</v>
      </c>
      <c r="D981" s="9" t="s">
        <v>6</v>
      </c>
      <c r="E981" s="9" t="s">
        <v>6</v>
      </c>
      <c r="F981" s="9" t="s">
        <v>44</v>
      </c>
      <c r="G981" s="9" t="s">
        <v>3291</v>
      </c>
      <c r="H981" s="63" t="s">
        <v>156</v>
      </c>
      <c r="I981" s="82"/>
    </row>
    <row r="982" spans="1:9">
      <c r="A982" s="96" t="s">
        <v>4336</v>
      </c>
      <c r="B982" s="14">
        <v>82.05</v>
      </c>
      <c r="C982" s="12">
        <v>1</v>
      </c>
      <c r="D982" s="9" t="s">
        <v>6</v>
      </c>
      <c r="E982" s="9" t="s">
        <v>6</v>
      </c>
      <c r="F982" s="9" t="s">
        <v>44</v>
      </c>
      <c r="G982" s="9" t="s">
        <v>3291</v>
      </c>
      <c r="H982" s="63" t="s">
        <v>156</v>
      </c>
      <c r="I982" s="82"/>
    </row>
    <row r="983" spans="1:9">
      <c r="A983" s="96" t="s">
        <v>2938</v>
      </c>
      <c r="B983" s="14">
        <v>77.55</v>
      </c>
      <c r="C983" s="12">
        <v>1</v>
      </c>
      <c r="D983" s="9" t="s">
        <v>6</v>
      </c>
      <c r="E983" s="9" t="s">
        <v>6</v>
      </c>
      <c r="F983" s="9" t="s">
        <v>44</v>
      </c>
      <c r="G983" s="9" t="s">
        <v>3291</v>
      </c>
      <c r="H983" s="63" t="s">
        <v>156</v>
      </c>
      <c r="I983" s="82"/>
    </row>
    <row r="984" spans="1:9">
      <c r="A984" s="96" t="s">
        <v>2938</v>
      </c>
      <c r="B984" s="14">
        <v>77.55</v>
      </c>
      <c r="C984" s="12">
        <v>1</v>
      </c>
      <c r="D984" s="9" t="s">
        <v>6</v>
      </c>
      <c r="E984" s="9" t="s">
        <v>6</v>
      </c>
      <c r="F984" s="9" t="s">
        <v>44</v>
      </c>
      <c r="G984" s="9" t="s">
        <v>3291</v>
      </c>
      <c r="H984" s="63" t="s">
        <v>156</v>
      </c>
      <c r="I984" s="82"/>
    </row>
    <row r="985" spans="1:9">
      <c r="A985" s="96" t="s">
        <v>2938</v>
      </c>
      <c r="B985" s="14">
        <v>77.55</v>
      </c>
      <c r="C985" s="12">
        <v>1</v>
      </c>
      <c r="D985" s="9" t="s">
        <v>6</v>
      </c>
      <c r="E985" s="9" t="s">
        <v>6</v>
      </c>
      <c r="F985" s="9" t="s">
        <v>44</v>
      </c>
      <c r="G985" s="9" t="s">
        <v>3291</v>
      </c>
      <c r="H985" s="63" t="s">
        <v>156</v>
      </c>
      <c r="I985" s="82"/>
    </row>
    <row r="986" spans="1:9">
      <c r="A986" s="96" t="s">
        <v>2938</v>
      </c>
      <c r="B986" s="14">
        <v>77.55</v>
      </c>
      <c r="C986" s="12">
        <v>1</v>
      </c>
      <c r="D986" s="9" t="s">
        <v>6</v>
      </c>
      <c r="E986" s="9" t="s">
        <v>6</v>
      </c>
      <c r="F986" s="9" t="s">
        <v>44</v>
      </c>
      <c r="G986" s="9" t="s">
        <v>3291</v>
      </c>
      <c r="H986" s="63" t="s">
        <v>156</v>
      </c>
      <c r="I986" s="82"/>
    </row>
    <row r="987" spans="1:9">
      <c r="A987" s="96" t="s">
        <v>2938</v>
      </c>
      <c r="B987" s="14">
        <v>77.55</v>
      </c>
      <c r="C987" s="12">
        <v>1</v>
      </c>
      <c r="D987" s="9" t="s">
        <v>6</v>
      </c>
      <c r="E987" s="9" t="s">
        <v>6</v>
      </c>
      <c r="F987" s="9" t="s">
        <v>44</v>
      </c>
      <c r="G987" s="9" t="s">
        <v>3291</v>
      </c>
      <c r="H987" s="63" t="s">
        <v>156</v>
      </c>
      <c r="I987" s="82"/>
    </row>
    <row r="988" spans="1:9">
      <c r="A988" s="96" t="s">
        <v>2939</v>
      </c>
      <c r="B988" s="14">
        <v>70.05</v>
      </c>
      <c r="C988" s="12">
        <v>1</v>
      </c>
      <c r="D988" s="9" t="s">
        <v>6</v>
      </c>
      <c r="E988" s="9" t="s">
        <v>6</v>
      </c>
      <c r="F988" s="9" t="s">
        <v>44</v>
      </c>
      <c r="G988" s="9" t="s">
        <v>3291</v>
      </c>
      <c r="H988" s="63" t="s">
        <v>156</v>
      </c>
      <c r="I988" s="82"/>
    </row>
    <row r="989" spans="1:9">
      <c r="A989" s="96" t="s">
        <v>2939</v>
      </c>
      <c r="B989" s="14">
        <v>62.55</v>
      </c>
      <c r="C989" s="12">
        <v>1</v>
      </c>
      <c r="D989" s="9" t="s">
        <v>6</v>
      </c>
      <c r="E989" s="9" t="s">
        <v>6</v>
      </c>
      <c r="F989" s="9" t="s">
        <v>44</v>
      </c>
      <c r="G989" s="9" t="s">
        <v>3291</v>
      </c>
      <c r="H989" s="63" t="s">
        <v>156</v>
      </c>
      <c r="I989" s="82"/>
    </row>
    <row r="990" spans="1:9">
      <c r="A990" s="96" t="s">
        <v>2939</v>
      </c>
      <c r="B990" s="14">
        <v>62.55</v>
      </c>
      <c r="C990" s="12">
        <v>1</v>
      </c>
      <c r="D990" s="9" t="s">
        <v>6</v>
      </c>
      <c r="E990" s="9" t="s">
        <v>6</v>
      </c>
      <c r="F990" s="9" t="s">
        <v>44</v>
      </c>
      <c r="G990" s="9" t="s">
        <v>3291</v>
      </c>
      <c r="H990" s="63" t="s">
        <v>156</v>
      </c>
      <c r="I990" s="82"/>
    </row>
    <row r="991" spans="1:9">
      <c r="A991" s="96" t="s">
        <v>2939</v>
      </c>
      <c r="B991" s="14">
        <v>62.55</v>
      </c>
      <c r="C991" s="12">
        <v>1</v>
      </c>
      <c r="D991" s="9" t="s">
        <v>6</v>
      </c>
      <c r="E991" s="9" t="s">
        <v>6</v>
      </c>
      <c r="F991" s="9" t="s">
        <v>44</v>
      </c>
      <c r="G991" s="9" t="s">
        <v>3291</v>
      </c>
      <c r="H991" s="63" t="s">
        <v>156</v>
      </c>
      <c r="I991" s="82"/>
    </row>
    <row r="992" spans="1:9">
      <c r="A992" s="96" t="s">
        <v>2939</v>
      </c>
      <c r="B992" s="14">
        <v>62.55</v>
      </c>
      <c r="C992" s="12">
        <v>1</v>
      </c>
      <c r="D992" s="9" t="s">
        <v>6</v>
      </c>
      <c r="E992" s="9" t="s">
        <v>6</v>
      </c>
      <c r="F992" s="9" t="s">
        <v>44</v>
      </c>
      <c r="G992" s="9" t="s">
        <v>3291</v>
      </c>
      <c r="H992" s="63" t="s">
        <v>156</v>
      </c>
      <c r="I992" s="82"/>
    </row>
    <row r="993" spans="1:9">
      <c r="A993" s="96" t="s">
        <v>2939</v>
      </c>
      <c r="B993" s="14">
        <v>62.55</v>
      </c>
      <c r="C993" s="12">
        <v>1</v>
      </c>
      <c r="D993" s="9" t="s">
        <v>6</v>
      </c>
      <c r="E993" s="9" t="s">
        <v>6</v>
      </c>
      <c r="F993" s="9" t="s">
        <v>44</v>
      </c>
      <c r="G993" s="9" t="s">
        <v>3291</v>
      </c>
      <c r="H993" s="63" t="s">
        <v>156</v>
      </c>
      <c r="I993" s="82"/>
    </row>
    <row r="994" spans="1:9">
      <c r="A994" s="96" t="s">
        <v>2939</v>
      </c>
      <c r="B994" s="14">
        <v>62.55</v>
      </c>
      <c r="C994" s="12">
        <v>1</v>
      </c>
      <c r="D994" s="9" t="s">
        <v>6</v>
      </c>
      <c r="E994" s="9" t="s">
        <v>6</v>
      </c>
      <c r="F994" s="9" t="s">
        <v>44</v>
      </c>
      <c r="G994" s="9" t="s">
        <v>3291</v>
      </c>
      <c r="H994" s="63" t="s">
        <v>156</v>
      </c>
      <c r="I994" s="82"/>
    </row>
    <row r="995" spans="1:9">
      <c r="A995" s="96" t="s">
        <v>2939</v>
      </c>
      <c r="B995" s="14">
        <v>62.55</v>
      </c>
      <c r="C995" s="12">
        <v>1</v>
      </c>
      <c r="D995" s="9" t="s">
        <v>6</v>
      </c>
      <c r="E995" s="9" t="s">
        <v>6</v>
      </c>
      <c r="F995" s="9" t="s">
        <v>44</v>
      </c>
      <c r="G995" s="9" t="s">
        <v>3291</v>
      </c>
      <c r="H995" s="63" t="s">
        <v>156</v>
      </c>
      <c r="I995" s="82"/>
    </row>
    <row r="996" spans="1:9">
      <c r="A996" s="96" t="s">
        <v>2939</v>
      </c>
      <c r="B996" s="14">
        <v>62.55</v>
      </c>
      <c r="C996" s="12">
        <v>1</v>
      </c>
      <c r="D996" s="9" t="s">
        <v>6</v>
      </c>
      <c r="E996" s="9" t="s">
        <v>6</v>
      </c>
      <c r="F996" s="9" t="s">
        <v>44</v>
      </c>
      <c r="G996" s="9" t="s">
        <v>3291</v>
      </c>
      <c r="H996" s="63" t="s">
        <v>156</v>
      </c>
      <c r="I996" s="82"/>
    </row>
    <row r="997" spans="1:9">
      <c r="A997" s="96" t="s">
        <v>2939</v>
      </c>
      <c r="B997" s="14">
        <v>62.55</v>
      </c>
      <c r="C997" s="12">
        <v>1</v>
      </c>
      <c r="D997" s="9" t="s">
        <v>6</v>
      </c>
      <c r="E997" s="9" t="s">
        <v>6</v>
      </c>
      <c r="F997" s="9" t="s">
        <v>44</v>
      </c>
      <c r="G997" s="9" t="s">
        <v>3291</v>
      </c>
      <c r="H997" s="63" t="s">
        <v>156</v>
      </c>
      <c r="I997" s="82"/>
    </row>
    <row r="998" spans="1:9">
      <c r="A998" s="96" t="s">
        <v>2939</v>
      </c>
      <c r="B998" s="14">
        <v>62.55</v>
      </c>
      <c r="C998" s="12">
        <v>1</v>
      </c>
      <c r="D998" s="9" t="s">
        <v>6</v>
      </c>
      <c r="E998" s="9" t="s">
        <v>6</v>
      </c>
      <c r="F998" s="9" t="s">
        <v>44</v>
      </c>
      <c r="G998" s="9" t="s">
        <v>3291</v>
      </c>
      <c r="H998" s="63" t="s">
        <v>156</v>
      </c>
      <c r="I998" s="82"/>
    </row>
    <row r="999" spans="1:9">
      <c r="A999" s="96" t="s">
        <v>2939</v>
      </c>
      <c r="B999" s="14">
        <v>62.55</v>
      </c>
      <c r="C999" s="12">
        <v>1</v>
      </c>
      <c r="D999" s="9" t="s">
        <v>6</v>
      </c>
      <c r="E999" s="9" t="s">
        <v>6</v>
      </c>
      <c r="F999" s="9" t="s">
        <v>44</v>
      </c>
      <c r="G999" s="9" t="s">
        <v>3291</v>
      </c>
      <c r="H999" s="63" t="s">
        <v>156</v>
      </c>
      <c r="I999" s="82"/>
    </row>
    <row r="1000" spans="1:9">
      <c r="A1000" s="96" t="s">
        <v>4337</v>
      </c>
      <c r="B1000" s="14">
        <v>62.55</v>
      </c>
      <c r="C1000" s="12">
        <v>1</v>
      </c>
      <c r="D1000" s="9" t="s">
        <v>6</v>
      </c>
      <c r="E1000" s="9" t="s">
        <v>6</v>
      </c>
      <c r="F1000" s="9" t="s">
        <v>44</v>
      </c>
      <c r="G1000" s="9" t="s">
        <v>3291</v>
      </c>
      <c r="H1000" s="63" t="s">
        <v>156</v>
      </c>
      <c r="I1000" s="83">
        <f>B1000+B991+B990+B989+B988+B987+B986+B985+B984+B983+B982+B981+B980+B979+B978+B977+B976+B975+B974+B973+B972+B971+B970+B969+B968+B967+B966+B965+B964+B962+B960+B963+B993+B992+B961+B994+B995+B996+B997+B998+B999</f>
        <v>3437.4600000000009</v>
      </c>
    </row>
    <row r="1001" spans="1:9">
      <c r="A1001" s="96" t="s">
        <v>1609</v>
      </c>
      <c r="B1001" s="14">
        <v>975</v>
      </c>
      <c r="C1001" s="12">
        <v>1</v>
      </c>
      <c r="D1001" s="9" t="s">
        <v>6</v>
      </c>
      <c r="E1001" s="9" t="s">
        <v>6</v>
      </c>
      <c r="F1001" s="9" t="s">
        <v>45</v>
      </c>
      <c r="G1001" s="9" t="s">
        <v>46</v>
      </c>
      <c r="H1001" s="63" t="s">
        <v>157</v>
      </c>
      <c r="I1001" s="82"/>
    </row>
    <row r="1002" spans="1:9">
      <c r="A1002" s="96" t="s">
        <v>1610</v>
      </c>
      <c r="B1002" s="14">
        <v>799.5</v>
      </c>
      <c r="C1002" s="12">
        <v>1</v>
      </c>
      <c r="D1002" s="9" t="s">
        <v>6</v>
      </c>
      <c r="E1002" s="9" t="s">
        <v>6</v>
      </c>
      <c r="F1002" s="9" t="s">
        <v>45</v>
      </c>
      <c r="G1002" s="9" t="s">
        <v>46</v>
      </c>
      <c r="H1002" s="63" t="s">
        <v>157</v>
      </c>
      <c r="I1002" s="82"/>
    </row>
    <row r="1003" spans="1:9">
      <c r="A1003" s="96" t="s">
        <v>346</v>
      </c>
      <c r="B1003" s="14">
        <v>679.58</v>
      </c>
      <c r="C1003" s="12">
        <v>1</v>
      </c>
      <c r="D1003" s="9" t="s">
        <v>6</v>
      </c>
      <c r="E1003" s="9" t="s">
        <v>6</v>
      </c>
      <c r="F1003" s="9" t="s">
        <v>45</v>
      </c>
      <c r="G1003" s="9" t="s">
        <v>46</v>
      </c>
      <c r="H1003" s="63" t="s">
        <v>157</v>
      </c>
      <c r="I1003" s="82"/>
    </row>
    <row r="1004" spans="1:9">
      <c r="A1004" s="96" t="s">
        <v>4001</v>
      </c>
      <c r="B1004" s="14">
        <v>716.77</v>
      </c>
      <c r="C1004" s="12">
        <v>1</v>
      </c>
      <c r="D1004" s="9" t="s">
        <v>6</v>
      </c>
      <c r="E1004" s="9" t="s">
        <v>6</v>
      </c>
      <c r="F1004" s="9" t="s">
        <v>45</v>
      </c>
      <c r="G1004" s="9" t="s">
        <v>46</v>
      </c>
      <c r="H1004" s="63" t="s">
        <v>157</v>
      </c>
      <c r="I1004" s="82"/>
    </row>
    <row r="1005" spans="1:9">
      <c r="A1005" s="96" t="s">
        <v>4001</v>
      </c>
      <c r="B1005" s="14">
        <v>716.77</v>
      </c>
      <c r="C1005" s="12">
        <v>1</v>
      </c>
      <c r="D1005" s="9" t="s">
        <v>6</v>
      </c>
      <c r="E1005" s="9" t="s">
        <v>6</v>
      </c>
      <c r="F1005" s="9" t="s">
        <v>45</v>
      </c>
      <c r="G1005" s="9" t="s">
        <v>46</v>
      </c>
      <c r="H1005" s="63" t="s">
        <v>157</v>
      </c>
      <c r="I1005" s="82"/>
    </row>
    <row r="1006" spans="1:9">
      <c r="A1006" s="96" t="s">
        <v>4001</v>
      </c>
      <c r="B1006" s="14">
        <v>716.77</v>
      </c>
      <c r="C1006" s="12">
        <v>1</v>
      </c>
      <c r="D1006" s="9" t="s">
        <v>6</v>
      </c>
      <c r="E1006" s="9" t="s">
        <v>6</v>
      </c>
      <c r="F1006" s="9" t="s">
        <v>45</v>
      </c>
      <c r="G1006" s="9" t="s">
        <v>46</v>
      </c>
      <c r="H1006" s="63" t="s">
        <v>157</v>
      </c>
      <c r="I1006" s="82"/>
    </row>
    <row r="1007" spans="1:9">
      <c r="A1007" s="96" t="s">
        <v>1611</v>
      </c>
      <c r="B1007" s="14">
        <v>660.08</v>
      </c>
      <c r="C1007" s="12">
        <v>1</v>
      </c>
      <c r="D1007" s="9" t="s">
        <v>6</v>
      </c>
      <c r="E1007" s="9" t="s">
        <v>6</v>
      </c>
      <c r="F1007" s="9" t="s">
        <v>45</v>
      </c>
      <c r="G1007" s="9" t="s">
        <v>46</v>
      </c>
      <c r="H1007" s="63" t="s">
        <v>157</v>
      </c>
      <c r="I1007" s="82"/>
    </row>
    <row r="1008" spans="1:9">
      <c r="A1008" s="96" t="s">
        <v>1611</v>
      </c>
      <c r="B1008" s="14">
        <v>633.75</v>
      </c>
      <c r="C1008" s="12">
        <v>1</v>
      </c>
      <c r="D1008" s="9" t="s">
        <v>6</v>
      </c>
      <c r="E1008" s="9" t="s">
        <v>6</v>
      </c>
      <c r="F1008" s="9" t="s">
        <v>45</v>
      </c>
      <c r="G1008" s="9" t="s">
        <v>46</v>
      </c>
      <c r="H1008" s="63" t="s">
        <v>157</v>
      </c>
      <c r="I1008" s="82"/>
    </row>
    <row r="1009" spans="1:9">
      <c r="A1009" s="96" t="s">
        <v>1611</v>
      </c>
      <c r="B1009" s="14">
        <v>633.75</v>
      </c>
      <c r="C1009" s="12">
        <v>1</v>
      </c>
      <c r="D1009" s="9" t="s">
        <v>6</v>
      </c>
      <c r="E1009" s="9" t="s">
        <v>6</v>
      </c>
      <c r="F1009" s="9" t="s">
        <v>45</v>
      </c>
      <c r="G1009" s="9" t="s">
        <v>46</v>
      </c>
      <c r="H1009" s="63" t="s">
        <v>157</v>
      </c>
      <c r="I1009" s="82"/>
    </row>
    <row r="1010" spans="1:9">
      <c r="A1010" s="96" t="s">
        <v>1611</v>
      </c>
      <c r="B1010" s="14">
        <v>585</v>
      </c>
      <c r="C1010" s="12">
        <v>1</v>
      </c>
      <c r="D1010" s="9" t="s">
        <v>6</v>
      </c>
      <c r="E1010" s="9" t="s">
        <v>6</v>
      </c>
      <c r="F1010" s="9" t="s">
        <v>45</v>
      </c>
      <c r="G1010" s="9" t="s">
        <v>46</v>
      </c>
      <c r="H1010" s="63" t="s">
        <v>157</v>
      </c>
      <c r="I1010" s="82"/>
    </row>
    <row r="1011" spans="1:9">
      <c r="A1011" s="96" t="s">
        <v>4002</v>
      </c>
      <c r="B1011" s="14">
        <v>582.08000000000004</v>
      </c>
      <c r="C1011" s="12">
        <v>1</v>
      </c>
      <c r="D1011" s="9" t="s">
        <v>6</v>
      </c>
      <c r="E1011" s="9" t="s">
        <v>6</v>
      </c>
      <c r="F1011" s="9" t="s">
        <v>45</v>
      </c>
      <c r="G1011" s="9" t="s">
        <v>46</v>
      </c>
      <c r="H1011" s="63" t="s">
        <v>157</v>
      </c>
      <c r="I1011" s="82"/>
    </row>
    <row r="1012" spans="1:9">
      <c r="A1012" s="96" t="s">
        <v>4002</v>
      </c>
      <c r="B1012" s="14">
        <v>582.08000000000004</v>
      </c>
      <c r="C1012" s="12">
        <v>1</v>
      </c>
      <c r="D1012" s="9" t="s">
        <v>6</v>
      </c>
      <c r="E1012" s="9" t="s">
        <v>6</v>
      </c>
      <c r="F1012" s="9" t="s">
        <v>45</v>
      </c>
      <c r="G1012" s="9" t="s">
        <v>46</v>
      </c>
      <c r="H1012" s="63" t="s">
        <v>157</v>
      </c>
      <c r="I1012" s="82"/>
    </row>
    <row r="1013" spans="1:9">
      <c r="A1013" s="96" t="s">
        <v>4002</v>
      </c>
      <c r="B1013" s="14">
        <v>582.08000000000004</v>
      </c>
      <c r="C1013" s="12">
        <v>1</v>
      </c>
      <c r="D1013" s="9" t="s">
        <v>6</v>
      </c>
      <c r="E1013" s="9" t="s">
        <v>6</v>
      </c>
      <c r="F1013" s="9" t="s">
        <v>45</v>
      </c>
      <c r="G1013" s="9" t="s">
        <v>46</v>
      </c>
      <c r="H1013" s="63" t="s">
        <v>157</v>
      </c>
      <c r="I1013" s="82"/>
    </row>
    <row r="1014" spans="1:9">
      <c r="A1014" s="96" t="s">
        <v>4002</v>
      </c>
      <c r="B1014" s="14">
        <v>582.08000000000004</v>
      </c>
      <c r="C1014" s="12">
        <v>1</v>
      </c>
      <c r="D1014" s="9" t="s">
        <v>6</v>
      </c>
      <c r="E1014" s="9" t="s">
        <v>6</v>
      </c>
      <c r="F1014" s="9" t="s">
        <v>45</v>
      </c>
      <c r="G1014" s="9" t="s">
        <v>46</v>
      </c>
      <c r="H1014" s="63" t="s">
        <v>157</v>
      </c>
      <c r="I1014" s="82"/>
    </row>
    <row r="1015" spans="1:9">
      <c r="A1015" s="96" t="s">
        <v>4002</v>
      </c>
      <c r="B1015" s="14">
        <v>582.08000000000004</v>
      </c>
      <c r="C1015" s="12">
        <v>1</v>
      </c>
      <c r="D1015" s="9" t="s">
        <v>6</v>
      </c>
      <c r="E1015" s="9" t="s">
        <v>6</v>
      </c>
      <c r="F1015" s="9" t="s">
        <v>45</v>
      </c>
      <c r="G1015" s="9" t="s">
        <v>46</v>
      </c>
      <c r="H1015" s="63" t="s">
        <v>157</v>
      </c>
      <c r="I1015" s="82"/>
    </row>
    <row r="1016" spans="1:9">
      <c r="A1016" s="96" t="s">
        <v>4002</v>
      </c>
      <c r="B1016" s="14">
        <v>582.08000000000004</v>
      </c>
      <c r="C1016" s="12">
        <v>1</v>
      </c>
      <c r="D1016" s="9" t="s">
        <v>6</v>
      </c>
      <c r="E1016" s="9" t="s">
        <v>6</v>
      </c>
      <c r="F1016" s="9" t="s">
        <v>45</v>
      </c>
      <c r="G1016" s="9" t="s">
        <v>46</v>
      </c>
      <c r="H1016" s="63" t="s">
        <v>157</v>
      </c>
      <c r="I1016" s="82"/>
    </row>
    <row r="1017" spans="1:9">
      <c r="A1017" s="96" t="s">
        <v>4002</v>
      </c>
      <c r="B1017" s="14">
        <v>582.08000000000004</v>
      </c>
      <c r="C1017" s="12">
        <v>1</v>
      </c>
      <c r="D1017" s="9" t="s">
        <v>6</v>
      </c>
      <c r="E1017" s="9" t="s">
        <v>6</v>
      </c>
      <c r="F1017" s="9" t="s">
        <v>45</v>
      </c>
      <c r="G1017" s="9" t="s">
        <v>46</v>
      </c>
      <c r="H1017" s="63" t="s">
        <v>157</v>
      </c>
      <c r="I1017" s="82"/>
    </row>
    <row r="1018" spans="1:9">
      <c r="A1018" s="96" t="s">
        <v>4002</v>
      </c>
      <c r="B1018" s="14">
        <v>582.08000000000004</v>
      </c>
      <c r="C1018" s="12">
        <v>1</v>
      </c>
      <c r="D1018" s="9" t="s">
        <v>6</v>
      </c>
      <c r="E1018" s="9" t="s">
        <v>6</v>
      </c>
      <c r="F1018" s="9" t="s">
        <v>45</v>
      </c>
      <c r="G1018" s="9" t="s">
        <v>46</v>
      </c>
      <c r="H1018" s="63" t="s">
        <v>157</v>
      </c>
      <c r="I1018" s="82"/>
    </row>
    <row r="1019" spans="1:9">
      <c r="A1019" s="96" t="s">
        <v>4002</v>
      </c>
      <c r="B1019" s="14">
        <v>582.08000000000004</v>
      </c>
      <c r="C1019" s="12">
        <v>1</v>
      </c>
      <c r="D1019" s="9" t="s">
        <v>6</v>
      </c>
      <c r="E1019" s="9" t="s">
        <v>6</v>
      </c>
      <c r="F1019" s="9" t="s">
        <v>45</v>
      </c>
      <c r="G1019" s="9" t="s">
        <v>46</v>
      </c>
      <c r="H1019" s="63" t="s">
        <v>157</v>
      </c>
      <c r="I1019" s="82"/>
    </row>
    <row r="1020" spans="1:9">
      <c r="A1020" s="96" t="s">
        <v>4002</v>
      </c>
      <c r="B1020" s="14">
        <v>582.08000000000004</v>
      </c>
      <c r="C1020" s="12">
        <v>1</v>
      </c>
      <c r="D1020" s="9" t="s">
        <v>6</v>
      </c>
      <c r="E1020" s="9" t="s">
        <v>6</v>
      </c>
      <c r="F1020" s="9" t="s">
        <v>45</v>
      </c>
      <c r="G1020" s="9" t="s">
        <v>46</v>
      </c>
      <c r="H1020" s="63" t="s">
        <v>157</v>
      </c>
      <c r="I1020" s="82"/>
    </row>
    <row r="1021" spans="1:9">
      <c r="A1021" s="96" t="s">
        <v>4002</v>
      </c>
      <c r="B1021" s="14">
        <v>582.08000000000004</v>
      </c>
      <c r="C1021" s="12">
        <v>1</v>
      </c>
      <c r="D1021" s="9" t="s">
        <v>6</v>
      </c>
      <c r="E1021" s="9" t="s">
        <v>6</v>
      </c>
      <c r="F1021" s="9" t="s">
        <v>45</v>
      </c>
      <c r="G1021" s="9" t="s">
        <v>46</v>
      </c>
      <c r="H1021" s="63" t="s">
        <v>157</v>
      </c>
      <c r="I1021" s="82"/>
    </row>
    <row r="1022" spans="1:9">
      <c r="A1022" s="96" t="s">
        <v>4002</v>
      </c>
      <c r="B1022" s="14">
        <v>582.08000000000004</v>
      </c>
      <c r="C1022" s="12">
        <v>1</v>
      </c>
      <c r="D1022" s="9" t="s">
        <v>6</v>
      </c>
      <c r="E1022" s="9" t="s">
        <v>6</v>
      </c>
      <c r="F1022" s="9" t="s">
        <v>45</v>
      </c>
      <c r="G1022" s="9" t="s">
        <v>46</v>
      </c>
      <c r="H1022" s="63" t="s">
        <v>157</v>
      </c>
      <c r="I1022" s="82"/>
    </row>
    <row r="1023" spans="1:9">
      <c r="A1023" s="96" t="s">
        <v>4003</v>
      </c>
      <c r="B1023" s="14">
        <v>533.33000000000004</v>
      </c>
      <c r="C1023" s="12">
        <v>1</v>
      </c>
      <c r="D1023" s="9" t="s">
        <v>6</v>
      </c>
      <c r="E1023" s="9" t="s">
        <v>6</v>
      </c>
      <c r="F1023" s="9" t="s">
        <v>45</v>
      </c>
      <c r="G1023" s="9" t="s">
        <v>46</v>
      </c>
      <c r="H1023" s="63" t="s">
        <v>157</v>
      </c>
      <c r="I1023" s="82"/>
    </row>
    <row r="1024" spans="1:9">
      <c r="A1024" s="96" t="s">
        <v>4003</v>
      </c>
      <c r="B1024" s="14">
        <v>533.33000000000004</v>
      </c>
      <c r="C1024" s="12">
        <v>1</v>
      </c>
      <c r="D1024" s="9" t="s">
        <v>6</v>
      </c>
      <c r="E1024" s="9" t="s">
        <v>6</v>
      </c>
      <c r="F1024" s="9" t="s">
        <v>45</v>
      </c>
      <c r="G1024" s="9" t="s">
        <v>46</v>
      </c>
      <c r="H1024" s="63" t="s">
        <v>157</v>
      </c>
      <c r="I1024" s="82"/>
    </row>
    <row r="1025" spans="1:9">
      <c r="A1025" s="96" t="s">
        <v>1612</v>
      </c>
      <c r="B1025" s="14">
        <v>504.08</v>
      </c>
      <c r="C1025" s="12">
        <v>1</v>
      </c>
      <c r="D1025" s="9" t="s">
        <v>6</v>
      </c>
      <c r="E1025" s="9" t="s">
        <v>6</v>
      </c>
      <c r="F1025" s="9" t="s">
        <v>45</v>
      </c>
      <c r="G1025" s="9" t="s">
        <v>46</v>
      </c>
      <c r="H1025" s="63" t="s">
        <v>157</v>
      </c>
      <c r="I1025" s="82"/>
    </row>
    <row r="1026" spans="1:9">
      <c r="A1026" s="96" t="s">
        <v>1612</v>
      </c>
      <c r="B1026" s="14">
        <v>504.08</v>
      </c>
      <c r="C1026" s="12">
        <v>1</v>
      </c>
      <c r="D1026" s="9" t="s">
        <v>6</v>
      </c>
      <c r="E1026" s="9" t="s">
        <v>6</v>
      </c>
      <c r="F1026" s="9" t="s">
        <v>45</v>
      </c>
      <c r="G1026" s="9" t="s">
        <v>46</v>
      </c>
      <c r="H1026" s="63" t="s">
        <v>157</v>
      </c>
      <c r="I1026" s="82"/>
    </row>
    <row r="1027" spans="1:9">
      <c r="A1027" s="96" t="s">
        <v>1612</v>
      </c>
      <c r="B1027" s="14">
        <v>504.08</v>
      </c>
      <c r="C1027" s="12">
        <v>1</v>
      </c>
      <c r="D1027" s="9" t="s">
        <v>6</v>
      </c>
      <c r="E1027" s="9" t="s">
        <v>6</v>
      </c>
      <c r="F1027" s="9" t="s">
        <v>45</v>
      </c>
      <c r="G1027" s="9" t="s">
        <v>46</v>
      </c>
      <c r="H1027" s="63" t="s">
        <v>157</v>
      </c>
      <c r="I1027" s="82"/>
    </row>
    <row r="1028" spans="1:9">
      <c r="A1028" s="96" t="s">
        <v>1612</v>
      </c>
      <c r="B1028" s="14">
        <v>504.08</v>
      </c>
      <c r="C1028" s="12">
        <v>1</v>
      </c>
      <c r="D1028" s="9" t="s">
        <v>6</v>
      </c>
      <c r="E1028" s="9" t="s">
        <v>6</v>
      </c>
      <c r="F1028" s="9" t="s">
        <v>45</v>
      </c>
      <c r="G1028" s="9" t="s">
        <v>46</v>
      </c>
      <c r="H1028" s="63" t="s">
        <v>157</v>
      </c>
      <c r="I1028" s="82"/>
    </row>
    <row r="1029" spans="1:9">
      <c r="A1029" s="96" t="s">
        <v>1612</v>
      </c>
      <c r="B1029" s="14">
        <v>504.08</v>
      </c>
      <c r="C1029" s="12">
        <v>1</v>
      </c>
      <c r="D1029" s="9" t="s">
        <v>6</v>
      </c>
      <c r="E1029" s="9" t="s">
        <v>6</v>
      </c>
      <c r="F1029" s="9" t="s">
        <v>45</v>
      </c>
      <c r="G1029" s="9" t="s">
        <v>46</v>
      </c>
      <c r="H1029" s="63" t="s">
        <v>157</v>
      </c>
      <c r="I1029" s="82"/>
    </row>
    <row r="1030" spans="1:9">
      <c r="A1030" s="96" t="s">
        <v>1613</v>
      </c>
      <c r="B1030" s="14">
        <v>455.33</v>
      </c>
      <c r="C1030" s="12">
        <v>1</v>
      </c>
      <c r="D1030" s="9" t="s">
        <v>6</v>
      </c>
      <c r="E1030" s="9" t="s">
        <v>6</v>
      </c>
      <c r="F1030" s="9" t="s">
        <v>45</v>
      </c>
      <c r="G1030" s="9" t="s">
        <v>46</v>
      </c>
      <c r="H1030" s="63" t="s">
        <v>157</v>
      </c>
      <c r="I1030" s="82"/>
    </row>
    <row r="1031" spans="1:9">
      <c r="A1031" s="96" t="s">
        <v>1613</v>
      </c>
      <c r="B1031" s="14">
        <v>406.58</v>
      </c>
      <c r="C1031" s="12">
        <v>1</v>
      </c>
      <c r="D1031" s="9" t="s">
        <v>6</v>
      </c>
      <c r="E1031" s="9" t="s">
        <v>6</v>
      </c>
      <c r="F1031" s="9" t="s">
        <v>45</v>
      </c>
      <c r="G1031" s="9" t="s">
        <v>46</v>
      </c>
      <c r="H1031" s="63" t="s">
        <v>157</v>
      </c>
      <c r="I1031" s="82"/>
    </row>
    <row r="1032" spans="1:9" ht="13.5" customHeight="1">
      <c r="A1032" s="96" t="s">
        <v>1613</v>
      </c>
      <c r="B1032" s="14">
        <v>406.58</v>
      </c>
      <c r="C1032" s="12">
        <v>1</v>
      </c>
      <c r="D1032" s="9" t="s">
        <v>6</v>
      </c>
      <c r="E1032" s="9" t="s">
        <v>6</v>
      </c>
      <c r="F1032" s="9" t="s">
        <v>45</v>
      </c>
      <c r="G1032" s="9" t="s">
        <v>46</v>
      </c>
      <c r="H1032" s="63" t="s">
        <v>157</v>
      </c>
      <c r="I1032" s="82"/>
    </row>
    <row r="1033" spans="1:9">
      <c r="A1033" s="96" t="s">
        <v>1613</v>
      </c>
      <c r="B1033" s="14">
        <v>406.58</v>
      </c>
      <c r="C1033" s="12">
        <v>1</v>
      </c>
      <c r="D1033" s="9" t="s">
        <v>6</v>
      </c>
      <c r="E1033" s="9" t="s">
        <v>6</v>
      </c>
      <c r="F1033" s="9" t="s">
        <v>45</v>
      </c>
      <c r="G1033" s="9" t="s">
        <v>46</v>
      </c>
      <c r="H1033" s="63" t="s">
        <v>157</v>
      </c>
      <c r="I1033" s="82"/>
    </row>
    <row r="1034" spans="1:9">
      <c r="A1034" s="96" t="s">
        <v>1613</v>
      </c>
      <c r="B1034" s="14">
        <v>406.58</v>
      </c>
      <c r="C1034" s="12">
        <v>1</v>
      </c>
      <c r="D1034" s="9" t="s">
        <v>6</v>
      </c>
      <c r="E1034" s="9" t="s">
        <v>6</v>
      </c>
      <c r="F1034" s="9" t="s">
        <v>45</v>
      </c>
      <c r="G1034" s="9" t="s">
        <v>46</v>
      </c>
      <c r="H1034" s="63" t="s">
        <v>157</v>
      </c>
      <c r="I1034" s="82"/>
    </row>
    <row r="1035" spans="1:9">
      <c r="A1035" s="96" t="s">
        <v>1613</v>
      </c>
      <c r="B1035" s="14">
        <v>406.58</v>
      </c>
      <c r="C1035" s="12">
        <v>1</v>
      </c>
      <c r="D1035" s="9" t="s">
        <v>6</v>
      </c>
      <c r="E1035" s="9" t="s">
        <v>6</v>
      </c>
      <c r="F1035" s="9" t="s">
        <v>45</v>
      </c>
      <c r="G1035" s="9" t="s">
        <v>46</v>
      </c>
      <c r="H1035" s="63" t="s">
        <v>157</v>
      </c>
      <c r="I1035" s="82"/>
    </row>
    <row r="1036" spans="1:9">
      <c r="A1036" s="96" t="s">
        <v>1613</v>
      </c>
      <c r="B1036" s="14">
        <v>406.58</v>
      </c>
      <c r="C1036" s="12">
        <v>1</v>
      </c>
      <c r="D1036" s="9" t="s">
        <v>6</v>
      </c>
      <c r="E1036" s="9" t="s">
        <v>6</v>
      </c>
      <c r="F1036" s="9" t="s">
        <v>45</v>
      </c>
      <c r="G1036" s="9" t="s">
        <v>46</v>
      </c>
      <c r="H1036" s="63" t="s">
        <v>157</v>
      </c>
      <c r="I1036" s="82"/>
    </row>
    <row r="1037" spans="1:9">
      <c r="A1037" s="96" t="s">
        <v>1613</v>
      </c>
      <c r="B1037" s="14">
        <v>406.58</v>
      </c>
      <c r="C1037" s="12">
        <v>1</v>
      </c>
      <c r="D1037" s="9" t="s">
        <v>6</v>
      </c>
      <c r="E1037" s="9" t="s">
        <v>6</v>
      </c>
      <c r="F1037" s="9" t="s">
        <v>45</v>
      </c>
      <c r="G1037" s="9" t="s">
        <v>46</v>
      </c>
      <c r="H1037" s="63" t="s">
        <v>157</v>
      </c>
      <c r="I1037" s="82"/>
    </row>
    <row r="1038" spans="1:9">
      <c r="A1038" s="96" t="s">
        <v>1613</v>
      </c>
      <c r="B1038" s="14">
        <v>406.58</v>
      </c>
      <c r="C1038" s="12">
        <v>1</v>
      </c>
      <c r="D1038" s="9" t="s">
        <v>6</v>
      </c>
      <c r="E1038" s="9" t="s">
        <v>6</v>
      </c>
      <c r="F1038" s="9" t="s">
        <v>45</v>
      </c>
      <c r="G1038" s="9" t="s">
        <v>46</v>
      </c>
      <c r="H1038" s="63" t="s">
        <v>157</v>
      </c>
      <c r="I1038" s="82"/>
    </row>
    <row r="1039" spans="1:9">
      <c r="A1039" s="96" t="s">
        <v>1613</v>
      </c>
      <c r="B1039" s="14">
        <v>406.58</v>
      </c>
      <c r="C1039" s="12">
        <v>1</v>
      </c>
      <c r="D1039" s="9" t="s">
        <v>6</v>
      </c>
      <c r="E1039" s="9" t="s">
        <v>6</v>
      </c>
      <c r="F1039" s="9" t="s">
        <v>45</v>
      </c>
      <c r="G1039" s="9" t="s">
        <v>46</v>
      </c>
      <c r="H1039" s="63" t="s">
        <v>157</v>
      </c>
      <c r="I1039" s="82"/>
    </row>
    <row r="1040" spans="1:9">
      <c r="A1040" s="96" t="s">
        <v>1613</v>
      </c>
      <c r="B1040" s="14">
        <v>406.58</v>
      </c>
      <c r="C1040" s="12">
        <v>1</v>
      </c>
      <c r="D1040" s="9" t="s">
        <v>6</v>
      </c>
      <c r="E1040" s="9" t="s">
        <v>6</v>
      </c>
      <c r="F1040" s="9" t="s">
        <v>45</v>
      </c>
      <c r="G1040" s="9" t="s">
        <v>46</v>
      </c>
      <c r="H1040" s="63" t="s">
        <v>157</v>
      </c>
      <c r="I1040" s="82"/>
    </row>
    <row r="1041" spans="1:9">
      <c r="A1041" s="96" t="s">
        <v>1613</v>
      </c>
      <c r="B1041" s="14">
        <v>406.58</v>
      </c>
      <c r="C1041" s="12">
        <v>1</v>
      </c>
      <c r="D1041" s="9" t="s">
        <v>6</v>
      </c>
      <c r="E1041" s="9" t="s">
        <v>6</v>
      </c>
      <c r="F1041" s="9" t="s">
        <v>45</v>
      </c>
      <c r="G1041" s="9" t="s">
        <v>46</v>
      </c>
      <c r="H1041" s="63" t="s">
        <v>157</v>
      </c>
      <c r="I1041" s="82"/>
    </row>
    <row r="1042" spans="1:9">
      <c r="A1042" s="96" t="s">
        <v>4004</v>
      </c>
      <c r="B1042" s="14">
        <v>406.58</v>
      </c>
      <c r="C1042" s="12">
        <v>1</v>
      </c>
      <c r="D1042" s="9" t="s">
        <v>6</v>
      </c>
      <c r="E1042" s="9" t="s">
        <v>6</v>
      </c>
      <c r="F1042" s="9" t="s">
        <v>45</v>
      </c>
      <c r="G1042" s="9" t="s">
        <v>46</v>
      </c>
      <c r="H1042" s="63" t="s">
        <v>157</v>
      </c>
      <c r="I1042" s="83">
        <f>B1001+B1005+B1006+B1007+B1008+B1009+B1010+B1011+B1012+B1013+B1014+B1015+B1016+B1017+B1018+B1019+B1020+B1021+B1022+B1023+B1024+B1025+B1026+B1027+B1028+B1029+B1030+B1031+B1032+B1033+B1042+B1004+B1003+B1035+B1034+B1002+B1036+B1037+B1038+B1039+B1040+B1041</f>
        <v>23023.280000000021</v>
      </c>
    </row>
    <row r="1043" spans="1:9">
      <c r="A1043" s="96" t="s">
        <v>1614</v>
      </c>
      <c r="B1043" s="14">
        <v>11.25</v>
      </c>
      <c r="C1043" s="12">
        <v>1</v>
      </c>
      <c r="D1043" s="9" t="s">
        <v>6</v>
      </c>
      <c r="E1043" s="9" t="s">
        <v>6</v>
      </c>
      <c r="F1043" s="9" t="s">
        <v>45</v>
      </c>
      <c r="G1043" s="9" t="s">
        <v>46</v>
      </c>
      <c r="H1043" s="63" t="s">
        <v>157</v>
      </c>
      <c r="I1043" s="82"/>
    </row>
    <row r="1044" spans="1:9">
      <c r="A1044" s="96" t="s">
        <v>1615</v>
      </c>
      <c r="B1044" s="14">
        <v>9.23</v>
      </c>
      <c r="C1044" s="12">
        <v>1</v>
      </c>
      <c r="D1044" s="9" t="s">
        <v>6</v>
      </c>
      <c r="E1044" s="9" t="s">
        <v>6</v>
      </c>
      <c r="F1044" s="9" t="s">
        <v>45</v>
      </c>
      <c r="G1044" s="9" t="s">
        <v>46</v>
      </c>
      <c r="H1044" s="63" t="s">
        <v>157</v>
      </c>
      <c r="I1044" s="82"/>
    </row>
    <row r="1045" spans="1:9">
      <c r="A1045" s="208" t="s">
        <v>4346</v>
      </c>
      <c r="B1045" s="14">
        <v>8.27</v>
      </c>
      <c r="C1045" s="12">
        <v>1</v>
      </c>
      <c r="D1045" s="9" t="s">
        <v>6</v>
      </c>
      <c r="E1045" s="9" t="s">
        <v>6</v>
      </c>
      <c r="F1045" s="9" t="s">
        <v>45</v>
      </c>
      <c r="G1045" s="9" t="s">
        <v>46</v>
      </c>
      <c r="H1045" s="63" t="s">
        <v>157</v>
      </c>
      <c r="I1045" s="82"/>
    </row>
    <row r="1046" spans="1:9">
      <c r="A1046" s="208" t="s">
        <v>4346</v>
      </c>
      <c r="B1046" s="14">
        <v>8.27</v>
      </c>
      <c r="C1046" s="12">
        <v>1</v>
      </c>
      <c r="D1046" s="9" t="s">
        <v>6</v>
      </c>
      <c r="E1046" s="9" t="s">
        <v>6</v>
      </c>
      <c r="F1046" s="9" t="s">
        <v>45</v>
      </c>
      <c r="G1046" s="9" t="s">
        <v>46</v>
      </c>
      <c r="H1046" s="63" t="s">
        <v>157</v>
      </c>
      <c r="I1046" s="82"/>
    </row>
    <row r="1047" spans="1:9">
      <c r="A1047" s="208" t="s">
        <v>4346</v>
      </c>
      <c r="B1047" s="14">
        <v>8.27</v>
      </c>
      <c r="C1047" s="12">
        <v>1</v>
      </c>
      <c r="D1047" s="9" t="s">
        <v>6</v>
      </c>
      <c r="E1047" s="9" t="s">
        <v>6</v>
      </c>
      <c r="F1047" s="9" t="s">
        <v>45</v>
      </c>
      <c r="G1047" s="9" t="s">
        <v>46</v>
      </c>
      <c r="H1047" s="63" t="s">
        <v>157</v>
      </c>
      <c r="I1047" s="82"/>
    </row>
    <row r="1048" spans="1:9">
      <c r="A1048" s="208" t="s">
        <v>1616</v>
      </c>
      <c r="B1048" s="14">
        <v>7.62</v>
      </c>
      <c r="C1048" s="12">
        <v>1</v>
      </c>
      <c r="D1048" s="9" t="s">
        <v>6</v>
      </c>
      <c r="E1048" s="9" t="s">
        <v>6</v>
      </c>
      <c r="F1048" s="9" t="s">
        <v>45</v>
      </c>
      <c r="G1048" s="9" t="s">
        <v>46</v>
      </c>
      <c r="H1048" s="63" t="s">
        <v>157</v>
      </c>
      <c r="I1048" s="82"/>
    </row>
    <row r="1049" spans="1:9">
      <c r="A1049" s="208" t="s">
        <v>1616</v>
      </c>
      <c r="B1049" s="14">
        <v>7.31</v>
      </c>
      <c r="C1049" s="12">
        <v>1</v>
      </c>
      <c r="D1049" s="9" t="s">
        <v>6</v>
      </c>
      <c r="E1049" s="9" t="s">
        <v>6</v>
      </c>
      <c r="F1049" s="9" t="s">
        <v>45</v>
      </c>
      <c r="G1049" s="9" t="s">
        <v>46</v>
      </c>
      <c r="H1049" s="63" t="s">
        <v>157</v>
      </c>
      <c r="I1049" s="82"/>
    </row>
    <row r="1050" spans="1:9">
      <c r="A1050" s="96" t="s">
        <v>4347</v>
      </c>
      <c r="B1050" s="14">
        <v>7.31</v>
      </c>
      <c r="C1050" s="12">
        <v>1</v>
      </c>
      <c r="D1050" s="9" t="s">
        <v>6</v>
      </c>
      <c r="E1050" s="9" t="s">
        <v>6</v>
      </c>
      <c r="F1050" s="9" t="s">
        <v>45</v>
      </c>
      <c r="G1050" s="9" t="s">
        <v>46</v>
      </c>
      <c r="H1050" s="63" t="s">
        <v>157</v>
      </c>
      <c r="I1050" s="82"/>
    </row>
    <row r="1051" spans="1:9" ht="14.25" customHeight="1">
      <c r="A1051" s="96" t="s">
        <v>4347</v>
      </c>
      <c r="B1051" s="14">
        <v>6.75</v>
      </c>
      <c r="C1051" s="12">
        <v>1</v>
      </c>
      <c r="D1051" s="9" t="s">
        <v>6</v>
      </c>
      <c r="E1051" s="9" t="s">
        <v>6</v>
      </c>
      <c r="F1051" s="9" t="s">
        <v>45</v>
      </c>
      <c r="G1051" s="9" t="s">
        <v>46</v>
      </c>
      <c r="H1051" s="63" t="s">
        <v>157</v>
      </c>
      <c r="I1051" s="82"/>
    </row>
    <row r="1052" spans="1:9">
      <c r="A1052" s="96" t="s">
        <v>1617</v>
      </c>
      <c r="B1052" s="14">
        <v>6.72</v>
      </c>
      <c r="C1052" s="12">
        <v>1</v>
      </c>
      <c r="D1052" s="9" t="s">
        <v>6</v>
      </c>
      <c r="E1052" s="9" t="s">
        <v>6</v>
      </c>
      <c r="F1052" s="9" t="s">
        <v>45</v>
      </c>
      <c r="G1052" s="9" t="s">
        <v>46</v>
      </c>
      <c r="H1052" s="63" t="s">
        <v>157</v>
      </c>
      <c r="I1052" s="82"/>
    </row>
    <row r="1053" spans="1:9">
      <c r="A1053" s="96" t="s">
        <v>1617</v>
      </c>
      <c r="B1053" s="14">
        <v>6.72</v>
      </c>
      <c r="C1053" s="12">
        <v>1</v>
      </c>
      <c r="D1053" s="9" t="s">
        <v>6</v>
      </c>
      <c r="E1053" s="9" t="s">
        <v>6</v>
      </c>
      <c r="F1053" s="9" t="s">
        <v>45</v>
      </c>
      <c r="G1053" s="9" t="s">
        <v>46</v>
      </c>
      <c r="H1053" s="63" t="s">
        <v>157</v>
      </c>
      <c r="I1053" s="82"/>
    </row>
    <row r="1054" spans="1:9">
      <c r="A1054" s="96" t="s">
        <v>1617</v>
      </c>
      <c r="B1054" s="14">
        <v>6.72</v>
      </c>
      <c r="C1054" s="12">
        <v>1</v>
      </c>
      <c r="D1054" s="9" t="s">
        <v>6</v>
      </c>
      <c r="E1054" s="9" t="s">
        <v>6</v>
      </c>
      <c r="F1054" s="9" t="s">
        <v>45</v>
      </c>
      <c r="G1054" s="9" t="s">
        <v>46</v>
      </c>
      <c r="H1054" s="63" t="s">
        <v>157</v>
      </c>
      <c r="I1054" s="82"/>
    </row>
    <row r="1055" spans="1:9">
      <c r="A1055" s="96" t="s">
        <v>1617</v>
      </c>
      <c r="B1055" s="14">
        <v>6.72</v>
      </c>
      <c r="C1055" s="12">
        <v>1</v>
      </c>
      <c r="D1055" s="9" t="s">
        <v>6</v>
      </c>
      <c r="E1055" s="9" t="s">
        <v>6</v>
      </c>
      <c r="F1055" s="9" t="s">
        <v>45</v>
      </c>
      <c r="G1055" s="9" t="s">
        <v>46</v>
      </c>
      <c r="H1055" s="63" t="s">
        <v>157</v>
      </c>
      <c r="I1055" s="82"/>
    </row>
    <row r="1056" spans="1:9">
      <c r="A1056" s="96" t="s">
        <v>1617</v>
      </c>
      <c r="B1056" s="14">
        <v>6.72</v>
      </c>
      <c r="C1056" s="12">
        <v>1</v>
      </c>
      <c r="D1056" s="9" t="s">
        <v>6</v>
      </c>
      <c r="E1056" s="9" t="s">
        <v>6</v>
      </c>
      <c r="F1056" s="9" t="s">
        <v>45</v>
      </c>
      <c r="G1056" s="9" t="s">
        <v>46</v>
      </c>
      <c r="H1056" s="63" t="s">
        <v>157</v>
      </c>
      <c r="I1056" s="82"/>
    </row>
    <row r="1057" spans="1:9">
      <c r="A1057" s="96" t="s">
        <v>1617</v>
      </c>
      <c r="B1057" s="14">
        <v>6.72</v>
      </c>
      <c r="C1057" s="12">
        <v>1</v>
      </c>
      <c r="D1057" s="9" t="s">
        <v>6</v>
      </c>
      <c r="E1057" s="9" t="s">
        <v>6</v>
      </c>
      <c r="F1057" s="9" t="s">
        <v>45</v>
      </c>
      <c r="G1057" s="9" t="s">
        <v>46</v>
      </c>
      <c r="H1057" s="63" t="s">
        <v>157</v>
      </c>
      <c r="I1057" s="82"/>
    </row>
    <row r="1058" spans="1:9">
      <c r="A1058" s="96" t="s">
        <v>1617</v>
      </c>
      <c r="B1058" s="14">
        <v>6.72</v>
      </c>
      <c r="C1058" s="12">
        <v>1</v>
      </c>
      <c r="D1058" s="9" t="s">
        <v>6</v>
      </c>
      <c r="E1058" s="9" t="s">
        <v>6</v>
      </c>
      <c r="F1058" s="9" t="s">
        <v>45</v>
      </c>
      <c r="G1058" s="9" t="s">
        <v>46</v>
      </c>
      <c r="H1058" s="63" t="s">
        <v>157</v>
      </c>
      <c r="I1058" s="82"/>
    </row>
    <row r="1059" spans="1:9">
      <c r="A1059" s="96" t="s">
        <v>1617</v>
      </c>
      <c r="B1059" s="14">
        <v>6.72</v>
      </c>
      <c r="C1059" s="12">
        <v>1</v>
      </c>
      <c r="D1059" s="9" t="s">
        <v>6</v>
      </c>
      <c r="E1059" s="9" t="s">
        <v>6</v>
      </c>
      <c r="F1059" s="9" t="s">
        <v>45</v>
      </c>
      <c r="G1059" s="9" t="s">
        <v>46</v>
      </c>
      <c r="H1059" s="63" t="s">
        <v>157</v>
      </c>
      <c r="I1059" s="82"/>
    </row>
    <row r="1060" spans="1:9">
      <c r="A1060" s="96" t="s">
        <v>1617</v>
      </c>
      <c r="B1060" s="14">
        <v>6.72</v>
      </c>
      <c r="C1060" s="12">
        <v>1</v>
      </c>
      <c r="D1060" s="9" t="s">
        <v>6</v>
      </c>
      <c r="E1060" s="9" t="s">
        <v>6</v>
      </c>
      <c r="F1060" s="9" t="s">
        <v>45</v>
      </c>
      <c r="G1060" s="9" t="s">
        <v>46</v>
      </c>
      <c r="H1060" s="63" t="s">
        <v>157</v>
      </c>
      <c r="I1060" s="82"/>
    </row>
    <row r="1061" spans="1:9" ht="15.75" customHeight="1">
      <c r="A1061" s="96" t="s">
        <v>1617</v>
      </c>
      <c r="B1061" s="14">
        <v>6.72</v>
      </c>
      <c r="C1061" s="12">
        <v>1</v>
      </c>
      <c r="D1061" s="9" t="s">
        <v>6</v>
      </c>
      <c r="E1061" s="9" t="s">
        <v>6</v>
      </c>
      <c r="F1061" s="9" t="s">
        <v>45</v>
      </c>
      <c r="G1061" s="9" t="s">
        <v>46</v>
      </c>
      <c r="H1061" s="63" t="s">
        <v>157</v>
      </c>
      <c r="I1061" s="82"/>
    </row>
    <row r="1062" spans="1:9" ht="16.5" customHeight="1">
      <c r="A1062" s="96" t="s">
        <v>1617</v>
      </c>
      <c r="B1062" s="14">
        <v>6.72</v>
      </c>
      <c r="C1062" s="12">
        <v>1</v>
      </c>
      <c r="D1062" s="9" t="s">
        <v>6</v>
      </c>
      <c r="E1062" s="9" t="s">
        <v>6</v>
      </c>
      <c r="F1062" s="9" t="s">
        <v>45</v>
      </c>
      <c r="G1062" s="9" t="s">
        <v>46</v>
      </c>
      <c r="H1062" s="63" t="s">
        <v>157</v>
      </c>
      <c r="I1062" s="82"/>
    </row>
    <row r="1063" spans="1:9" ht="14.25" customHeight="1">
      <c r="A1063" s="96" t="s">
        <v>1617</v>
      </c>
      <c r="B1063" s="14">
        <v>6.72</v>
      </c>
      <c r="C1063" s="12">
        <v>1</v>
      </c>
      <c r="D1063" s="9" t="s">
        <v>6</v>
      </c>
      <c r="E1063" s="9" t="s">
        <v>6</v>
      </c>
      <c r="F1063" s="9" t="s">
        <v>45</v>
      </c>
      <c r="G1063" s="9" t="s">
        <v>46</v>
      </c>
      <c r="H1063" s="63" t="s">
        <v>157</v>
      </c>
      <c r="I1063" s="82"/>
    </row>
    <row r="1064" spans="1:9" ht="16.5" customHeight="1">
      <c r="A1064" s="96" t="s">
        <v>4348</v>
      </c>
      <c r="B1064" s="14">
        <v>6.15</v>
      </c>
      <c r="C1064" s="12">
        <v>1</v>
      </c>
      <c r="D1064" s="9" t="s">
        <v>6</v>
      </c>
      <c r="E1064" s="9" t="s">
        <v>6</v>
      </c>
      <c r="F1064" s="9" t="s">
        <v>45</v>
      </c>
      <c r="G1064" s="9" t="s">
        <v>46</v>
      </c>
      <c r="H1064" s="63" t="s">
        <v>157</v>
      </c>
      <c r="I1064" s="82"/>
    </row>
    <row r="1065" spans="1:9" ht="16.5" customHeight="1">
      <c r="A1065" s="96" t="s">
        <v>4348</v>
      </c>
      <c r="B1065" s="14">
        <v>6.15</v>
      </c>
      <c r="C1065" s="12">
        <v>1</v>
      </c>
      <c r="D1065" s="9" t="s">
        <v>6</v>
      </c>
      <c r="E1065" s="9" t="s">
        <v>6</v>
      </c>
      <c r="F1065" s="9" t="s">
        <v>45</v>
      </c>
      <c r="G1065" s="9" t="s">
        <v>46</v>
      </c>
      <c r="H1065" s="63" t="s">
        <v>157</v>
      </c>
      <c r="I1065" s="82"/>
    </row>
    <row r="1066" spans="1:9" ht="13.5" customHeight="1">
      <c r="A1066" s="96" t="s">
        <v>1618</v>
      </c>
      <c r="B1066" s="14">
        <v>5.82</v>
      </c>
      <c r="C1066" s="12">
        <v>1</v>
      </c>
      <c r="D1066" s="9" t="s">
        <v>6</v>
      </c>
      <c r="E1066" s="9" t="s">
        <v>6</v>
      </c>
      <c r="F1066" s="9" t="s">
        <v>45</v>
      </c>
      <c r="G1066" s="9" t="s">
        <v>46</v>
      </c>
      <c r="H1066" s="63" t="s">
        <v>157</v>
      </c>
      <c r="I1066" s="82"/>
    </row>
    <row r="1067" spans="1:9">
      <c r="A1067" s="96" t="s">
        <v>1618</v>
      </c>
      <c r="B1067" s="14">
        <v>5.82</v>
      </c>
      <c r="C1067" s="12">
        <v>1</v>
      </c>
      <c r="D1067" s="9" t="s">
        <v>6</v>
      </c>
      <c r="E1067" s="9" t="s">
        <v>6</v>
      </c>
      <c r="F1067" s="9" t="s">
        <v>45</v>
      </c>
      <c r="G1067" s="9" t="s">
        <v>46</v>
      </c>
      <c r="H1067" s="63" t="s">
        <v>157</v>
      </c>
      <c r="I1067" s="82"/>
    </row>
    <row r="1068" spans="1:9">
      <c r="A1068" s="96" t="s">
        <v>1618</v>
      </c>
      <c r="B1068" s="14">
        <v>5.82</v>
      </c>
      <c r="C1068" s="12">
        <v>1</v>
      </c>
      <c r="D1068" s="9" t="s">
        <v>6</v>
      </c>
      <c r="E1068" s="9" t="s">
        <v>6</v>
      </c>
      <c r="F1068" s="9" t="s">
        <v>45</v>
      </c>
      <c r="G1068" s="9" t="s">
        <v>46</v>
      </c>
      <c r="H1068" s="63" t="s">
        <v>157</v>
      </c>
      <c r="I1068" s="82"/>
    </row>
    <row r="1069" spans="1:9">
      <c r="A1069" s="96" t="s">
        <v>1618</v>
      </c>
      <c r="B1069" s="14">
        <v>5.82</v>
      </c>
      <c r="C1069" s="12">
        <v>1</v>
      </c>
      <c r="D1069" s="9" t="s">
        <v>6</v>
      </c>
      <c r="E1069" s="9" t="s">
        <v>6</v>
      </c>
      <c r="F1069" s="9" t="s">
        <v>45</v>
      </c>
      <c r="G1069" s="9" t="s">
        <v>46</v>
      </c>
      <c r="H1069" s="63" t="s">
        <v>157</v>
      </c>
      <c r="I1069" s="82"/>
    </row>
    <row r="1070" spans="1:9">
      <c r="A1070" s="96" t="s">
        <v>1618</v>
      </c>
      <c r="B1070" s="14">
        <v>5.82</v>
      </c>
      <c r="C1070" s="12">
        <v>1</v>
      </c>
      <c r="D1070" s="9" t="s">
        <v>6</v>
      </c>
      <c r="E1070" s="9" t="s">
        <v>6</v>
      </c>
      <c r="F1070" s="9" t="s">
        <v>45</v>
      </c>
      <c r="G1070" s="9" t="s">
        <v>46</v>
      </c>
      <c r="H1070" s="63" t="s">
        <v>157</v>
      </c>
      <c r="I1070" s="82"/>
    </row>
    <row r="1071" spans="1:9">
      <c r="A1071" s="96" t="s">
        <v>1619</v>
      </c>
      <c r="B1071" s="14">
        <v>5.25</v>
      </c>
      <c r="C1071" s="12">
        <v>1</v>
      </c>
      <c r="D1071" s="9" t="s">
        <v>6</v>
      </c>
      <c r="E1071" s="9" t="s">
        <v>6</v>
      </c>
      <c r="F1071" s="9" t="s">
        <v>45</v>
      </c>
      <c r="G1071" s="9" t="s">
        <v>46</v>
      </c>
      <c r="H1071" s="63" t="s">
        <v>157</v>
      </c>
      <c r="I1071" s="82"/>
    </row>
    <row r="1072" spans="1:9">
      <c r="A1072" s="96" t="s">
        <v>1619</v>
      </c>
      <c r="B1072" s="14">
        <v>4.6900000000000004</v>
      </c>
      <c r="C1072" s="12">
        <v>1</v>
      </c>
      <c r="D1072" s="9" t="s">
        <v>6</v>
      </c>
      <c r="E1072" s="9" t="s">
        <v>6</v>
      </c>
      <c r="F1072" s="9" t="s">
        <v>45</v>
      </c>
      <c r="G1072" s="9" t="s">
        <v>46</v>
      </c>
      <c r="H1072" s="63" t="s">
        <v>157</v>
      </c>
      <c r="I1072" s="82"/>
    </row>
    <row r="1073" spans="1:9">
      <c r="A1073" s="96" t="s">
        <v>1619</v>
      </c>
      <c r="B1073" s="14">
        <v>4.6900000000000004</v>
      </c>
      <c r="C1073" s="12">
        <v>1</v>
      </c>
      <c r="D1073" s="9" t="s">
        <v>6</v>
      </c>
      <c r="E1073" s="9" t="s">
        <v>6</v>
      </c>
      <c r="F1073" s="9" t="s">
        <v>45</v>
      </c>
      <c r="G1073" s="9" t="s">
        <v>46</v>
      </c>
      <c r="H1073" s="63" t="s">
        <v>157</v>
      </c>
      <c r="I1073" s="82"/>
    </row>
    <row r="1074" spans="1:9">
      <c r="A1074" s="96" t="s">
        <v>1619</v>
      </c>
      <c r="B1074" s="14">
        <v>4.6900000000000004</v>
      </c>
      <c r="C1074" s="12">
        <v>1</v>
      </c>
      <c r="D1074" s="9" t="s">
        <v>6</v>
      </c>
      <c r="E1074" s="9" t="s">
        <v>6</v>
      </c>
      <c r="F1074" s="9" t="s">
        <v>45</v>
      </c>
      <c r="G1074" s="9" t="s">
        <v>46</v>
      </c>
      <c r="H1074" s="63" t="s">
        <v>157</v>
      </c>
      <c r="I1074" s="82"/>
    </row>
    <row r="1075" spans="1:9">
      <c r="A1075" s="96" t="s">
        <v>1619</v>
      </c>
      <c r="B1075" s="14">
        <v>4.6900000000000004</v>
      </c>
      <c r="C1075" s="12">
        <v>1</v>
      </c>
      <c r="D1075" s="9" t="s">
        <v>6</v>
      </c>
      <c r="E1075" s="9" t="s">
        <v>6</v>
      </c>
      <c r="F1075" s="9" t="s">
        <v>45</v>
      </c>
      <c r="G1075" s="9" t="s">
        <v>46</v>
      </c>
      <c r="H1075" s="63" t="s">
        <v>157</v>
      </c>
      <c r="I1075" s="82"/>
    </row>
    <row r="1076" spans="1:9">
      <c r="A1076" s="96" t="s">
        <v>1619</v>
      </c>
      <c r="B1076" s="14">
        <v>4.6900000000000004</v>
      </c>
      <c r="C1076" s="12">
        <v>1</v>
      </c>
      <c r="D1076" s="9" t="s">
        <v>6</v>
      </c>
      <c r="E1076" s="9" t="s">
        <v>6</v>
      </c>
      <c r="F1076" s="9" t="s">
        <v>45</v>
      </c>
      <c r="G1076" s="9" t="s">
        <v>46</v>
      </c>
      <c r="H1076" s="63" t="s">
        <v>157</v>
      </c>
      <c r="I1076" s="82"/>
    </row>
    <row r="1077" spans="1:9">
      <c r="A1077" s="96" t="s">
        <v>1619</v>
      </c>
      <c r="B1077" s="14">
        <v>4.6900000000000004</v>
      </c>
      <c r="C1077" s="12">
        <v>1</v>
      </c>
      <c r="D1077" s="9" t="s">
        <v>6</v>
      </c>
      <c r="E1077" s="9" t="s">
        <v>6</v>
      </c>
      <c r="F1077" s="9" t="s">
        <v>45</v>
      </c>
      <c r="G1077" s="9" t="s">
        <v>46</v>
      </c>
      <c r="H1077" s="63" t="s">
        <v>157</v>
      </c>
      <c r="I1077" s="82"/>
    </row>
    <row r="1078" spans="1:9">
      <c r="A1078" s="96" t="s">
        <v>1619</v>
      </c>
      <c r="B1078" s="14">
        <v>4.6900000000000004</v>
      </c>
      <c r="C1078" s="12">
        <v>1</v>
      </c>
      <c r="D1078" s="9" t="s">
        <v>6</v>
      </c>
      <c r="E1078" s="9" t="s">
        <v>6</v>
      </c>
      <c r="F1078" s="9" t="s">
        <v>45</v>
      </c>
      <c r="G1078" s="9" t="s">
        <v>46</v>
      </c>
      <c r="H1078" s="63" t="s">
        <v>157</v>
      </c>
      <c r="I1078" s="82"/>
    </row>
    <row r="1079" spans="1:9">
      <c r="A1079" s="96" t="s">
        <v>1619</v>
      </c>
      <c r="B1079" s="14">
        <v>4.6900000000000004</v>
      </c>
      <c r="C1079" s="12">
        <v>1</v>
      </c>
      <c r="D1079" s="9" t="s">
        <v>6</v>
      </c>
      <c r="E1079" s="9" t="s">
        <v>6</v>
      </c>
      <c r="F1079" s="9" t="s">
        <v>45</v>
      </c>
      <c r="G1079" s="9" t="s">
        <v>46</v>
      </c>
      <c r="H1079" s="63" t="s">
        <v>157</v>
      </c>
      <c r="I1079" s="82"/>
    </row>
    <row r="1080" spans="1:9">
      <c r="A1080" s="96" t="s">
        <v>1619</v>
      </c>
      <c r="B1080" s="14">
        <v>4.6900000000000004</v>
      </c>
      <c r="C1080" s="12">
        <v>1</v>
      </c>
      <c r="D1080" s="9" t="s">
        <v>6</v>
      </c>
      <c r="E1080" s="9" t="s">
        <v>6</v>
      </c>
      <c r="F1080" s="9" t="s">
        <v>45</v>
      </c>
      <c r="G1080" s="9" t="s">
        <v>46</v>
      </c>
      <c r="H1080" s="63" t="s">
        <v>157</v>
      </c>
      <c r="I1080" s="82"/>
    </row>
    <row r="1081" spans="1:9">
      <c r="A1081" s="96" t="s">
        <v>1619</v>
      </c>
      <c r="B1081" s="14">
        <v>4.6900000000000004</v>
      </c>
      <c r="C1081" s="12">
        <v>1</v>
      </c>
      <c r="D1081" s="9" t="s">
        <v>6</v>
      </c>
      <c r="E1081" s="9" t="s">
        <v>6</v>
      </c>
      <c r="F1081" s="9" t="s">
        <v>45</v>
      </c>
      <c r="G1081" s="9" t="s">
        <v>46</v>
      </c>
      <c r="H1081" s="63" t="s">
        <v>157</v>
      </c>
      <c r="I1081" s="82"/>
    </row>
    <row r="1082" spans="1:9" ht="14.25" customHeight="1">
      <c r="A1082" s="96" t="s">
        <v>1619</v>
      </c>
      <c r="B1082" s="14">
        <v>4.6900000000000004</v>
      </c>
      <c r="C1082" s="12">
        <v>1</v>
      </c>
      <c r="D1082" s="9" t="s">
        <v>6</v>
      </c>
      <c r="E1082" s="9" t="s">
        <v>6</v>
      </c>
      <c r="F1082" s="9" t="s">
        <v>45</v>
      </c>
      <c r="G1082" s="9" t="s">
        <v>46</v>
      </c>
      <c r="H1082" s="63" t="s">
        <v>157</v>
      </c>
      <c r="I1082" s="82"/>
    </row>
    <row r="1083" spans="1:9">
      <c r="A1083" s="96" t="s">
        <v>4349</v>
      </c>
      <c r="B1083" s="14">
        <v>4.6900000000000004</v>
      </c>
      <c r="C1083" s="12">
        <v>1</v>
      </c>
      <c r="D1083" s="9" t="s">
        <v>6</v>
      </c>
      <c r="E1083" s="9" t="s">
        <v>6</v>
      </c>
      <c r="F1083" s="9" t="s">
        <v>45</v>
      </c>
      <c r="G1083" s="9" t="s">
        <v>46</v>
      </c>
      <c r="H1083" s="63" t="s">
        <v>157</v>
      </c>
      <c r="I1083" s="83">
        <f>B1043+B1045+B1046+B1047++B1048+B1049+B1050+B1051+B1052+B1053+B1054+B1055+B1056+B1057+B1058+B1059+B1060+B1061+B1062+B1063+B1064+B1065+B1066+B1067+B1068+B1069+B1070+B1071+B1072+B1081+B1083+B1044+B1074+B1073+B1082+B1075+B1076+B1077+B1078+B1079+B1080</f>
        <v>257.84999999999997</v>
      </c>
    </row>
    <row r="1084" spans="1:9">
      <c r="A1084" s="85" t="s">
        <v>1620</v>
      </c>
      <c r="B1084" s="14">
        <v>130</v>
      </c>
      <c r="C1084" s="9" t="s">
        <v>44</v>
      </c>
      <c r="D1084" s="9" t="s">
        <v>6</v>
      </c>
      <c r="E1084" s="9" t="s">
        <v>6</v>
      </c>
      <c r="F1084" s="9" t="s">
        <v>45</v>
      </c>
      <c r="G1084" s="9" t="s">
        <v>46</v>
      </c>
      <c r="H1084" s="63" t="s">
        <v>157</v>
      </c>
      <c r="I1084" s="82"/>
    </row>
    <row r="1085" spans="1:9">
      <c r="A1085" s="85" t="s">
        <v>1621</v>
      </c>
      <c r="B1085" s="14">
        <v>106.6</v>
      </c>
      <c r="C1085" s="9" t="s">
        <v>44</v>
      </c>
      <c r="D1085" s="9" t="s">
        <v>6</v>
      </c>
      <c r="E1085" s="9" t="s">
        <v>6</v>
      </c>
      <c r="F1085" s="9" t="s">
        <v>45</v>
      </c>
      <c r="G1085" s="9" t="s">
        <v>46</v>
      </c>
      <c r="H1085" s="63" t="s">
        <v>157</v>
      </c>
      <c r="I1085" s="82"/>
    </row>
    <row r="1086" spans="1:9">
      <c r="A1086" s="85" t="s">
        <v>1622</v>
      </c>
      <c r="B1086" s="14">
        <v>90.61</v>
      </c>
      <c r="C1086" s="9" t="s">
        <v>44</v>
      </c>
      <c r="D1086" s="9" t="s">
        <v>6</v>
      </c>
      <c r="E1086" s="9" t="s">
        <v>6</v>
      </c>
      <c r="F1086" s="9" t="s">
        <v>45</v>
      </c>
      <c r="G1086" s="9" t="s">
        <v>46</v>
      </c>
      <c r="H1086" s="63" t="s">
        <v>157</v>
      </c>
      <c r="I1086" s="82"/>
    </row>
    <row r="1087" spans="1:9">
      <c r="A1087" s="96" t="s">
        <v>4008</v>
      </c>
      <c r="B1087" s="14">
        <v>95.57</v>
      </c>
      <c r="C1087" s="9" t="s">
        <v>44</v>
      </c>
      <c r="D1087" s="9" t="s">
        <v>6</v>
      </c>
      <c r="E1087" s="9" t="s">
        <v>6</v>
      </c>
      <c r="F1087" s="9" t="s">
        <v>45</v>
      </c>
      <c r="G1087" s="9" t="s">
        <v>46</v>
      </c>
      <c r="H1087" s="63" t="s">
        <v>157</v>
      </c>
      <c r="I1087" s="82"/>
    </row>
    <row r="1088" spans="1:9">
      <c r="A1088" s="96" t="s">
        <v>4008</v>
      </c>
      <c r="B1088" s="14">
        <v>95.57</v>
      </c>
      <c r="C1088" s="9" t="s">
        <v>44</v>
      </c>
      <c r="D1088" s="9" t="s">
        <v>6</v>
      </c>
      <c r="E1088" s="9" t="s">
        <v>6</v>
      </c>
      <c r="F1088" s="9" t="s">
        <v>45</v>
      </c>
      <c r="G1088" s="9" t="s">
        <v>46</v>
      </c>
      <c r="H1088" s="63" t="s">
        <v>157</v>
      </c>
      <c r="I1088" s="82"/>
    </row>
    <row r="1089" spans="1:9">
      <c r="A1089" s="96" t="s">
        <v>4008</v>
      </c>
      <c r="B1089" s="14">
        <v>95.57</v>
      </c>
      <c r="C1089" s="9" t="s">
        <v>44</v>
      </c>
      <c r="D1089" s="9" t="s">
        <v>6</v>
      </c>
      <c r="E1089" s="9" t="s">
        <v>6</v>
      </c>
      <c r="F1089" s="9" t="s">
        <v>45</v>
      </c>
      <c r="G1089" s="9" t="s">
        <v>46</v>
      </c>
      <c r="H1089" s="63" t="s">
        <v>157</v>
      </c>
      <c r="I1089" s="82"/>
    </row>
    <row r="1090" spans="1:9">
      <c r="A1090" s="96" t="s">
        <v>1623</v>
      </c>
      <c r="B1090" s="14">
        <v>88.01</v>
      </c>
      <c r="C1090" s="9" t="s">
        <v>44</v>
      </c>
      <c r="D1090" s="9" t="s">
        <v>6</v>
      </c>
      <c r="E1090" s="9" t="s">
        <v>6</v>
      </c>
      <c r="F1090" s="9" t="s">
        <v>45</v>
      </c>
      <c r="G1090" s="9" t="s">
        <v>46</v>
      </c>
      <c r="H1090" s="63" t="s">
        <v>157</v>
      </c>
      <c r="I1090" s="82"/>
    </row>
    <row r="1091" spans="1:9">
      <c r="A1091" s="96" t="s">
        <v>1623</v>
      </c>
      <c r="B1091" s="14">
        <v>84.5</v>
      </c>
      <c r="C1091" s="9" t="s">
        <v>44</v>
      </c>
      <c r="D1091" s="9" t="s">
        <v>6</v>
      </c>
      <c r="E1091" s="9" t="s">
        <v>6</v>
      </c>
      <c r="F1091" s="9" t="s">
        <v>45</v>
      </c>
      <c r="G1091" s="9" t="s">
        <v>46</v>
      </c>
      <c r="H1091" s="63" t="s">
        <v>157</v>
      </c>
      <c r="I1091" s="82"/>
    </row>
    <row r="1092" spans="1:9">
      <c r="A1092" s="96" t="s">
        <v>1623</v>
      </c>
      <c r="B1092" s="14">
        <v>84.5</v>
      </c>
      <c r="C1092" s="9" t="s">
        <v>44</v>
      </c>
      <c r="D1092" s="9" t="s">
        <v>6</v>
      </c>
      <c r="E1092" s="9" t="s">
        <v>6</v>
      </c>
      <c r="F1092" s="9" t="s">
        <v>45</v>
      </c>
      <c r="G1092" s="9" t="s">
        <v>46</v>
      </c>
      <c r="H1092" s="63" t="s">
        <v>157</v>
      </c>
      <c r="I1092" s="82"/>
    </row>
    <row r="1093" spans="1:9">
      <c r="A1093" s="96" t="s">
        <v>1623</v>
      </c>
      <c r="B1093" s="14">
        <v>78</v>
      </c>
      <c r="C1093" s="9" t="s">
        <v>44</v>
      </c>
      <c r="D1093" s="9" t="s">
        <v>6</v>
      </c>
      <c r="E1093" s="9" t="s">
        <v>6</v>
      </c>
      <c r="F1093" s="9" t="s">
        <v>45</v>
      </c>
      <c r="G1093" s="9" t="s">
        <v>46</v>
      </c>
      <c r="H1093" s="63" t="s">
        <v>157</v>
      </c>
      <c r="I1093" s="82"/>
    </row>
    <row r="1094" spans="1:9">
      <c r="A1094" s="96" t="s">
        <v>1624</v>
      </c>
      <c r="B1094" s="14">
        <v>77.61</v>
      </c>
      <c r="C1094" s="9" t="s">
        <v>44</v>
      </c>
      <c r="D1094" s="9" t="s">
        <v>6</v>
      </c>
      <c r="E1094" s="9" t="s">
        <v>6</v>
      </c>
      <c r="F1094" s="9" t="s">
        <v>45</v>
      </c>
      <c r="G1094" s="9" t="s">
        <v>46</v>
      </c>
      <c r="H1094" s="63" t="s">
        <v>157</v>
      </c>
      <c r="I1094" s="82"/>
    </row>
    <row r="1095" spans="1:9">
      <c r="A1095" s="96" t="s">
        <v>1624</v>
      </c>
      <c r="B1095" s="14">
        <v>77.61</v>
      </c>
      <c r="C1095" s="9" t="s">
        <v>44</v>
      </c>
      <c r="D1095" s="9" t="s">
        <v>6</v>
      </c>
      <c r="E1095" s="9" t="s">
        <v>6</v>
      </c>
      <c r="F1095" s="9" t="s">
        <v>45</v>
      </c>
      <c r="G1095" s="9" t="s">
        <v>46</v>
      </c>
      <c r="H1095" s="63" t="s">
        <v>157</v>
      </c>
      <c r="I1095" s="82"/>
    </row>
    <row r="1096" spans="1:9">
      <c r="A1096" s="96" t="s">
        <v>1624</v>
      </c>
      <c r="B1096" s="14">
        <v>77.61</v>
      </c>
      <c r="C1096" s="9" t="s">
        <v>44</v>
      </c>
      <c r="D1096" s="9" t="s">
        <v>6</v>
      </c>
      <c r="E1096" s="9" t="s">
        <v>6</v>
      </c>
      <c r="F1096" s="9" t="s">
        <v>45</v>
      </c>
      <c r="G1096" s="9" t="s">
        <v>46</v>
      </c>
      <c r="H1096" s="63" t="s">
        <v>157</v>
      </c>
      <c r="I1096" s="82"/>
    </row>
    <row r="1097" spans="1:9">
      <c r="A1097" s="96" t="s">
        <v>1624</v>
      </c>
      <c r="B1097" s="14">
        <v>77.61</v>
      </c>
      <c r="C1097" s="9" t="s">
        <v>44</v>
      </c>
      <c r="D1097" s="9" t="s">
        <v>6</v>
      </c>
      <c r="E1097" s="9" t="s">
        <v>6</v>
      </c>
      <c r="F1097" s="9" t="s">
        <v>45</v>
      </c>
      <c r="G1097" s="9" t="s">
        <v>46</v>
      </c>
      <c r="H1097" s="63" t="s">
        <v>157</v>
      </c>
      <c r="I1097" s="82"/>
    </row>
    <row r="1098" spans="1:9">
      <c r="A1098" s="96" t="s">
        <v>1624</v>
      </c>
      <c r="B1098" s="14">
        <v>77.61</v>
      </c>
      <c r="C1098" s="9" t="s">
        <v>44</v>
      </c>
      <c r="D1098" s="9" t="s">
        <v>6</v>
      </c>
      <c r="E1098" s="9" t="s">
        <v>6</v>
      </c>
      <c r="F1098" s="9" t="s">
        <v>45</v>
      </c>
      <c r="G1098" s="9" t="s">
        <v>46</v>
      </c>
      <c r="H1098" s="63" t="s">
        <v>157</v>
      </c>
      <c r="I1098" s="82"/>
    </row>
    <row r="1099" spans="1:9">
      <c r="A1099" s="96" t="s">
        <v>1624</v>
      </c>
      <c r="B1099" s="14">
        <v>77.61</v>
      </c>
      <c r="C1099" s="9" t="s">
        <v>44</v>
      </c>
      <c r="D1099" s="9" t="s">
        <v>6</v>
      </c>
      <c r="E1099" s="9" t="s">
        <v>6</v>
      </c>
      <c r="F1099" s="9" t="s">
        <v>45</v>
      </c>
      <c r="G1099" s="9" t="s">
        <v>46</v>
      </c>
      <c r="H1099" s="63" t="s">
        <v>157</v>
      </c>
      <c r="I1099" s="82"/>
    </row>
    <row r="1100" spans="1:9">
      <c r="A1100" s="96" t="s">
        <v>1624</v>
      </c>
      <c r="B1100" s="14">
        <v>77.61</v>
      </c>
      <c r="C1100" s="9" t="s">
        <v>44</v>
      </c>
      <c r="D1100" s="9" t="s">
        <v>6</v>
      </c>
      <c r="E1100" s="9" t="s">
        <v>6</v>
      </c>
      <c r="F1100" s="9" t="s">
        <v>45</v>
      </c>
      <c r="G1100" s="9" t="s">
        <v>46</v>
      </c>
      <c r="H1100" s="63" t="s">
        <v>157</v>
      </c>
      <c r="I1100" s="82"/>
    </row>
    <row r="1101" spans="1:9">
      <c r="A1101" s="96" t="s">
        <v>1624</v>
      </c>
      <c r="B1101" s="14">
        <v>77.61</v>
      </c>
      <c r="C1101" s="9" t="s">
        <v>44</v>
      </c>
      <c r="D1101" s="9" t="s">
        <v>6</v>
      </c>
      <c r="E1101" s="9" t="s">
        <v>6</v>
      </c>
      <c r="F1101" s="9" t="s">
        <v>45</v>
      </c>
      <c r="G1101" s="9" t="s">
        <v>46</v>
      </c>
      <c r="H1101" s="63" t="s">
        <v>157</v>
      </c>
      <c r="I1101" s="82"/>
    </row>
    <row r="1102" spans="1:9">
      <c r="A1102" s="96" t="s">
        <v>1624</v>
      </c>
      <c r="B1102" s="14">
        <v>77.61</v>
      </c>
      <c r="C1102" s="9" t="s">
        <v>44</v>
      </c>
      <c r="D1102" s="9" t="s">
        <v>6</v>
      </c>
      <c r="E1102" s="9" t="s">
        <v>6</v>
      </c>
      <c r="F1102" s="9" t="s">
        <v>45</v>
      </c>
      <c r="G1102" s="9" t="s">
        <v>46</v>
      </c>
      <c r="H1102" s="63" t="s">
        <v>157</v>
      </c>
      <c r="I1102" s="82"/>
    </row>
    <row r="1103" spans="1:9">
      <c r="A1103" s="96" t="s">
        <v>1624</v>
      </c>
      <c r="B1103" s="14">
        <v>77.61</v>
      </c>
      <c r="C1103" s="9" t="s">
        <v>44</v>
      </c>
      <c r="D1103" s="9" t="s">
        <v>6</v>
      </c>
      <c r="E1103" s="9" t="s">
        <v>6</v>
      </c>
      <c r="F1103" s="9" t="s">
        <v>45</v>
      </c>
      <c r="G1103" s="9" t="s">
        <v>46</v>
      </c>
      <c r="H1103" s="63" t="s">
        <v>157</v>
      </c>
      <c r="I1103" s="82"/>
    </row>
    <row r="1104" spans="1:9">
      <c r="A1104" s="96" t="s">
        <v>1624</v>
      </c>
      <c r="B1104" s="14">
        <v>77.61</v>
      </c>
      <c r="C1104" s="9" t="s">
        <v>44</v>
      </c>
      <c r="D1104" s="9" t="s">
        <v>6</v>
      </c>
      <c r="E1104" s="9" t="s">
        <v>6</v>
      </c>
      <c r="F1104" s="9" t="s">
        <v>45</v>
      </c>
      <c r="G1104" s="9" t="s">
        <v>46</v>
      </c>
      <c r="H1104" s="63" t="s">
        <v>157</v>
      </c>
      <c r="I1104" s="82"/>
    </row>
    <row r="1105" spans="1:9">
      <c r="A1105" s="96" t="s">
        <v>1624</v>
      </c>
      <c r="B1105" s="14">
        <v>77.61</v>
      </c>
      <c r="C1105" s="9" t="s">
        <v>44</v>
      </c>
      <c r="D1105" s="9" t="s">
        <v>6</v>
      </c>
      <c r="E1105" s="9" t="s">
        <v>6</v>
      </c>
      <c r="F1105" s="9" t="s">
        <v>45</v>
      </c>
      <c r="G1105" s="9" t="s">
        <v>46</v>
      </c>
      <c r="H1105" s="63" t="s">
        <v>157</v>
      </c>
      <c r="I1105" s="82"/>
    </row>
    <row r="1106" spans="1:9">
      <c r="A1106" s="96" t="s">
        <v>4009</v>
      </c>
      <c r="B1106" s="14">
        <v>71.11</v>
      </c>
      <c r="C1106" s="9" t="s">
        <v>44</v>
      </c>
      <c r="D1106" s="9" t="s">
        <v>6</v>
      </c>
      <c r="E1106" s="9" t="s">
        <v>6</v>
      </c>
      <c r="F1106" s="9" t="s">
        <v>45</v>
      </c>
      <c r="G1106" s="9" t="s">
        <v>46</v>
      </c>
      <c r="H1106" s="63" t="s">
        <v>157</v>
      </c>
      <c r="I1106" s="82"/>
    </row>
    <row r="1107" spans="1:9">
      <c r="A1107" s="96" t="s">
        <v>4009</v>
      </c>
      <c r="B1107" s="14">
        <v>71.11</v>
      </c>
      <c r="C1107" s="9" t="s">
        <v>44</v>
      </c>
      <c r="D1107" s="9" t="s">
        <v>6</v>
      </c>
      <c r="E1107" s="9" t="s">
        <v>6</v>
      </c>
      <c r="F1107" s="9" t="s">
        <v>45</v>
      </c>
      <c r="G1107" s="9" t="s">
        <v>46</v>
      </c>
      <c r="H1107" s="63" t="s">
        <v>157</v>
      </c>
      <c r="I1107" s="82"/>
    </row>
    <row r="1108" spans="1:9">
      <c r="A1108" s="96" t="s">
        <v>1625</v>
      </c>
      <c r="B1108" s="14">
        <v>67.209999999999994</v>
      </c>
      <c r="C1108" s="9" t="s">
        <v>44</v>
      </c>
      <c r="D1108" s="9" t="s">
        <v>6</v>
      </c>
      <c r="E1108" s="9" t="s">
        <v>6</v>
      </c>
      <c r="F1108" s="9" t="s">
        <v>45</v>
      </c>
      <c r="G1108" s="9" t="s">
        <v>46</v>
      </c>
      <c r="H1108" s="63" t="s">
        <v>157</v>
      </c>
      <c r="I1108" s="82"/>
    </row>
    <row r="1109" spans="1:9">
      <c r="A1109" s="96" t="s">
        <v>1625</v>
      </c>
      <c r="B1109" s="14">
        <v>67.209999999999994</v>
      </c>
      <c r="C1109" s="9" t="s">
        <v>44</v>
      </c>
      <c r="D1109" s="9" t="s">
        <v>6</v>
      </c>
      <c r="E1109" s="9" t="s">
        <v>6</v>
      </c>
      <c r="F1109" s="9" t="s">
        <v>45</v>
      </c>
      <c r="G1109" s="9" t="s">
        <v>46</v>
      </c>
      <c r="H1109" s="63" t="s">
        <v>157</v>
      </c>
      <c r="I1109" s="82"/>
    </row>
    <row r="1110" spans="1:9">
      <c r="A1110" s="96" t="s">
        <v>1625</v>
      </c>
      <c r="B1110" s="14">
        <v>67.209999999999994</v>
      </c>
      <c r="C1110" s="9" t="s">
        <v>44</v>
      </c>
      <c r="D1110" s="9" t="s">
        <v>6</v>
      </c>
      <c r="E1110" s="9" t="s">
        <v>6</v>
      </c>
      <c r="F1110" s="9" t="s">
        <v>45</v>
      </c>
      <c r="G1110" s="9" t="s">
        <v>46</v>
      </c>
      <c r="H1110" s="63" t="s">
        <v>157</v>
      </c>
      <c r="I1110" s="82"/>
    </row>
    <row r="1111" spans="1:9">
      <c r="A1111" s="96" t="s">
        <v>1625</v>
      </c>
      <c r="B1111" s="14">
        <v>67.209999999999994</v>
      </c>
      <c r="C1111" s="9" t="s">
        <v>44</v>
      </c>
      <c r="D1111" s="9" t="s">
        <v>6</v>
      </c>
      <c r="E1111" s="9" t="s">
        <v>6</v>
      </c>
      <c r="F1111" s="9" t="s">
        <v>45</v>
      </c>
      <c r="G1111" s="9" t="s">
        <v>46</v>
      </c>
      <c r="H1111" s="63" t="s">
        <v>157</v>
      </c>
      <c r="I1111" s="82"/>
    </row>
    <row r="1112" spans="1:9">
      <c r="A1112" s="96" t="s">
        <v>1625</v>
      </c>
      <c r="B1112" s="14">
        <v>67.209999999999994</v>
      </c>
      <c r="C1112" s="9" t="s">
        <v>44</v>
      </c>
      <c r="D1112" s="9" t="s">
        <v>6</v>
      </c>
      <c r="E1112" s="9" t="s">
        <v>6</v>
      </c>
      <c r="F1112" s="9" t="s">
        <v>45</v>
      </c>
      <c r="G1112" s="9" t="s">
        <v>46</v>
      </c>
      <c r="H1112" s="63" t="s">
        <v>157</v>
      </c>
      <c r="I1112" s="82"/>
    </row>
    <row r="1113" spans="1:9" ht="12.75" customHeight="1">
      <c r="A1113" s="96" t="s">
        <v>1626</v>
      </c>
      <c r="B1113" s="14">
        <v>60.71</v>
      </c>
      <c r="C1113" s="9" t="s">
        <v>44</v>
      </c>
      <c r="D1113" s="9" t="s">
        <v>6</v>
      </c>
      <c r="E1113" s="9" t="s">
        <v>6</v>
      </c>
      <c r="F1113" s="9" t="s">
        <v>45</v>
      </c>
      <c r="G1113" s="9" t="s">
        <v>46</v>
      </c>
      <c r="H1113" s="63" t="s">
        <v>157</v>
      </c>
      <c r="I1113" s="82"/>
    </row>
    <row r="1114" spans="1:9">
      <c r="A1114" s="96" t="s">
        <v>1626</v>
      </c>
      <c r="B1114" s="14">
        <v>54.21</v>
      </c>
      <c r="C1114" s="9" t="s">
        <v>44</v>
      </c>
      <c r="D1114" s="9" t="s">
        <v>6</v>
      </c>
      <c r="E1114" s="9" t="s">
        <v>6</v>
      </c>
      <c r="F1114" s="9" t="s">
        <v>45</v>
      </c>
      <c r="G1114" s="9" t="s">
        <v>46</v>
      </c>
      <c r="H1114" s="63" t="s">
        <v>157</v>
      </c>
      <c r="I1114" s="82"/>
    </row>
    <row r="1115" spans="1:9">
      <c r="A1115" s="96" t="s">
        <v>1626</v>
      </c>
      <c r="B1115" s="14">
        <v>54.21</v>
      </c>
      <c r="C1115" s="9" t="s">
        <v>44</v>
      </c>
      <c r="D1115" s="9" t="s">
        <v>6</v>
      </c>
      <c r="E1115" s="9" t="s">
        <v>6</v>
      </c>
      <c r="F1115" s="9" t="s">
        <v>45</v>
      </c>
      <c r="G1115" s="9" t="s">
        <v>46</v>
      </c>
      <c r="H1115" s="63" t="s">
        <v>157</v>
      </c>
      <c r="I1115" s="82"/>
    </row>
    <row r="1116" spans="1:9">
      <c r="A1116" s="96" t="s">
        <v>1626</v>
      </c>
      <c r="B1116" s="14">
        <v>54.21</v>
      </c>
      <c r="C1116" s="9" t="s">
        <v>44</v>
      </c>
      <c r="D1116" s="9" t="s">
        <v>6</v>
      </c>
      <c r="E1116" s="9" t="s">
        <v>6</v>
      </c>
      <c r="F1116" s="9" t="s">
        <v>45</v>
      </c>
      <c r="G1116" s="9" t="s">
        <v>46</v>
      </c>
      <c r="H1116" s="63" t="s">
        <v>157</v>
      </c>
      <c r="I1116" s="82"/>
    </row>
    <row r="1117" spans="1:9">
      <c r="A1117" s="96" t="s">
        <v>1626</v>
      </c>
      <c r="B1117" s="14">
        <v>54.21</v>
      </c>
      <c r="C1117" s="9" t="s">
        <v>44</v>
      </c>
      <c r="D1117" s="9" t="s">
        <v>6</v>
      </c>
      <c r="E1117" s="9" t="s">
        <v>6</v>
      </c>
      <c r="F1117" s="9" t="s">
        <v>45</v>
      </c>
      <c r="G1117" s="9" t="s">
        <v>46</v>
      </c>
      <c r="H1117" s="63" t="s">
        <v>157</v>
      </c>
      <c r="I1117" s="82"/>
    </row>
    <row r="1118" spans="1:9">
      <c r="A1118" s="96" t="s">
        <v>1626</v>
      </c>
      <c r="B1118" s="14">
        <v>54.21</v>
      </c>
      <c r="C1118" s="9" t="s">
        <v>44</v>
      </c>
      <c r="D1118" s="9" t="s">
        <v>6</v>
      </c>
      <c r="E1118" s="9" t="s">
        <v>6</v>
      </c>
      <c r="F1118" s="9" t="s">
        <v>45</v>
      </c>
      <c r="G1118" s="9" t="s">
        <v>46</v>
      </c>
      <c r="H1118" s="63" t="s">
        <v>157</v>
      </c>
      <c r="I1118" s="82"/>
    </row>
    <row r="1119" spans="1:9">
      <c r="A1119" s="96" t="s">
        <v>1626</v>
      </c>
      <c r="B1119" s="14">
        <v>54.21</v>
      </c>
      <c r="C1119" s="9" t="s">
        <v>44</v>
      </c>
      <c r="D1119" s="9" t="s">
        <v>6</v>
      </c>
      <c r="E1119" s="9" t="s">
        <v>6</v>
      </c>
      <c r="F1119" s="9" t="s">
        <v>45</v>
      </c>
      <c r="G1119" s="9" t="s">
        <v>46</v>
      </c>
      <c r="H1119" s="63" t="s">
        <v>157</v>
      </c>
      <c r="I1119" s="82"/>
    </row>
    <row r="1120" spans="1:9">
      <c r="A1120" s="96" t="s">
        <v>1626</v>
      </c>
      <c r="B1120" s="14">
        <v>54.21</v>
      </c>
      <c r="C1120" s="9" t="s">
        <v>44</v>
      </c>
      <c r="D1120" s="9" t="s">
        <v>6</v>
      </c>
      <c r="E1120" s="9" t="s">
        <v>6</v>
      </c>
      <c r="F1120" s="9" t="s">
        <v>45</v>
      </c>
      <c r="G1120" s="9" t="s">
        <v>46</v>
      </c>
      <c r="H1120" s="63" t="s">
        <v>157</v>
      </c>
      <c r="I1120" s="82"/>
    </row>
    <row r="1121" spans="1:9">
      <c r="A1121" s="96" t="s">
        <v>1626</v>
      </c>
      <c r="B1121" s="14">
        <v>54.21</v>
      </c>
      <c r="C1121" s="9" t="s">
        <v>44</v>
      </c>
      <c r="D1121" s="9" t="s">
        <v>6</v>
      </c>
      <c r="E1121" s="9" t="s">
        <v>6</v>
      </c>
      <c r="F1121" s="9" t="s">
        <v>45</v>
      </c>
      <c r="G1121" s="9" t="s">
        <v>46</v>
      </c>
      <c r="H1121" s="63" t="s">
        <v>157</v>
      </c>
      <c r="I1121" s="82"/>
    </row>
    <row r="1122" spans="1:9">
      <c r="A1122" s="96" t="s">
        <v>1626</v>
      </c>
      <c r="B1122" s="14">
        <v>54.21</v>
      </c>
      <c r="C1122" s="9" t="s">
        <v>44</v>
      </c>
      <c r="D1122" s="9" t="s">
        <v>6</v>
      </c>
      <c r="E1122" s="9" t="s">
        <v>6</v>
      </c>
      <c r="F1122" s="9" t="s">
        <v>45</v>
      </c>
      <c r="G1122" s="9" t="s">
        <v>46</v>
      </c>
      <c r="H1122" s="63" t="s">
        <v>157</v>
      </c>
      <c r="I1122" s="82"/>
    </row>
    <row r="1123" spans="1:9">
      <c r="A1123" s="96" t="s">
        <v>1626</v>
      </c>
      <c r="B1123" s="14">
        <v>54.21</v>
      </c>
      <c r="C1123" s="9" t="s">
        <v>44</v>
      </c>
      <c r="D1123" s="9" t="s">
        <v>6</v>
      </c>
      <c r="E1123" s="9" t="s">
        <v>6</v>
      </c>
      <c r="F1123" s="9" t="s">
        <v>45</v>
      </c>
      <c r="G1123" s="9" t="s">
        <v>46</v>
      </c>
      <c r="H1123" s="63" t="s">
        <v>157</v>
      </c>
      <c r="I1123" s="82"/>
    </row>
    <row r="1124" spans="1:9">
      <c r="A1124" s="96" t="s">
        <v>1626</v>
      </c>
      <c r="B1124" s="14">
        <v>54.21</v>
      </c>
      <c r="C1124" s="9" t="s">
        <v>44</v>
      </c>
      <c r="D1124" s="9" t="s">
        <v>6</v>
      </c>
      <c r="E1124" s="9" t="s">
        <v>6</v>
      </c>
      <c r="F1124" s="9" t="s">
        <v>45</v>
      </c>
      <c r="G1124" s="9" t="s">
        <v>46</v>
      </c>
      <c r="H1124" s="63" t="s">
        <v>157</v>
      </c>
      <c r="I1124" s="82"/>
    </row>
    <row r="1125" spans="1:9">
      <c r="A1125" s="96" t="s">
        <v>4010</v>
      </c>
      <c r="B1125" s="14">
        <v>54.21</v>
      </c>
      <c r="C1125" s="9" t="s">
        <v>44</v>
      </c>
      <c r="D1125" s="9" t="s">
        <v>6</v>
      </c>
      <c r="E1125" s="9" t="s">
        <v>6</v>
      </c>
      <c r="F1125" s="9" t="s">
        <v>45</v>
      </c>
      <c r="G1125" s="9" t="s">
        <v>46</v>
      </c>
      <c r="H1125" s="63" t="s">
        <v>157</v>
      </c>
      <c r="I1125" s="83">
        <f>B1084+B1088+B1089+B1090+B1091+B1092+B1093+B1094+B1095+B1096+B1097+B1098+B1099+B1100+B1101+B1102+B1103+B1104+B1105+B1106+B1107+B1108+B1109+B1110+B1111+B1112+B1113+B1114+B1115+B1116+B1125+B1087+B1086+B1118+B1117+B1085+B1119+B1120+B1121+B1122+B1123+B1124</f>
        <v>3069.75</v>
      </c>
    </row>
    <row r="1126" spans="1:9">
      <c r="A1126" s="206" t="s">
        <v>1627</v>
      </c>
      <c r="B1126" s="14">
        <v>1.5</v>
      </c>
      <c r="C1126" s="9" t="s">
        <v>44</v>
      </c>
      <c r="D1126" s="9" t="s">
        <v>6</v>
      </c>
      <c r="E1126" s="9" t="s">
        <v>6</v>
      </c>
      <c r="F1126" s="9" t="s">
        <v>45</v>
      </c>
      <c r="G1126" s="9" t="s">
        <v>46</v>
      </c>
      <c r="H1126" s="63" t="s">
        <v>157</v>
      </c>
      <c r="I1126" s="82"/>
    </row>
    <row r="1127" spans="1:9" ht="22.5" customHeight="1">
      <c r="A1127" s="206" t="s">
        <v>1628</v>
      </c>
      <c r="B1127" s="14">
        <v>1.23</v>
      </c>
      <c r="C1127" s="9" t="s">
        <v>44</v>
      </c>
      <c r="D1127" s="9" t="s">
        <v>6</v>
      </c>
      <c r="E1127" s="9" t="s">
        <v>6</v>
      </c>
      <c r="F1127" s="9" t="s">
        <v>45</v>
      </c>
      <c r="G1127" s="9" t="s">
        <v>46</v>
      </c>
      <c r="H1127" s="63" t="s">
        <v>157</v>
      </c>
      <c r="I1127" s="82"/>
    </row>
    <row r="1128" spans="1:9">
      <c r="A1128" s="206" t="s">
        <v>4350</v>
      </c>
      <c r="B1128" s="14">
        <v>1.1000000000000001</v>
      </c>
      <c r="C1128" s="9" t="s">
        <v>44</v>
      </c>
      <c r="D1128" s="9" t="s">
        <v>6</v>
      </c>
      <c r="E1128" s="9" t="s">
        <v>6</v>
      </c>
      <c r="F1128" s="9" t="s">
        <v>45</v>
      </c>
      <c r="G1128" s="9" t="s">
        <v>46</v>
      </c>
      <c r="H1128" s="63" t="s">
        <v>157</v>
      </c>
      <c r="I1128" s="82"/>
    </row>
    <row r="1129" spans="1:9">
      <c r="A1129" s="206" t="s">
        <v>4350</v>
      </c>
      <c r="B1129" s="14">
        <v>1.1000000000000001</v>
      </c>
      <c r="C1129" s="9" t="s">
        <v>44</v>
      </c>
      <c r="D1129" s="9" t="s">
        <v>6</v>
      </c>
      <c r="E1129" s="9" t="s">
        <v>6</v>
      </c>
      <c r="F1129" s="9" t="s">
        <v>45</v>
      </c>
      <c r="G1129" s="9" t="s">
        <v>46</v>
      </c>
      <c r="H1129" s="63" t="s">
        <v>157</v>
      </c>
      <c r="I1129" s="82"/>
    </row>
    <row r="1130" spans="1:9">
      <c r="A1130" s="206" t="s">
        <v>4350</v>
      </c>
      <c r="B1130" s="14">
        <v>1.1000000000000001</v>
      </c>
      <c r="C1130" s="9" t="s">
        <v>44</v>
      </c>
      <c r="D1130" s="9" t="s">
        <v>6</v>
      </c>
      <c r="E1130" s="9" t="s">
        <v>6</v>
      </c>
      <c r="F1130" s="9" t="s">
        <v>45</v>
      </c>
      <c r="G1130" s="9" t="s">
        <v>46</v>
      </c>
      <c r="H1130" s="63" t="s">
        <v>157</v>
      </c>
      <c r="I1130" s="82"/>
    </row>
    <row r="1131" spans="1:9">
      <c r="A1131" s="206" t="s">
        <v>1629</v>
      </c>
      <c r="B1131" s="14">
        <v>1.02</v>
      </c>
      <c r="C1131" s="9" t="s">
        <v>44</v>
      </c>
      <c r="D1131" s="9" t="s">
        <v>6</v>
      </c>
      <c r="E1131" s="9" t="s">
        <v>6</v>
      </c>
      <c r="F1131" s="9" t="s">
        <v>45</v>
      </c>
      <c r="G1131" s="9" t="s">
        <v>46</v>
      </c>
      <c r="H1131" s="63" t="s">
        <v>157</v>
      </c>
      <c r="I1131" s="82"/>
    </row>
    <row r="1132" spans="1:9">
      <c r="A1132" s="206" t="s">
        <v>1629</v>
      </c>
      <c r="B1132" s="14">
        <v>0.98</v>
      </c>
      <c r="C1132" s="9" t="s">
        <v>44</v>
      </c>
      <c r="D1132" s="9" t="s">
        <v>6</v>
      </c>
      <c r="E1132" s="9" t="s">
        <v>6</v>
      </c>
      <c r="F1132" s="9" t="s">
        <v>45</v>
      </c>
      <c r="G1132" s="9" t="s">
        <v>46</v>
      </c>
      <c r="H1132" s="63" t="s">
        <v>157</v>
      </c>
      <c r="I1132" s="82"/>
    </row>
    <row r="1133" spans="1:9">
      <c r="A1133" s="206" t="s">
        <v>4351</v>
      </c>
      <c r="B1133" s="14">
        <v>0.98</v>
      </c>
      <c r="C1133" s="9" t="s">
        <v>44</v>
      </c>
      <c r="D1133" s="9" t="s">
        <v>6</v>
      </c>
      <c r="E1133" s="9" t="s">
        <v>6</v>
      </c>
      <c r="F1133" s="9" t="s">
        <v>45</v>
      </c>
      <c r="G1133" s="9" t="s">
        <v>46</v>
      </c>
      <c r="H1133" s="63" t="s">
        <v>157</v>
      </c>
      <c r="I1133" s="82"/>
    </row>
    <row r="1134" spans="1:9">
      <c r="A1134" s="206" t="s">
        <v>4351</v>
      </c>
      <c r="B1134" s="14">
        <v>0.9</v>
      </c>
      <c r="C1134" s="9" t="s">
        <v>44</v>
      </c>
      <c r="D1134" s="9" t="s">
        <v>6</v>
      </c>
      <c r="E1134" s="9" t="s">
        <v>6</v>
      </c>
      <c r="F1134" s="9" t="s">
        <v>45</v>
      </c>
      <c r="G1134" s="9" t="s">
        <v>46</v>
      </c>
      <c r="H1134" s="63" t="s">
        <v>157</v>
      </c>
      <c r="I1134" s="82"/>
    </row>
    <row r="1135" spans="1:9">
      <c r="A1135" s="206" t="s">
        <v>1630</v>
      </c>
      <c r="B1135" s="14">
        <v>0.9</v>
      </c>
      <c r="C1135" s="9" t="s">
        <v>44</v>
      </c>
      <c r="D1135" s="9" t="s">
        <v>6</v>
      </c>
      <c r="E1135" s="9" t="s">
        <v>6</v>
      </c>
      <c r="F1135" s="9" t="s">
        <v>45</v>
      </c>
      <c r="G1135" s="9" t="s">
        <v>46</v>
      </c>
      <c r="H1135" s="63" t="s">
        <v>157</v>
      </c>
      <c r="I1135" s="82"/>
    </row>
    <row r="1136" spans="1:9">
      <c r="A1136" s="206" t="s">
        <v>1630</v>
      </c>
      <c r="B1136" s="14">
        <v>0.9</v>
      </c>
      <c r="C1136" s="9" t="s">
        <v>44</v>
      </c>
      <c r="D1136" s="9" t="s">
        <v>6</v>
      </c>
      <c r="E1136" s="9" t="s">
        <v>6</v>
      </c>
      <c r="F1136" s="9" t="s">
        <v>45</v>
      </c>
      <c r="G1136" s="9" t="s">
        <v>46</v>
      </c>
      <c r="H1136" s="63" t="s">
        <v>157</v>
      </c>
      <c r="I1136" s="82"/>
    </row>
    <row r="1137" spans="1:9">
      <c r="A1137" s="206" t="s">
        <v>1630</v>
      </c>
      <c r="B1137" s="14">
        <v>0.9</v>
      </c>
      <c r="C1137" s="9" t="s">
        <v>44</v>
      </c>
      <c r="D1137" s="9" t="s">
        <v>6</v>
      </c>
      <c r="E1137" s="9" t="s">
        <v>6</v>
      </c>
      <c r="F1137" s="9" t="s">
        <v>45</v>
      </c>
      <c r="G1137" s="9" t="s">
        <v>46</v>
      </c>
      <c r="H1137" s="63" t="s">
        <v>157</v>
      </c>
      <c r="I1137" s="82"/>
    </row>
    <row r="1138" spans="1:9">
      <c r="A1138" s="206" t="s">
        <v>1630</v>
      </c>
      <c r="B1138" s="14">
        <v>0.9</v>
      </c>
      <c r="C1138" s="9" t="s">
        <v>44</v>
      </c>
      <c r="D1138" s="9" t="s">
        <v>6</v>
      </c>
      <c r="E1138" s="9" t="s">
        <v>6</v>
      </c>
      <c r="F1138" s="9" t="s">
        <v>45</v>
      </c>
      <c r="G1138" s="9" t="s">
        <v>46</v>
      </c>
      <c r="H1138" s="63" t="s">
        <v>157</v>
      </c>
      <c r="I1138" s="82"/>
    </row>
    <row r="1139" spans="1:9">
      <c r="A1139" s="206" t="s">
        <v>1630</v>
      </c>
      <c r="B1139" s="14">
        <v>0.9</v>
      </c>
      <c r="C1139" s="9" t="s">
        <v>44</v>
      </c>
      <c r="D1139" s="9" t="s">
        <v>6</v>
      </c>
      <c r="E1139" s="9" t="s">
        <v>6</v>
      </c>
      <c r="F1139" s="9" t="s">
        <v>45</v>
      </c>
      <c r="G1139" s="9" t="s">
        <v>46</v>
      </c>
      <c r="H1139" s="63" t="s">
        <v>157</v>
      </c>
      <c r="I1139" s="82"/>
    </row>
    <row r="1140" spans="1:9">
      <c r="A1140" s="206" t="s">
        <v>1630</v>
      </c>
      <c r="B1140" s="14">
        <v>0.9</v>
      </c>
      <c r="C1140" s="9" t="s">
        <v>44</v>
      </c>
      <c r="D1140" s="9" t="s">
        <v>6</v>
      </c>
      <c r="E1140" s="9" t="s">
        <v>6</v>
      </c>
      <c r="F1140" s="9" t="s">
        <v>45</v>
      </c>
      <c r="G1140" s="9" t="s">
        <v>46</v>
      </c>
      <c r="H1140" s="63" t="s">
        <v>157</v>
      </c>
      <c r="I1140" s="82"/>
    </row>
    <row r="1141" spans="1:9">
      <c r="A1141" s="206" t="s">
        <v>1630</v>
      </c>
      <c r="B1141" s="14">
        <v>0.9</v>
      </c>
      <c r="C1141" s="9" t="s">
        <v>44</v>
      </c>
      <c r="D1141" s="9" t="s">
        <v>6</v>
      </c>
      <c r="E1141" s="9" t="s">
        <v>6</v>
      </c>
      <c r="F1141" s="9" t="s">
        <v>45</v>
      </c>
      <c r="G1141" s="9" t="s">
        <v>46</v>
      </c>
      <c r="H1141" s="63" t="s">
        <v>157</v>
      </c>
      <c r="I1141" s="82"/>
    </row>
    <row r="1142" spans="1:9">
      <c r="A1142" s="206" t="s">
        <v>1630</v>
      </c>
      <c r="B1142" s="14">
        <v>0.9</v>
      </c>
      <c r="C1142" s="9" t="s">
        <v>44</v>
      </c>
      <c r="D1142" s="9" t="s">
        <v>6</v>
      </c>
      <c r="E1142" s="9" t="s">
        <v>6</v>
      </c>
      <c r="F1142" s="9" t="s">
        <v>45</v>
      </c>
      <c r="G1142" s="9" t="s">
        <v>46</v>
      </c>
      <c r="H1142" s="63" t="s">
        <v>157</v>
      </c>
      <c r="I1142" s="82"/>
    </row>
    <row r="1143" spans="1:9">
      <c r="A1143" s="206" t="s">
        <v>1630</v>
      </c>
      <c r="B1143" s="14">
        <v>0.9</v>
      </c>
      <c r="C1143" s="9" t="s">
        <v>44</v>
      </c>
      <c r="D1143" s="9" t="s">
        <v>6</v>
      </c>
      <c r="E1143" s="9" t="s">
        <v>6</v>
      </c>
      <c r="F1143" s="9" t="s">
        <v>45</v>
      </c>
      <c r="G1143" s="9" t="s">
        <v>46</v>
      </c>
      <c r="H1143" s="63" t="s">
        <v>157</v>
      </c>
      <c r="I1143" s="82"/>
    </row>
    <row r="1144" spans="1:9">
      <c r="A1144" s="206" t="s">
        <v>1630</v>
      </c>
      <c r="B1144" s="14">
        <v>0.9</v>
      </c>
      <c r="C1144" s="9" t="s">
        <v>44</v>
      </c>
      <c r="D1144" s="9" t="s">
        <v>6</v>
      </c>
      <c r="E1144" s="9" t="s">
        <v>6</v>
      </c>
      <c r="F1144" s="9" t="s">
        <v>45</v>
      </c>
      <c r="G1144" s="9" t="s">
        <v>46</v>
      </c>
      <c r="H1144" s="63" t="s">
        <v>157</v>
      </c>
      <c r="I1144" s="82"/>
    </row>
    <row r="1145" spans="1:9">
      <c r="A1145" s="206" t="s">
        <v>1630</v>
      </c>
      <c r="B1145" s="14">
        <v>0.9</v>
      </c>
      <c r="C1145" s="9" t="s">
        <v>44</v>
      </c>
      <c r="D1145" s="9" t="s">
        <v>6</v>
      </c>
      <c r="E1145" s="9" t="s">
        <v>6</v>
      </c>
      <c r="F1145" s="9" t="s">
        <v>45</v>
      </c>
      <c r="G1145" s="9" t="s">
        <v>46</v>
      </c>
      <c r="H1145" s="63" t="s">
        <v>157</v>
      </c>
      <c r="I1145" s="82"/>
    </row>
    <row r="1146" spans="1:9">
      <c r="A1146" s="206" t="s">
        <v>1630</v>
      </c>
      <c r="B1146" s="14">
        <v>0.9</v>
      </c>
      <c r="C1146" s="9" t="s">
        <v>44</v>
      </c>
      <c r="D1146" s="9" t="s">
        <v>6</v>
      </c>
      <c r="E1146" s="9" t="s">
        <v>6</v>
      </c>
      <c r="F1146" s="9" t="s">
        <v>45</v>
      </c>
      <c r="G1146" s="9" t="s">
        <v>46</v>
      </c>
      <c r="H1146" s="63" t="s">
        <v>157</v>
      </c>
      <c r="I1146" s="82"/>
    </row>
    <row r="1147" spans="1:9">
      <c r="A1147" s="206" t="s">
        <v>1631</v>
      </c>
      <c r="B1147" s="14">
        <v>0.82</v>
      </c>
      <c r="C1147" s="9" t="s">
        <v>44</v>
      </c>
      <c r="D1147" s="9" t="s">
        <v>6</v>
      </c>
      <c r="E1147" s="9" t="s">
        <v>6</v>
      </c>
      <c r="F1147" s="9" t="s">
        <v>45</v>
      </c>
      <c r="G1147" s="9" t="s">
        <v>46</v>
      </c>
      <c r="H1147" s="63" t="s">
        <v>157</v>
      </c>
      <c r="I1147" s="82"/>
    </row>
    <row r="1148" spans="1:9">
      <c r="A1148" s="206" t="s">
        <v>1631</v>
      </c>
      <c r="B1148" s="14">
        <v>0.82</v>
      </c>
      <c r="C1148" s="9" t="s">
        <v>44</v>
      </c>
      <c r="D1148" s="9" t="s">
        <v>6</v>
      </c>
      <c r="E1148" s="9" t="s">
        <v>6</v>
      </c>
      <c r="F1148" s="9" t="s">
        <v>45</v>
      </c>
      <c r="G1148" s="9" t="s">
        <v>46</v>
      </c>
      <c r="H1148" s="63" t="s">
        <v>157</v>
      </c>
      <c r="I1148" s="82"/>
    </row>
    <row r="1149" spans="1:9">
      <c r="A1149" s="206" t="s">
        <v>1632</v>
      </c>
      <c r="B1149" s="14">
        <v>0.78</v>
      </c>
      <c r="C1149" s="9" t="s">
        <v>44</v>
      </c>
      <c r="D1149" s="9" t="s">
        <v>6</v>
      </c>
      <c r="E1149" s="9" t="s">
        <v>6</v>
      </c>
      <c r="F1149" s="9" t="s">
        <v>45</v>
      </c>
      <c r="G1149" s="9" t="s">
        <v>46</v>
      </c>
      <c r="H1149" s="63" t="s">
        <v>157</v>
      </c>
      <c r="I1149" s="82"/>
    </row>
    <row r="1150" spans="1:9">
      <c r="A1150" s="206" t="s">
        <v>1632</v>
      </c>
      <c r="B1150" s="14">
        <v>0.78</v>
      </c>
      <c r="C1150" s="9" t="s">
        <v>44</v>
      </c>
      <c r="D1150" s="9" t="s">
        <v>6</v>
      </c>
      <c r="E1150" s="9" t="s">
        <v>6</v>
      </c>
      <c r="F1150" s="9" t="s">
        <v>45</v>
      </c>
      <c r="G1150" s="9" t="s">
        <v>46</v>
      </c>
      <c r="H1150" s="63" t="s">
        <v>157</v>
      </c>
      <c r="I1150" s="82"/>
    </row>
    <row r="1151" spans="1:9">
      <c r="A1151" s="206" t="s">
        <v>1632</v>
      </c>
      <c r="B1151" s="14">
        <v>0.78</v>
      </c>
      <c r="C1151" s="9" t="s">
        <v>44</v>
      </c>
      <c r="D1151" s="9" t="s">
        <v>6</v>
      </c>
      <c r="E1151" s="9" t="s">
        <v>6</v>
      </c>
      <c r="F1151" s="9" t="s">
        <v>45</v>
      </c>
      <c r="G1151" s="9" t="s">
        <v>46</v>
      </c>
      <c r="H1151" s="63" t="s">
        <v>157</v>
      </c>
      <c r="I1151" s="82"/>
    </row>
    <row r="1152" spans="1:9">
      <c r="A1152" s="206" t="s">
        <v>1632</v>
      </c>
      <c r="B1152" s="14">
        <v>0.78</v>
      </c>
      <c r="C1152" s="9" t="s">
        <v>44</v>
      </c>
      <c r="D1152" s="9" t="s">
        <v>6</v>
      </c>
      <c r="E1152" s="9" t="s">
        <v>6</v>
      </c>
      <c r="F1152" s="9" t="s">
        <v>45</v>
      </c>
      <c r="G1152" s="9" t="s">
        <v>46</v>
      </c>
      <c r="H1152" s="63" t="s">
        <v>157</v>
      </c>
      <c r="I1152" s="82"/>
    </row>
    <row r="1153" spans="1:9">
      <c r="A1153" s="206" t="s">
        <v>1632</v>
      </c>
      <c r="B1153" s="14">
        <v>0.78</v>
      </c>
      <c r="C1153" s="9" t="s">
        <v>44</v>
      </c>
      <c r="D1153" s="9" t="s">
        <v>6</v>
      </c>
      <c r="E1153" s="9" t="s">
        <v>6</v>
      </c>
      <c r="F1153" s="9" t="s">
        <v>45</v>
      </c>
      <c r="G1153" s="9" t="s">
        <v>46</v>
      </c>
      <c r="H1153" s="63" t="s">
        <v>157</v>
      </c>
      <c r="I1153" s="82"/>
    </row>
    <row r="1154" spans="1:9">
      <c r="A1154" s="206" t="s">
        <v>1633</v>
      </c>
      <c r="B1154" s="14">
        <v>0.7</v>
      </c>
      <c r="C1154" s="9" t="s">
        <v>44</v>
      </c>
      <c r="D1154" s="9" t="s">
        <v>6</v>
      </c>
      <c r="E1154" s="9" t="s">
        <v>6</v>
      </c>
      <c r="F1154" s="9" t="s">
        <v>45</v>
      </c>
      <c r="G1154" s="9" t="s">
        <v>46</v>
      </c>
      <c r="H1154" s="63" t="s">
        <v>157</v>
      </c>
      <c r="I1154" s="82"/>
    </row>
    <row r="1155" spans="1:9">
      <c r="A1155" s="206" t="s">
        <v>1633</v>
      </c>
      <c r="B1155" s="14">
        <v>0.63</v>
      </c>
      <c r="C1155" s="9" t="s">
        <v>44</v>
      </c>
      <c r="D1155" s="9" t="s">
        <v>6</v>
      </c>
      <c r="E1155" s="9" t="s">
        <v>6</v>
      </c>
      <c r="F1155" s="9" t="s">
        <v>45</v>
      </c>
      <c r="G1155" s="9" t="s">
        <v>46</v>
      </c>
      <c r="H1155" s="63" t="s">
        <v>157</v>
      </c>
      <c r="I1155" s="82"/>
    </row>
    <row r="1156" spans="1:9">
      <c r="A1156" s="206" t="s">
        <v>1633</v>
      </c>
      <c r="B1156" s="14">
        <v>0.63</v>
      </c>
      <c r="C1156" s="9" t="s">
        <v>44</v>
      </c>
      <c r="D1156" s="9" t="s">
        <v>6</v>
      </c>
      <c r="E1156" s="9" t="s">
        <v>6</v>
      </c>
      <c r="F1156" s="9" t="s">
        <v>45</v>
      </c>
      <c r="G1156" s="9" t="s">
        <v>46</v>
      </c>
      <c r="H1156" s="63" t="s">
        <v>157</v>
      </c>
      <c r="I1156" s="82"/>
    </row>
    <row r="1157" spans="1:9">
      <c r="A1157" s="206" t="s">
        <v>1633</v>
      </c>
      <c r="B1157" s="14">
        <v>0.63</v>
      </c>
      <c r="C1157" s="9" t="s">
        <v>44</v>
      </c>
      <c r="D1157" s="9" t="s">
        <v>6</v>
      </c>
      <c r="E1157" s="9" t="s">
        <v>6</v>
      </c>
      <c r="F1157" s="9" t="s">
        <v>45</v>
      </c>
      <c r="G1157" s="9" t="s">
        <v>46</v>
      </c>
      <c r="H1157" s="63" t="s">
        <v>157</v>
      </c>
      <c r="I1157" s="82"/>
    </row>
    <row r="1158" spans="1:9">
      <c r="A1158" s="206" t="s">
        <v>1633</v>
      </c>
      <c r="B1158" s="14">
        <v>0.63</v>
      </c>
      <c r="C1158" s="9" t="s">
        <v>44</v>
      </c>
      <c r="D1158" s="9" t="s">
        <v>6</v>
      </c>
      <c r="E1158" s="9" t="s">
        <v>6</v>
      </c>
      <c r="F1158" s="9" t="s">
        <v>45</v>
      </c>
      <c r="G1158" s="9" t="s">
        <v>46</v>
      </c>
      <c r="H1158" s="63" t="s">
        <v>157</v>
      </c>
      <c r="I1158" s="82"/>
    </row>
    <row r="1159" spans="1:9">
      <c r="A1159" s="206" t="s">
        <v>1633</v>
      </c>
      <c r="B1159" s="14">
        <v>0.63</v>
      </c>
      <c r="C1159" s="9" t="s">
        <v>44</v>
      </c>
      <c r="D1159" s="9" t="s">
        <v>6</v>
      </c>
      <c r="E1159" s="9" t="s">
        <v>6</v>
      </c>
      <c r="F1159" s="9" t="s">
        <v>45</v>
      </c>
      <c r="G1159" s="9" t="s">
        <v>46</v>
      </c>
      <c r="H1159" s="63" t="s">
        <v>157</v>
      </c>
      <c r="I1159" s="82"/>
    </row>
    <row r="1160" spans="1:9">
      <c r="A1160" s="206" t="s">
        <v>1633</v>
      </c>
      <c r="B1160" s="14">
        <v>0.63</v>
      </c>
      <c r="C1160" s="9" t="s">
        <v>44</v>
      </c>
      <c r="D1160" s="9" t="s">
        <v>6</v>
      </c>
      <c r="E1160" s="9" t="s">
        <v>6</v>
      </c>
      <c r="F1160" s="9" t="s">
        <v>45</v>
      </c>
      <c r="G1160" s="9" t="s">
        <v>46</v>
      </c>
      <c r="H1160" s="63" t="s">
        <v>157</v>
      </c>
      <c r="I1160" s="82"/>
    </row>
    <row r="1161" spans="1:9">
      <c r="A1161" s="206" t="s">
        <v>1633</v>
      </c>
      <c r="B1161" s="14">
        <v>0.63</v>
      </c>
      <c r="C1161" s="9" t="s">
        <v>44</v>
      </c>
      <c r="D1161" s="9" t="s">
        <v>6</v>
      </c>
      <c r="E1161" s="9" t="s">
        <v>6</v>
      </c>
      <c r="F1161" s="9" t="s">
        <v>45</v>
      </c>
      <c r="G1161" s="9" t="s">
        <v>46</v>
      </c>
      <c r="H1161" s="63" t="s">
        <v>157</v>
      </c>
      <c r="I1161" s="82"/>
    </row>
    <row r="1162" spans="1:9">
      <c r="A1162" s="206" t="s">
        <v>1633</v>
      </c>
      <c r="B1162" s="14">
        <v>0.63</v>
      </c>
      <c r="C1162" s="9" t="s">
        <v>44</v>
      </c>
      <c r="D1162" s="9" t="s">
        <v>6</v>
      </c>
      <c r="E1162" s="9" t="s">
        <v>6</v>
      </c>
      <c r="F1162" s="9" t="s">
        <v>45</v>
      </c>
      <c r="G1162" s="9" t="s">
        <v>46</v>
      </c>
      <c r="H1162" s="63" t="s">
        <v>157</v>
      </c>
      <c r="I1162" s="82"/>
    </row>
    <row r="1163" spans="1:9">
      <c r="A1163" s="206" t="s">
        <v>1633</v>
      </c>
      <c r="B1163" s="14">
        <v>0.63</v>
      </c>
      <c r="C1163" s="9" t="s">
        <v>44</v>
      </c>
      <c r="D1163" s="9" t="s">
        <v>6</v>
      </c>
      <c r="E1163" s="9" t="s">
        <v>6</v>
      </c>
      <c r="F1163" s="9" t="s">
        <v>45</v>
      </c>
      <c r="G1163" s="9" t="s">
        <v>46</v>
      </c>
      <c r="H1163" s="63" t="s">
        <v>157</v>
      </c>
      <c r="I1163" s="82"/>
    </row>
    <row r="1164" spans="1:9">
      <c r="A1164" s="206" t="s">
        <v>1633</v>
      </c>
      <c r="B1164" s="14">
        <v>0.63</v>
      </c>
      <c r="C1164" s="9" t="s">
        <v>44</v>
      </c>
      <c r="D1164" s="9" t="s">
        <v>6</v>
      </c>
      <c r="E1164" s="9" t="s">
        <v>6</v>
      </c>
      <c r="F1164" s="9" t="s">
        <v>45</v>
      </c>
      <c r="G1164" s="9" t="s">
        <v>46</v>
      </c>
      <c r="H1164" s="63" t="s">
        <v>157</v>
      </c>
      <c r="I1164" s="82"/>
    </row>
    <row r="1165" spans="1:9">
      <c r="A1165" s="206" t="s">
        <v>1633</v>
      </c>
      <c r="B1165" s="14">
        <v>0.63</v>
      </c>
      <c r="C1165" s="9" t="s">
        <v>44</v>
      </c>
      <c r="D1165" s="9" t="s">
        <v>6</v>
      </c>
      <c r="E1165" s="9" t="s">
        <v>6</v>
      </c>
      <c r="F1165" s="9" t="s">
        <v>45</v>
      </c>
      <c r="G1165" s="9" t="s">
        <v>46</v>
      </c>
      <c r="H1165" s="63" t="s">
        <v>157</v>
      </c>
      <c r="I1165" s="82"/>
    </row>
    <row r="1166" spans="1:9" ht="14.25" customHeight="1">
      <c r="A1166" s="206" t="s">
        <v>4352</v>
      </c>
      <c r="B1166" s="14">
        <v>0.63</v>
      </c>
      <c r="C1166" s="9" t="s">
        <v>44</v>
      </c>
      <c r="D1166" s="9" t="s">
        <v>6</v>
      </c>
      <c r="E1166" s="9" t="s">
        <v>6</v>
      </c>
      <c r="F1166" s="9" t="s">
        <v>45</v>
      </c>
      <c r="G1166" s="9" t="s">
        <v>46</v>
      </c>
      <c r="H1166" s="63" t="s">
        <v>157</v>
      </c>
      <c r="I1166" s="83">
        <f>B1126+B1129+B1130+B1131+B1132+B1133+B1134+B1135+B1136+B1137+B1138+B1139+B1140+B1141+B1142+B1143+B1144+B1145+B1146+B1147+B1148+B1149+B1150+B1151+B1152+B1153+B1154+B1155+B1156+B1165+B1166+B1128+B1164+B1157+B1127+B1158+B1159+B1160+B1161+B1162+B1163</f>
        <v>34.510000000000012</v>
      </c>
    </row>
    <row r="1167" spans="1:9" ht="14.25" customHeight="1">
      <c r="A1167" s="96" t="s">
        <v>4005</v>
      </c>
      <c r="B1167" s="14">
        <v>573.41999999999996</v>
      </c>
      <c r="C1167" s="12">
        <v>1</v>
      </c>
      <c r="D1167" s="9" t="s">
        <v>6</v>
      </c>
      <c r="E1167" s="9" t="s">
        <v>6</v>
      </c>
      <c r="F1167" s="9" t="s">
        <v>45</v>
      </c>
      <c r="G1167" s="9" t="s">
        <v>46</v>
      </c>
      <c r="H1167" s="63" t="s">
        <v>157</v>
      </c>
      <c r="I1167" s="82"/>
    </row>
    <row r="1168" spans="1:9" ht="14.25" customHeight="1">
      <c r="A1168" s="96" t="s">
        <v>4006</v>
      </c>
      <c r="B1168" s="14">
        <v>465.66</v>
      </c>
      <c r="C1168" s="12">
        <v>1</v>
      </c>
      <c r="D1168" s="9" t="s">
        <v>6</v>
      </c>
      <c r="E1168" s="9" t="s">
        <v>6</v>
      </c>
      <c r="F1168" s="9" t="s">
        <v>45</v>
      </c>
      <c r="G1168" s="9" t="s">
        <v>46</v>
      </c>
      <c r="H1168" s="63" t="s">
        <v>157</v>
      </c>
      <c r="I1168" s="82"/>
    </row>
    <row r="1169" spans="1:9" ht="14.25" customHeight="1">
      <c r="A1169" s="96" t="s">
        <v>4006</v>
      </c>
      <c r="B1169" s="14">
        <v>465.66</v>
      </c>
      <c r="C1169" s="12">
        <v>1</v>
      </c>
      <c r="D1169" s="9" t="s">
        <v>6</v>
      </c>
      <c r="E1169" s="9" t="s">
        <v>6</v>
      </c>
      <c r="F1169" s="9" t="s">
        <v>45</v>
      </c>
      <c r="G1169" s="9" t="s">
        <v>46</v>
      </c>
      <c r="H1169" s="63" t="s">
        <v>157</v>
      </c>
      <c r="I1169" s="82"/>
    </row>
    <row r="1170" spans="1:9" ht="14.25" customHeight="1">
      <c r="A1170" s="96" t="s">
        <v>4006</v>
      </c>
      <c r="B1170" s="14">
        <v>465.66</v>
      </c>
      <c r="C1170" s="12">
        <v>1</v>
      </c>
      <c r="D1170" s="9" t="s">
        <v>6</v>
      </c>
      <c r="E1170" s="9" t="s">
        <v>6</v>
      </c>
      <c r="F1170" s="9" t="s">
        <v>45</v>
      </c>
      <c r="G1170" s="9" t="s">
        <v>46</v>
      </c>
      <c r="H1170" s="63" t="s">
        <v>157</v>
      </c>
      <c r="I1170" s="82"/>
    </row>
    <row r="1171" spans="1:9" ht="14.25" customHeight="1">
      <c r="A1171" s="96" t="s">
        <v>4006</v>
      </c>
      <c r="B1171" s="14">
        <v>465.66</v>
      </c>
      <c r="C1171" s="12">
        <v>1</v>
      </c>
      <c r="D1171" s="9" t="s">
        <v>6</v>
      </c>
      <c r="E1171" s="9" t="s">
        <v>6</v>
      </c>
      <c r="F1171" s="9" t="s">
        <v>45</v>
      </c>
      <c r="G1171" s="9" t="s">
        <v>46</v>
      </c>
      <c r="H1171" s="63" t="s">
        <v>157</v>
      </c>
      <c r="I1171" s="82"/>
    </row>
    <row r="1172" spans="1:9" ht="14.25" customHeight="1">
      <c r="A1172" s="96" t="s">
        <v>4007</v>
      </c>
      <c r="B1172" s="14">
        <v>426.66</v>
      </c>
      <c r="C1172" s="12">
        <v>1</v>
      </c>
      <c r="D1172" s="9" t="s">
        <v>6</v>
      </c>
      <c r="E1172" s="9" t="s">
        <v>6</v>
      </c>
      <c r="F1172" s="9" t="s">
        <v>45</v>
      </c>
      <c r="G1172" s="9" t="s">
        <v>46</v>
      </c>
      <c r="H1172" s="63" t="s">
        <v>157</v>
      </c>
      <c r="I1172" s="82"/>
    </row>
    <row r="1173" spans="1:9" ht="14.25" customHeight="1">
      <c r="A1173" s="96" t="s">
        <v>1634</v>
      </c>
      <c r="B1173" s="14">
        <v>403.26</v>
      </c>
      <c r="C1173" s="12">
        <v>1</v>
      </c>
      <c r="D1173" s="9" t="s">
        <v>6</v>
      </c>
      <c r="E1173" s="9" t="s">
        <v>6</v>
      </c>
      <c r="F1173" s="9" t="s">
        <v>45</v>
      </c>
      <c r="G1173" s="9" t="s">
        <v>46</v>
      </c>
      <c r="H1173" s="63" t="s">
        <v>157</v>
      </c>
      <c r="I1173" s="83">
        <f>B1167+B1168+B1169+B1170+B1171+B1173+B1172</f>
        <v>3265.9799999999996</v>
      </c>
    </row>
    <row r="1174" spans="1:9" ht="15" customHeight="1">
      <c r="A1174" s="96" t="s">
        <v>4342</v>
      </c>
      <c r="B1174" s="14">
        <v>6.62</v>
      </c>
      <c r="C1174" s="12">
        <v>1</v>
      </c>
      <c r="D1174" s="9" t="s">
        <v>6</v>
      </c>
      <c r="E1174" s="9" t="s">
        <v>6</v>
      </c>
      <c r="F1174" s="9" t="s">
        <v>45</v>
      </c>
      <c r="G1174" s="9" t="s">
        <v>46</v>
      </c>
      <c r="H1174" s="63" t="s">
        <v>157</v>
      </c>
      <c r="I1174" s="82"/>
    </row>
    <row r="1175" spans="1:9" ht="15" customHeight="1">
      <c r="A1175" s="96" t="s">
        <v>4343</v>
      </c>
      <c r="B1175" s="14">
        <v>5.37</v>
      </c>
      <c r="C1175" s="12">
        <v>1</v>
      </c>
      <c r="D1175" s="9" t="s">
        <v>6</v>
      </c>
      <c r="E1175" s="9" t="s">
        <v>6</v>
      </c>
      <c r="F1175" s="9" t="s">
        <v>45</v>
      </c>
      <c r="G1175" s="9" t="s">
        <v>46</v>
      </c>
      <c r="H1175" s="63" t="s">
        <v>157</v>
      </c>
      <c r="I1175" s="82"/>
    </row>
    <row r="1176" spans="1:9" ht="15" customHeight="1">
      <c r="A1176" s="96" t="s">
        <v>4343</v>
      </c>
      <c r="B1176" s="14">
        <v>5.37</v>
      </c>
      <c r="C1176" s="12">
        <v>1</v>
      </c>
      <c r="D1176" s="9" t="s">
        <v>6</v>
      </c>
      <c r="E1176" s="9" t="s">
        <v>6</v>
      </c>
      <c r="F1176" s="9" t="s">
        <v>45</v>
      </c>
      <c r="G1176" s="9" t="s">
        <v>46</v>
      </c>
      <c r="H1176" s="63" t="s">
        <v>157</v>
      </c>
      <c r="I1176" s="82"/>
    </row>
    <row r="1177" spans="1:9" ht="15" customHeight="1">
      <c r="A1177" s="96" t="s">
        <v>4343</v>
      </c>
      <c r="B1177" s="14">
        <v>5.37</v>
      </c>
      <c r="C1177" s="12">
        <v>1</v>
      </c>
      <c r="D1177" s="9" t="s">
        <v>6</v>
      </c>
      <c r="E1177" s="9" t="s">
        <v>6</v>
      </c>
      <c r="F1177" s="9" t="s">
        <v>45</v>
      </c>
      <c r="G1177" s="9" t="s">
        <v>46</v>
      </c>
      <c r="H1177" s="63" t="s">
        <v>157</v>
      </c>
      <c r="I1177" s="82"/>
    </row>
    <row r="1178" spans="1:9" ht="15" customHeight="1">
      <c r="A1178" s="96" t="s">
        <v>4343</v>
      </c>
      <c r="B1178" s="14">
        <v>5.37</v>
      </c>
      <c r="C1178" s="12">
        <v>1</v>
      </c>
      <c r="D1178" s="9" t="s">
        <v>6</v>
      </c>
      <c r="E1178" s="9" t="s">
        <v>6</v>
      </c>
      <c r="F1178" s="9" t="s">
        <v>45</v>
      </c>
      <c r="G1178" s="9" t="s">
        <v>46</v>
      </c>
      <c r="H1178" s="63" t="s">
        <v>157</v>
      </c>
      <c r="I1178" s="82"/>
    </row>
    <row r="1179" spans="1:9" ht="15" customHeight="1">
      <c r="A1179" s="96" t="s">
        <v>4344</v>
      </c>
      <c r="B1179" s="14">
        <v>4.92</v>
      </c>
      <c r="C1179" s="12">
        <v>1</v>
      </c>
      <c r="D1179" s="9" t="s">
        <v>6</v>
      </c>
      <c r="E1179" s="9" t="s">
        <v>6</v>
      </c>
      <c r="F1179" s="9" t="s">
        <v>45</v>
      </c>
      <c r="G1179" s="9" t="s">
        <v>46</v>
      </c>
      <c r="H1179" s="63" t="s">
        <v>157</v>
      </c>
      <c r="I1179" s="82"/>
    </row>
    <row r="1180" spans="1:9" ht="15" customHeight="1">
      <c r="A1180" s="96" t="s">
        <v>4345</v>
      </c>
      <c r="B1180" s="14">
        <v>4.6500000000000004</v>
      </c>
      <c r="C1180" s="12">
        <v>1</v>
      </c>
      <c r="D1180" s="9" t="s">
        <v>6</v>
      </c>
      <c r="E1180" s="9" t="s">
        <v>6</v>
      </c>
      <c r="F1180" s="9" t="s">
        <v>45</v>
      </c>
      <c r="G1180" s="9" t="s">
        <v>46</v>
      </c>
      <c r="H1180" s="63" t="s">
        <v>157</v>
      </c>
      <c r="I1180" s="83">
        <f>B1174+B1175+B1176+B1177+B1178+B1179+B1180</f>
        <v>37.67</v>
      </c>
    </row>
    <row r="1181" spans="1:9">
      <c r="A1181" s="96" t="s">
        <v>1635</v>
      </c>
      <c r="B1181" s="14">
        <v>1007.5</v>
      </c>
      <c r="C1181" s="12">
        <v>1</v>
      </c>
      <c r="D1181" s="9" t="s">
        <v>6</v>
      </c>
      <c r="E1181" s="9" t="s">
        <v>6</v>
      </c>
      <c r="F1181" s="9" t="s">
        <v>45</v>
      </c>
      <c r="G1181" s="9" t="s">
        <v>46</v>
      </c>
      <c r="H1181" s="63" t="s">
        <v>161</v>
      </c>
      <c r="I1181" s="83"/>
    </row>
    <row r="1182" spans="1:9">
      <c r="A1182" s="96" t="s">
        <v>1636</v>
      </c>
      <c r="B1182" s="14">
        <v>826.15</v>
      </c>
      <c r="C1182" s="12">
        <v>1</v>
      </c>
      <c r="D1182" s="9" t="s">
        <v>6</v>
      </c>
      <c r="E1182" s="9" t="s">
        <v>6</v>
      </c>
      <c r="F1182" s="9" t="s">
        <v>45</v>
      </c>
      <c r="G1182" s="9" t="s">
        <v>46</v>
      </c>
      <c r="H1182" s="63" t="s">
        <v>161</v>
      </c>
      <c r="I1182" s="83"/>
    </row>
    <row r="1183" spans="1:9">
      <c r="A1183" s="96" t="s">
        <v>350</v>
      </c>
      <c r="B1183" s="14">
        <v>702.23</v>
      </c>
      <c r="C1183" s="12">
        <v>1</v>
      </c>
      <c r="D1183" s="9" t="s">
        <v>6</v>
      </c>
      <c r="E1183" s="9" t="s">
        <v>6</v>
      </c>
      <c r="F1183" s="9" t="s">
        <v>45</v>
      </c>
      <c r="G1183" s="9" t="s">
        <v>46</v>
      </c>
      <c r="H1183" s="63" t="s">
        <v>161</v>
      </c>
      <c r="I1183" s="83"/>
    </row>
    <row r="1184" spans="1:9">
      <c r="A1184" s="96" t="s">
        <v>3998</v>
      </c>
      <c r="B1184" s="14">
        <v>740.66</v>
      </c>
      <c r="C1184" s="12">
        <v>1</v>
      </c>
      <c r="D1184" s="9" t="s">
        <v>6</v>
      </c>
      <c r="E1184" s="9" t="s">
        <v>6</v>
      </c>
      <c r="F1184" s="9" t="s">
        <v>45</v>
      </c>
      <c r="G1184" s="9" t="s">
        <v>46</v>
      </c>
      <c r="H1184" s="63" t="s">
        <v>161</v>
      </c>
      <c r="I1184" s="82"/>
    </row>
    <row r="1185" spans="1:9">
      <c r="A1185" s="96" t="s">
        <v>3998</v>
      </c>
      <c r="B1185" s="14">
        <v>740.66</v>
      </c>
      <c r="C1185" s="12">
        <v>1</v>
      </c>
      <c r="D1185" s="9" t="s">
        <v>6</v>
      </c>
      <c r="E1185" s="9" t="s">
        <v>6</v>
      </c>
      <c r="F1185" s="9" t="s">
        <v>45</v>
      </c>
      <c r="G1185" s="9" t="s">
        <v>46</v>
      </c>
      <c r="H1185" s="63" t="s">
        <v>161</v>
      </c>
      <c r="I1185" s="82"/>
    </row>
    <row r="1186" spans="1:9">
      <c r="A1186" s="96" t="s">
        <v>3999</v>
      </c>
      <c r="B1186" s="14">
        <v>682.08</v>
      </c>
      <c r="C1186" s="12">
        <v>1</v>
      </c>
      <c r="D1186" s="9" t="s">
        <v>6</v>
      </c>
      <c r="E1186" s="9" t="s">
        <v>6</v>
      </c>
      <c r="F1186" s="9" t="s">
        <v>45</v>
      </c>
      <c r="G1186" s="9" t="s">
        <v>46</v>
      </c>
      <c r="H1186" s="63" t="s">
        <v>161</v>
      </c>
      <c r="I1186" s="82"/>
    </row>
    <row r="1187" spans="1:9">
      <c r="A1187" s="96" t="s">
        <v>3999</v>
      </c>
      <c r="B1187" s="14">
        <v>654.88</v>
      </c>
      <c r="C1187" s="12">
        <v>1</v>
      </c>
      <c r="D1187" s="9" t="s">
        <v>6</v>
      </c>
      <c r="E1187" s="9" t="s">
        <v>6</v>
      </c>
      <c r="F1187" s="9" t="s">
        <v>45</v>
      </c>
      <c r="G1187" s="9" t="s">
        <v>46</v>
      </c>
      <c r="H1187" s="63" t="s">
        <v>161</v>
      </c>
      <c r="I1187" s="82"/>
    </row>
    <row r="1188" spans="1:9">
      <c r="A1188" s="96" t="s">
        <v>3999</v>
      </c>
      <c r="B1188" s="14">
        <v>654.88</v>
      </c>
      <c r="C1188" s="12">
        <v>1</v>
      </c>
      <c r="D1188" s="9" t="s">
        <v>6</v>
      </c>
      <c r="E1188" s="9" t="s">
        <v>6</v>
      </c>
      <c r="F1188" s="9" t="s">
        <v>45</v>
      </c>
      <c r="G1188" s="9" t="s">
        <v>46</v>
      </c>
      <c r="H1188" s="63" t="s">
        <v>161</v>
      </c>
      <c r="I1188" s="82"/>
    </row>
    <row r="1189" spans="1:9">
      <c r="A1189" s="96" t="s">
        <v>3999</v>
      </c>
      <c r="B1189" s="14">
        <v>604.5</v>
      </c>
      <c r="C1189" s="12">
        <v>1</v>
      </c>
      <c r="D1189" s="9" t="s">
        <v>6</v>
      </c>
      <c r="E1189" s="9" t="s">
        <v>6</v>
      </c>
      <c r="F1189" s="9" t="s">
        <v>45</v>
      </c>
      <c r="G1189" s="9" t="s">
        <v>46</v>
      </c>
      <c r="H1189" s="63" t="s">
        <v>161</v>
      </c>
      <c r="I1189" s="82"/>
    </row>
    <row r="1190" spans="1:9">
      <c r="A1190" s="96" t="s">
        <v>1637</v>
      </c>
      <c r="B1190" s="14">
        <v>601.48</v>
      </c>
      <c r="C1190" s="12">
        <v>1</v>
      </c>
      <c r="D1190" s="9" t="s">
        <v>6</v>
      </c>
      <c r="E1190" s="9" t="s">
        <v>6</v>
      </c>
      <c r="F1190" s="9" t="s">
        <v>45</v>
      </c>
      <c r="G1190" s="9" t="s">
        <v>46</v>
      </c>
      <c r="H1190" s="63" t="s">
        <v>161</v>
      </c>
      <c r="I1190" s="82"/>
    </row>
    <row r="1191" spans="1:9">
      <c r="A1191" s="96" t="s">
        <v>1637</v>
      </c>
      <c r="B1191" s="14">
        <v>601.48</v>
      </c>
      <c r="C1191" s="12">
        <v>1</v>
      </c>
      <c r="D1191" s="9" t="s">
        <v>6</v>
      </c>
      <c r="E1191" s="9" t="s">
        <v>6</v>
      </c>
      <c r="F1191" s="9" t="s">
        <v>45</v>
      </c>
      <c r="G1191" s="9" t="s">
        <v>46</v>
      </c>
      <c r="H1191" s="63" t="s">
        <v>161</v>
      </c>
      <c r="I1191" s="82"/>
    </row>
    <row r="1192" spans="1:9">
      <c r="A1192" s="96" t="s">
        <v>1637</v>
      </c>
      <c r="B1192" s="14">
        <v>601.48</v>
      </c>
      <c r="C1192" s="12">
        <v>1</v>
      </c>
      <c r="D1192" s="9" t="s">
        <v>6</v>
      </c>
      <c r="E1192" s="9" t="s">
        <v>6</v>
      </c>
      <c r="F1192" s="9" t="s">
        <v>45</v>
      </c>
      <c r="G1192" s="9" t="s">
        <v>46</v>
      </c>
      <c r="H1192" s="63" t="s">
        <v>161</v>
      </c>
      <c r="I1192" s="82"/>
    </row>
    <row r="1193" spans="1:9">
      <c r="A1193" s="96" t="s">
        <v>1637</v>
      </c>
      <c r="B1193" s="14">
        <v>601.48</v>
      </c>
      <c r="C1193" s="12">
        <v>1</v>
      </c>
      <c r="D1193" s="9" t="s">
        <v>6</v>
      </c>
      <c r="E1193" s="9" t="s">
        <v>6</v>
      </c>
      <c r="F1193" s="9" t="s">
        <v>45</v>
      </c>
      <c r="G1193" s="9" t="s">
        <v>46</v>
      </c>
      <c r="H1193" s="63" t="s">
        <v>161</v>
      </c>
      <c r="I1193" s="82"/>
    </row>
    <row r="1194" spans="1:9">
      <c r="A1194" s="96" t="s">
        <v>1637</v>
      </c>
      <c r="B1194" s="14">
        <v>601.48</v>
      </c>
      <c r="C1194" s="12">
        <v>1</v>
      </c>
      <c r="D1194" s="9" t="s">
        <v>6</v>
      </c>
      <c r="E1194" s="9" t="s">
        <v>6</v>
      </c>
      <c r="F1194" s="9" t="s">
        <v>45</v>
      </c>
      <c r="G1194" s="9" t="s">
        <v>46</v>
      </c>
      <c r="H1194" s="63" t="s">
        <v>161</v>
      </c>
      <c r="I1194" s="82"/>
    </row>
    <row r="1195" spans="1:9">
      <c r="A1195" s="96" t="s">
        <v>1637</v>
      </c>
      <c r="B1195" s="14">
        <v>601.48</v>
      </c>
      <c r="C1195" s="12">
        <v>1</v>
      </c>
      <c r="D1195" s="9" t="s">
        <v>6</v>
      </c>
      <c r="E1195" s="9" t="s">
        <v>6</v>
      </c>
      <c r="F1195" s="9" t="s">
        <v>45</v>
      </c>
      <c r="G1195" s="9" t="s">
        <v>46</v>
      </c>
      <c r="H1195" s="63" t="s">
        <v>161</v>
      </c>
      <c r="I1195" s="82"/>
    </row>
    <row r="1196" spans="1:9">
      <c r="A1196" s="96" t="s">
        <v>1637</v>
      </c>
      <c r="B1196" s="14">
        <v>601.48</v>
      </c>
      <c r="C1196" s="12">
        <v>1</v>
      </c>
      <c r="D1196" s="9" t="s">
        <v>6</v>
      </c>
      <c r="E1196" s="9" t="s">
        <v>6</v>
      </c>
      <c r="F1196" s="9" t="s">
        <v>45</v>
      </c>
      <c r="G1196" s="9" t="s">
        <v>46</v>
      </c>
      <c r="H1196" s="63" t="s">
        <v>161</v>
      </c>
      <c r="I1196" s="82"/>
    </row>
    <row r="1197" spans="1:9">
      <c r="A1197" s="96" t="s">
        <v>1637</v>
      </c>
      <c r="B1197" s="14">
        <v>601.48</v>
      </c>
      <c r="C1197" s="12">
        <v>1</v>
      </c>
      <c r="D1197" s="9" t="s">
        <v>6</v>
      </c>
      <c r="E1197" s="9" t="s">
        <v>6</v>
      </c>
      <c r="F1197" s="9" t="s">
        <v>45</v>
      </c>
      <c r="G1197" s="9" t="s">
        <v>46</v>
      </c>
      <c r="H1197" s="63" t="s">
        <v>161</v>
      </c>
      <c r="I1197" s="82"/>
    </row>
    <row r="1198" spans="1:9">
      <c r="A1198" s="96" t="s">
        <v>1638</v>
      </c>
      <c r="B1198" s="14">
        <v>551.1</v>
      </c>
      <c r="C1198" s="12">
        <v>1</v>
      </c>
      <c r="D1198" s="9" t="s">
        <v>6</v>
      </c>
      <c r="E1198" s="9" t="s">
        <v>6</v>
      </c>
      <c r="F1198" s="9" t="s">
        <v>45</v>
      </c>
      <c r="G1198" s="9" t="s">
        <v>46</v>
      </c>
      <c r="H1198" s="63" t="s">
        <v>161</v>
      </c>
      <c r="I1198" s="82"/>
    </row>
    <row r="1199" spans="1:9">
      <c r="A1199" s="96" t="s">
        <v>1639</v>
      </c>
      <c r="B1199" s="14">
        <v>520.88</v>
      </c>
      <c r="C1199" s="12">
        <v>1</v>
      </c>
      <c r="D1199" s="9" t="s">
        <v>6</v>
      </c>
      <c r="E1199" s="9" t="s">
        <v>6</v>
      </c>
      <c r="F1199" s="9" t="s">
        <v>45</v>
      </c>
      <c r="G1199" s="9" t="s">
        <v>46</v>
      </c>
      <c r="H1199" s="63" t="s">
        <v>161</v>
      </c>
      <c r="I1199" s="82"/>
    </row>
    <row r="1200" spans="1:9" ht="14.25" customHeight="1">
      <c r="A1200" s="96" t="s">
        <v>1639</v>
      </c>
      <c r="B1200" s="14">
        <v>520.88</v>
      </c>
      <c r="C1200" s="12">
        <v>1</v>
      </c>
      <c r="D1200" s="9" t="s">
        <v>6</v>
      </c>
      <c r="E1200" s="9" t="s">
        <v>6</v>
      </c>
      <c r="F1200" s="9" t="s">
        <v>45</v>
      </c>
      <c r="G1200" s="9" t="s">
        <v>46</v>
      </c>
      <c r="H1200" s="63" t="s">
        <v>161</v>
      </c>
      <c r="I1200" s="82"/>
    </row>
    <row r="1201" spans="1:9">
      <c r="A1201" s="96" t="s">
        <v>1639</v>
      </c>
      <c r="B1201" s="14">
        <v>520.88</v>
      </c>
      <c r="C1201" s="12">
        <v>1</v>
      </c>
      <c r="D1201" s="9" t="s">
        <v>6</v>
      </c>
      <c r="E1201" s="9" t="s">
        <v>6</v>
      </c>
      <c r="F1201" s="9" t="s">
        <v>45</v>
      </c>
      <c r="G1201" s="9" t="s">
        <v>46</v>
      </c>
      <c r="H1201" s="63" t="s">
        <v>161</v>
      </c>
      <c r="I1201" s="82"/>
    </row>
    <row r="1202" spans="1:9">
      <c r="A1202" s="96" t="s">
        <v>1639</v>
      </c>
      <c r="B1202" s="14">
        <v>520.88</v>
      </c>
      <c r="C1202" s="12">
        <v>1</v>
      </c>
      <c r="D1202" s="9" t="s">
        <v>6</v>
      </c>
      <c r="E1202" s="9" t="s">
        <v>6</v>
      </c>
      <c r="F1202" s="9" t="s">
        <v>45</v>
      </c>
      <c r="G1202" s="9" t="s">
        <v>46</v>
      </c>
      <c r="H1202" s="63" t="s">
        <v>161</v>
      </c>
      <c r="I1202" s="82"/>
    </row>
    <row r="1203" spans="1:9">
      <c r="A1203" s="96" t="s">
        <v>1640</v>
      </c>
      <c r="B1203" s="14">
        <v>470.5</v>
      </c>
      <c r="C1203" s="12">
        <v>1</v>
      </c>
      <c r="D1203" s="9" t="s">
        <v>6</v>
      </c>
      <c r="E1203" s="9" t="s">
        <v>6</v>
      </c>
      <c r="F1203" s="9" t="s">
        <v>45</v>
      </c>
      <c r="G1203" s="9" t="s">
        <v>46</v>
      </c>
      <c r="H1203" s="63" t="s">
        <v>161</v>
      </c>
      <c r="I1203" s="82"/>
    </row>
    <row r="1204" spans="1:9">
      <c r="A1204" s="96" t="s">
        <v>1640</v>
      </c>
      <c r="B1204" s="14">
        <v>420.13</v>
      </c>
      <c r="C1204" s="12">
        <v>1</v>
      </c>
      <c r="D1204" s="9" t="s">
        <v>6</v>
      </c>
      <c r="E1204" s="9" t="s">
        <v>6</v>
      </c>
      <c r="F1204" s="9" t="s">
        <v>45</v>
      </c>
      <c r="G1204" s="9" t="s">
        <v>46</v>
      </c>
      <c r="H1204" s="63" t="s">
        <v>161</v>
      </c>
      <c r="I1204" s="82"/>
    </row>
    <row r="1205" spans="1:9">
      <c r="A1205" s="96" t="s">
        <v>1640</v>
      </c>
      <c r="B1205" s="14">
        <v>420.13</v>
      </c>
      <c r="C1205" s="12">
        <v>1</v>
      </c>
      <c r="D1205" s="9" t="s">
        <v>6</v>
      </c>
      <c r="E1205" s="9" t="s">
        <v>6</v>
      </c>
      <c r="F1205" s="9" t="s">
        <v>45</v>
      </c>
      <c r="G1205" s="9" t="s">
        <v>46</v>
      </c>
      <c r="H1205" s="63" t="s">
        <v>161</v>
      </c>
      <c r="I1205" s="82"/>
    </row>
    <row r="1206" spans="1:9">
      <c r="A1206" s="96" t="s">
        <v>1640</v>
      </c>
      <c r="B1206" s="14">
        <v>420.13</v>
      </c>
      <c r="C1206" s="12">
        <v>1</v>
      </c>
      <c r="D1206" s="9" t="s">
        <v>6</v>
      </c>
      <c r="E1206" s="9" t="s">
        <v>6</v>
      </c>
      <c r="F1206" s="9" t="s">
        <v>45</v>
      </c>
      <c r="G1206" s="9" t="s">
        <v>46</v>
      </c>
      <c r="H1206" s="63" t="s">
        <v>161</v>
      </c>
      <c r="I1206" s="82"/>
    </row>
    <row r="1207" spans="1:9">
      <c r="A1207" s="96" t="s">
        <v>1640</v>
      </c>
      <c r="B1207" s="14">
        <v>420.13</v>
      </c>
      <c r="C1207" s="12">
        <v>1</v>
      </c>
      <c r="D1207" s="9" t="s">
        <v>6</v>
      </c>
      <c r="E1207" s="9" t="s">
        <v>6</v>
      </c>
      <c r="F1207" s="9" t="s">
        <v>45</v>
      </c>
      <c r="G1207" s="9" t="s">
        <v>46</v>
      </c>
      <c r="H1207" s="63" t="s">
        <v>161</v>
      </c>
      <c r="I1207" s="82"/>
    </row>
    <row r="1208" spans="1:9">
      <c r="A1208" s="96" t="s">
        <v>1640</v>
      </c>
      <c r="B1208" s="14">
        <v>420.13</v>
      </c>
      <c r="C1208" s="12">
        <v>1</v>
      </c>
      <c r="D1208" s="9" t="s">
        <v>6</v>
      </c>
      <c r="E1208" s="9" t="s">
        <v>6</v>
      </c>
      <c r="F1208" s="9" t="s">
        <v>45</v>
      </c>
      <c r="G1208" s="9" t="s">
        <v>46</v>
      </c>
      <c r="H1208" s="63" t="s">
        <v>161</v>
      </c>
      <c r="I1208" s="82"/>
    </row>
    <row r="1209" spans="1:9">
      <c r="A1209" s="96" t="s">
        <v>1640</v>
      </c>
      <c r="B1209" s="14">
        <v>420.13</v>
      </c>
      <c r="C1209" s="12">
        <v>1</v>
      </c>
      <c r="D1209" s="9" t="s">
        <v>6</v>
      </c>
      <c r="E1209" s="9" t="s">
        <v>6</v>
      </c>
      <c r="F1209" s="9" t="s">
        <v>45</v>
      </c>
      <c r="G1209" s="9" t="s">
        <v>46</v>
      </c>
      <c r="H1209" s="63" t="s">
        <v>161</v>
      </c>
      <c r="I1209" s="82"/>
    </row>
    <row r="1210" spans="1:9">
      <c r="A1210" s="96" t="s">
        <v>1640</v>
      </c>
      <c r="B1210" s="14">
        <v>420.13</v>
      </c>
      <c r="C1210" s="12">
        <v>1</v>
      </c>
      <c r="D1210" s="9" t="s">
        <v>6</v>
      </c>
      <c r="E1210" s="9" t="s">
        <v>6</v>
      </c>
      <c r="F1210" s="9" t="s">
        <v>45</v>
      </c>
      <c r="G1210" s="9" t="s">
        <v>46</v>
      </c>
      <c r="H1210" s="63" t="s">
        <v>161</v>
      </c>
      <c r="I1210" s="82"/>
    </row>
    <row r="1211" spans="1:9">
      <c r="A1211" s="96" t="s">
        <v>1640</v>
      </c>
      <c r="B1211" s="14">
        <v>420.13</v>
      </c>
      <c r="C1211" s="12">
        <v>1</v>
      </c>
      <c r="D1211" s="9" t="s">
        <v>6</v>
      </c>
      <c r="E1211" s="9" t="s">
        <v>6</v>
      </c>
      <c r="F1211" s="9" t="s">
        <v>45</v>
      </c>
      <c r="G1211" s="9" t="s">
        <v>46</v>
      </c>
      <c r="H1211" s="63" t="s">
        <v>161</v>
      </c>
      <c r="I1211" s="82"/>
    </row>
    <row r="1212" spans="1:9">
      <c r="A1212" s="96" t="s">
        <v>1640</v>
      </c>
      <c r="B1212" s="14">
        <v>420.13</v>
      </c>
      <c r="C1212" s="12">
        <v>1</v>
      </c>
      <c r="D1212" s="9" t="s">
        <v>6</v>
      </c>
      <c r="E1212" s="9" t="s">
        <v>6</v>
      </c>
      <c r="F1212" s="9" t="s">
        <v>45</v>
      </c>
      <c r="G1212" s="9" t="s">
        <v>46</v>
      </c>
      <c r="H1212" s="63" t="s">
        <v>161</v>
      </c>
      <c r="I1212" s="82"/>
    </row>
    <row r="1213" spans="1:9">
      <c r="A1213" s="96" t="s">
        <v>1640</v>
      </c>
      <c r="B1213" s="14">
        <v>420.13</v>
      </c>
      <c r="C1213" s="12">
        <v>1</v>
      </c>
      <c r="D1213" s="9" t="s">
        <v>6</v>
      </c>
      <c r="E1213" s="9" t="s">
        <v>6</v>
      </c>
      <c r="F1213" s="9" t="s">
        <v>45</v>
      </c>
      <c r="G1213" s="9" t="s">
        <v>46</v>
      </c>
      <c r="H1213" s="63" t="s">
        <v>161</v>
      </c>
      <c r="I1213" s="82"/>
    </row>
    <row r="1214" spans="1:9">
      <c r="A1214" s="96" t="s">
        <v>1640</v>
      </c>
      <c r="B1214" s="14">
        <v>420.13</v>
      </c>
      <c r="C1214" s="12">
        <v>1</v>
      </c>
      <c r="D1214" s="9" t="s">
        <v>6</v>
      </c>
      <c r="E1214" s="9" t="s">
        <v>6</v>
      </c>
      <c r="F1214" s="9" t="s">
        <v>45</v>
      </c>
      <c r="G1214" s="9" t="s">
        <v>46</v>
      </c>
      <c r="H1214" s="63" t="s">
        <v>161</v>
      </c>
      <c r="I1214" s="82"/>
    </row>
    <row r="1215" spans="1:9">
      <c r="A1215" s="96" t="s">
        <v>4000</v>
      </c>
      <c r="B1215" s="14">
        <v>420.13</v>
      </c>
      <c r="C1215" s="12">
        <v>1</v>
      </c>
      <c r="D1215" s="9" t="s">
        <v>6</v>
      </c>
      <c r="E1215" s="9" t="s">
        <v>6</v>
      </c>
      <c r="F1215" s="9" t="s">
        <v>45</v>
      </c>
      <c r="G1215" s="9" t="s">
        <v>46</v>
      </c>
      <c r="H1215" s="63" t="s">
        <v>161</v>
      </c>
      <c r="I1215" s="83">
        <f>B1184+B1185+B1186+B1187+B1188+B1189+B1190+B1191+B1192+B1193+B1194+B1195+B1196+B1197+B1198+B1199+B1200+B1201+B1202+B1203+B1215+B1181+B1183+B1204+B1205+B1182+B1206+B1207+B1208+B1209+B1210+B1211+B1212+B1213+B1214</f>
        <v>19572.059999999998</v>
      </c>
    </row>
    <row r="1216" spans="1:9">
      <c r="A1216" s="96" t="s">
        <v>1641</v>
      </c>
      <c r="B1216" s="14">
        <v>11.63</v>
      </c>
      <c r="C1216" s="12">
        <v>1</v>
      </c>
      <c r="D1216" s="9" t="s">
        <v>6</v>
      </c>
      <c r="E1216" s="9" t="s">
        <v>6</v>
      </c>
      <c r="F1216" s="9" t="s">
        <v>45</v>
      </c>
      <c r="G1216" s="9" t="s">
        <v>46</v>
      </c>
      <c r="H1216" s="63" t="s">
        <v>161</v>
      </c>
      <c r="I1216" s="83"/>
    </row>
    <row r="1217" spans="1:9">
      <c r="A1217" s="96" t="s">
        <v>1642</v>
      </c>
      <c r="B1217" s="14">
        <v>9.5299999999999994</v>
      </c>
      <c r="C1217" s="12">
        <v>1</v>
      </c>
      <c r="D1217" s="9" t="s">
        <v>6</v>
      </c>
      <c r="E1217" s="9" t="s">
        <v>6</v>
      </c>
      <c r="F1217" s="9" t="s">
        <v>45</v>
      </c>
      <c r="G1217" s="9" t="s">
        <v>46</v>
      </c>
      <c r="H1217" s="63" t="s">
        <v>161</v>
      </c>
      <c r="I1217" s="83"/>
    </row>
    <row r="1218" spans="1:9">
      <c r="A1218" s="96" t="s">
        <v>4338</v>
      </c>
      <c r="B1218" s="14">
        <v>8.5500000000000007</v>
      </c>
      <c r="C1218" s="12">
        <v>1</v>
      </c>
      <c r="D1218" s="9" t="s">
        <v>6</v>
      </c>
      <c r="E1218" s="9" t="s">
        <v>6</v>
      </c>
      <c r="F1218" s="9" t="s">
        <v>45</v>
      </c>
      <c r="G1218" s="9" t="s">
        <v>46</v>
      </c>
      <c r="H1218" s="63" t="s">
        <v>161</v>
      </c>
      <c r="I1218" s="82"/>
    </row>
    <row r="1219" spans="1:9">
      <c r="A1219" s="96" t="s">
        <v>4338</v>
      </c>
      <c r="B1219" s="14">
        <v>8.5500000000000007</v>
      </c>
      <c r="C1219" s="12">
        <v>1</v>
      </c>
      <c r="D1219" s="9" t="s">
        <v>6</v>
      </c>
      <c r="E1219" s="9" t="s">
        <v>6</v>
      </c>
      <c r="F1219" s="9" t="s">
        <v>45</v>
      </c>
      <c r="G1219" s="9" t="s">
        <v>46</v>
      </c>
      <c r="H1219" s="63" t="s">
        <v>161</v>
      </c>
      <c r="I1219" s="82"/>
    </row>
    <row r="1220" spans="1:9">
      <c r="A1220" s="96" t="s">
        <v>4339</v>
      </c>
      <c r="B1220" s="14">
        <v>7.87</v>
      </c>
      <c r="C1220" s="12">
        <v>1</v>
      </c>
      <c r="D1220" s="9" t="s">
        <v>6</v>
      </c>
      <c r="E1220" s="9" t="s">
        <v>6</v>
      </c>
      <c r="F1220" s="9" t="s">
        <v>45</v>
      </c>
      <c r="G1220" s="9" t="s">
        <v>46</v>
      </c>
      <c r="H1220" s="63" t="s">
        <v>161</v>
      </c>
      <c r="I1220" s="82"/>
    </row>
    <row r="1221" spans="1:9">
      <c r="A1221" s="96" t="s">
        <v>4339</v>
      </c>
      <c r="B1221" s="14">
        <v>7.56</v>
      </c>
      <c r="C1221" s="12">
        <v>1</v>
      </c>
      <c r="D1221" s="9" t="s">
        <v>6</v>
      </c>
      <c r="E1221" s="9" t="s">
        <v>6</v>
      </c>
      <c r="F1221" s="9" t="s">
        <v>45</v>
      </c>
      <c r="G1221" s="9" t="s">
        <v>46</v>
      </c>
      <c r="H1221" s="63" t="s">
        <v>161</v>
      </c>
      <c r="I1221" s="82"/>
    </row>
    <row r="1222" spans="1:9">
      <c r="A1222" s="96" t="s">
        <v>4339</v>
      </c>
      <c r="B1222" s="14">
        <v>7.56</v>
      </c>
      <c r="C1222" s="12">
        <v>1</v>
      </c>
      <c r="D1222" s="9" t="s">
        <v>6</v>
      </c>
      <c r="E1222" s="9" t="s">
        <v>6</v>
      </c>
      <c r="F1222" s="9" t="s">
        <v>45</v>
      </c>
      <c r="G1222" s="9" t="s">
        <v>46</v>
      </c>
      <c r="H1222" s="63" t="s">
        <v>161</v>
      </c>
      <c r="I1222" s="82"/>
    </row>
    <row r="1223" spans="1:9">
      <c r="A1223" s="96" t="s">
        <v>4339</v>
      </c>
      <c r="B1223" s="14">
        <v>6.98</v>
      </c>
      <c r="C1223" s="12">
        <v>1</v>
      </c>
      <c r="D1223" s="9" t="s">
        <v>6</v>
      </c>
      <c r="E1223" s="9" t="s">
        <v>6</v>
      </c>
      <c r="F1223" s="9" t="s">
        <v>45</v>
      </c>
      <c r="G1223" s="9" t="s">
        <v>46</v>
      </c>
      <c r="H1223" s="63" t="s">
        <v>161</v>
      </c>
      <c r="I1223" s="82"/>
    </row>
    <row r="1224" spans="1:9">
      <c r="A1224" s="96" t="s">
        <v>1643</v>
      </c>
      <c r="B1224" s="14">
        <v>6.94</v>
      </c>
      <c r="C1224" s="12">
        <v>1</v>
      </c>
      <c r="D1224" s="9" t="s">
        <v>6</v>
      </c>
      <c r="E1224" s="9" t="s">
        <v>6</v>
      </c>
      <c r="F1224" s="9" t="s">
        <v>45</v>
      </c>
      <c r="G1224" s="9" t="s">
        <v>46</v>
      </c>
      <c r="H1224" s="63" t="s">
        <v>161</v>
      </c>
      <c r="I1224" s="82"/>
    </row>
    <row r="1225" spans="1:9">
      <c r="A1225" s="96" t="s">
        <v>1643</v>
      </c>
      <c r="B1225" s="14">
        <v>6.94</v>
      </c>
      <c r="C1225" s="12">
        <v>1</v>
      </c>
      <c r="D1225" s="9" t="s">
        <v>6</v>
      </c>
      <c r="E1225" s="9" t="s">
        <v>6</v>
      </c>
      <c r="F1225" s="9" t="s">
        <v>45</v>
      </c>
      <c r="G1225" s="9" t="s">
        <v>46</v>
      </c>
      <c r="H1225" s="63" t="s">
        <v>161</v>
      </c>
      <c r="I1225" s="82"/>
    </row>
    <row r="1226" spans="1:9">
      <c r="A1226" s="96" t="s">
        <v>1643</v>
      </c>
      <c r="B1226" s="14">
        <v>6.94</v>
      </c>
      <c r="C1226" s="12">
        <v>1</v>
      </c>
      <c r="D1226" s="9" t="s">
        <v>6</v>
      </c>
      <c r="E1226" s="9" t="s">
        <v>6</v>
      </c>
      <c r="F1226" s="9" t="s">
        <v>45</v>
      </c>
      <c r="G1226" s="9" t="s">
        <v>46</v>
      </c>
      <c r="H1226" s="63" t="s">
        <v>161</v>
      </c>
      <c r="I1226" s="82"/>
    </row>
    <row r="1227" spans="1:9">
      <c r="A1227" s="96" t="s">
        <v>1643</v>
      </c>
      <c r="B1227" s="14">
        <v>6.94</v>
      </c>
      <c r="C1227" s="12">
        <v>1</v>
      </c>
      <c r="D1227" s="9" t="s">
        <v>6</v>
      </c>
      <c r="E1227" s="9" t="s">
        <v>6</v>
      </c>
      <c r="F1227" s="9" t="s">
        <v>45</v>
      </c>
      <c r="G1227" s="9" t="s">
        <v>46</v>
      </c>
      <c r="H1227" s="63" t="s">
        <v>161</v>
      </c>
      <c r="I1227" s="82"/>
    </row>
    <row r="1228" spans="1:9">
      <c r="A1228" s="96" t="s">
        <v>1643</v>
      </c>
      <c r="B1228" s="14">
        <v>6.94</v>
      </c>
      <c r="C1228" s="12">
        <v>1</v>
      </c>
      <c r="D1228" s="9" t="s">
        <v>6</v>
      </c>
      <c r="E1228" s="9" t="s">
        <v>6</v>
      </c>
      <c r="F1228" s="9" t="s">
        <v>45</v>
      </c>
      <c r="G1228" s="9" t="s">
        <v>46</v>
      </c>
      <c r="H1228" s="63" t="s">
        <v>161</v>
      </c>
      <c r="I1228" s="82"/>
    </row>
    <row r="1229" spans="1:9">
      <c r="A1229" s="96" t="s">
        <v>1643</v>
      </c>
      <c r="B1229" s="14">
        <v>6.94</v>
      </c>
      <c r="C1229" s="12">
        <v>1</v>
      </c>
      <c r="D1229" s="9" t="s">
        <v>6</v>
      </c>
      <c r="E1229" s="9" t="s">
        <v>6</v>
      </c>
      <c r="F1229" s="9" t="s">
        <v>45</v>
      </c>
      <c r="G1229" s="9" t="s">
        <v>46</v>
      </c>
      <c r="H1229" s="63" t="s">
        <v>161</v>
      </c>
      <c r="I1229" s="82"/>
    </row>
    <row r="1230" spans="1:9">
      <c r="A1230" s="96" t="s">
        <v>1643</v>
      </c>
      <c r="B1230" s="14">
        <v>6.94</v>
      </c>
      <c r="C1230" s="12">
        <v>1</v>
      </c>
      <c r="D1230" s="9" t="s">
        <v>6</v>
      </c>
      <c r="E1230" s="9" t="s">
        <v>6</v>
      </c>
      <c r="F1230" s="9" t="s">
        <v>45</v>
      </c>
      <c r="G1230" s="9" t="s">
        <v>46</v>
      </c>
      <c r="H1230" s="63" t="s">
        <v>161</v>
      </c>
      <c r="I1230" s="82"/>
    </row>
    <row r="1231" spans="1:9">
      <c r="A1231" s="96" t="s">
        <v>1643</v>
      </c>
      <c r="B1231" s="14">
        <v>6.94</v>
      </c>
      <c r="C1231" s="12">
        <v>1</v>
      </c>
      <c r="D1231" s="9" t="s">
        <v>6</v>
      </c>
      <c r="E1231" s="9" t="s">
        <v>6</v>
      </c>
      <c r="F1231" s="9" t="s">
        <v>45</v>
      </c>
      <c r="G1231" s="9" t="s">
        <v>46</v>
      </c>
      <c r="H1231" s="63" t="s">
        <v>161</v>
      </c>
      <c r="I1231" s="82"/>
    </row>
    <row r="1232" spans="1:9" ht="12.75" customHeight="1">
      <c r="A1232" s="96" t="s">
        <v>4340</v>
      </c>
      <c r="B1232" s="14">
        <v>6.36</v>
      </c>
      <c r="C1232" s="12">
        <v>1</v>
      </c>
      <c r="D1232" s="9" t="s">
        <v>6</v>
      </c>
      <c r="E1232" s="9" t="s">
        <v>6</v>
      </c>
      <c r="F1232" s="9" t="s">
        <v>45</v>
      </c>
      <c r="G1232" s="9" t="s">
        <v>46</v>
      </c>
      <c r="H1232" s="63" t="s">
        <v>161</v>
      </c>
      <c r="I1232" s="82"/>
    </row>
    <row r="1233" spans="1:9">
      <c r="A1233" s="96" t="s">
        <v>1644</v>
      </c>
      <c r="B1233" s="14">
        <v>6.01</v>
      </c>
      <c r="C1233" s="12">
        <v>1</v>
      </c>
      <c r="D1233" s="9" t="s">
        <v>6</v>
      </c>
      <c r="E1233" s="9" t="s">
        <v>6</v>
      </c>
      <c r="F1233" s="9" t="s">
        <v>45</v>
      </c>
      <c r="G1233" s="9" t="s">
        <v>46</v>
      </c>
      <c r="H1233" s="63" t="s">
        <v>161</v>
      </c>
      <c r="I1233" s="82"/>
    </row>
    <row r="1234" spans="1:9" ht="13.5" customHeight="1">
      <c r="A1234" s="96" t="s">
        <v>1644</v>
      </c>
      <c r="B1234" s="14">
        <v>6.01</v>
      </c>
      <c r="C1234" s="12">
        <v>1</v>
      </c>
      <c r="D1234" s="9" t="s">
        <v>6</v>
      </c>
      <c r="E1234" s="9" t="s">
        <v>6</v>
      </c>
      <c r="F1234" s="9" t="s">
        <v>45</v>
      </c>
      <c r="G1234" s="9" t="s">
        <v>46</v>
      </c>
      <c r="H1234" s="63" t="s">
        <v>161</v>
      </c>
      <c r="I1234" s="82"/>
    </row>
    <row r="1235" spans="1:9" ht="13.5" customHeight="1">
      <c r="A1235" s="96" t="s">
        <v>1644</v>
      </c>
      <c r="B1235" s="14">
        <v>6.01</v>
      </c>
      <c r="C1235" s="12">
        <v>1</v>
      </c>
      <c r="D1235" s="9" t="s">
        <v>6</v>
      </c>
      <c r="E1235" s="9" t="s">
        <v>6</v>
      </c>
      <c r="F1235" s="9" t="s">
        <v>45</v>
      </c>
      <c r="G1235" s="9" t="s">
        <v>46</v>
      </c>
      <c r="H1235" s="63" t="s">
        <v>161</v>
      </c>
      <c r="I1235" s="82"/>
    </row>
    <row r="1236" spans="1:9" ht="13.5" customHeight="1">
      <c r="A1236" s="96" t="s">
        <v>1644</v>
      </c>
      <c r="B1236" s="14">
        <v>6.01</v>
      </c>
      <c r="C1236" s="12">
        <v>1</v>
      </c>
      <c r="D1236" s="9" t="s">
        <v>6</v>
      </c>
      <c r="E1236" s="9" t="s">
        <v>6</v>
      </c>
      <c r="F1236" s="9" t="s">
        <v>45</v>
      </c>
      <c r="G1236" s="9" t="s">
        <v>46</v>
      </c>
      <c r="H1236" s="63" t="s">
        <v>161</v>
      </c>
      <c r="I1236" s="82"/>
    </row>
    <row r="1237" spans="1:9" ht="13.5" customHeight="1">
      <c r="A1237" s="96" t="s">
        <v>1645</v>
      </c>
      <c r="B1237" s="14">
        <v>5.43</v>
      </c>
      <c r="C1237" s="12">
        <v>1</v>
      </c>
      <c r="D1237" s="9" t="s">
        <v>6</v>
      </c>
      <c r="E1237" s="9" t="s">
        <v>6</v>
      </c>
      <c r="F1237" s="9" t="s">
        <v>45</v>
      </c>
      <c r="G1237" s="9" t="s">
        <v>46</v>
      </c>
      <c r="H1237" s="63" t="s">
        <v>161</v>
      </c>
      <c r="I1237" s="82"/>
    </row>
    <row r="1238" spans="1:9" ht="13.5" customHeight="1">
      <c r="A1238" s="96" t="s">
        <v>1645</v>
      </c>
      <c r="B1238" s="14">
        <v>4.8499999999999996</v>
      </c>
      <c r="C1238" s="12">
        <v>1</v>
      </c>
      <c r="D1238" s="9" t="s">
        <v>6</v>
      </c>
      <c r="E1238" s="9" t="s">
        <v>6</v>
      </c>
      <c r="F1238" s="9" t="s">
        <v>45</v>
      </c>
      <c r="G1238" s="9" t="s">
        <v>46</v>
      </c>
      <c r="H1238" s="63" t="s">
        <v>161</v>
      </c>
      <c r="I1238" s="82"/>
    </row>
    <row r="1239" spans="1:9" ht="13.5" customHeight="1">
      <c r="A1239" s="96" t="s">
        <v>1645</v>
      </c>
      <c r="B1239" s="14">
        <v>4.8499999999999996</v>
      </c>
      <c r="C1239" s="12">
        <v>1</v>
      </c>
      <c r="D1239" s="9" t="s">
        <v>6</v>
      </c>
      <c r="E1239" s="9" t="s">
        <v>6</v>
      </c>
      <c r="F1239" s="9" t="s">
        <v>45</v>
      </c>
      <c r="G1239" s="9" t="s">
        <v>46</v>
      </c>
      <c r="H1239" s="63" t="s">
        <v>161</v>
      </c>
      <c r="I1239" s="82"/>
    </row>
    <row r="1240" spans="1:9" ht="13.5" customHeight="1">
      <c r="A1240" s="96" t="s">
        <v>1645</v>
      </c>
      <c r="B1240" s="14">
        <v>4.8499999999999996</v>
      </c>
      <c r="C1240" s="12">
        <v>1</v>
      </c>
      <c r="D1240" s="9" t="s">
        <v>6</v>
      </c>
      <c r="E1240" s="9" t="s">
        <v>6</v>
      </c>
      <c r="F1240" s="9" t="s">
        <v>45</v>
      </c>
      <c r="G1240" s="9" t="s">
        <v>46</v>
      </c>
      <c r="H1240" s="63" t="s">
        <v>161</v>
      </c>
      <c r="I1240" s="82"/>
    </row>
    <row r="1241" spans="1:9" ht="13.5" customHeight="1">
      <c r="A1241" s="96" t="s">
        <v>1645</v>
      </c>
      <c r="B1241" s="14">
        <v>4.8499999999999996</v>
      </c>
      <c r="C1241" s="12">
        <v>1</v>
      </c>
      <c r="D1241" s="9" t="s">
        <v>6</v>
      </c>
      <c r="E1241" s="9" t="s">
        <v>6</v>
      </c>
      <c r="F1241" s="9" t="s">
        <v>45</v>
      </c>
      <c r="G1241" s="9" t="s">
        <v>46</v>
      </c>
      <c r="H1241" s="63" t="s">
        <v>161</v>
      </c>
      <c r="I1241" s="82"/>
    </row>
    <row r="1242" spans="1:9" ht="13.5" customHeight="1">
      <c r="A1242" s="96" t="s">
        <v>1645</v>
      </c>
      <c r="B1242" s="14">
        <v>4.8499999999999996</v>
      </c>
      <c r="C1242" s="12">
        <v>1</v>
      </c>
      <c r="D1242" s="9" t="s">
        <v>6</v>
      </c>
      <c r="E1242" s="9" t="s">
        <v>6</v>
      </c>
      <c r="F1242" s="9" t="s">
        <v>45</v>
      </c>
      <c r="G1242" s="9" t="s">
        <v>46</v>
      </c>
      <c r="H1242" s="63" t="s">
        <v>161</v>
      </c>
      <c r="I1242" s="82"/>
    </row>
    <row r="1243" spans="1:9" ht="13.5" customHeight="1">
      <c r="A1243" s="96" t="s">
        <v>1645</v>
      </c>
      <c r="B1243" s="14">
        <v>4.8499999999999996</v>
      </c>
      <c r="C1243" s="12">
        <v>1</v>
      </c>
      <c r="D1243" s="9" t="s">
        <v>6</v>
      </c>
      <c r="E1243" s="9" t="s">
        <v>6</v>
      </c>
      <c r="F1243" s="9" t="s">
        <v>45</v>
      </c>
      <c r="G1243" s="9" t="s">
        <v>46</v>
      </c>
      <c r="H1243" s="63" t="s">
        <v>161</v>
      </c>
      <c r="I1243" s="82"/>
    </row>
    <row r="1244" spans="1:9" ht="13.5" customHeight="1">
      <c r="A1244" s="96" t="s">
        <v>1645</v>
      </c>
      <c r="B1244" s="14">
        <v>4.8499999999999996</v>
      </c>
      <c r="C1244" s="12">
        <v>1</v>
      </c>
      <c r="D1244" s="9" t="s">
        <v>6</v>
      </c>
      <c r="E1244" s="9" t="s">
        <v>6</v>
      </c>
      <c r="F1244" s="9" t="s">
        <v>45</v>
      </c>
      <c r="G1244" s="9" t="s">
        <v>46</v>
      </c>
      <c r="H1244" s="63" t="s">
        <v>161</v>
      </c>
      <c r="I1244" s="82"/>
    </row>
    <row r="1245" spans="1:9" ht="13.5" customHeight="1">
      <c r="A1245" s="96" t="s">
        <v>1645</v>
      </c>
      <c r="B1245" s="14">
        <v>4.8499999999999996</v>
      </c>
      <c r="C1245" s="12">
        <v>1</v>
      </c>
      <c r="D1245" s="9" t="s">
        <v>6</v>
      </c>
      <c r="E1245" s="9" t="s">
        <v>6</v>
      </c>
      <c r="F1245" s="9" t="s">
        <v>45</v>
      </c>
      <c r="G1245" s="9" t="s">
        <v>46</v>
      </c>
      <c r="H1245" s="63" t="s">
        <v>161</v>
      </c>
      <c r="I1245" s="82"/>
    </row>
    <row r="1246" spans="1:9" ht="13.5" customHeight="1">
      <c r="A1246" s="96" t="s">
        <v>1645</v>
      </c>
      <c r="B1246" s="14">
        <v>4.8499999999999996</v>
      </c>
      <c r="C1246" s="12">
        <v>1</v>
      </c>
      <c r="D1246" s="9" t="s">
        <v>6</v>
      </c>
      <c r="E1246" s="9" t="s">
        <v>6</v>
      </c>
      <c r="F1246" s="9" t="s">
        <v>45</v>
      </c>
      <c r="G1246" s="9" t="s">
        <v>46</v>
      </c>
      <c r="H1246" s="63" t="s">
        <v>161</v>
      </c>
      <c r="I1246" s="82"/>
    </row>
    <row r="1247" spans="1:9" ht="13.5" customHeight="1">
      <c r="A1247" s="96" t="s">
        <v>1645</v>
      </c>
      <c r="B1247" s="14">
        <v>4.8499999999999996</v>
      </c>
      <c r="C1247" s="12">
        <v>1</v>
      </c>
      <c r="D1247" s="9" t="s">
        <v>6</v>
      </c>
      <c r="E1247" s="9" t="s">
        <v>6</v>
      </c>
      <c r="F1247" s="9" t="s">
        <v>45</v>
      </c>
      <c r="G1247" s="9" t="s">
        <v>46</v>
      </c>
      <c r="H1247" s="63" t="s">
        <v>161</v>
      </c>
      <c r="I1247" s="82"/>
    </row>
    <row r="1248" spans="1:9" ht="13.5" customHeight="1">
      <c r="A1248" s="96" t="s">
        <v>1645</v>
      </c>
      <c r="B1248" s="14">
        <v>4.8499999999999996</v>
      </c>
      <c r="C1248" s="12">
        <v>1</v>
      </c>
      <c r="D1248" s="9" t="s">
        <v>6</v>
      </c>
      <c r="E1248" s="9" t="s">
        <v>6</v>
      </c>
      <c r="F1248" s="9" t="s">
        <v>45</v>
      </c>
      <c r="G1248" s="9" t="s">
        <v>46</v>
      </c>
      <c r="H1248" s="63" t="s">
        <v>161</v>
      </c>
      <c r="I1248" s="82"/>
    </row>
    <row r="1249" spans="1:9" ht="13.5" customHeight="1">
      <c r="A1249" s="96" t="s">
        <v>4341</v>
      </c>
      <c r="B1249" s="14">
        <v>4.8499999999999996</v>
      </c>
      <c r="C1249" s="12">
        <v>1</v>
      </c>
      <c r="D1249" s="9" t="s">
        <v>6</v>
      </c>
      <c r="E1249" s="9" t="s">
        <v>6</v>
      </c>
      <c r="F1249" s="9" t="s">
        <v>45</v>
      </c>
      <c r="G1249" s="9" t="s">
        <v>46</v>
      </c>
      <c r="H1249" s="63" t="s">
        <v>161</v>
      </c>
      <c r="I1249" s="83">
        <f>B1218+B1219+B1220+B1221+B1222+B1223+B1224+B1225+B1226+B1227+B1228+B1229+B1230+B1231+B1232+B1233+B1234+B1235+B1236+B1237+B1249+B1216+B1238+B1239+B1217+B1240+B1241+B1242+B1243+B1244+B1245+B1246+B1247+B1248</f>
        <v>217.77999999999994</v>
      </c>
    </row>
    <row r="1250" spans="1:9" ht="23.25" customHeight="1">
      <c r="A1250" s="20" t="s">
        <v>3973</v>
      </c>
      <c r="B1250" s="14">
        <f>21*125</f>
        <v>2625</v>
      </c>
      <c r="C1250" s="12">
        <v>1</v>
      </c>
      <c r="D1250" s="9" t="s">
        <v>6</v>
      </c>
      <c r="E1250" s="9" t="s">
        <v>6</v>
      </c>
      <c r="F1250" s="9" t="s">
        <v>44</v>
      </c>
      <c r="G1250" s="9" t="s">
        <v>3291</v>
      </c>
      <c r="H1250" s="63" t="s">
        <v>164</v>
      </c>
      <c r="I1250" s="83">
        <f>B1250</f>
        <v>2625</v>
      </c>
    </row>
    <row r="1251" spans="1:9" ht="25.5" customHeight="1">
      <c r="A1251" s="136" t="s">
        <v>3751</v>
      </c>
      <c r="B1251" s="14">
        <f>42*60</f>
        <v>2520</v>
      </c>
      <c r="C1251" s="12">
        <v>1</v>
      </c>
      <c r="D1251" s="9" t="s">
        <v>6</v>
      </c>
      <c r="E1251" s="9" t="s">
        <v>6</v>
      </c>
      <c r="F1251" s="9" t="s">
        <v>44</v>
      </c>
      <c r="G1251" s="9" t="s">
        <v>3291</v>
      </c>
      <c r="H1251" s="63" t="s">
        <v>164</v>
      </c>
      <c r="I1251" s="83">
        <f>B1251</f>
        <v>2520</v>
      </c>
    </row>
    <row r="1252" spans="1:9">
      <c r="A1252" s="136" t="s">
        <v>1646</v>
      </c>
      <c r="B1252" s="14">
        <v>180</v>
      </c>
      <c r="C1252" s="12">
        <v>1</v>
      </c>
      <c r="D1252" s="9" t="s">
        <v>6</v>
      </c>
      <c r="E1252" s="9" t="s">
        <v>6</v>
      </c>
      <c r="F1252" s="9" t="s">
        <v>45</v>
      </c>
      <c r="G1252" s="9" t="s">
        <v>46</v>
      </c>
      <c r="H1252" s="63" t="s">
        <v>399</v>
      </c>
      <c r="I1252" s="83"/>
    </row>
    <row r="1253" spans="1:9">
      <c r="A1253" s="136" t="s">
        <v>2601</v>
      </c>
      <c r="B1253" s="14">
        <v>500</v>
      </c>
      <c r="C1253" s="15" t="s">
        <v>44</v>
      </c>
      <c r="D1253" s="9" t="s">
        <v>6</v>
      </c>
      <c r="E1253" s="9" t="s">
        <v>6</v>
      </c>
      <c r="F1253" s="15" t="s">
        <v>45</v>
      </c>
      <c r="G1253" s="15" t="s">
        <v>46</v>
      </c>
      <c r="H1253" s="64">
        <v>54104</v>
      </c>
      <c r="I1253" s="83"/>
    </row>
    <row r="1254" spans="1:9">
      <c r="A1254" s="22" t="s">
        <v>1647</v>
      </c>
      <c r="B1254" s="17">
        <v>25</v>
      </c>
      <c r="C1254" s="15" t="s">
        <v>44</v>
      </c>
      <c r="D1254" s="9" t="s">
        <v>6</v>
      </c>
      <c r="E1254" s="9" t="s">
        <v>6</v>
      </c>
      <c r="F1254" s="15" t="s">
        <v>45</v>
      </c>
      <c r="G1254" s="15" t="s">
        <v>46</v>
      </c>
      <c r="H1254" s="64">
        <v>54104</v>
      </c>
      <c r="I1254" s="82"/>
    </row>
    <row r="1255" spans="1:9">
      <c r="A1255" s="21" t="s">
        <v>1648</v>
      </c>
      <c r="B1255" s="17">
        <v>25</v>
      </c>
      <c r="C1255" s="18">
        <v>1</v>
      </c>
      <c r="D1255" s="9" t="s">
        <v>6</v>
      </c>
      <c r="E1255" s="9" t="s">
        <v>6</v>
      </c>
      <c r="F1255" s="15" t="s">
        <v>45</v>
      </c>
      <c r="G1255" s="15" t="s">
        <v>46</v>
      </c>
      <c r="H1255" s="77" t="s">
        <v>399</v>
      </c>
      <c r="I1255" s="82"/>
    </row>
    <row r="1256" spans="1:9">
      <c r="A1256" s="22" t="s">
        <v>1649</v>
      </c>
      <c r="B1256" s="17">
        <v>980</v>
      </c>
      <c r="C1256" s="15" t="s">
        <v>44</v>
      </c>
      <c r="D1256" s="9" t="s">
        <v>6</v>
      </c>
      <c r="E1256" s="9" t="s">
        <v>6</v>
      </c>
      <c r="F1256" s="15" t="s">
        <v>45</v>
      </c>
      <c r="G1256" s="15" t="s">
        <v>46</v>
      </c>
      <c r="H1256" s="64">
        <v>54104</v>
      </c>
      <c r="I1256" s="83">
        <f>B1256+B1255+B1254++B1253+B1252</f>
        <v>1710</v>
      </c>
    </row>
    <row r="1257" spans="1:9">
      <c r="A1257" s="22" t="s">
        <v>1650</v>
      </c>
      <c r="B1257" s="17">
        <v>75</v>
      </c>
      <c r="C1257" s="15" t="s">
        <v>44</v>
      </c>
      <c r="D1257" s="9" t="s">
        <v>6</v>
      </c>
      <c r="E1257" s="9" t="s">
        <v>6</v>
      </c>
      <c r="F1257" s="15" t="s">
        <v>45</v>
      </c>
      <c r="G1257" s="15" t="s">
        <v>46</v>
      </c>
      <c r="H1257" s="64">
        <v>54105</v>
      </c>
      <c r="I1257" s="82"/>
    </row>
    <row r="1258" spans="1:9" ht="15" customHeight="1">
      <c r="A1258" s="22" t="s">
        <v>1651</v>
      </c>
      <c r="B1258" s="17">
        <v>160</v>
      </c>
      <c r="C1258" s="15" t="s">
        <v>44</v>
      </c>
      <c r="D1258" s="9" t="s">
        <v>6</v>
      </c>
      <c r="E1258" s="9" t="s">
        <v>6</v>
      </c>
      <c r="F1258" s="15" t="s">
        <v>45</v>
      </c>
      <c r="G1258" s="15" t="s">
        <v>46</v>
      </c>
      <c r="H1258" s="64">
        <v>54105</v>
      </c>
      <c r="I1258" s="82"/>
    </row>
    <row r="1259" spans="1:9" ht="12.75" customHeight="1">
      <c r="A1259" s="22" t="s">
        <v>412</v>
      </c>
      <c r="B1259" s="17">
        <v>20</v>
      </c>
      <c r="C1259" s="15" t="s">
        <v>44</v>
      </c>
      <c r="D1259" s="9" t="s">
        <v>6</v>
      </c>
      <c r="E1259" s="9" t="s">
        <v>6</v>
      </c>
      <c r="F1259" s="15" t="s">
        <v>45</v>
      </c>
      <c r="G1259" s="15" t="s">
        <v>46</v>
      </c>
      <c r="H1259" s="64">
        <v>54105</v>
      </c>
      <c r="I1259" s="82"/>
    </row>
    <row r="1260" spans="1:9">
      <c r="A1260" s="22" t="s">
        <v>1652</v>
      </c>
      <c r="B1260" s="17">
        <v>20</v>
      </c>
      <c r="C1260" s="15" t="s">
        <v>44</v>
      </c>
      <c r="D1260" s="9" t="s">
        <v>6</v>
      </c>
      <c r="E1260" s="9" t="s">
        <v>6</v>
      </c>
      <c r="F1260" s="15" t="s">
        <v>45</v>
      </c>
      <c r="G1260" s="15" t="s">
        <v>46</v>
      </c>
      <c r="H1260" s="64">
        <v>54105</v>
      </c>
      <c r="I1260" s="82"/>
    </row>
    <row r="1261" spans="1:9">
      <c r="A1261" s="22" t="s">
        <v>1653</v>
      </c>
      <c r="B1261" s="17">
        <v>20</v>
      </c>
      <c r="C1261" s="15" t="s">
        <v>44</v>
      </c>
      <c r="D1261" s="9" t="s">
        <v>6</v>
      </c>
      <c r="E1261" s="9" t="s">
        <v>6</v>
      </c>
      <c r="F1261" s="15" t="s">
        <v>45</v>
      </c>
      <c r="G1261" s="15" t="s">
        <v>46</v>
      </c>
      <c r="H1261" s="64">
        <v>54105</v>
      </c>
      <c r="I1261" s="82"/>
    </row>
    <row r="1262" spans="1:9">
      <c r="A1262" s="22" t="s">
        <v>1654</v>
      </c>
      <c r="B1262" s="17">
        <v>100</v>
      </c>
      <c r="C1262" s="15" t="s">
        <v>44</v>
      </c>
      <c r="D1262" s="9" t="s">
        <v>6</v>
      </c>
      <c r="E1262" s="9" t="s">
        <v>6</v>
      </c>
      <c r="F1262" s="15" t="s">
        <v>45</v>
      </c>
      <c r="G1262" s="15" t="s">
        <v>46</v>
      </c>
      <c r="H1262" s="64">
        <v>54105</v>
      </c>
      <c r="I1262" s="82"/>
    </row>
    <row r="1263" spans="1:9">
      <c r="A1263" s="22" t="s">
        <v>1655</v>
      </c>
      <c r="B1263" s="17">
        <v>98</v>
      </c>
      <c r="C1263" s="15" t="s">
        <v>44</v>
      </c>
      <c r="D1263" s="9" t="s">
        <v>6</v>
      </c>
      <c r="E1263" s="9" t="s">
        <v>6</v>
      </c>
      <c r="F1263" s="15" t="s">
        <v>45</v>
      </c>
      <c r="G1263" s="15" t="s">
        <v>46</v>
      </c>
      <c r="H1263" s="64">
        <v>54105</v>
      </c>
      <c r="I1263" s="82"/>
    </row>
    <row r="1264" spans="1:9">
      <c r="A1264" s="22" t="s">
        <v>1656</v>
      </c>
      <c r="B1264" s="17">
        <v>10</v>
      </c>
      <c r="C1264" s="15" t="s">
        <v>44</v>
      </c>
      <c r="D1264" s="9" t="s">
        <v>6</v>
      </c>
      <c r="E1264" s="9" t="s">
        <v>6</v>
      </c>
      <c r="F1264" s="15" t="s">
        <v>45</v>
      </c>
      <c r="G1264" s="15" t="s">
        <v>46</v>
      </c>
      <c r="H1264" s="64">
        <v>54105</v>
      </c>
      <c r="I1264" s="82"/>
    </row>
    <row r="1265" spans="1:9">
      <c r="A1265" s="22" t="s">
        <v>1657</v>
      </c>
      <c r="B1265" s="17">
        <v>30</v>
      </c>
      <c r="C1265" s="15" t="s">
        <v>44</v>
      </c>
      <c r="D1265" s="9" t="s">
        <v>6</v>
      </c>
      <c r="E1265" s="9" t="s">
        <v>6</v>
      </c>
      <c r="F1265" s="15" t="s">
        <v>45</v>
      </c>
      <c r="G1265" s="15" t="s">
        <v>46</v>
      </c>
      <c r="H1265" s="64">
        <v>54105</v>
      </c>
      <c r="I1265" s="82"/>
    </row>
    <row r="1266" spans="1:9">
      <c r="A1266" s="22" t="s">
        <v>288</v>
      </c>
      <c r="B1266" s="17">
        <v>30</v>
      </c>
      <c r="C1266" s="15" t="s">
        <v>44</v>
      </c>
      <c r="D1266" s="9" t="s">
        <v>6</v>
      </c>
      <c r="E1266" s="9" t="s">
        <v>6</v>
      </c>
      <c r="F1266" s="15" t="s">
        <v>45</v>
      </c>
      <c r="G1266" s="15" t="s">
        <v>46</v>
      </c>
      <c r="H1266" s="64">
        <v>54105</v>
      </c>
      <c r="I1266" s="82"/>
    </row>
    <row r="1267" spans="1:9">
      <c r="A1267" s="22" t="s">
        <v>1658</v>
      </c>
      <c r="B1267" s="17">
        <v>10</v>
      </c>
      <c r="C1267" s="15" t="s">
        <v>44</v>
      </c>
      <c r="D1267" s="9" t="s">
        <v>6</v>
      </c>
      <c r="E1267" s="9" t="s">
        <v>6</v>
      </c>
      <c r="F1267" s="15" t="s">
        <v>45</v>
      </c>
      <c r="G1267" s="15" t="s">
        <v>46</v>
      </c>
      <c r="H1267" s="64">
        <v>54105</v>
      </c>
      <c r="I1267" s="82"/>
    </row>
    <row r="1268" spans="1:9">
      <c r="A1268" s="22" t="s">
        <v>1659</v>
      </c>
      <c r="B1268" s="17">
        <v>210</v>
      </c>
      <c r="C1268" s="15" t="s">
        <v>44</v>
      </c>
      <c r="D1268" s="9" t="s">
        <v>6</v>
      </c>
      <c r="E1268" s="9" t="s">
        <v>6</v>
      </c>
      <c r="F1268" s="15" t="s">
        <v>45</v>
      </c>
      <c r="G1268" s="15" t="s">
        <v>46</v>
      </c>
      <c r="H1268" s="64">
        <v>54105</v>
      </c>
      <c r="I1268" s="82"/>
    </row>
    <row r="1269" spans="1:9">
      <c r="A1269" s="22" t="s">
        <v>1660</v>
      </c>
      <c r="B1269" s="17">
        <v>250</v>
      </c>
      <c r="C1269" s="15" t="s">
        <v>44</v>
      </c>
      <c r="D1269" s="9" t="s">
        <v>6</v>
      </c>
      <c r="E1269" s="9" t="s">
        <v>6</v>
      </c>
      <c r="F1269" s="15" t="s">
        <v>45</v>
      </c>
      <c r="G1269" s="15" t="s">
        <v>46</v>
      </c>
      <c r="H1269" s="64">
        <v>54105</v>
      </c>
      <c r="I1269" s="83">
        <f>B1269+B1268+B1267+B1266+B1265+B1264+B1261+B1260+B1259+B1258+B1257+B1263+B1262</f>
        <v>1033</v>
      </c>
    </row>
    <row r="1270" spans="1:9">
      <c r="A1270" s="22" t="s">
        <v>695</v>
      </c>
      <c r="B1270" s="17">
        <v>50</v>
      </c>
      <c r="C1270" s="15" t="s">
        <v>44</v>
      </c>
      <c r="D1270" s="9" t="s">
        <v>6</v>
      </c>
      <c r="E1270" s="9" t="s">
        <v>6</v>
      </c>
      <c r="F1270" s="15" t="s">
        <v>45</v>
      </c>
      <c r="G1270" s="15" t="s">
        <v>46</v>
      </c>
      <c r="H1270" s="64">
        <v>54106</v>
      </c>
      <c r="I1270" s="83"/>
    </row>
    <row r="1271" spans="1:9" ht="15" customHeight="1">
      <c r="A1271" s="22" t="s">
        <v>1661</v>
      </c>
      <c r="B1271" s="17">
        <v>50</v>
      </c>
      <c r="C1271" s="15" t="s">
        <v>44</v>
      </c>
      <c r="D1271" s="9" t="s">
        <v>6</v>
      </c>
      <c r="E1271" s="9" t="s">
        <v>6</v>
      </c>
      <c r="F1271" s="15" t="s">
        <v>45</v>
      </c>
      <c r="G1271" s="15" t="s">
        <v>46</v>
      </c>
      <c r="H1271" s="64">
        <v>54106</v>
      </c>
      <c r="I1271" s="83">
        <f>B1271+B1270</f>
        <v>100</v>
      </c>
    </row>
    <row r="1272" spans="1:9" ht="16.5" customHeight="1">
      <c r="A1272" s="22" t="s">
        <v>1662</v>
      </c>
      <c r="B1272" s="17">
        <v>30</v>
      </c>
      <c r="C1272" s="15" t="s">
        <v>44</v>
      </c>
      <c r="D1272" s="9" t="s">
        <v>6</v>
      </c>
      <c r="E1272" s="9" t="s">
        <v>6</v>
      </c>
      <c r="F1272" s="15" t="s">
        <v>45</v>
      </c>
      <c r="G1272" s="15" t="s">
        <v>46</v>
      </c>
      <c r="H1272" s="64">
        <v>54107</v>
      </c>
      <c r="I1272" s="82"/>
    </row>
    <row r="1273" spans="1:9">
      <c r="A1273" s="22" t="s">
        <v>1663</v>
      </c>
      <c r="B1273" s="17">
        <v>30</v>
      </c>
      <c r="C1273" s="15" t="s">
        <v>44</v>
      </c>
      <c r="D1273" s="9" t="s">
        <v>6</v>
      </c>
      <c r="E1273" s="9" t="s">
        <v>6</v>
      </c>
      <c r="F1273" s="15" t="s">
        <v>45</v>
      </c>
      <c r="G1273" s="15" t="s">
        <v>46</v>
      </c>
      <c r="H1273" s="64">
        <v>54107</v>
      </c>
      <c r="I1273" s="82"/>
    </row>
    <row r="1274" spans="1:9">
      <c r="A1274" s="22" t="s">
        <v>1664</v>
      </c>
      <c r="B1274" s="17">
        <v>30</v>
      </c>
      <c r="C1274" s="15" t="s">
        <v>44</v>
      </c>
      <c r="D1274" s="9" t="s">
        <v>6</v>
      </c>
      <c r="E1274" s="9" t="s">
        <v>6</v>
      </c>
      <c r="F1274" s="15" t="s">
        <v>45</v>
      </c>
      <c r="G1274" s="15" t="s">
        <v>46</v>
      </c>
      <c r="H1274" s="64">
        <v>54107</v>
      </c>
      <c r="I1274" s="82"/>
    </row>
    <row r="1275" spans="1:9">
      <c r="A1275" s="22" t="s">
        <v>1665</v>
      </c>
      <c r="B1275" s="17">
        <v>60</v>
      </c>
      <c r="C1275" s="15" t="s">
        <v>44</v>
      </c>
      <c r="D1275" s="9" t="s">
        <v>6</v>
      </c>
      <c r="E1275" s="9" t="s">
        <v>6</v>
      </c>
      <c r="F1275" s="15" t="s">
        <v>45</v>
      </c>
      <c r="G1275" s="15" t="s">
        <v>46</v>
      </c>
      <c r="H1275" s="64">
        <v>54107</v>
      </c>
      <c r="I1275" s="82"/>
    </row>
    <row r="1276" spans="1:9">
      <c r="A1276" s="22" t="s">
        <v>1666</v>
      </c>
      <c r="B1276" s="17">
        <v>100</v>
      </c>
      <c r="C1276" s="15" t="s">
        <v>44</v>
      </c>
      <c r="D1276" s="9" t="s">
        <v>6</v>
      </c>
      <c r="E1276" s="9" t="s">
        <v>6</v>
      </c>
      <c r="F1276" s="15" t="s">
        <v>45</v>
      </c>
      <c r="G1276" s="15" t="s">
        <v>46</v>
      </c>
      <c r="H1276" s="64">
        <v>54107</v>
      </c>
      <c r="I1276" s="82"/>
    </row>
    <row r="1277" spans="1:9">
      <c r="A1277" s="22" t="s">
        <v>1667</v>
      </c>
      <c r="B1277" s="17">
        <v>50</v>
      </c>
      <c r="C1277" s="15" t="s">
        <v>44</v>
      </c>
      <c r="D1277" s="9" t="s">
        <v>6</v>
      </c>
      <c r="E1277" s="9" t="s">
        <v>6</v>
      </c>
      <c r="F1277" s="15" t="s">
        <v>45</v>
      </c>
      <c r="G1277" s="15" t="s">
        <v>46</v>
      </c>
      <c r="H1277" s="64">
        <v>54107</v>
      </c>
      <c r="I1277" s="82"/>
    </row>
    <row r="1278" spans="1:9">
      <c r="A1278" s="22" t="s">
        <v>1668</v>
      </c>
      <c r="B1278" s="17">
        <v>90</v>
      </c>
      <c r="C1278" s="15" t="s">
        <v>44</v>
      </c>
      <c r="D1278" s="9" t="s">
        <v>6</v>
      </c>
      <c r="E1278" s="9" t="s">
        <v>6</v>
      </c>
      <c r="F1278" s="15" t="s">
        <v>45</v>
      </c>
      <c r="G1278" s="15" t="s">
        <v>46</v>
      </c>
      <c r="H1278" s="64">
        <v>54107</v>
      </c>
      <c r="I1278" s="82"/>
    </row>
    <row r="1279" spans="1:9">
      <c r="A1279" s="22" t="s">
        <v>1669</v>
      </c>
      <c r="B1279" s="17">
        <v>70</v>
      </c>
      <c r="C1279" s="15" t="s">
        <v>44</v>
      </c>
      <c r="D1279" s="9" t="s">
        <v>6</v>
      </c>
      <c r="E1279" s="9" t="s">
        <v>6</v>
      </c>
      <c r="F1279" s="15" t="s">
        <v>45</v>
      </c>
      <c r="G1279" s="15" t="s">
        <v>46</v>
      </c>
      <c r="H1279" s="64">
        <v>54107</v>
      </c>
      <c r="I1279" s="82"/>
    </row>
    <row r="1280" spans="1:9">
      <c r="A1280" s="22" t="s">
        <v>1670</v>
      </c>
      <c r="B1280" s="17">
        <v>70</v>
      </c>
      <c r="C1280" s="15" t="s">
        <v>44</v>
      </c>
      <c r="D1280" s="9" t="s">
        <v>6</v>
      </c>
      <c r="E1280" s="9" t="s">
        <v>6</v>
      </c>
      <c r="F1280" s="15" t="s">
        <v>45</v>
      </c>
      <c r="G1280" s="15" t="s">
        <v>46</v>
      </c>
      <c r="H1280" s="64">
        <v>54107</v>
      </c>
      <c r="I1280" s="82"/>
    </row>
    <row r="1281" spans="1:9">
      <c r="A1281" s="22" t="s">
        <v>1673</v>
      </c>
      <c r="B1281" s="17">
        <v>60</v>
      </c>
      <c r="C1281" s="15" t="s">
        <v>44</v>
      </c>
      <c r="D1281" s="9" t="s">
        <v>6</v>
      </c>
      <c r="E1281" s="9" t="s">
        <v>6</v>
      </c>
      <c r="F1281" s="15" t="s">
        <v>45</v>
      </c>
      <c r="G1281" s="15" t="s">
        <v>46</v>
      </c>
      <c r="H1281" s="64">
        <v>54107</v>
      </c>
      <c r="I1281" s="82"/>
    </row>
    <row r="1282" spans="1:9">
      <c r="A1282" s="22" t="s">
        <v>298</v>
      </c>
      <c r="B1282" s="17">
        <v>70</v>
      </c>
      <c r="C1282" s="15" t="s">
        <v>44</v>
      </c>
      <c r="D1282" s="9" t="s">
        <v>6</v>
      </c>
      <c r="E1282" s="9" t="s">
        <v>6</v>
      </c>
      <c r="F1282" s="15" t="s">
        <v>45</v>
      </c>
      <c r="G1282" s="15" t="s">
        <v>46</v>
      </c>
      <c r="H1282" s="64">
        <v>54107</v>
      </c>
      <c r="I1282" s="82"/>
    </row>
    <row r="1283" spans="1:9" ht="13.5" customHeight="1">
      <c r="A1283" s="22" t="s">
        <v>1674</v>
      </c>
      <c r="B1283" s="17">
        <v>70</v>
      </c>
      <c r="C1283" s="15" t="s">
        <v>44</v>
      </c>
      <c r="D1283" s="9" t="s">
        <v>6</v>
      </c>
      <c r="E1283" s="9" t="s">
        <v>6</v>
      </c>
      <c r="F1283" s="15" t="s">
        <v>45</v>
      </c>
      <c r="G1283" s="15" t="s">
        <v>46</v>
      </c>
      <c r="H1283" s="64">
        <v>54107</v>
      </c>
      <c r="I1283" s="82"/>
    </row>
    <row r="1284" spans="1:9">
      <c r="A1284" s="22" t="s">
        <v>1671</v>
      </c>
      <c r="B1284" s="17">
        <v>25</v>
      </c>
      <c r="C1284" s="15" t="s">
        <v>44</v>
      </c>
      <c r="D1284" s="9" t="s">
        <v>6</v>
      </c>
      <c r="E1284" s="9" t="s">
        <v>6</v>
      </c>
      <c r="F1284" s="15" t="s">
        <v>45</v>
      </c>
      <c r="G1284" s="15" t="s">
        <v>46</v>
      </c>
      <c r="H1284" s="64">
        <v>54107</v>
      </c>
      <c r="I1284" s="82"/>
    </row>
    <row r="1285" spans="1:9">
      <c r="A1285" s="22" t="s">
        <v>1672</v>
      </c>
      <c r="B1285" s="17">
        <v>15</v>
      </c>
      <c r="C1285" s="15" t="s">
        <v>44</v>
      </c>
      <c r="D1285" s="9" t="s">
        <v>6</v>
      </c>
      <c r="E1285" s="9" t="s">
        <v>6</v>
      </c>
      <c r="F1285" s="15" t="s">
        <v>45</v>
      </c>
      <c r="G1285" s="15" t="s">
        <v>46</v>
      </c>
      <c r="H1285" s="64">
        <v>54107</v>
      </c>
      <c r="I1285" s="82"/>
    </row>
    <row r="1286" spans="1:9">
      <c r="A1286" s="22" t="s">
        <v>1528</v>
      </c>
      <c r="B1286" s="17">
        <v>15</v>
      </c>
      <c r="C1286" s="15" t="s">
        <v>44</v>
      </c>
      <c r="D1286" s="9" t="s">
        <v>6</v>
      </c>
      <c r="E1286" s="9" t="s">
        <v>6</v>
      </c>
      <c r="F1286" s="15" t="s">
        <v>45</v>
      </c>
      <c r="G1286" s="15" t="s">
        <v>46</v>
      </c>
      <c r="H1286" s="64">
        <v>54107</v>
      </c>
      <c r="I1286" s="83">
        <f>B1286+B1285+B1284+B1280+B1279+B1278+B1277+B1275+B1274+B1273+B1272+B1276+B1281+B1282+B1283</f>
        <v>785</v>
      </c>
    </row>
    <row r="1287" spans="1:9">
      <c r="A1287" s="22" t="s">
        <v>1675</v>
      </c>
      <c r="B1287" s="17">
        <v>1500</v>
      </c>
      <c r="C1287" s="15" t="s">
        <v>44</v>
      </c>
      <c r="D1287" s="9" t="s">
        <v>6</v>
      </c>
      <c r="E1287" s="9" t="s">
        <v>6</v>
      </c>
      <c r="F1287" s="15" t="s">
        <v>45</v>
      </c>
      <c r="G1287" s="15" t="s">
        <v>46</v>
      </c>
      <c r="H1287" s="64">
        <v>54109</v>
      </c>
      <c r="I1287" s="83"/>
    </row>
    <row r="1288" spans="1:9">
      <c r="A1288" s="22" t="s">
        <v>1676</v>
      </c>
      <c r="B1288" s="17">
        <v>75</v>
      </c>
      <c r="C1288" s="15" t="s">
        <v>44</v>
      </c>
      <c r="D1288" s="9" t="s">
        <v>6</v>
      </c>
      <c r="E1288" s="9" t="s">
        <v>6</v>
      </c>
      <c r="F1288" s="15" t="s">
        <v>45</v>
      </c>
      <c r="G1288" s="15" t="s">
        <v>46</v>
      </c>
      <c r="H1288" s="64">
        <v>54109</v>
      </c>
      <c r="I1288" s="83">
        <f>B1287+B1288</f>
        <v>1575</v>
      </c>
    </row>
    <row r="1289" spans="1:9">
      <c r="A1289" s="22" t="s">
        <v>1677</v>
      </c>
      <c r="B1289" s="17">
        <v>6000</v>
      </c>
      <c r="C1289" s="15" t="s">
        <v>44</v>
      </c>
      <c r="D1289" s="9" t="s">
        <v>6</v>
      </c>
      <c r="E1289" s="9" t="s">
        <v>6</v>
      </c>
      <c r="F1289" s="15" t="s">
        <v>45</v>
      </c>
      <c r="G1289" s="15" t="s">
        <v>46</v>
      </c>
      <c r="H1289" s="64">
        <v>54110</v>
      </c>
      <c r="I1289" s="83">
        <f>B1289</f>
        <v>6000</v>
      </c>
    </row>
    <row r="1290" spans="1:9">
      <c r="A1290" s="22" t="s">
        <v>2602</v>
      </c>
      <c r="B1290" s="17">
        <v>35</v>
      </c>
      <c r="C1290" s="15" t="s">
        <v>44</v>
      </c>
      <c r="D1290" s="9" t="s">
        <v>6</v>
      </c>
      <c r="E1290" s="9" t="s">
        <v>6</v>
      </c>
      <c r="F1290" s="15" t="s">
        <v>45</v>
      </c>
      <c r="G1290" s="15" t="s">
        <v>46</v>
      </c>
      <c r="H1290" s="64">
        <v>54113</v>
      </c>
      <c r="I1290" s="83">
        <f>B1290</f>
        <v>35</v>
      </c>
    </row>
    <row r="1291" spans="1:9">
      <c r="A1291" s="22" t="s">
        <v>1678</v>
      </c>
      <c r="B1291" s="17">
        <v>30</v>
      </c>
      <c r="C1291" s="15" t="s">
        <v>44</v>
      </c>
      <c r="D1291" s="9" t="s">
        <v>6</v>
      </c>
      <c r="E1291" s="9" t="s">
        <v>6</v>
      </c>
      <c r="F1291" s="15" t="s">
        <v>45</v>
      </c>
      <c r="G1291" s="15" t="s">
        <v>46</v>
      </c>
      <c r="H1291" s="64">
        <v>54114</v>
      </c>
      <c r="I1291" s="82"/>
    </row>
    <row r="1292" spans="1:9">
      <c r="A1292" s="22" t="s">
        <v>1679</v>
      </c>
      <c r="B1292" s="17">
        <v>30</v>
      </c>
      <c r="C1292" s="15" t="s">
        <v>44</v>
      </c>
      <c r="D1292" s="9" t="s">
        <v>6</v>
      </c>
      <c r="E1292" s="9" t="s">
        <v>6</v>
      </c>
      <c r="F1292" s="15" t="s">
        <v>45</v>
      </c>
      <c r="G1292" s="15" t="s">
        <v>46</v>
      </c>
      <c r="H1292" s="64">
        <v>54114</v>
      </c>
      <c r="I1292" s="82"/>
    </row>
    <row r="1293" spans="1:9">
      <c r="A1293" s="22" t="s">
        <v>2597</v>
      </c>
      <c r="B1293" s="17">
        <v>15</v>
      </c>
      <c r="C1293" s="15" t="s">
        <v>44</v>
      </c>
      <c r="D1293" s="9" t="s">
        <v>6</v>
      </c>
      <c r="E1293" s="9" t="s">
        <v>6</v>
      </c>
      <c r="F1293" s="15" t="s">
        <v>45</v>
      </c>
      <c r="G1293" s="15" t="s">
        <v>46</v>
      </c>
      <c r="H1293" s="64">
        <v>54114</v>
      </c>
      <c r="I1293" s="82"/>
    </row>
    <row r="1294" spans="1:9">
      <c r="A1294" s="22" t="s">
        <v>1680</v>
      </c>
      <c r="B1294" s="17">
        <v>50</v>
      </c>
      <c r="C1294" s="15" t="s">
        <v>44</v>
      </c>
      <c r="D1294" s="9" t="s">
        <v>6</v>
      </c>
      <c r="E1294" s="9" t="s">
        <v>6</v>
      </c>
      <c r="F1294" s="15" t="s">
        <v>45</v>
      </c>
      <c r="G1294" s="15" t="s">
        <v>46</v>
      </c>
      <c r="H1294" s="64">
        <v>54114</v>
      </c>
      <c r="I1294" s="82"/>
    </row>
    <row r="1295" spans="1:9">
      <c r="A1295" s="22" t="s">
        <v>1681</v>
      </c>
      <c r="B1295" s="17">
        <v>10</v>
      </c>
      <c r="C1295" s="15" t="s">
        <v>44</v>
      </c>
      <c r="D1295" s="9" t="s">
        <v>6</v>
      </c>
      <c r="E1295" s="9" t="s">
        <v>6</v>
      </c>
      <c r="F1295" s="15" t="s">
        <v>45</v>
      </c>
      <c r="G1295" s="15" t="s">
        <v>46</v>
      </c>
      <c r="H1295" s="64">
        <v>54114</v>
      </c>
      <c r="I1295" s="82"/>
    </row>
    <row r="1296" spans="1:9">
      <c r="A1296" s="22" t="s">
        <v>857</v>
      </c>
      <c r="B1296" s="17">
        <v>10</v>
      </c>
      <c r="C1296" s="15" t="s">
        <v>44</v>
      </c>
      <c r="D1296" s="9" t="s">
        <v>6</v>
      </c>
      <c r="E1296" s="9" t="s">
        <v>6</v>
      </c>
      <c r="F1296" s="15" t="s">
        <v>45</v>
      </c>
      <c r="G1296" s="15" t="s">
        <v>46</v>
      </c>
      <c r="H1296" s="64">
        <v>54114</v>
      </c>
      <c r="I1296" s="82"/>
    </row>
    <row r="1297" spans="1:9">
      <c r="A1297" s="22" t="s">
        <v>1682</v>
      </c>
      <c r="B1297" s="17">
        <v>15</v>
      </c>
      <c r="C1297" s="15" t="s">
        <v>44</v>
      </c>
      <c r="D1297" s="9" t="s">
        <v>6</v>
      </c>
      <c r="E1297" s="9" t="s">
        <v>6</v>
      </c>
      <c r="F1297" s="15" t="s">
        <v>45</v>
      </c>
      <c r="G1297" s="15" t="s">
        <v>46</v>
      </c>
      <c r="H1297" s="64">
        <v>54114</v>
      </c>
      <c r="I1297" s="82"/>
    </row>
    <row r="1298" spans="1:9">
      <c r="A1298" s="22" t="s">
        <v>1683</v>
      </c>
      <c r="B1298" s="17">
        <v>10</v>
      </c>
      <c r="C1298" s="15" t="s">
        <v>44</v>
      </c>
      <c r="D1298" s="9" t="s">
        <v>6</v>
      </c>
      <c r="E1298" s="9" t="s">
        <v>6</v>
      </c>
      <c r="F1298" s="15" t="s">
        <v>45</v>
      </c>
      <c r="G1298" s="15" t="s">
        <v>46</v>
      </c>
      <c r="H1298" s="64">
        <v>54114</v>
      </c>
      <c r="I1298" s="82"/>
    </row>
    <row r="1299" spans="1:9">
      <c r="A1299" s="22" t="s">
        <v>1684</v>
      </c>
      <c r="B1299" s="17">
        <v>10</v>
      </c>
      <c r="C1299" s="15" t="s">
        <v>44</v>
      </c>
      <c r="D1299" s="9" t="s">
        <v>6</v>
      </c>
      <c r="E1299" s="9" t="s">
        <v>6</v>
      </c>
      <c r="F1299" s="15" t="s">
        <v>45</v>
      </c>
      <c r="G1299" s="15" t="s">
        <v>46</v>
      </c>
      <c r="H1299" s="64">
        <v>54114</v>
      </c>
      <c r="I1299" s="82"/>
    </row>
    <row r="1300" spans="1:9">
      <c r="A1300" s="22" t="s">
        <v>1685</v>
      </c>
      <c r="B1300" s="17">
        <v>10</v>
      </c>
      <c r="C1300" s="15" t="s">
        <v>44</v>
      </c>
      <c r="D1300" s="9" t="s">
        <v>6</v>
      </c>
      <c r="E1300" s="9" t="s">
        <v>6</v>
      </c>
      <c r="F1300" s="15" t="s">
        <v>45</v>
      </c>
      <c r="G1300" s="15" t="s">
        <v>46</v>
      </c>
      <c r="H1300" s="64">
        <v>54114</v>
      </c>
      <c r="I1300" s="82"/>
    </row>
    <row r="1301" spans="1:9">
      <c r="A1301" s="22" t="s">
        <v>1686</v>
      </c>
      <c r="B1301" s="17">
        <v>10</v>
      </c>
      <c r="C1301" s="15" t="s">
        <v>44</v>
      </c>
      <c r="D1301" s="9" t="s">
        <v>6</v>
      </c>
      <c r="E1301" s="9" t="s">
        <v>6</v>
      </c>
      <c r="F1301" s="15" t="s">
        <v>45</v>
      </c>
      <c r="G1301" s="15" t="s">
        <v>46</v>
      </c>
      <c r="H1301" s="64">
        <v>54114</v>
      </c>
      <c r="I1301" s="82"/>
    </row>
    <row r="1302" spans="1:9">
      <c r="A1302" s="22" t="s">
        <v>1687</v>
      </c>
      <c r="B1302" s="17">
        <v>10</v>
      </c>
      <c r="C1302" s="15" t="s">
        <v>44</v>
      </c>
      <c r="D1302" s="9" t="s">
        <v>6</v>
      </c>
      <c r="E1302" s="9" t="s">
        <v>6</v>
      </c>
      <c r="F1302" s="15" t="s">
        <v>45</v>
      </c>
      <c r="G1302" s="15" t="s">
        <v>46</v>
      </c>
      <c r="H1302" s="64">
        <v>54114</v>
      </c>
      <c r="I1302" s="82"/>
    </row>
    <row r="1303" spans="1:9">
      <c r="A1303" s="22" t="s">
        <v>1688</v>
      </c>
      <c r="B1303" s="17">
        <v>10</v>
      </c>
      <c r="C1303" s="15" t="s">
        <v>44</v>
      </c>
      <c r="D1303" s="9" t="s">
        <v>6</v>
      </c>
      <c r="E1303" s="9" t="s">
        <v>6</v>
      </c>
      <c r="F1303" s="15" t="s">
        <v>45</v>
      </c>
      <c r="G1303" s="15" t="s">
        <v>46</v>
      </c>
      <c r="H1303" s="64">
        <v>54114</v>
      </c>
      <c r="I1303" s="82"/>
    </row>
    <row r="1304" spans="1:9">
      <c r="A1304" s="22" t="s">
        <v>1689</v>
      </c>
      <c r="B1304" s="17">
        <v>10</v>
      </c>
      <c r="C1304" s="15" t="s">
        <v>44</v>
      </c>
      <c r="D1304" s="9" t="s">
        <v>6</v>
      </c>
      <c r="E1304" s="9" t="s">
        <v>6</v>
      </c>
      <c r="F1304" s="15" t="s">
        <v>45</v>
      </c>
      <c r="G1304" s="15" t="s">
        <v>46</v>
      </c>
      <c r="H1304" s="64">
        <v>54114</v>
      </c>
      <c r="I1304" s="82"/>
    </row>
    <row r="1305" spans="1:9">
      <c r="A1305" s="22" t="s">
        <v>367</v>
      </c>
      <c r="B1305" s="17">
        <v>10</v>
      </c>
      <c r="C1305" s="15" t="s">
        <v>44</v>
      </c>
      <c r="D1305" s="9" t="s">
        <v>6</v>
      </c>
      <c r="E1305" s="9" t="s">
        <v>6</v>
      </c>
      <c r="F1305" s="15" t="s">
        <v>45</v>
      </c>
      <c r="G1305" s="15" t="s">
        <v>46</v>
      </c>
      <c r="H1305" s="64">
        <v>54114</v>
      </c>
      <c r="I1305" s="82"/>
    </row>
    <row r="1306" spans="1:9">
      <c r="A1306" s="22" t="s">
        <v>2598</v>
      </c>
      <c r="B1306" s="17">
        <v>20</v>
      </c>
      <c r="C1306" s="15" t="s">
        <v>44</v>
      </c>
      <c r="D1306" s="9" t="s">
        <v>6</v>
      </c>
      <c r="E1306" s="9" t="s">
        <v>6</v>
      </c>
      <c r="F1306" s="15" t="s">
        <v>45</v>
      </c>
      <c r="G1306" s="15" t="s">
        <v>46</v>
      </c>
      <c r="H1306" s="64">
        <v>54114</v>
      </c>
      <c r="I1306" s="82"/>
    </row>
    <row r="1307" spans="1:9">
      <c r="A1307" s="22" t="s">
        <v>1690</v>
      </c>
      <c r="B1307" s="17">
        <v>15</v>
      </c>
      <c r="C1307" s="15" t="s">
        <v>44</v>
      </c>
      <c r="D1307" s="9" t="s">
        <v>6</v>
      </c>
      <c r="E1307" s="9" t="s">
        <v>6</v>
      </c>
      <c r="F1307" s="15" t="s">
        <v>45</v>
      </c>
      <c r="G1307" s="15" t="s">
        <v>46</v>
      </c>
      <c r="H1307" s="64">
        <v>54114</v>
      </c>
      <c r="I1307" s="82"/>
    </row>
    <row r="1308" spans="1:9">
      <c r="A1308" s="22" t="s">
        <v>2144</v>
      </c>
      <c r="B1308" s="17">
        <v>20</v>
      </c>
      <c r="C1308" s="15" t="s">
        <v>44</v>
      </c>
      <c r="D1308" s="9" t="s">
        <v>6</v>
      </c>
      <c r="E1308" s="9" t="s">
        <v>6</v>
      </c>
      <c r="F1308" s="15" t="s">
        <v>45</v>
      </c>
      <c r="G1308" s="15" t="s">
        <v>46</v>
      </c>
      <c r="H1308" s="64">
        <v>54114</v>
      </c>
      <c r="I1308" s="82"/>
    </row>
    <row r="1309" spans="1:9">
      <c r="A1309" s="22" t="s">
        <v>1691</v>
      </c>
      <c r="B1309" s="17">
        <v>10</v>
      </c>
      <c r="C1309" s="15" t="s">
        <v>44</v>
      </c>
      <c r="D1309" s="9" t="s">
        <v>6</v>
      </c>
      <c r="E1309" s="9" t="s">
        <v>6</v>
      </c>
      <c r="F1309" s="15" t="s">
        <v>45</v>
      </c>
      <c r="G1309" s="15" t="s">
        <v>46</v>
      </c>
      <c r="H1309" s="64">
        <v>54114</v>
      </c>
      <c r="I1309" s="82"/>
    </row>
    <row r="1310" spans="1:9">
      <c r="A1310" s="22" t="s">
        <v>1692</v>
      </c>
      <c r="B1310" s="17">
        <v>10</v>
      </c>
      <c r="C1310" s="15" t="s">
        <v>44</v>
      </c>
      <c r="D1310" s="9" t="s">
        <v>6</v>
      </c>
      <c r="E1310" s="9" t="s">
        <v>6</v>
      </c>
      <c r="F1310" s="15" t="s">
        <v>45</v>
      </c>
      <c r="G1310" s="15" t="s">
        <v>46</v>
      </c>
      <c r="H1310" s="64">
        <v>54114</v>
      </c>
      <c r="I1310" s="82"/>
    </row>
    <row r="1311" spans="1:9">
      <c r="A1311" s="22" t="s">
        <v>1693</v>
      </c>
      <c r="B1311" s="17">
        <v>40</v>
      </c>
      <c r="C1311" s="15" t="s">
        <v>44</v>
      </c>
      <c r="D1311" s="9" t="s">
        <v>6</v>
      </c>
      <c r="E1311" s="9" t="s">
        <v>6</v>
      </c>
      <c r="F1311" s="15" t="s">
        <v>45</v>
      </c>
      <c r="G1311" s="15" t="s">
        <v>46</v>
      </c>
      <c r="H1311" s="64">
        <v>54114</v>
      </c>
      <c r="I1311" s="82"/>
    </row>
    <row r="1312" spans="1:9">
      <c r="A1312" s="22" t="s">
        <v>1694</v>
      </c>
      <c r="B1312" s="17">
        <v>10</v>
      </c>
      <c r="C1312" s="15" t="s">
        <v>44</v>
      </c>
      <c r="D1312" s="9" t="s">
        <v>6</v>
      </c>
      <c r="E1312" s="9" t="s">
        <v>6</v>
      </c>
      <c r="F1312" s="15" t="s">
        <v>45</v>
      </c>
      <c r="G1312" s="15" t="s">
        <v>46</v>
      </c>
      <c r="H1312" s="64">
        <v>54114</v>
      </c>
      <c r="I1312" s="82"/>
    </row>
    <row r="1313" spans="1:9">
      <c r="A1313" s="22" t="s">
        <v>1695</v>
      </c>
      <c r="B1313" s="17">
        <v>15</v>
      </c>
      <c r="C1313" s="15" t="s">
        <v>44</v>
      </c>
      <c r="D1313" s="9" t="s">
        <v>6</v>
      </c>
      <c r="E1313" s="9" t="s">
        <v>6</v>
      </c>
      <c r="F1313" s="15" t="s">
        <v>45</v>
      </c>
      <c r="G1313" s="15" t="s">
        <v>46</v>
      </c>
      <c r="H1313" s="64">
        <v>54114</v>
      </c>
      <c r="I1313" s="82"/>
    </row>
    <row r="1314" spans="1:9">
      <c r="A1314" s="22" t="s">
        <v>643</v>
      </c>
      <c r="B1314" s="17">
        <v>10</v>
      </c>
      <c r="C1314" s="15" t="s">
        <v>44</v>
      </c>
      <c r="D1314" s="9" t="s">
        <v>6</v>
      </c>
      <c r="E1314" s="9" t="s">
        <v>6</v>
      </c>
      <c r="F1314" s="15" t="s">
        <v>45</v>
      </c>
      <c r="G1314" s="15" t="s">
        <v>46</v>
      </c>
      <c r="H1314" s="64">
        <v>54114</v>
      </c>
      <c r="I1314" s="82"/>
    </row>
    <row r="1315" spans="1:9">
      <c r="A1315" s="22" t="s">
        <v>1696</v>
      </c>
      <c r="B1315" s="17">
        <v>10</v>
      </c>
      <c r="C1315" s="15" t="s">
        <v>44</v>
      </c>
      <c r="D1315" s="9" t="s">
        <v>6</v>
      </c>
      <c r="E1315" s="9" t="s">
        <v>6</v>
      </c>
      <c r="F1315" s="15" t="s">
        <v>45</v>
      </c>
      <c r="G1315" s="15" t="s">
        <v>46</v>
      </c>
      <c r="H1315" s="64">
        <v>54114</v>
      </c>
      <c r="I1315" s="82"/>
    </row>
    <row r="1316" spans="1:9">
      <c r="A1316" s="22" t="s">
        <v>1697</v>
      </c>
      <c r="B1316" s="17">
        <v>15</v>
      </c>
      <c r="C1316" s="15" t="s">
        <v>44</v>
      </c>
      <c r="D1316" s="9" t="s">
        <v>6</v>
      </c>
      <c r="E1316" s="9" t="s">
        <v>6</v>
      </c>
      <c r="F1316" s="15" t="s">
        <v>45</v>
      </c>
      <c r="G1316" s="15" t="s">
        <v>46</v>
      </c>
      <c r="H1316" s="64">
        <v>54114</v>
      </c>
      <c r="I1316" s="82"/>
    </row>
    <row r="1317" spans="1:9">
      <c r="A1317" s="22" t="s">
        <v>634</v>
      </c>
      <c r="B1317" s="17">
        <v>10</v>
      </c>
      <c r="C1317" s="15" t="s">
        <v>44</v>
      </c>
      <c r="D1317" s="9" t="s">
        <v>6</v>
      </c>
      <c r="E1317" s="9" t="s">
        <v>6</v>
      </c>
      <c r="F1317" s="15" t="s">
        <v>45</v>
      </c>
      <c r="G1317" s="15" t="s">
        <v>46</v>
      </c>
      <c r="H1317" s="64">
        <v>54114</v>
      </c>
      <c r="I1317" s="82"/>
    </row>
    <row r="1318" spans="1:9">
      <c r="A1318" s="22" t="s">
        <v>1698</v>
      </c>
      <c r="B1318" s="17">
        <v>15</v>
      </c>
      <c r="C1318" s="15" t="s">
        <v>44</v>
      </c>
      <c r="D1318" s="9" t="s">
        <v>6</v>
      </c>
      <c r="E1318" s="9" t="s">
        <v>6</v>
      </c>
      <c r="F1318" s="15" t="s">
        <v>45</v>
      </c>
      <c r="G1318" s="15" t="s">
        <v>46</v>
      </c>
      <c r="H1318" s="64">
        <v>54114</v>
      </c>
      <c r="I1318" s="83">
        <f>B1318+B1308+B1307+B1306+B1305+B1304+B1303+B1302+B1301+B1300+B1299+B1298+B1297+B1296+B1295+B1294+B1293+B1292+B1291+B1317+B1316+B1315+B1314+B1313+B1312+B1311+B1310+B1309</f>
        <v>440</v>
      </c>
    </row>
    <row r="1319" spans="1:9">
      <c r="A1319" s="22" t="s">
        <v>2600</v>
      </c>
      <c r="B1319" s="17">
        <v>100</v>
      </c>
      <c r="C1319" s="15" t="s">
        <v>44</v>
      </c>
      <c r="D1319" s="9" t="s">
        <v>6</v>
      </c>
      <c r="E1319" s="9" t="s">
        <v>6</v>
      </c>
      <c r="F1319" s="15" t="s">
        <v>45</v>
      </c>
      <c r="G1319" s="15" t="s">
        <v>46</v>
      </c>
      <c r="H1319" s="64">
        <v>54115</v>
      </c>
      <c r="I1319" s="83"/>
    </row>
    <row r="1320" spans="1:9">
      <c r="A1320" s="22" t="s">
        <v>2599</v>
      </c>
      <c r="B1320" s="17">
        <v>100</v>
      </c>
      <c r="C1320" s="15" t="s">
        <v>44</v>
      </c>
      <c r="D1320" s="9" t="s">
        <v>6</v>
      </c>
      <c r="E1320" s="9" t="s">
        <v>6</v>
      </c>
      <c r="F1320" s="15" t="s">
        <v>45</v>
      </c>
      <c r="G1320" s="15" t="s">
        <v>46</v>
      </c>
      <c r="H1320" s="64">
        <v>54115</v>
      </c>
      <c r="I1320" s="83"/>
    </row>
    <row r="1321" spans="1:9" ht="23.25" customHeight="1">
      <c r="A1321" s="22" t="s">
        <v>1699</v>
      </c>
      <c r="B1321" s="17">
        <v>150</v>
      </c>
      <c r="C1321" s="15" t="s">
        <v>44</v>
      </c>
      <c r="D1321" s="9" t="s">
        <v>6</v>
      </c>
      <c r="E1321" s="9" t="s">
        <v>6</v>
      </c>
      <c r="F1321" s="15" t="s">
        <v>45</v>
      </c>
      <c r="G1321" s="15" t="s">
        <v>46</v>
      </c>
      <c r="H1321" s="64">
        <v>54115</v>
      </c>
      <c r="I1321" s="83">
        <f>B1321+B1320+B1319</f>
        <v>350</v>
      </c>
    </row>
    <row r="1322" spans="1:9" ht="14.25" customHeight="1">
      <c r="A1322" s="22" t="s">
        <v>1700</v>
      </c>
      <c r="B1322" s="17">
        <v>500</v>
      </c>
      <c r="C1322" s="15" t="s">
        <v>44</v>
      </c>
      <c r="D1322" s="9" t="s">
        <v>6</v>
      </c>
      <c r="E1322" s="9" t="s">
        <v>6</v>
      </c>
      <c r="F1322" s="15" t="s">
        <v>45</v>
      </c>
      <c r="G1322" s="15" t="s">
        <v>46</v>
      </c>
      <c r="H1322" s="64">
        <v>54117</v>
      </c>
      <c r="I1322" s="83">
        <f>B1322</f>
        <v>500</v>
      </c>
    </row>
    <row r="1323" spans="1:9">
      <c r="A1323" s="22" t="s">
        <v>1701</v>
      </c>
      <c r="B1323" s="17">
        <v>3000</v>
      </c>
      <c r="C1323" s="15" t="s">
        <v>44</v>
      </c>
      <c r="D1323" s="9" t="s">
        <v>6</v>
      </c>
      <c r="E1323" s="9" t="s">
        <v>6</v>
      </c>
      <c r="F1323" s="15" t="s">
        <v>45</v>
      </c>
      <c r="G1323" s="15" t="s">
        <v>46</v>
      </c>
      <c r="H1323" s="64">
        <v>54118</v>
      </c>
      <c r="I1323" s="83"/>
    </row>
    <row r="1324" spans="1:9">
      <c r="A1324" s="22" t="s">
        <v>1702</v>
      </c>
      <c r="B1324" s="17">
        <v>2000</v>
      </c>
      <c r="C1324" s="15" t="s">
        <v>44</v>
      </c>
      <c r="D1324" s="9" t="s">
        <v>6</v>
      </c>
      <c r="E1324" s="9" t="s">
        <v>6</v>
      </c>
      <c r="F1324" s="15" t="s">
        <v>45</v>
      </c>
      <c r="G1324" s="15" t="s">
        <v>46</v>
      </c>
      <c r="H1324" s="64">
        <v>54118</v>
      </c>
      <c r="I1324" s="83">
        <f>B1324+B1323</f>
        <v>5000</v>
      </c>
    </row>
    <row r="1325" spans="1:9">
      <c r="A1325" s="22" t="s">
        <v>1703</v>
      </c>
      <c r="B1325" s="17">
        <v>125</v>
      </c>
      <c r="C1325" s="15" t="s">
        <v>44</v>
      </c>
      <c r="D1325" s="9" t="s">
        <v>6</v>
      </c>
      <c r="E1325" s="9" t="s">
        <v>6</v>
      </c>
      <c r="F1325" s="15" t="s">
        <v>45</v>
      </c>
      <c r="G1325" s="15" t="s">
        <v>46</v>
      </c>
      <c r="H1325" s="64">
        <v>54119</v>
      </c>
      <c r="I1325" s="82"/>
    </row>
    <row r="1326" spans="1:9">
      <c r="A1326" s="22" t="s">
        <v>1704</v>
      </c>
      <c r="B1326" s="17">
        <v>50</v>
      </c>
      <c r="C1326" s="15" t="s">
        <v>44</v>
      </c>
      <c r="D1326" s="9" t="s">
        <v>6</v>
      </c>
      <c r="E1326" s="9" t="s">
        <v>6</v>
      </c>
      <c r="F1326" s="15" t="s">
        <v>45</v>
      </c>
      <c r="G1326" s="15" t="s">
        <v>46</v>
      </c>
      <c r="H1326" s="64">
        <v>54119</v>
      </c>
      <c r="I1326" s="82"/>
    </row>
    <row r="1327" spans="1:9">
      <c r="A1327" s="22" t="s">
        <v>99</v>
      </c>
      <c r="B1327" s="17">
        <v>200</v>
      </c>
      <c r="C1327" s="15" t="s">
        <v>44</v>
      </c>
      <c r="D1327" s="9" t="s">
        <v>6</v>
      </c>
      <c r="E1327" s="9" t="s">
        <v>6</v>
      </c>
      <c r="F1327" s="15" t="s">
        <v>45</v>
      </c>
      <c r="G1327" s="15" t="s">
        <v>46</v>
      </c>
      <c r="H1327" s="64">
        <v>54119</v>
      </c>
      <c r="I1327" s="83">
        <f>B1326+B1327+B1325</f>
        <v>375</v>
      </c>
    </row>
    <row r="1328" spans="1:9">
      <c r="A1328" s="22" t="s">
        <v>1705</v>
      </c>
      <c r="B1328" s="17">
        <v>20</v>
      </c>
      <c r="C1328" s="15" t="s">
        <v>44</v>
      </c>
      <c r="D1328" s="9" t="s">
        <v>6</v>
      </c>
      <c r="E1328" s="9" t="s">
        <v>6</v>
      </c>
      <c r="F1328" s="15" t="s">
        <v>45</v>
      </c>
      <c r="G1328" s="15" t="s">
        <v>46</v>
      </c>
      <c r="H1328" s="64">
        <v>54199</v>
      </c>
      <c r="I1328" s="82"/>
    </row>
    <row r="1329" spans="1:9">
      <c r="A1329" s="22" t="s">
        <v>1706</v>
      </c>
      <c r="B1329" s="17">
        <v>20</v>
      </c>
      <c r="C1329" s="15" t="s">
        <v>44</v>
      </c>
      <c r="D1329" s="9" t="s">
        <v>6</v>
      </c>
      <c r="E1329" s="9" t="s">
        <v>6</v>
      </c>
      <c r="F1329" s="15" t="s">
        <v>45</v>
      </c>
      <c r="G1329" s="15" t="s">
        <v>46</v>
      </c>
      <c r="H1329" s="64">
        <v>54199</v>
      </c>
      <c r="I1329" s="82"/>
    </row>
    <row r="1330" spans="1:9">
      <c r="A1330" s="22" t="s">
        <v>1707</v>
      </c>
      <c r="B1330" s="17">
        <v>25</v>
      </c>
      <c r="C1330" s="15" t="s">
        <v>44</v>
      </c>
      <c r="D1330" s="9" t="s">
        <v>6</v>
      </c>
      <c r="E1330" s="9" t="s">
        <v>6</v>
      </c>
      <c r="F1330" s="15" t="s">
        <v>45</v>
      </c>
      <c r="G1330" s="15" t="s">
        <v>46</v>
      </c>
      <c r="H1330" s="64">
        <v>54199</v>
      </c>
      <c r="I1330" s="82"/>
    </row>
    <row r="1331" spans="1:9">
      <c r="A1331" s="22" t="s">
        <v>1708</v>
      </c>
      <c r="B1331" s="17">
        <v>40</v>
      </c>
      <c r="C1331" s="15" t="s">
        <v>44</v>
      </c>
      <c r="D1331" s="9" t="s">
        <v>6</v>
      </c>
      <c r="E1331" s="9" t="s">
        <v>6</v>
      </c>
      <c r="F1331" s="15" t="s">
        <v>45</v>
      </c>
      <c r="G1331" s="15" t="s">
        <v>46</v>
      </c>
      <c r="H1331" s="64">
        <v>54199</v>
      </c>
      <c r="I1331" s="82"/>
    </row>
    <row r="1332" spans="1:9">
      <c r="A1332" s="22" t="s">
        <v>1709</v>
      </c>
      <c r="B1332" s="17">
        <v>75</v>
      </c>
      <c r="C1332" s="15" t="s">
        <v>44</v>
      </c>
      <c r="D1332" s="9" t="s">
        <v>6</v>
      </c>
      <c r="E1332" s="9" t="s">
        <v>6</v>
      </c>
      <c r="F1332" s="15" t="s">
        <v>45</v>
      </c>
      <c r="G1332" s="15" t="s">
        <v>46</v>
      </c>
      <c r="H1332" s="77" t="s">
        <v>383</v>
      </c>
      <c r="I1332" s="82"/>
    </row>
    <row r="1333" spans="1:9">
      <c r="A1333" s="22" t="s">
        <v>1711</v>
      </c>
      <c r="B1333" s="17">
        <v>45</v>
      </c>
      <c r="C1333" s="15" t="s">
        <v>44</v>
      </c>
      <c r="D1333" s="9" t="s">
        <v>6</v>
      </c>
      <c r="E1333" s="9" t="s">
        <v>6</v>
      </c>
      <c r="F1333" s="15" t="s">
        <v>45</v>
      </c>
      <c r="G1333" s="15" t="s">
        <v>46</v>
      </c>
      <c r="H1333" s="64">
        <v>54199</v>
      </c>
      <c r="I1333" s="83">
        <f>B1333+B1332+B1331+B1330+B1329+B1328</f>
        <v>225</v>
      </c>
    </row>
    <row r="1334" spans="1:9">
      <c r="A1334" s="22" t="s">
        <v>1712</v>
      </c>
      <c r="B1334" s="17">
        <v>1750</v>
      </c>
      <c r="C1334" s="15" t="s">
        <v>44</v>
      </c>
      <c r="D1334" s="9" t="s">
        <v>6</v>
      </c>
      <c r="E1334" s="9" t="s">
        <v>6</v>
      </c>
      <c r="F1334" s="15" t="s">
        <v>45</v>
      </c>
      <c r="G1334" s="15" t="s">
        <v>46</v>
      </c>
      <c r="H1334" s="64">
        <v>54301</v>
      </c>
      <c r="I1334" s="83">
        <f>B1334</f>
        <v>1750</v>
      </c>
    </row>
    <row r="1335" spans="1:9">
      <c r="A1335" s="22" t="s">
        <v>1713</v>
      </c>
      <c r="B1335" s="17">
        <v>3000</v>
      </c>
      <c r="C1335" s="15" t="s">
        <v>44</v>
      </c>
      <c r="D1335" s="9" t="s">
        <v>6</v>
      </c>
      <c r="E1335" s="9" t="s">
        <v>6</v>
      </c>
      <c r="F1335" s="15" t="s">
        <v>45</v>
      </c>
      <c r="G1335" s="15" t="s">
        <v>46</v>
      </c>
      <c r="H1335" s="64">
        <v>54302</v>
      </c>
      <c r="I1335" s="83">
        <f>B1335</f>
        <v>3000</v>
      </c>
    </row>
    <row r="1336" spans="1:9">
      <c r="A1336" s="22" t="s">
        <v>2603</v>
      </c>
      <c r="B1336" s="17">
        <v>35</v>
      </c>
      <c r="C1336" s="15" t="s">
        <v>44</v>
      </c>
      <c r="D1336" s="9" t="s">
        <v>6</v>
      </c>
      <c r="E1336" s="9" t="s">
        <v>6</v>
      </c>
      <c r="F1336" s="15" t="s">
        <v>45</v>
      </c>
      <c r="G1336" s="15" t="s">
        <v>46</v>
      </c>
      <c r="H1336" s="77" t="s">
        <v>180</v>
      </c>
      <c r="I1336" s="82"/>
    </row>
    <row r="1337" spans="1:9">
      <c r="A1337" s="22" t="s">
        <v>2604</v>
      </c>
      <c r="B1337" s="17">
        <v>35</v>
      </c>
      <c r="C1337" s="15" t="s">
        <v>44</v>
      </c>
      <c r="D1337" s="9" t="s">
        <v>6</v>
      </c>
      <c r="E1337" s="9" t="s">
        <v>6</v>
      </c>
      <c r="F1337" s="15" t="s">
        <v>45</v>
      </c>
      <c r="G1337" s="15" t="s">
        <v>46</v>
      </c>
      <c r="H1337" s="77" t="s">
        <v>180</v>
      </c>
      <c r="I1337" s="83">
        <f>B1337+B1336</f>
        <v>70</v>
      </c>
    </row>
    <row r="1338" spans="1:9">
      <c r="A1338" s="22" t="s">
        <v>1223</v>
      </c>
      <c r="B1338" s="17">
        <v>200</v>
      </c>
      <c r="C1338" s="15" t="s">
        <v>44</v>
      </c>
      <c r="D1338" s="9" t="s">
        <v>6</v>
      </c>
      <c r="E1338" s="9" t="s">
        <v>6</v>
      </c>
      <c r="F1338" s="15" t="s">
        <v>45</v>
      </c>
      <c r="G1338" s="15" t="s">
        <v>46</v>
      </c>
      <c r="H1338" s="64">
        <v>54403</v>
      </c>
      <c r="I1338" s="83">
        <f>B1338</f>
        <v>200</v>
      </c>
    </row>
    <row r="1339" spans="1:9">
      <c r="A1339" s="22" t="s">
        <v>1714</v>
      </c>
      <c r="B1339" s="17">
        <v>200</v>
      </c>
      <c r="C1339" s="15" t="s">
        <v>44</v>
      </c>
      <c r="D1339" s="9" t="s">
        <v>6</v>
      </c>
      <c r="E1339" s="9" t="s">
        <v>6</v>
      </c>
      <c r="F1339" s="15" t="s">
        <v>45</v>
      </c>
      <c r="G1339" s="15" t="s">
        <v>46</v>
      </c>
      <c r="H1339" s="64">
        <v>55599</v>
      </c>
      <c r="I1339" s="83"/>
    </row>
    <row r="1340" spans="1:9">
      <c r="A1340" s="22" t="s">
        <v>1715</v>
      </c>
      <c r="B1340" s="17">
        <v>700</v>
      </c>
      <c r="C1340" s="15" t="s">
        <v>44</v>
      </c>
      <c r="D1340" s="9" t="s">
        <v>6</v>
      </c>
      <c r="E1340" s="9" t="s">
        <v>6</v>
      </c>
      <c r="F1340" s="15" t="s">
        <v>45</v>
      </c>
      <c r="G1340" s="15" t="s">
        <v>46</v>
      </c>
      <c r="H1340" s="64">
        <v>55599</v>
      </c>
      <c r="I1340" s="83">
        <f>B1340+B1339</f>
        <v>900</v>
      </c>
    </row>
    <row r="1341" spans="1:9">
      <c r="A1341" s="22" t="s">
        <v>1716</v>
      </c>
      <c r="B1341" s="17">
        <v>300</v>
      </c>
      <c r="C1341" s="15" t="s">
        <v>44</v>
      </c>
      <c r="D1341" s="9" t="s">
        <v>6</v>
      </c>
      <c r="E1341" s="9" t="s">
        <v>6</v>
      </c>
      <c r="F1341" s="15" t="s">
        <v>45</v>
      </c>
      <c r="G1341" s="15" t="s">
        <v>46</v>
      </c>
      <c r="H1341" s="64">
        <v>55799</v>
      </c>
      <c r="I1341" s="83">
        <f>B1341</f>
        <v>300</v>
      </c>
    </row>
    <row r="1342" spans="1:9">
      <c r="A1342" s="238" t="s">
        <v>197</v>
      </c>
      <c r="B1342" s="66">
        <v>3000</v>
      </c>
      <c r="C1342" s="9" t="s">
        <v>44</v>
      </c>
      <c r="D1342" s="9" t="s">
        <v>6</v>
      </c>
      <c r="E1342" s="9" t="s">
        <v>6</v>
      </c>
      <c r="F1342" s="9" t="s">
        <v>45</v>
      </c>
      <c r="G1342" s="9" t="s">
        <v>46</v>
      </c>
      <c r="H1342" s="16">
        <v>61102</v>
      </c>
      <c r="I1342" s="83"/>
    </row>
    <row r="1343" spans="1:9">
      <c r="A1343" s="391" t="s">
        <v>732</v>
      </c>
      <c r="B1343" s="66">
        <v>300</v>
      </c>
      <c r="C1343" s="9" t="s">
        <v>44</v>
      </c>
      <c r="D1343" s="9" t="s">
        <v>6</v>
      </c>
      <c r="E1343" s="9" t="s">
        <v>6</v>
      </c>
      <c r="F1343" s="9" t="s">
        <v>45</v>
      </c>
      <c r="G1343" s="9" t="s">
        <v>46</v>
      </c>
      <c r="H1343" s="16">
        <v>61102</v>
      </c>
      <c r="I1343" s="83"/>
    </row>
    <row r="1344" spans="1:9">
      <c r="A1344" s="391" t="s">
        <v>1717</v>
      </c>
      <c r="B1344" s="66">
        <v>1300</v>
      </c>
      <c r="C1344" s="9" t="s">
        <v>44</v>
      </c>
      <c r="D1344" s="9" t="s">
        <v>6</v>
      </c>
      <c r="E1344" s="9" t="s">
        <v>6</v>
      </c>
      <c r="F1344" s="9" t="s">
        <v>45</v>
      </c>
      <c r="G1344" s="9" t="s">
        <v>46</v>
      </c>
      <c r="H1344" s="16">
        <v>61102</v>
      </c>
      <c r="I1344" s="83"/>
    </row>
    <row r="1345" spans="1:9">
      <c r="A1345" s="96" t="s">
        <v>1718</v>
      </c>
      <c r="B1345" s="14">
        <v>300</v>
      </c>
      <c r="C1345" s="9" t="s">
        <v>44</v>
      </c>
      <c r="D1345" s="9" t="s">
        <v>6</v>
      </c>
      <c r="E1345" s="9" t="s">
        <v>6</v>
      </c>
      <c r="F1345" s="9" t="s">
        <v>45</v>
      </c>
      <c r="G1345" s="9" t="s">
        <v>46</v>
      </c>
      <c r="H1345" s="16">
        <v>61102</v>
      </c>
      <c r="I1345" s="83">
        <f>B1345+B1344+B1343+B1342</f>
        <v>4900</v>
      </c>
    </row>
    <row r="1346" spans="1:9" ht="15.75" thickBot="1">
      <c r="A1346" s="145" t="s">
        <v>1710</v>
      </c>
      <c r="B1346" s="131">
        <v>3000</v>
      </c>
      <c r="C1346" s="110" t="s">
        <v>44</v>
      </c>
      <c r="D1346" s="110" t="s">
        <v>6</v>
      </c>
      <c r="E1346" s="110" t="s">
        <v>6</v>
      </c>
      <c r="F1346" s="110" t="s">
        <v>45</v>
      </c>
      <c r="G1346" s="110" t="s">
        <v>46</v>
      </c>
      <c r="H1346" s="111">
        <v>61199</v>
      </c>
      <c r="I1346" s="133">
        <f>B1346</f>
        <v>3000</v>
      </c>
    </row>
    <row r="1347" spans="1:9" ht="28.5" customHeight="1" thickTop="1" thickBot="1">
      <c r="A1347" s="172" t="s">
        <v>2639</v>
      </c>
      <c r="B1347" s="392">
        <f>SUM(B875:B1346)</f>
        <v>409884.19000000024</v>
      </c>
      <c r="C1347" s="45"/>
      <c r="D1347" s="39"/>
      <c r="E1347" s="39"/>
      <c r="F1347" s="39"/>
      <c r="G1347" s="39"/>
      <c r="H1347" s="39"/>
      <c r="I1347" s="8">
        <f>I916+I958+I959+I1000+I1083+I1180+I1042+I1173+I1249+I1215+I1256+I1269++I1271+I1286+I1288+I1289+I1318+I1321+I1322+I1324+I1327+I1333+I1334+I1337+I1338+I1340+I1341+I1166+I1125+I1345+I1251+I1250+I1335+I1346+I1290</f>
        <v>409884.19000000006</v>
      </c>
    </row>
    <row r="1348" spans="1:9" ht="15.75" thickTop="1"/>
    <row r="1358" spans="1:9" ht="14.25" customHeight="1"/>
    <row r="1361" spans="1:9" ht="20.25" customHeight="1">
      <c r="A1361" s="320" t="s">
        <v>3675</v>
      </c>
      <c r="B1361" s="124"/>
      <c r="C1361" s="47"/>
      <c r="D1361" s="35"/>
      <c r="E1361" s="35"/>
      <c r="F1361" s="35"/>
      <c r="G1361" s="35"/>
      <c r="H1361" s="35"/>
      <c r="I1361" s="36"/>
    </row>
    <row r="1362" spans="1:9" ht="32.25" customHeight="1">
      <c r="A1362" s="319" t="s">
        <v>35</v>
      </c>
      <c r="B1362" s="37" t="s">
        <v>36</v>
      </c>
      <c r="C1362" s="5" t="s">
        <v>37</v>
      </c>
      <c r="D1362" s="146" t="s">
        <v>38</v>
      </c>
      <c r="E1362" s="146" t="s">
        <v>39</v>
      </c>
      <c r="F1362" s="146" t="s">
        <v>40</v>
      </c>
      <c r="G1362" s="146" t="s">
        <v>41</v>
      </c>
      <c r="H1362" s="147" t="s">
        <v>42</v>
      </c>
      <c r="I1362" s="147" t="s">
        <v>43</v>
      </c>
    </row>
    <row r="1363" spans="1:9">
      <c r="A1363" s="96" t="s">
        <v>1562</v>
      </c>
      <c r="B1363" s="213">
        <v>12300</v>
      </c>
      <c r="C1363" s="12">
        <v>1</v>
      </c>
      <c r="D1363" s="9" t="s">
        <v>6</v>
      </c>
      <c r="E1363" s="9" t="s">
        <v>6</v>
      </c>
      <c r="F1363" s="9" t="s">
        <v>45</v>
      </c>
      <c r="G1363" s="9" t="s">
        <v>46</v>
      </c>
      <c r="H1363" s="129" t="s">
        <v>153</v>
      </c>
      <c r="I1363" s="82"/>
    </row>
    <row r="1364" spans="1:9">
      <c r="A1364" s="96" t="s">
        <v>1563</v>
      </c>
      <c r="B1364" s="213">
        <v>8400</v>
      </c>
      <c r="C1364" s="12">
        <v>1</v>
      </c>
      <c r="D1364" s="9" t="s">
        <v>6</v>
      </c>
      <c r="E1364" s="9" t="s">
        <v>6</v>
      </c>
      <c r="F1364" s="9" t="s">
        <v>45</v>
      </c>
      <c r="G1364" s="9" t="s">
        <v>46</v>
      </c>
      <c r="H1364" s="129" t="s">
        <v>153</v>
      </c>
      <c r="I1364" s="82"/>
    </row>
    <row r="1365" spans="1:9">
      <c r="A1365" s="96" t="s">
        <v>734</v>
      </c>
      <c r="B1365" s="213">
        <v>6000</v>
      </c>
      <c r="C1365" s="12">
        <v>1</v>
      </c>
      <c r="D1365" s="9" t="s">
        <v>6</v>
      </c>
      <c r="E1365" s="9" t="s">
        <v>6</v>
      </c>
      <c r="F1365" s="9" t="s">
        <v>45</v>
      </c>
      <c r="G1365" s="9" t="s">
        <v>46</v>
      </c>
      <c r="H1365" s="129" t="s">
        <v>153</v>
      </c>
      <c r="I1365" s="82"/>
    </row>
    <row r="1366" spans="1:9">
      <c r="A1366" s="96" t="s">
        <v>735</v>
      </c>
      <c r="B1366" s="213">
        <v>5004</v>
      </c>
      <c r="C1366" s="12">
        <v>1</v>
      </c>
      <c r="D1366" s="9" t="s">
        <v>6</v>
      </c>
      <c r="E1366" s="9" t="s">
        <v>6</v>
      </c>
      <c r="F1366" s="9" t="s">
        <v>45</v>
      </c>
      <c r="G1366" s="9" t="s">
        <v>46</v>
      </c>
      <c r="H1366" s="129" t="s">
        <v>153</v>
      </c>
      <c r="I1366" s="82"/>
    </row>
    <row r="1367" spans="1:9" ht="14.25" customHeight="1">
      <c r="A1367" s="96" t="s">
        <v>735</v>
      </c>
      <c r="B1367" s="213">
        <v>5004</v>
      </c>
      <c r="C1367" s="12">
        <v>1</v>
      </c>
      <c r="D1367" s="9" t="s">
        <v>6</v>
      </c>
      <c r="E1367" s="9" t="s">
        <v>6</v>
      </c>
      <c r="F1367" s="9" t="s">
        <v>45</v>
      </c>
      <c r="G1367" s="9" t="s">
        <v>46</v>
      </c>
      <c r="H1367" s="129" t="s">
        <v>153</v>
      </c>
      <c r="I1367" s="82"/>
    </row>
    <row r="1368" spans="1:9">
      <c r="A1368" s="96" t="s">
        <v>735</v>
      </c>
      <c r="B1368" s="213">
        <v>5004</v>
      </c>
      <c r="C1368" s="12">
        <v>1</v>
      </c>
      <c r="D1368" s="9" t="s">
        <v>6</v>
      </c>
      <c r="E1368" s="9" t="s">
        <v>6</v>
      </c>
      <c r="F1368" s="9" t="s">
        <v>45</v>
      </c>
      <c r="G1368" s="9" t="s">
        <v>46</v>
      </c>
      <c r="H1368" s="129" t="s">
        <v>153</v>
      </c>
      <c r="I1368" s="83">
        <f>B1368+B1363+B1364+B1365+B1366+B1367</f>
        <v>41712</v>
      </c>
    </row>
    <row r="1369" spans="1:9">
      <c r="A1369" s="96" t="s">
        <v>2940</v>
      </c>
      <c r="B1369" s="10">
        <v>1025</v>
      </c>
      <c r="C1369" s="12">
        <v>1</v>
      </c>
      <c r="D1369" s="9" t="s">
        <v>6</v>
      </c>
      <c r="E1369" s="9" t="s">
        <v>6</v>
      </c>
      <c r="F1369" s="9" t="s">
        <v>44</v>
      </c>
      <c r="G1369" s="9" t="s">
        <v>3291</v>
      </c>
      <c r="H1369" s="129" t="s">
        <v>155</v>
      </c>
      <c r="I1369" s="82"/>
    </row>
    <row r="1370" spans="1:9">
      <c r="A1370" s="85" t="s">
        <v>2941</v>
      </c>
      <c r="B1370" s="10">
        <v>700</v>
      </c>
      <c r="C1370" s="12">
        <v>1</v>
      </c>
      <c r="D1370" s="9" t="s">
        <v>6</v>
      </c>
      <c r="E1370" s="9" t="s">
        <v>6</v>
      </c>
      <c r="F1370" s="9" t="s">
        <v>44</v>
      </c>
      <c r="G1370" s="9" t="s">
        <v>3291</v>
      </c>
      <c r="H1370" s="129" t="s">
        <v>155</v>
      </c>
      <c r="I1370" s="82"/>
    </row>
    <row r="1371" spans="1:9" ht="15" customHeight="1">
      <c r="A1371" s="85" t="s">
        <v>2944</v>
      </c>
      <c r="B1371" s="10">
        <v>500</v>
      </c>
      <c r="C1371" s="12">
        <v>1</v>
      </c>
      <c r="D1371" s="9" t="s">
        <v>6</v>
      </c>
      <c r="E1371" s="9" t="s">
        <v>6</v>
      </c>
      <c r="F1371" s="9" t="s">
        <v>44</v>
      </c>
      <c r="G1371" s="9" t="s">
        <v>3291</v>
      </c>
      <c r="H1371" s="129" t="s">
        <v>155</v>
      </c>
      <c r="I1371" s="82"/>
    </row>
    <row r="1372" spans="1:9">
      <c r="A1372" s="85" t="s">
        <v>2943</v>
      </c>
      <c r="B1372" s="74">
        <v>417</v>
      </c>
      <c r="C1372" s="12">
        <v>1</v>
      </c>
      <c r="D1372" s="9" t="s">
        <v>6</v>
      </c>
      <c r="E1372" s="9" t="s">
        <v>6</v>
      </c>
      <c r="F1372" s="9" t="s">
        <v>44</v>
      </c>
      <c r="G1372" s="9" t="s">
        <v>3291</v>
      </c>
      <c r="H1372" s="129" t="s">
        <v>155</v>
      </c>
      <c r="I1372" s="82"/>
    </row>
    <row r="1373" spans="1:9" ht="15.75" customHeight="1">
      <c r="A1373" s="85" t="s">
        <v>2943</v>
      </c>
      <c r="B1373" s="10">
        <v>417</v>
      </c>
      <c r="C1373" s="12">
        <v>1</v>
      </c>
      <c r="D1373" s="9" t="s">
        <v>6</v>
      </c>
      <c r="E1373" s="9" t="s">
        <v>6</v>
      </c>
      <c r="F1373" s="9" t="s">
        <v>44</v>
      </c>
      <c r="G1373" s="9" t="s">
        <v>3291</v>
      </c>
      <c r="H1373" s="129" t="s">
        <v>155</v>
      </c>
      <c r="I1373" s="82"/>
    </row>
    <row r="1374" spans="1:9">
      <c r="A1374" s="85" t="s">
        <v>2943</v>
      </c>
      <c r="B1374" s="74">
        <v>417</v>
      </c>
      <c r="C1374" s="12">
        <v>1</v>
      </c>
      <c r="D1374" s="9" t="s">
        <v>6</v>
      </c>
      <c r="E1374" s="9" t="s">
        <v>6</v>
      </c>
      <c r="F1374" s="9" t="s">
        <v>44</v>
      </c>
      <c r="G1374" s="9" t="s">
        <v>3291</v>
      </c>
      <c r="H1374" s="129" t="s">
        <v>155</v>
      </c>
      <c r="I1374" s="83">
        <f>B1374+B1369+B1370+B1371+B1372+B1373</f>
        <v>3476</v>
      </c>
    </row>
    <row r="1375" spans="1:9" ht="15" customHeight="1">
      <c r="A1375" s="71" t="s">
        <v>3881</v>
      </c>
      <c r="B1375" s="74">
        <f>6*300</f>
        <v>1800</v>
      </c>
      <c r="C1375" s="12">
        <v>1</v>
      </c>
      <c r="D1375" s="9" t="s">
        <v>6</v>
      </c>
      <c r="E1375" s="9" t="s">
        <v>6</v>
      </c>
      <c r="F1375" s="9" t="s">
        <v>44</v>
      </c>
      <c r="G1375" s="9" t="s">
        <v>3291</v>
      </c>
      <c r="H1375" s="129" t="s">
        <v>156</v>
      </c>
      <c r="I1375" s="83">
        <f>B1375</f>
        <v>1800</v>
      </c>
    </row>
    <row r="1376" spans="1:9">
      <c r="A1376" s="71" t="s">
        <v>1564</v>
      </c>
      <c r="B1376" s="74">
        <v>975</v>
      </c>
      <c r="C1376" s="12">
        <v>1</v>
      </c>
      <c r="D1376" s="9" t="s">
        <v>6</v>
      </c>
      <c r="E1376" s="9" t="s">
        <v>6</v>
      </c>
      <c r="F1376" s="9" t="s">
        <v>45</v>
      </c>
      <c r="G1376" s="9" t="s">
        <v>46</v>
      </c>
      <c r="H1376" s="129" t="s">
        <v>157</v>
      </c>
      <c r="I1376" s="82"/>
    </row>
    <row r="1377" spans="1:9">
      <c r="A1377" s="85" t="s">
        <v>1565</v>
      </c>
      <c r="B1377" s="74">
        <v>682.5</v>
      </c>
      <c r="C1377" s="12">
        <v>1</v>
      </c>
      <c r="D1377" s="9" t="s">
        <v>6</v>
      </c>
      <c r="E1377" s="9" t="s">
        <v>6</v>
      </c>
      <c r="F1377" s="9" t="s">
        <v>45</v>
      </c>
      <c r="G1377" s="9" t="s">
        <v>46</v>
      </c>
      <c r="H1377" s="129" t="s">
        <v>157</v>
      </c>
      <c r="I1377" s="82"/>
    </row>
    <row r="1378" spans="1:9">
      <c r="A1378" s="85" t="s">
        <v>1566</v>
      </c>
      <c r="B1378" s="74">
        <v>487.5</v>
      </c>
      <c r="C1378" s="12">
        <v>1</v>
      </c>
      <c r="D1378" s="9" t="s">
        <v>6</v>
      </c>
      <c r="E1378" s="9" t="s">
        <v>6</v>
      </c>
      <c r="F1378" s="9" t="s">
        <v>45</v>
      </c>
      <c r="G1378" s="9" t="s">
        <v>46</v>
      </c>
      <c r="H1378" s="129" t="s">
        <v>157</v>
      </c>
      <c r="I1378" s="82"/>
    </row>
    <row r="1379" spans="1:9">
      <c r="A1379" s="85" t="s">
        <v>1567</v>
      </c>
      <c r="B1379" s="74">
        <v>406.58</v>
      </c>
      <c r="C1379" s="12">
        <v>1</v>
      </c>
      <c r="D1379" s="9" t="s">
        <v>6</v>
      </c>
      <c r="E1379" s="9" t="s">
        <v>6</v>
      </c>
      <c r="F1379" s="9" t="s">
        <v>45</v>
      </c>
      <c r="G1379" s="9" t="s">
        <v>46</v>
      </c>
      <c r="H1379" s="129" t="s">
        <v>157</v>
      </c>
      <c r="I1379" s="82"/>
    </row>
    <row r="1380" spans="1:9">
      <c r="A1380" s="85" t="s">
        <v>1567</v>
      </c>
      <c r="B1380" s="74">
        <v>406.58</v>
      </c>
      <c r="C1380" s="12">
        <v>1</v>
      </c>
      <c r="D1380" s="9" t="s">
        <v>6</v>
      </c>
      <c r="E1380" s="9" t="s">
        <v>6</v>
      </c>
      <c r="F1380" s="9" t="s">
        <v>45</v>
      </c>
      <c r="G1380" s="9" t="s">
        <v>46</v>
      </c>
      <c r="H1380" s="129" t="s">
        <v>157</v>
      </c>
      <c r="I1380" s="82"/>
    </row>
    <row r="1381" spans="1:9">
      <c r="A1381" s="85" t="s">
        <v>1567</v>
      </c>
      <c r="B1381" s="74">
        <v>406.58</v>
      </c>
      <c r="C1381" s="12">
        <v>1</v>
      </c>
      <c r="D1381" s="9" t="s">
        <v>6</v>
      </c>
      <c r="E1381" s="9" t="s">
        <v>6</v>
      </c>
      <c r="F1381" s="9" t="s">
        <v>45</v>
      </c>
      <c r="G1381" s="9" t="s">
        <v>46</v>
      </c>
      <c r="H1381" s="129" t="s">
        <v>157</v>
      </c>
      <c r="I1381" s="83">
        <f>B1381+B1376+B1380+B1377+B1378+B1379</f>
        <v>3364.74</v>
      </c>
    </row>
    <row r="1382" spans="1:9" ht="24.75" customHeight="1">
      <c r="A1382" s="32" t="s">
        <v>1568</v>
      </c>
      <c r="B1382" s="393">
        <v>133.25</v>
      </c>
      <c r="C1382" s="18">
        <v>1</v>
      </c>
      <c r="D1382" s="15" t="s">
        <v>6</v>
      </c>
      <c r="E1382" s="9" t="s">
        <v>6</v>
      </c>
      <c r="F1382" s="15" t="s">
        <v>45</v>
      </c>
      <c r="G1382" s="15" t="s">
        <v>46</v>
      </c>
      <c r="H1382" s="129" t="s">
        <v>157</v>
      </c>
      <c r="I1382" s="82"/>
    </row>
    <row r="1383" spans="1:9">
      <c r="A1383" s="85" t="s">
        <v>1569</v>
      </c>
      <c r="B1383" s="393">
        <v>91</v>
      </c>
      <c r="C1383" s="12">
        <v>1</v>
      </c>
      <c r="D1383" s="9" t="s">
        <v>6</v>
      </c>
      <c r="E1383" s="9" t="s">
        <v>6</v>
      </c>
      <c r="F1383" s="9" t="s">
        <v>45</v>
      </c>
      <c r="G1383" s="9" t="s">
        <v>46</v>
      </c>
      <c r="H1383" s="129" t="s">
        <v>157</v>
      </c>
      <c r="I1383" s="82"/>
    </row>
    <row r="1384" spans="1:9">
      <c r="A1384" s="96" t="s">
        <v>738</v>
      </c>
      <c r="B1384" s="393">
        <v>65</v>
      </c>
      <c r="C1384" s="12">
        <v>1</v>
      </c>
      <c r="D1384" s="9" t="s">
        <v>6</v>
      </c>
      <c r="E1384" s="9" t="s">
        <v>6</v>
      </c>
      <c r="F1384" s="9" t="s">
        <v>45</v>
      </c>
      <c r="G1384" s="9" t="s">
        <v>46</v>
      </c>
      <c r="H1384" s="129" t="s">
        <v>157</v>
      </c>
      <c r="I1384" s="82"/>
    </row>
    <row r="1385" spans="1:9">
      <c r="A1385" s="96" t="s">
        <v>739</v>
      </c>
      <c r="B1385" s="393">
        <v>54.21</v>
      </c>
      <c r="C1385" s="12">
        <v>1</v>
      </c>
      <c r="D1385" s="9" t="s">
        <v>6</v>
      </c>
      <c r="E1385" s="9" t="s">
        <v>6</v>
      </c>
      <c r="F1385" s="9" t="s">
        <v>45</v>
      </c>
      <c r="G1385" s="9" t="s">
        <v>46</v>
      </c>
      <c r="H1385" s="129" t="s">
        <v>157</v>
      </c>
      <c r="I1385" s="82"/>
    </row>
    <row r="1386" spans="1:9">
      <c r="A1386" s="96" t="s">
        <v>739</v>
      </c>
      <c r="B1386" s="393">
        <v>54.21</v>
      </c>
      <c r="C1386" s="12">
        <v>1</v>
      </c>
      <c r="D1386" s="9" t="s">
        <v>6</v>
      </c>
      <c r="E1386" s="9" t="s">
        <v>6</v>
      </c>
      <c r="F1386" s="9" t="s">
        <v>45</v>
      </c>
      <c r="G1386" s="9" t="s">
        <v>46</v>
      </c>
      <c r="H1386" s="129" t="s">
        <v>157</v>
      </c>
      <c r="I1386" s="82"/>
    </row>
    <row r="1387" spans="1:9" ht="14.25" customHeight="1">
      <c r="A1387" s="96" t="s">
        <v>739</v>
      </c>
      <c r="B1387" s="393">
        <v>54.21</v>
      </c>
      <c r="C1387" s="12">
        <v>1</v>
      </c>
      <c r="D1387" s="9" t="s">
        <v>6</v>
      </c>
      <c r="E1387" s="9" t="s">
        <v>6</v>
      </c>
      <c r="F1387" s="9" t="s">
        <v>45</v>
      </c>
      <c r="G1387" s="9" t="s">
        <v>46</v>
      </c>
      <c r="H1387" s="129" t="s">
        <v>157</v>
      </c>
      <c r="I1387" s="83">
        <f>B1387+B1382+B1384+B1383+B1385+B1386</f>
        <v>451.88</v>
      </c>
    </row>
    <row r="1388" spans="1:9">
      <c r="A1388" s="85" t="s">
        <v>1570</v>
      </c>
      <c r="B1388" s="74">
        <v>1032.69</v>
      </c>
      <c r="C1388" s="12">
        <v>1</v>
      </c>
      <c r="D1388" s="9" t="s">
        <v>6</v>
      </c>
      <c r="E1388" s="9" t="s">
        <v>6</v>
      </c>
      <c r="F1388" s="9" t="s">
        <v>45</v>
      </c>
      <c r="G1388" s="9" t="s">
        <v>46</v>
      </c>
      <c r="H1388" s="129" t="s">
        <v>161</v>
      </c>
      <c r="I1388" s="83"/>
    </row>
    <row r="1389" spans="1:9">
      <c r="A1389" s="85" t="s">
        <v>1571</v>
      </c>
      <c r="B1389" s="74">
        <v>705.25</v>
      </c>
      <c r="C1389" s="12">
        <v>1</v>
      </c>
      <c r="D1389" s="9" t="s">
        <v>6</v>
      </c>
      <c r="E1389" s="9" t="s">
        <v>6</v>
      </c>
      <c r="F1389" s="9" t="s">
        <v>45</v>
      </c>
      <c r="G1389" s="9" t="s">
        <v>46</v>
      </c>
      <c r="H1389" s="129" t="s">
        <v>161</v>
      </c>
      <c r="I1389" s="83"/>
    </row>
    <row r="1390" spans="1:9">
      <c r="A1390" s="96" t="s">
        <v>1572</v>
      </c>
      <c r="B1390" s="74">
        <v>503.75</v>
      </c>
      <c r="C1390" s="12">
        <v>1</v>
      </c>
      <c r="D1390" s="9" t="s">
        <v>6</v>
      </c>
      <c r="E1390" s="9" t="s">
        <v>6</v>
      </c>
      <c r="F1390" s="9" t="s">
        <v>45</v>
      </c>
      <c r="G1390" s="9" t="s">
        <v>46</v>
      </c>
      <c r="H1390" s="129" t="s">
        <v>161</v>
      </c>
      <c r="I1390" s="83"/>
    </row>
    <row r="1391" spans="1:9">
      <c r="A1391" s="96" t="s">
        <v>1573</v>
      </c>
      <c r="B1391" s="74">
        <v>420.13</v>
      </c>
      <c r="C1391" s="12">
        <v>1</v>
      </c>
      <c r="D1391" s="9" t="s">
        <v>6</v>
      </c>
      <c r="E1391" s="9" t="s">
        <v>6</v>
      </c>
      <c r="F1391" s="9" t="s">
        <v>45</v>
      </c>
      <c r="G1391" s="9" t="s">
        <v>46</v>
      </c>
      <c r="H1391" s="129" t="s">
        <v>161</v>
      </c>
      <c r="I1391" s="83"/>
    </row>
    <row r="1392" spans="1:9">
      <c r="A1392" s="96" t="s">
        <v>1573</v>
      </c>
      <c r="B1392" s="74">
        <v>420.13</v>
      </c>
      <c r="C1392" s="12">
        <v>1</v>
      </c>
      <c r="D1392" s="9" t="s">
        <v>6</v>
      </c>
      <c r="E1392" s="9" t="s">
        <v>6</v>
      </c>
      <c r="F1392" s="9" t="s">
        <v>45</v>
      </c>
      <c r="G1392" s="9" t="s">
        <v>46</v>
      </c>
      <c r="H1392" s="129" t="s">
        <v>161</v>
      </c>
      <c r="I1392" s="83"/>
    </row>
    <row r="1393" spans="1:10">
      <c r="A1393" s="96" t="s">
        <v>1573</v>
      </c>
      <c r="B1393" s="74">
        <v>420.13</v>
      </c>
      <c r="C1393" s="12">
        <v>1</v>
      </c>
      <c r="D1393" s="9" t="s">
        <v>6</v>
      </c>
      <c r="E1393" s="9" t="s">
        <v>6</v>
      </c>
      <c r="F1393" s="9" t="s">
        <v>45</v>
      </c>
      <c r="G1393" s="9" t="s">
        <v>46</v>
      </c>
      <c r="H1393" s="129" t="s">
        <v>161</v>
      </c>
      <c r="I1393" s="83">
        <f>B1393+B1388+B1390+B1389+B1391+B1392</f>
        <v>3502.0800000000004</v>
      </c>
    </row>
    <row r="1394" spans="1:10">
      <c r="A1394" s="96" t="s">
        <v>3871</v>
      </c>
      <c r="B1394" s="74">
        <v>1100</v>
      </c>
      <c r="C1394" s="12">
        <v>1</v>
      </c>
      <c r="D1394" s="9" t="s">
        <v>6</v>
      </c>
      <c r="E1394" s="9" t="s">
        <v>6</v>
      </c>
      <c r="F1394" s="9" t="s">
        <v>45</v>
      </c>
      <c r="G1394" s="9" t="s">
        <v>46</v>
      </c>
      <c r="H1394" s="129" t="s">
        <v>163</v>
      </c>
      <c r="I1394" s="83">
        <f t="shared" ref="I1394:I1399" si="12">B1394</f>
        <v>1100</v>
      </c>
    </row>
    <row r="1395" spans="1:10">
      <c r="A1395" s="96" t="s">
        <v>3871</v>
      </c>
      <c r="B1395" s="74">
        <v>3900</v>
      </c>
      <c r="C1395" s="12">
        <v>1</v>
      </c>
      <c r="D1395" s="9" t="s">
        <v>6</v>
      </c>
      <c r="E1395" s="9" t="s">
        <v>6</v>
      </c>
      <c r="F1395" s="9" t="s">
        <v>44</v>
      </c>
      <c r="G1395" s="9" t="s">
        <v>3291</v>
      </c>
      <c r="H1395" s="129" t="s">
        <v>163</v>
      </c>
      <c r="I1395" s="83">
        <f t="shared" si="12"/>
        <v>3900</v>
      </c>
      <c r="J1395" s="436">
        <f>I1394+I1395</f>
        <v>5000</v>
      </c>
    </row>
    <row r="1396" spans="1:10" ht="26.25" customHeight="1">
      <c r="A1396" s="71" t="s">
        <v>2906</v>
      </c>
      <c r="B1396" s="74">
        <f>2*125</f>
        <v>250</v>
      </c>
      <c r="C1396" s="12">
        <v>1</v>
      </c>
      <c r="D1396" s="9" t="s">
        <v>6</v>
      </c>
      <c r="E1396" s="9" t="s">
        <v>6</v>
      </c>
      <c r="F1396" s="9" t="s">
        <v>44</v>
      </c>
      <c r="G1396" s="9" t="s">
        <v>3291</v>
      </c>
      <c r="H1396" s="129" t="s">
        <v>164</v>
      </c>
      <c r="I1396" s="83">
        <f t="shared" si="12"/>
        <v>250</v>
      </c>
    </row>
    <row r="1397" spans="1:10" ht="27.75" customHeight="1">
      <c r="A1397" s="71" t="s">
        <v>2980</v>
      </c>
      <c r="B1397" s="74">
        <f>6*60</f>
        <v>360</v>
      </c>
      <c r="C1397" s="12">
        <v>1</v>
      </c>
      <c r="D1397" s="9" t="s">
        <v>6</v>
      </c>
      <c r="E1397" s="9" t="s">
        <v>6</v>
      </c>
      <c r="F1397" s="9" t="s">
        <v>44</v>
      </c>
      <c r="G1397" s="9" t="s">
        <v>3291</v>
      </c>
      <c r="H1397" s="129" t="s">
        <v>164</v>
      </c>
      <c r="I1397" s="83">
        <f t="shared" si="12"/>
        <v>360</v>
      </c>
    </row>
    <row r="1398" spans="1:10">
      <c r="A1398" s="71" t="s">
        <v>3301</v>
      </c>
      <c r="B1398" s="74">
        <v>720</v>
      </c>
      <c r="C1398" s="18">
        <v>1</v>
      </c>
      <c r="D1398" s="15" t="s">
        <v>6</v>
      </c>
      <c r="E1398" s="9" t="s">
        <v>6</v>
      </c>
      <c r="F1398" s="15" t="s">
        <v>45</v>
      </c>
      <c r="G1398" s="15" t="s">
        <v>46</v>
      </c>
      <c r="H1398" s="129" t="s">
        <v>208</v>
      </c>
      <c r="I1398" s="83">
        <f t="shared" si="12"/>
        <v>720</v>
      </c>
    </row>
    <row r="1399" spans="1:10">
      <c r="A1399" s="71" t="s">
        <v>1574</v>
      </c>
      <c r="B1399" s="74">
        <v>75</v>
      </c>
      <c r="C1399" s="18">
        <v>1</v>
      </c>
      <c r="D1399" s="15" t="s">
        <v>6</v>
      </c>
      <c r="E1399" s="9" t="s">
        <v>6</v>
      </c>
      <c r="F1399" s="15" t="s">
        <v>45</v>
      </c>
      <c r="G1399" s="15" t="s">
        <v>46</v>
      </c>
      <c r="H1399" s="129" t="s">
        <v>399</v>
      </c>
      <c r="I1399" s="83">
        <f t="shared" si="12"/>
        <v>75</v>
      </c>
    </row>
    <row r="1400" spans="1:10" ht="27.75" customHeight="1">
      <c r="A1400" s="71" t="s">
        <v>3304</v>
      </c>
      <c r="B1400" s="74">
        <v>120</v>
      </c>
      <c r="C1400" s="18">
        <v>1</v>
      </c>
      <c r="D1400" s="15" t="s">
        <v>6</v>
      </c>
      <c r="E1400" s="9" t="s">
        <v>6</v>
      </c>
      <c r="F1400" s="15" t="s">
        <v>45</v>
      </c>
      <c r="G1400" s="15" t="s">
        <v>46</v>
      </c>
      <c r="H1400" s="129" t="s">
        <v>170</v>
      </c>
      <c r="I1400" s="83"/>
    </row>
    <row r="1401" spans="1:10">
      <c r="A1401" s="23" t="s">
        <v>288</v>
      </c>
      <c r="B1401" s="394">
        <v>30</v>
      </c>
      <c r="C1401" s="18">
        <v>1</v>
      </c>
      <c r="D1401" s="15" t="s">
        <v>6</v>
      </c>
      <c r="E1401" s="9" t="s">
        <v>6</v>
      </c>
      <c r="F1401" s="15" t="s">
        <v>45</v>
      </c>
      <c r="G1401" s="15" t="s">
        <v>46</v>
      </c>
      <c r="H1401" s="202" t="s">
        <v>170</v>
      </c>
      <c r="I1401" s="82"/>
    </row>
    <row r="1402" spans="1:10">
      <c r="A1402" s="197" t="s">
        <v>1575</v>
      </c>
      <c r="B1402" s="393">
        <v>10</v>
      </c>
      <c r="C1402" s="18">
        <v>1</v>
      </c>
      <c r="D1402" s="15" t="s">
        <v>6</v>
      </c>
      <c r="E1402" s="9" t="s">
        <v>6</v>
      </c>
      <c r="F1402" s="15" t="s">
        <v>45</v>
      </c>
      <c r="G1402" s="15" t="s">
        <v>46</v>
      </c>
      <c r="H1402" s="202" t="s">
        <v>170</v>
      </c>
      <c r="I1402" s="82"/>
    </row>
    <row r="1403" spans="1:10">
      <c r="A1403" s="197" t="s">
        <v>1576</v>
      </c>
      <c r="B1403" s="393">
        <v>250</v>
      </c>
      <c r="C1403" s="18">
        <v>1</v>
      </c>
      <c r="D1403" s="15" t="s">
        <v>6</v>
      </c>
      <c r="E1403" s="9" t="s">
        <v>6</v>
      </c>
      <c r="F1403" s="15" t="s">
        <v>45</v>
      </c>
      <c r="G1403" s="15" t="s">
        <v>46</v>
      </c>
      <c r="H1403" s="202" t="s">
        <v>170</v>
      </c>
      <c r="I1403" s="82"/>
    </row>
    <row r="1404" spans="1:10">
      <c r="A1404" s="197" t="s">
        <v>1469</v>
      </c>
      <c r="B1404" s="393">
        <v>50</v>
      </c>
      <c r="C1404" s="18">
        <v>1</v>
      </c>
      <c r="D1404" s="15" t="s">
        <v>6</v>
      </c>
      <c r="E1404" s="9" t="s">
        <v>6</v>
      </c>
      <c r="F1404" s="15" t="s">
        <v>45</v>
      </c>
      <c r="G1404" s="15" t="s">
        <v>46</v>
      </c>
      <c r="H1404" s="202" t="s">
        <v>170</v>
      </c>
      <c r="I1404" s="82"/>
    </row>
    <row r="1405" spans="1:10">
      <c r="A1405" s="197" t="s">
        <v>1577</v>
      </c>
      <c r="B1405" s="393">
        <v>20</v>
      </c>
      <c r="C1405" s="18">
        <v>1</v>
      </c>
      <c r="D1405" s="15" t="s">
        <v>6</v>
      </c>
      <c r="E1405" s="9" t="s">
        <v>6</v>
      </c>
      <c r="F1405" s="15" t="s">
        <v>45</v>
      </c>
      <c r="G1405" s="15" t="s">
        <v>46</v>
      </c>
      <c r="H1405" s="202" t="s">
        <v>170</v>
      </c>
      <c r="I1405" s="82"/>
    </row>
    <row r="1406" spans="1:10">
      <c r="A1406" s="23" t="s">
        <v>1578</v>
      </c>
      <c r="B1406" s="393">
        <v>250</v>
      </c>
      <c r="C1406" s="18">
        <v>1</v>
      </c>
      <c r="D1406" s="15" t="s">
        <v>6</v>
      </c>
      <c r="E1406" s="9" t="s">
        <v>6</v>
      </c>
      <c r="F1406" s="15" t="s">
        <v>45</v>
      </c>
      <c r="G1406" s="15" t="s">
        <v>46</v>
      </c>
      <c r="H1406" s="202" t="s">
        <v>170</v>
      </c>
      <c r="I1406" s="83">
        <f>B1406+B1402+B1401+B1403+B1405+B1404+B1400</f>
        <v>730</v>
      </c>
    </row>
    <row r="1407" spans="1:10">
      <c r="A1407" s="23" t="s">
        <v>299</v>
      </c>
      <c r="B1407" s="393">
        <v>5</v>
      </c>
      <c r="C1407" s="18">
        <v>1</v>
      </c>
      <c r="D1407" s="15" t="s">
        <v>6</v>
      </c>
      <c r="E1407" s="9" t="s">
        <v>6</v>
      </c>
      <c r="F1407" s="15" t="s">
        <v>45</v>
      </c>
      <c r="G1407" s="15" t="s">
        <v>46</v>
      </c>
      <c r="H1407" s="202" t="s">
        <v>173</v>
      </c>
      <c r="I1407" s="83"/>
    </row>
    <row r="1408" spans="1:10">
      <c r="A1408" s="23" t="s">
        <v>1579</v>
      </c>
      <c r="B1408" s="393">
        <v>5</v>
      </c>
      <c r="C1408" s="18">
        <v>1</v>
      </c>
      <c r="D1408" s="15" t="s">
        <v>6</v>
      </c>
      <c r="E1408" s="9" t="s">
        <v>6</v>
      </c>
      <c r="F1408" s="15" t="s">
        <v>45</v>
      </c>
      <c r="G1408" s="15" t="s">
        <v>46</v>
      </c>
      <c r="H1408" s="202" t="s">
        <v>173</v>
      </c>
      <c r="I1408" s="83">
        <f>B1408+B1407</f>
        <v>10</v>
      </c>
    </row>
    <row r="1409" spans="1:9">
      <c r="A1409" s="23" t="s">
        <v>2646</v>
      </c>
      <c r="B1409" s="393">
        <v>1000</v>
      </c>
      <c r="C1409" s="18">
        <v>1</v>
      </c>
      <c r="D1409" s="15" t="s">
        <v>6</v>
      </c>
      <c r="E1409" s="9" t="s">
        <v>6</v>
      </c>
      <c r="F1409" s="15" t="s">
        <v>45</v>
      </c>
      <c r="G1409" s="15" t="s">
        <v>46</v>
      </c>
      <c r="H1409" s="202" t="s">
        <v>1339</v>
      </c>
      <c r="I1409" s="83">
        <f>B1409</f>
        <v>1000</v>
      </c>
    </row>
    <row r="1410" spans="1:9">
      <c r="A1410" s="23" t="s">
        <v>223</v>
      </c>
      <c r="B1410" s="393">
        <v>15</v>
      </c>
      <c r="C1410" s="18">
        <v>1</v>
      </c>
      <c r="D1410" s="15" t="s">
        <v>6</v>
      </c>
      <c r="E1410" s="9" t="s">
        <v>6</v>
      </c>
      <c r="F1410" s="15" t="s">
        <v>45</v>
      </c>
      <c r="G1410" s="15" t="s">
        <v>46</v>
      </c>
      <c r="H1410" s="202" t="s">
        <v>175</v>
      </c>
      <c r="I1410" s="82"/>
    </row>
    <row r="1411" spans="1:9">
      <c r="A1411" s="23" t="s">
        <v>577</v>
      </c>
      <c r="B1411" s="393">
        <v>15</v>
      </c>
      <c r="C1411" s="18">
        <v>1</v>
      </c>
      <c r="D1411" s="15" t="s">
        <v>6</v>
      </c>
      <c r="E1411" s="9" t="s">
        <v>6</v>
      </c>
      <c r="F1411" s="15" t="s">
        <v>45</v>
      </c>
      <c r="G1411" s="15" t="s">
        <v>46</v>
      </c>
      <c r="H1411" s="202" t="s">
        <v>175</v>
      </c>
      <c r="I1411" s="82"/>
    </row>
    <row r="1412" spans="1:9">
      <c r="A1412" s="23" t="s">
        <v>1580</v>
      </c>
      <c r="B1412" s="393">
        <v>10</v>
      </c>
      <c r="C1412" s="18">
        <v>1</v>
      </c>
      <c r="D1412" s="15" t="s">
        <v>6</v>
      </c>
      <c r="E1412" s="9" t="s">
        <v>6</v>
      </c>
      <c r="F1412" s="15" t="s">
        <v>45</v>
      </c>
      <c r="G1412" s="15" t="s">
        <v>46</v>
      </c>
      <c r="H1412" s="202" t="s">
        <v>175</v>
      </c>
      <c r="I1412" s="82"/>
    </row>
    <row r="1413" spans="1:9">
      <c r="A1413" s="23" t="s">
        <v>1581</v>
      </c>
      <c r="B1413" s="393">
        <v>20</v>
      </c>
      <c r="C1413" s="18">
        <v>1</v>
      </c>
      <c r="D1413" s="15" t="s">
        <v>6</v>
      </c>
      <c r="E1413" s="9" t="s">
        <v>6</v>
      </c>
      <c r="F1413" s="15" t="s">
        <v>45</v>
      </c>
      <c r="G1413" s="15" t="s">
        <v>46</v>
      </c>
      <c r="H1413" s="202" t="s">
        <v>175</v>
      </c>
      <c r="I1413" s="82"/>
    </row>
    <row r="1414" spans="1:9">
      <c r="A1414" s="23" t="s">
        <v>1582</v>
      </c>
      <c r="B1414" s="393">
        <v>15</v>
      </c>
      <c r="C1414" s="18">
        <v>1</v>
      </c>
      <c r="D1414" s="15" t="s">
        <v>6</v>
      </c>
      <c r="E1414" s="9" t="s">
        <v>6</v>
      </c>
      <c r="F1414" s="15" t="s">
        <v>45</v>
      </c>
      <c r="G1414" s="15" t="s">
        <v>46</v>
      </c>
      <c r="H1414" s="202" t="s">
        <v>175</v>
      </c>
      <c r="I1414" s="82"/>
    </row>
    <row r="1415" spans="1:9">
      <c r="A1415" s="23" t="s">
        <v>1583</v>
      </c>
      <c r="B1415" s="393">
        <v>25</v>
      </c>
      <c r="C1415" s="18">
        <v>1</v>
      </c>
      <c r="D1415" s="15" t="s">
        <v>6</v>
      </c>
      <c r="E1415" s="9" t="s">
        <v>6</v>
      </c>
      <c r="F1415" s="15" t="s">
        <v>45</v>
      </c>
      <c r="G1415" s="15" t="s">
        <v>46</v>
      </c>
      <c r="H1415" s="202" t="s">
        <v>175</v>
      </c>
      <c r="I1415" s="82"/>
    </row>
    <row r="1416" spans="1:9">
      <c r="A1416" s="23" t="s">
        <v>633</v>
      </c>
      <c r="B1416" s="393">
        <v>15</v>
      </c>
      <c r="C1416" s="18">
        <v>1</v>
      </c>
      <c r="D1416" s="15" t="s">
        <v>6</v>
      </c>
      <c r="E1416" s="9" t="s">
        <v>6</v>
      </c>
      <c r="F1416" s="15" t="s">
        <v>45</v>
      </c>
      <c r="G1416" s="15" t="s">
        <v>46</v>
      </c>
      <c r="H1416" s="202" t="s">
        <v>175</v>
      </c>
      <c r="I1416" s="82"/>
    </row>
    <row r="1417" spans="1:9">
      <c r="A1417" s="23" t="s">
        <v>1584</v>
      </c>
      <c r="B1417" s="393">
        <v>10</v>
      </c>
      <c r="C1417" s="18">
        <v>1</v>
      </c>
      <c r="D1417" s="15" t="s">
        <v>6</v>
      </c>
      <c r="E1417" s="9" t="s">
        <v>6</v>
      </c>
      <c r="F1417" s="15" t="s">
        <v>45</v>
      </c>
      <c r="G1417" s="15" t="s">
        <v>46</v>
      </c>
      <c r="H1417" s="202" t="s">
        <v>175</v>
      </c>
      <c r="I1417" s="82"/>
    </row>
    <row r="1418" spans="1:9">
      <c r="A1418" s="23" t="s">
        <v>1585</v>
      </c>
      <c r="B1418" s="393">
        <v>25</v>
      </c>
      <c r="C1418" s="18">
        <v>1</v>
      </c>
      <c r="D1418" s="15" t="s">
        <v>6</v>
      </c>
      <c r="E1418" s="9" t="s">
        <v>6</v>
      </c>
      <c r="F1418" s="15" t="s">
        <v>45</v>
      </c>
      <c r="G1418" s="15" t="s">
        <v>46</v>
      </c>
      <c r="H1418" s="202" t="s">
        <v>175</v>
      </c>
      <c r="I1418" s="82"/>
    </row>
    <row r="1419" spans="1:9">
      <c r="A1419" s="23" t="s">
        <v>373</v>
      </c>
      <c r="B1419" s="393">
        <v>10</v>
      </c>
      <c r="C1419" s="18">
        <v>1</v>
      </c>
      <c r="D1419" s="15" t="s">
        <v>6</v>
      </c>
      <c r="E1419" s="9" t="s">
        <v>6</v>
      </c>
      <c r="F1419" s="15" t="s">
        <v>45</v>
      </c>
      <c r="G1419" s="15" t="s">
        <v>46</v>
      </c>
      <c r="H1419" s="202" t="s">
        <v>175</v>
      </c>
      <c r="I1419" s="82"/>
    </row>
    <row r="1420" spans="1:9">
      <c r="A1420" s="23" t="s">
        <v>1586</v>
      </c>
      <c r="B1420" s="393">
        <v>20</v>
      </c>
      <c r="C1420" s="18">
        <v>1</v>
      </c>
      <c r="D1420" s="15" t="s">
        <v>6</v>
      </c>
      <c r="E1420" s="9" t="s">
        <v>6</v>
      </c>
      <c r="F1420" s="15" t="s">
        <v>45</v>
      </c>
      <c r="G1420" s="15" t="s">
        <v>46</v>
      </c>
      <c r="H1420" s="202" t="s">
        <v>175</v>
      </c>
      <c r="I1420" s="82"/>
    </row>
    <row r="1421" spans="1:9">
      <c r="A1421" s="23" t="s">
        <v>1587</v>
      </c>
      <c r="B1421" s="393">
        <v>10</v>
      </c>
      <c r="C1421" s="18">
        <v>1</v>
      </c>
      <c r="D1421" s="15" t="s">
        <v>6</v>
      </c>
      <c r="E1421" s="9" t="s">
        <v>6</v>
      </c>
      <c r="F1421" s="15" t="s">
        <v>45</v>
      </c>
      <c r="G1421" s="15" t="s">
        <v>46</v>
      </c>
      <c r="H1421" s="202" t="s">
        <v>175</v>
      </c>
      <c r="I1421" s="82"/>
    </row>
    <row r="1422" spans="1:9">
      <c r="A1422" s="23" t="s">
        <v>1588</v>
      </c>
      <c r="B1422" s="393">
        <v>20</v>
      </c>
      <c r="C1422" s="18">
        <v>1</v>
      </c>
      <c r="D1422" s="15" t="s">
        <v>6</v>
      </c>
      <c r="E1422" s="9" t="s">
        <v>6</v>
      </c>
      <c r="F1422" s="15" t="s">
        <v>45</v>
      </c>
      <c r="G1422" s="15" t="s">
        <v>46</v>
      </c>
      <c r="H1422" s="202" t="s">
        <v>175</v>
      </c>
      <c r="I1422" s="82"/>
    </row>
    <row r="1423" spans="1:9">
      <c r="A1423" s="23" t="s">
        <v>1589</v>
      </c>
      <c r="B1423" s="393">
        <v>5</v>
      </c>
      <c r="C1423" s="18">
        <v>1</v>
      </c>
      <c r="D1423" s="15" t="s">
        <v>6</v>
      </c>
      <c r="E1423" s="9" t="s">
        <v>6</v>
      </c>
      <c r="F1423" s="15" t="s">
        <v>45</v>
      </c>
      <c r="G1423" s="15" t="s">
        <v>46</v>
      </c>
      <c r="H1423" s="202" t="s">
        <v>175</v>
      </c>
      <c r="I1423" s="83">
        <f>B1423+B1422+B1421+B1420+B1419+B1418+B1417+B1416+B1415+B1414+B1413+B1412+B1411+B1410</f>
        <v>215</v>
      </c>
    </row>
    <row r="1424" spans="1:9" ht="27">
      <c r="A1424" s="197" t="s">
        <v>1590</v>
      </c>
      <c r="B1424" s="394">
        <v>900</v>
      </c>
      <c r="C1424" s="18">
        <v>1</v>
      </c>
      <c r="D1424" s="15" t="s">
        <v>6</v>
      </c>
      <c r="E1424" s="9" t="s">
        <v>6</v>
      </c>
      <c r="F1424" s="15" t="s">
        <v>45</v>
      </c>
      <c r="G1424" s="15" t="s">
        <v>46</v>
      </c>
      <c r="H1424" s="202" t="s">
        <v>177</v>
      </c>
      <c r="I1424" s="82"/>
    </row>
    <row r="1425" spans="1:9">
      <c r="A1425" s="197" t="s">
        <v>1591</v>
      </c>
      <c r="B1425" s="393">
        <v>60</v>
      </c>
      <c r="C1425" s="18">
        <v>1</v>
      </c>
      <c r="D1425" s="15" t="s">
        <v>6</v>
      </c>
      <c r="E1425" s="9" t="s">
        <v>6</v>
      </c>
      <c r="F1425" s="15" t="s">
        <v>45</v>
      </c>
      <c r="G1425" s="15" t="s">
        <v>46</v>
      </c>
      <c r="H1425" s="202" t="s">
        <v>177</v>
      </c>
      <c r="I1425" s="82"/>
    </row>
    <row r="1426" spans="1:9" ht="17.25" customHeight="1">
      <c r="A1426" s="197" t="s">
        <v>2641</v>
      </c>
      <c r="B1426" s="393">
        <v>100</v>
      </c>
      <c r="C1426" s="18">
        <v>1</v>
      </c>
      <c r="D1426" s="15" t="s">
        <v>6</v>
      </c>
      <c r="E1426" s="9" t="s">
        <v>6</v>
      </c>
      <c r="F1426" s="15" t="s">
        <v>45</v>
      </c>
      <c r="G1426" s="15" t="s">
        <v>46</v>
      </c>
      <c r="H1426" s="202" t="s">
        <v>177</v>
      </c>
      <c r="I1426" s="82"/>
    </row>
    <row r="1427" spans="1:9" ht="17.25" customHeight="1">
      <c r="A1427" s="197" t="s">
        <v>2642</v>
      </c>
      <c r="B1427" s="393">
        <v>50</v>
      </c>
      <c r="C1427" s="18">
        <v>1</v>
      </c>
      <c r="D1427" s="15" t="s">
        <v>6</v>
      </c>
      <c r="E1427" s="9" t="s">
        <v>6</v>
      </c>
      <c r="F1427" s="15" t="s">
        <v>45</v>
      </c>
      <c r="G1427" s="15" t="s">
        <v>46</v>
      </c>
      <c r="H1427" s="202" t="s">
        <v>177</v>
      </c>
      <c r="I1427" s="82"/>
    </row>
    <row r="1428" spans="1:9">
      <c r="A1428" s="197" t="s">
        <v>1592</v>
      </c>
      <c r="B1428" s="393">
        <v>100</v>
      </c>
      <c r="C1428" s="18">
        <v>1</v>
      </c>
      <c r="D1428" s="15" t="s">
        <v>6</v>
      </c>
      <c r="E1428" s="9" t="s">
        <v>6</v>
      </c>
      <c r="F1428" s="15" t="s">
        <v>45</v>
      </c>
      <c r="G1428" s="15" t="s">
        <v>46</v>
      </c>
      <c r="H1428" s="202" t="s">
        <v>177</v>
      </c>
      <c r="I1428" s="83">
        <f>B1428+B1425+B1424+B1426+B1427</f>
        <v>1210</v>
      </c>
    </row>
    <row r="1429" spans="1:9" ht="17.25" customHeight="1">
      <c r="A1429" s="197" t="s">
        <v>1370</v>
      </c>
      <c r="B1429" s="393">
        <v>125</v>
      </c>
      <c r="C1429" s="18">
        <v>1</v>
      </c>
      <c r="D1429" s="15" t="s">
        <v>6</v>
      </c>
      <c r="E1429" s="9" t="s">
        <v>6</v>
      </c>
      <c r="F1429" s="15" t="s">
        <v>45</v>
      </c>
      <c r="G1429" s="15" t="s">
        <v>46</v>
      </c>
      <c r="H1429" s="202" t="s">
        <v>243</v>
      </c>
      <c r="I1429" s="83">
        <f>B1429</f>
        <v>125</v>
      </c>
    </row>
    <row r="1430" spans="1:9">
      <c r="A1430" s="197" t="s">
        <v>1593</v>
      </c>
      <c r="B1430" s="393">
        <v>150</v>
      </c>
      <c r="C1430" s="18">
        <v>1</v>
      </c>
      <c r="D1430" s="15" t="s">
        <v>6</v>
      </c>
      <c r="E1430" s="9" t="s">
        <v>6</v>
      </c>
      <c r="F1430" s="15" t="s">
        <v>45</v>
      </c>
      <c r="G1430" s="15" t="s">
        <v>46</v>
      </c>
      <c r="H1430" s="202" t="s">
        <v>246</v>
      </c>
      <c r="I1430" s="83">
        <f>B1430</f>
        <v>150</v>
      </c>
    </row>
    <row r="1431" spans="1:9" ht="26.25" customHeight="1">
      <c r="A1431" s="197" t="s">
        <v>3302</v>
      </c>
      <c r="B1431" s="393">
        <v>240</v>
      </c>
      <c r="C1431" s="18">
        <v>1</v>
      </c>
      <c r="D1431" s="15" t="s">
        <v>6</v>
      </c>
      <c r="E1431" s="9" t="s">
        <v>6</v>
      </c>
      <c r="F1431" s="15" t="s">
        <v>45</v>
      </c>
      <c r="G1431" s="15" t="s">
        <v>46</v>
      </c>
      <c r="H1431" s="202" t="s">
        <v>383</v>
      </c>
      <c r="I1431" s="83"/>
    </row>
    <row r="1432" spans="1:9" ht="27">
      <c r="A1432" s="197" t="s">
        <v>3303</v>
      </c>
      <c r="B1432" s="393">
        <v>120</v>
      </c>
      <c r="C1432" s="18">
        <v>1</v>
      </c>
      <c r="D1432" s="15" t="s">
        <v>6</v>
      </c>
      <c r="E1432" s="9" t="s">
        <v>6</v>
      </c>
      <c r="F1432" s="15" t="s">
        <v>45</v>
      </c>
      <c r="G1432" s="15" t="s">
        <v>46</v>
      </c>
      <c r="H1432" s="202" t="s">
        <v>383</v>
      </c>
      <c r="I1432" s="83"/>
    </row>
    <row r="1433" spans="1:9">
      <c r="A1433" s="197" t="s">
        <v>1594</v>
      </c>
      <c r="B1433" s="393">
        <v>100</v>
      </c>
      <c r="C1433" s="18">
        <v>1</v>
      </c>
      <c r="D1433" s="15" t="s">
        <v>6</v>
      </c>
      <c r="E1433" s="9" t="s">
        <v>6</v>
      </c>
      <c r="F1433" s="15" t="s">
        <v>45</v>
      </c>
      <c r="G1433" s="15" t="s">
        <v>46</v>
      </c>
      <c r="H1433" s="202" t="s">
        <v>383</v>
      </c>
      <c r="I1433" s="83"/>
    </row>
    <row r="1434" spans="1:9" ht="17.25" customHeight="1">
      <c r="A1434" s="197" t="s">
        <v>1595</v>
      </c>
      <c r="B1434" s="393">
        <v>1000</v>
      </c>
      <c r="C1434" s="18">
        <v>1</v>
      </c>
      <c r="D1434" s="15" t="s">
        <v>6</v>
      </c>
      <c r="E1434" s="9" t="s">
        <v>6</v>
      </c>
      <c r="F1434" s="15" t="s">
        <v>45</v>
      </c>
      <c r="G1434" s="15" t="s">
        <v>46</v>
      </c>
      <c r="H1434" s="202" t="s">
        <v>383</v>
      </c>
      <c r="I1434" s="83">
        <f>B1431+B1432+B1433+B1434</f>
        <v>1460</v>
      </c>
    </row>
    <row r="1435" spans="1:9">
      <c r="A1435" s="197" t="s">
        <v>2643</v>
      </c>
      <c r="B1435" s="393">
        <v>1000</v>
      </c>
      <c r="C1435" s="18">
        <v>1</v>
      </c>
      <c r="D1435" s="15" t="s">
        <v>6</v>
      </c>
      <c r="E1435" s="9" t="s">
        <v>6</v>
      </c>
      <c r="F1435" s="15" t="s">
        <v>45</v>
      </c>
      <c r="G1435" s="15" t="s">
        <v>46</v>
      </c>
      <c r="H1435" s="202" t="s">
        <v>918</v>
      </c>
      <c r="I1435" s="83"/>
    </row>
    <row r="1436" spans="1:9" ht="17.25" customHeight="1">
      <c r="A1436" s="197" t="s">
        <v>1596</v>
      </c>
      <c r="B1436" s="393">
        <v>6000</v>
      </c>
      <c r="C1436" s="18">
        <v>1</v>
      </c>
      <c r="D1436" s="15" t="s">
        <v>6</v>
      </c>
      <c r="E1436" s="9" t="s">
        <v>6</v>
      </c>
      <c r="F1436" s="15" t="s">
        <v>45</v>
      </c>
      <c r="G1436" s="15" t="s">
        <v>46</v>
      </c>
      <c r="H1436" s="202" t="s">
        <v>918</v>
      </c>
      <c r="I1436" s="83">
        <f>B1436+B1435</f>
        <v>7000</v>
      </c>
    </row>
    <row r="1437" spans="1:9">
      <c r="A1437" s="197" t="s">
        <v>1597</v>
      </c>
      <c r="B1437" s="393">
        <v>1000</v>
      </c>
      <c r="C1437" s="18">
        <v>1</v>
      </c>
      <c r="D1437" s="15" t="s">
        <v>6</v>
      </c>
      <c r="E1437" s="9" t="s">
        <v>6</v>
      </c>
      <c r="F1437" s="15" t="s">
        <v>45</v>
      </c>
      <c r="G1437" s="15" t="s">
        <v>46</v>
      </c>
      <c r="H1437" s="202" t="s">
        <v>180</v>
      </c>
      <c r="I1437" s="83"/>
    </row>
    <row r="1438" spans="1:9" ht="13.5" customHeight="1">
      <c r="A1438" s="197" t="s">
        <v>1598</v>
      </c>
      <c r="B1438" s="393">
        <v>5000</v>
      </c>
      <c r="C1438" s="18">
        <v>1</v>
      </c>
      <c r="D1438" s="15" t="s">
        <v>6</v>
      </c>
      <c r="E1438" s="9" t="s">
        <v>6</v>
      </c>
      <c r="F1438" s="15" t="s">
        <v>45</v>
      </c>
      <c r="G1438" s="15" t="s">
        <v>46</v>
      </c>
      <c r="H1438" s="202" t="s">
        <v>180</v>
      </c>
      <c r="I1438" s="83">
        <f>B1437+B1438</f>
        <v>6000</v>
      </c>
    </row>
    <row r="1439" spans="1:9">
      <c r="A1439" s="403" t="s">
        <v>2649</v>
      </c>
      <c r="B1439" s="393">
        <v>5000</v>
      </c>
      <c r="C1439" s="18">
        <v>1</v>
      </c>
      <c r="D1439" s="15" t="s">
        <v>6</v>
      </c>
      <c r="E1439" s="9" t="s">
        <v>6</v>
      </c>
      <c r="F1439" s="15" t="s">
        <v>45</v>
      </c>
      <c r="G1439" s="15" t="s">
        <v>46</v>
      </c>
      <c r="H1439" s="202" t="s">
        <v>2648</v>
      </c>
      <c r="I1439" s="83">
        <f>B1439</f>
        <v>5000</v>
      </c>
    </row>
    <row r="1440" spans="1:9">
      <c r="A1440" s="403" t="s">
        <v>181</v>
      </c>
      <c r="B1440" s="393">
        <v>5000</v>
      </c>
      <c r="C1440" s="18">
        <v>1</v>
      </c>
      <c r="D1440" s="15" t="s">
        <v>6</v>
      </c>
      <c r="E1440" s="9" t="s">
        <v>6</v>
      </c>
      <c r="F1440" s="15" t="s">
        <v>45</v>
      </c>
      <c r="G1440" s="15" t="s">
        <v>46</v>
      </c>
      <c r="H1440" s="202" t="s">
        <v>182</v>
      </c>
      <c r="I1440" s="83">
        <f>B1440</f>
        <v>5000</v>
      </c>
    </row>
    <row r="1441" spans="1:9">
      <c r="A1441" s="403" t="s">
        <v>2647</v>
      </c>
      <c r="B1441" s="393">
        <v>300</v>
      </c>
      <c r="C1441" s="18">
        <v>1</v>
      </c>
      <c r="D1441" s="15" t="s">
        <v>6</v>
      </c>
      <c r="E1441" s="9" t="s">
        <v>6</v>
      </c>
      <c r="F1441" s="15" t="s">
        <v>45</v>
      </c>
      <c r="G1441" s="15" t="s">
        <v>46</v>
      </c>
      <c r="H1441" s="202" t="s">
        <v>252</v>
      </c>
      <c r="I1441" s="83">
        <f>B1441</f>
        <v>300</v>
      </c>
    </row>
    <row r="1442" spans="1:9" ht="17.25" customHeight="1">
      <c r="A1442" s="395" t="s">
        <v>557</v>
      </c>
      <c r="B1442" s="393">
        <v>500</v>
      </c>
      <c r="C1442" s="12">
        <v>1</v>
      </c>
      <c r="D1442" s="9" t="s">
        <v>6</v>
      </c>
      <c r="E1442" s="9" t="s">
        <v>6</v>
      </c>
      <c r="F1442" s="9" t="s">
        <v>45</v>
      </c>
      <c r="G1442" s="9" t="s">
        <v>46</v>
      </c>
      <c r="H1442" s="129" t="s">
        <v>254</v>
      </c>
      <c r="I1442" s="83"/>
    </row>
    <row r="1443" spans="1:9">
      <c r="A1443" s="395" t="s">
        <v>2644</v>
      </c>
      <c r="B1443" s="393">
        <v>400</v>
      </c>
      <c r="C1443" s="12">
        <v>1</v>
      </c>
      <c r="D1443" s="9" t="s">
        <v>6</v>
      </c>
      <c r="E1443" s="9" t="s">
        <v>6</v>
      </c>
      <c r="F1443" s="9" t="s">
        <v>45</v>
      </c>
      <c r="G1443" s="9" t="s">
        <v>46</v>
      </c>
      <c r="H1443" s="129" t="s">
        <v>254</v>
      </c>
      <c r="I1443" s="83"/>
    </row>
    <row r="1444" spans="1:9">
      <c r="A1444" s="395" t="s">
        <v>1599</v>
      </c>
      <c r="B1444" s="393">
        <v>300</v>
      </c>
      <c r="C1444" s="12">
        <v>1</v>
      </c>
      <c r="D1444" s="9" t="s">
        <v>6</v>
      </c>
      <c r="E1444" s="9" t="s">
        <v>6</v>
      </c>
      <c r="F1444" s="9" t="s">
        <v>45</v>
      </c>
      <c r="G1444" s="9" t="s">
        <v>46</v>
      </c>
      <c r="H1444" s="129" t="s">
        <v>254</v>
      </c>
      <c r="I1444" s="83">
        <f>B1444+B1442+B1443</f>
        <v>1200</v>
      </c>
    </row>
    <row r="1445" spans="1:9">
      <c r="A1445" s="396" t="s">
        <v>1600</v>
      </c>
      <c r="B1445" s="393">
        <v>3000</v>
      </c>
      <c r="C1445" s="12">
        <v>1</v>
      </c>
      <c r="D1445" s="9" t="s">
        <v>6</v>
      </c>
      <c r="E1445" s="9" t="s">
        <v>6</v>
      </c>
      <c r="F1445" s="9" t="s">
        <v>45</v>
      </c>
      <c r="G1445" s="9" t="s">
        <v>46</v>
      </c>
      <c r="H1445" s="129" t="s">
        <v>256</v>
      </c>
      <c r="I1445" s="83">
        <f>B1445</f>
        <v>3000</v>
      </c>
    </row>
    <row r="1446" spans="1:9">
      <c r="A1446" s="391" t="s">
        <v>1601</v>
      </c>
      <c r="B1446" s="397">
        <v>250</v>
      </c>
      <c r="C1446" s="99">
        <v>1</v>
      </c>
      <c r="D1446" s="67" t="s">
        <v>6</v>
      </c>
      <c r="E1446" s="67" t="s">
        <v>6</v>
      </c>
      <c r="F1446" s="67" t="s">
        <v>45</v>
      </c>
      <c r="G1446" s="67" t="s">
        <v>46</v>
      </c>
      <c r="H1446" s="398" t="s">
        <v>885</v>
      </c>
      <c r="I1446" s="86">
        <f>B1446</f>
        <v>250</v>
      </c>
    </row>
    <row r="1447" spans="1:9" ht="20.25" customHeight="1" thickBot="1">
      <c r="A1447" s="145" t="s">
        <v>3305</v>
      </c>
      <c r="B1447" s="401">
        <v>1400</v>
      </c>
      <c r="C1447" s="99">
        <v>1</v>
      </c>
      <c r="D1447" s="67" t="s">
        <v>6</v>
      </c>
      <c r="E1447" s="67" t="s">
        <v>6</v>
      </c>
      <c r="F1447" s="67" t="s">
        <v>45</v>
      </c>
      <c r="G1447" s="67" t="s">
        <v>46</v>
      </c>
      <c r="H1447" s="402" t="s">
        <v>2645</v>
      </c>
      <c r="I1447" s="133">
        <f>B1447</f>
        <v>1400</v>
      </c>
    </row>
    <row r="1448" spans="1:9" ht="26.25" customHeight="1" thickTop="1" thickBot="1">
      <c r="A1448" s="172" t="s">
        <v>2640</v>
      </c>
      <c r="B1448" s="126">
        <f>SUM(B1363:B1447)</f>
        <v>94761.7</v>
      </c>
      <c r="C1448" s="45"/>
      <c r="D1448" s="39"/>
      <c r="E1448" s="39"/>
      <c r="F1448" s="39"/>
      <c r="G1448" s="39"/>
      <c r="H1448" s="399"/>
      <c r="I1448" s="400">
        <f>SUM(I1363:I1447)</f>
        <v>94761.7</v>
      </c>
    </row>
    <row r="1449" spans="1:9" ht="31.5" customHeight="1" thickTop="1">
      <c r="A1449" s="89"/>
      <c r="B1449" s="127"/>
      <c r="C1449" s="47"/>
      <c r="D1449" s="35"/>
      <c r="E1449" s="35"/>
      <c r="F1449" s="35"/>
      <c r="G1449" s="35"/>
      <c r="H1449" s="555"/>
      <c r="I1449" s="556"/>
    </row>
    <row r="1450" spans="1:9" ht="22.5" customHeight="1" thickBot="1">
      <c r="A1450" s="323" t="s">
        <v>3676</v>
      </c>
      <c r="B1450" s="112"/>
      <c r="C1450" s="113"/>
      <c r="D1450" s="114"/>
      <c r="E1450" s="114"/>
      <c r="F1450" s="114"/>
      <c r="G1450" s="114"/>
      <c r="H1450" s="35"/>
      <c r="I1450" s="36"/>
    </row>
    <row r="1451" spans="1:9" ht="28.5" customHeight="1" thickTop="1">
      <c r="A1451" s="319" t="s">
        <v>35</v>
      </c>
      <c r="B1451" s="37" t="s">
        <v>36</v>
      </c>
      <c r="C1451" s="5" t="s">
        <v>37</v>
      </c>
      <c r="D1451" s="5" t="s">
        <v>38</v>
      </c>
      <c r="E1451" s="5" t="s">
        <v>39</v>
      </c>
      <c r="F1451" s="5" t="s">
        <v>40</v>
      </c>
      <c r="G1451" s="5" t="s">
        <v>41</v>
      </c>
      <c r="H1451" s="115" t="s">
        <v>42</v>
      </c>
      <c r="I1451" s="115" t="s">
        <v>43</v>
      </c>
    </row>
    <row r="1452" spans="1:9" ht="14.25" customHeight="1">
      <c r="A1452" s="19" t="s">
        <v>475</v>
      </c>
      <c r="B1452" s="14">
        <v>9600</v>
      </c>
      <c r="C1452" s="12">
        <v>1</v>
      </c>
      <c r="D1452" s="9" t="s">
        <v>6</v>
      </c>
      <c r="E1452" s="9" t="s">
        <v>6</v>
      </c>
      <c r="F1452" s="9" t="s">
        <v>45</v>
      </c>
      <c r="G1452" s="9" t="s">
        <v>46</v>
      </c>
      <c r="H1452" s="117" t="s">
        <v>153</v>
      </c>
      <c r="I1452" s="3"/>
    </row>
    <row r="1453" spans="1:9">
      <c r="A1453" s="19" t="s">
        <v>476</v>
      </c>
      <c r="B1453" s="14">
        <v>8364</v>
      </c>
      <c r="C1453" s="12">
        <v>1</v>
      </c>
      <c r="D1453" s="9" t="s">
        <v>6</v>
      </c>
      <c r="E1453" s="9" t="s">
        <v>6</v>
      </c>
      <c r="F1453" s="9" t="s">
        <v>45</v>
      </c>
      <c r="G1453" s="9" t="s">
        <v>46</v>
      </c>
      <c r="H1453" s="63" t="s">
        <v>153</v>
      </c>
      <c r="I1453" s="3"/>
    </row>
    <row r="1454" spans="1:9">
      <c r="A1454" s="19" t="s">
        <v>199</v>
      </c>
      <c r="B1454" s="14">
        <v>8364</v>
      </c>
      <c r="C1454" s="12">
        <v>1</v>
      </c>
      <c r="D1454" s="9" t="s">
        <v>6</v>
      </c>
      <c r="E1454" s="9" t="s">
        <v>6</v>
      </c>
      <c r="F1454" s="9" t="s">
        <v>45</v>
      </c>
      <c r="G1454" s="9" t="s">
        <v>46</v>
      </c>
      <c r="H1454" s="63" t="s">
        <v>153</v>
      </c>
      <c r="I1454" s="3"/>
    </row>
    <row r="1455" spans="1:9">
      <c r="A1455" s="19" t="s">
        <v>199</v>
      </c>
      <c r="B1455" s="14">
        <v>8364</v>
      </c>
      <c r="C1455" s="12">
        <v>1</v>
      </c>
      <c r="D1455" s="9" t="s">
        <v>6</v>
      </c>
      <c r="E1455" s="9" t="s">
        <v>6</v>
      </c>
      <c r="F1455" s="9" t="s">
        <v>45</v>
      </c>
      <c r="G1455" s="9" t="s">
        <v>46</v>
      </c>
      <c r="H1455" s="63" t="s">
        <v>153</v>
      </c>
      <c r="I1455" s="13">
        <f>B1455+B1452+B1453+B1454</f>
        <v>34692</v>
      </c>
    </row>
    <row r="1456" spans="1:9">
      <c r="A1456" s="30" t="s">
        <v>2945</v>
      </c>
      <c r="B1456" s="14">
        <v>800</v>
      </c>
      <c r="C1456" s="12">
        <v>1</v>
      </c>
      <c r="D1456" s="9" t="s">
        <v>6</v>
      </c>
      <c r="E1456" s="9" t="s">
        <v>6</v>
      </c>
      <c r="F1456" s="9" t="s">
        <v>44</v>
      </c>
      <c r="G1456" s="9" t="s">
        <v>3291</v>
      </c>
      <c r="H1456" s="63" t="s">
        <v>155</v>
      </c>
      <c r="I1456" s="3"/>
    </row>
    <row r="1457" spans="1:9">
      <c r="A1457" s="30" t="s">
        <v>2946</v>
      </c>
      <c r="B1457" s="14">
        <v>697</v>
      </c>
      <c r="C1457" s="12">
        <v>1</v>
      </c>
      <c r="D1457" s="9" t="s">
        <v>6</v>
      </c>
      <c r="E1457" s="9" t="s">
        <v>6</v>
      </c>
      <c r="F1457" s="9" t="s">
        <v>44</v>
      </c>
      <c r="G1457" s="9" t="s">
        <v>3291</v>
      </c>
      <c r="H1457" s="63" t="s">
        <v>155</v>
      </c>
      <c r="I1457" s="3"/>
    </row>
    <row r="1458" spans="1:9">
      <c r="A1458" s="30" t="s">
        <v>2947</v>
      </c>
      <c r="B1458" s="14">
        <v>697</v>
      </c>
      <c r="C1458" s="12">
        <v>1</v>
      </c>
      <c r="D1458" s="9" t="s">
        <v>6</v>
      </c>
      <c r="E1458" s="9" t="s">
        <v>6</v>
      </c>
      <c r="F1458" s="9" t="s">
        <v>44</v>
      </c>
      <c r="G1458" s="9" t="s">
        <v>3291</v>
      </c>
      <c r="H1458" s="63" t="s">
        <v>155</v>
      </c>
      <c r="I1458" s="3"/>
    </row>
    <row r="1459" spans="1:9">
      <c r="A1459" s="30" t="s">
        <v>2948</v>
      </c>
      <c r="B1459" s="14">
        <v>697</v>
      </c>
      <c r="C1459" s="12">
        <v>1</v>
      </c>
      <c r="D1459" s="9" t="s">
        <v>6</v>
      </c>
      <c r="E1459" s="9" t="s">
        <v>6</v>
      </c>
      <c r="F1459" s="9" t="s">
        <v>44</v>
      </c>
      <c r="G1459" s="9" t="s">
        <v>3291</v>
      </c>
      <c r="H1459" s="63" t="s">
        <v>155</v>
      </c>
      <c r="I1459" s="13">
        <f>B1459+B1456+B1457+B1458</f>
        <v>2891</v>
      </c>
    </row>
    <row r="1460" spans="1:9">
      <c r="A1460" s="20" t="s">
        <v>2949</v>
      </c>
      <c r="B1460" s="14">
        <f>4*300</f>
        <v>1200</v>
      </c>
      <c r="C1460" s="12">
        <v>1</v>
      </c>
      <c r="D1460" s="9" t="s">
        <v>6</v>
      </c>
      <c r="E1460" s="9" t="s">
        <v>6</v>
      </c>
      <c r="F1460" s="9" t="s">
        <v>44</v>
      </c>
      <c r="G1460" s="9" t="s">
        <v>3291</v>
      </c>
      <c r="H1460" s="63" t="s">
        <v>156</v>
      </c>
      <c r="I1460" s="13">
        <f>B1460</f>
        <v>1200</v>
      </c>
    </row>
    <row r="1461" spans="1:9" ht="13.5" customHeight="1">
      <c r="A1461" s="30" t="s">
        <v>477</v>
      </c>
      <c r="B1461" s="14">
        <v>780</v>
      </c>
      <c r="C1461" s="12">
        <v>1</v>
      </c>
      <c r="D1461" s="9" t="s">
        <v>6</v>
      </c>
      <c r="E1461" s="9" t="s">
        <v>6</v>
      </c>
      <c r="F1461" s="9" t="s">
        <v>45</v>
      </c>
      <c r="G1461" s="9" t="s">
        <v>46</v>
      </c>
      <c r="H1461" s="63" t="s">
        <v>157</v>
      </c>
      <c r="I1461" s="3"/>
    </row>
    <row r="1462" spans="1:9" ht="23.25" customHeight="1">
      <c r="A1462" s="30" t="s">
        <v>478</v>
      </c>
      <c r="B1462" s="14">
        <v>679.58</v>
      </c>
      <c r="C1462" s="12">
        <v>1</v>
      </c>
      <c r="D1462" s="9" t="s">
        <v>6</v>
      </c>
      <c r="E1462" s="9" t="s">
        <v>6</v>
      </c>
      <c r="F1462" s="9" t="s">
        <v>45</v>
      </c>
      <c r="G1462" s="9" t="s">
        <v>46</v>
      </c>
      <c r="H1462" s="63" t="s">
        <v>157</v>
      </c>
      <c r="I1462" s="3"/>
    </row>
    <row r="1463" spans="1:9">
      <c r="A1463" s="30" t="s">
        <v>202</v>
      </c>
      <c r="B1463" s="14">
        <v>679.58</v>
      </c>
      <c r="C1463" s="12">
        <v>1</v>
      </c>
      <c r="D1463" s="9" t="s">
        <v>6</v>
      </c>
      <c r="E1463" s="9" t="s">
        <v>6</v>
      </c>
      <c r="F1463" s="9" t="s">
        <v>45</v>
      </c>
      <c r="G1463" s="9" t="s">
        <v>46</v>
      </c>
      <c r="H1463" s="63" t="s">
        <v>157</v>
      </c>
      <c r="I1463" s="3"/>
    </row>
    <row r="1464" spans="1:9">
      <c r="A1464" s="30" t="s">
        <v>202</v>
      </c>
      <c r="B1464" s="14">
        <v>679.58</v>
      </c>
      <c r="C1464" s="12">
        <v>1</v>
      </c>
      <c r="D1464" s="9" t="s">
        <v>6</v>
      </c>
      <c r="E1464" s="9" t="s">
        <v>6</v>
      </c>
      <c r="F1464" s="9" t="s">
        <v>45</v>
      </c>
      <c r="G1464" s="9" t="s">
        <v>46</v>
      </c>
      <c r="H1464" s="63" t="s">
        <v>157</v>
      </c>
      <c r="I1464" s="13">
        <f>B1461+B1464+B1462+B1463</f>
        <v>2818.74</v>
      </c>
    </row>
    <row r="1465" spans="1:9" ht="22.5" customHeight="1">
      <c r="A1465" s="30" t="s">
        <v>479</v>
      </c>
      <c r="B1465" s="14">
        <v>543.66</v>
      </c>
      <c r="C1465" s="12">
        <v>1</v>
      </c>
      <c r="D1465" s="9" t="s">
        <v>6</v>
      </c>
      <c r="E1465" s="9" t="s">
        <v>6</v>
      </c>
      <c r="F1465" s="9" t="s">
        <v>45</v>
      </c>
      <c r="G1465" s="9" t="s">
        <v>46</v>
      </c>
      <c r="H1465" s="63" t="s">
        <v>157</v>
      </c>
      <c r="I1465" s="13">
        <f t="shared" ref="I1465:I1475" si="13">B1465</f>
        <v>543.66</v>
      </c>
    </row>
    <row r="1466" spans="1:9" ht="21" customHeight="1">
      <c r="A1466" s="107" t="s">
        <v>480</v>
      </c>
      <c r="B1466" s="108">
        <v>104</v>
      </c>
      <c r="C1466" s="9" t="s">
        <v>44</v>
      </c>
      <c r="D1466" s="9" t="s">
        <v>6</v>
      </c>
      <c r="E1466" s="9" t="s">
        <v>6</v>
      </c>
      <c r="F1466" s="9" t="s">
        <v>45</v>
      </c>
      <c r="G1466" s="9" t="s">
        <v>46</v>
      </c>
      <c r="H1466" s="63" t="s">
        <v>157</v>
      </c>
      <c r="I1466" s="13"/>
    </row>
    <row r="1467" spans="1:9" ht="23.25" customHeight="1">
      <c r="A1467" s="107" t="s">
        <v>481</v>
      </c>
      <c r="B1467" s="108">
        <v>90.61</v>
      </c>
      <c r="C1467" s="9" t="s">
        <v>44</v>
      </c>
      <c r="D1467" s="9" t="s">
        <v>6</v>
      </c>
      <c r="E1467" s="9" t="s">
        <v>6</v>
      </c>
      <c r="F1467" s="9" t="s">
        <v>45</v>
      </c>
      <c r="G1467" s="9" t="s">
        <v>46</v>
      </c>
      <c r="H1467" s="63" t="s">
        <v>157</v>
      </c>
      <c r="I1467" s="13"/>
    </row>
    <row r="1468" spans="1:9">
      <c r="A1468" s="107" t="s">
        <v>482</v>
      </c>
      <c r="B1468" s="108">
        <v>90.61</v>
      </c>
      <c r="C1468" s="9" t="s">
        <v>44</v>
      </c>
      <c r="D1468" s="9" t="s">
        <v>6</v>
      </c>
      <c r="E1468" s="9" t="s">
        <v>6</v>
      </c>
      <c r="F1468" s="9" t="s">
        <v>45</v>
      </c>
      <c r="G1468" s="9" t="s">
        <v>46</v>
      </c>
      <c r="H1468" s="63" t="s">
        <v>157</v>
      </c>
      <c r="I1468" s="13"/>
    </row>
    <row r="1469" spans="1:9" ht="13.5" customHeight="1">
      <c r="A1469" s="107" t="s">
        <v>482</v>
      </c>
      <c r="B1469" s="108">
        <v>90.61</v>
      </c>
      <c r="C1469" s="9" t="s">
        <v>44</v>
      </c>
      <c r="D1469" s="9" t="s">
        <v>6</v>
      </c>
      <c r="E1469" s="9" t="s">
        <v>6</v>
      </c>
      <c r="F1469" s="9" t="s">
        <v>45</v>
      </c>
      <c r="G1469" s="9" t="s">
        <v>46</v>
      </c>
      <c r="H1469" s="63" t="s">
        <v>157</v>
      </c>
      <c r="I1469" s="13">
        <f>B1469+B1466+B1467+B1468</f>
        <v>375.83000000000004</v>
      </c>
    </row>
    <row r="1470" spans="1:9" ht="13.5" customHeight="1">
      <c r="A1470" s="30" t="s">
        <v>483</v>
      </c>
      <c r="B1470" s="14">
        <v>806</v>
      </c>
      <c r="C1470" s="12">
        <v>1</v>
      </c>
      <c r="D1470" s="9" t="s">
        <v>6</v>
      </c>
      <c r="E1470" s="9" t="s">
        <v>6</v>
      </c>
      <c r="F1470" s="9" t="s">
        <v>45</v>
      </c>
      <c r="G1470" s="9" t="s">
        <v>46</v>
      </c>
      <c r="H1470" s="63" t="s">
        <v>161</v>
      </c>
      <c r="I1470" s="13"/>
    </row>
    <row r="1471" spans="1:9" ht="13.5" customHeight="1">
      <c r="A1471" s="30" t="s">
        <v>396</v>
      </c>
      <c r="B1471" s="14">
        <v>702.23</v>
      </c>
      <c r="C1471" s="12">
        <v>1</v>
      </c>
      <c r="D1471" s="9" t="s">
        <v>6</v>
      </c>
      <c r="E1471" s="9" t="s">
        <v>6</v>
      </c>
      <c r="F1471" s="9" t="s">
        <v>45</v>
      </c>
      <c r="G1471" s="9" t="s">
        <v>46</v>
      </c>
      <c r="H1471" s="63" t="s">
        <v>161</v>
      </c>
      <c r="I1471" s="13"/>
    </row>
    <row r="1472" spans="1:9" ht="13.5" customHeight="1">
      <c r="A1472" s="30" t="s">
        <v>396</v>
      </c>
      <c r="B1472" s="14">
        <v>702.23</v>
      </c>
      <c r="C1472" s="12">
        <v>1</v>
      </c>
      <c r="D1472" s="9" t="s">
        <v>6</v>
      </c>
      <c r="E1472" s="9" t="s">
        <v>6</v>
      </c>
      <c r="F1472" s="9" t="s">
        <v>45</v>
      </c>
      <c r="G1472" s="9" t="s">
        <v>46</v>
      </c>
      <c r="H1472" s="63" t="s">
        <v>161</v>
      </c>
      <c r="I1472" s="13">
        <f>B1472+B1470+B1471</f>
        <v>2210.46</v>
      </c>
    </row>
    <row r="1473" spans="1:9" ht="25.5" customHeight="1">
      <c r="A1473" s="20" t="s">
        <v>2972</v>
      </c>
      <c r="B1473" s="14">
        <f>3*125</f>
        <v>375</v>
      </c>
      <c r="C1473" s="12">
        <v>1</v>
      </c>
      <c r="D1473" s="9" t="s">
        <v>6</v>
      </c>
      <c r="E1473" s="9" t="s">
        <v>6</v>
      </c>
      <c r="F1473" s="9" t="s">
        <v>44</v>
      </c>
      <c r="G1473" s="9" t="s">
        <v>3291</v>
      </c>
      <c r="H1473" s="63" t="s">
        <v>164</v>
      </c>
      <c r="I1473" s="13">
        <f>B1473</f>
        <v>375</v>
      </c>
    </row>
    <row r="1474" spans="1:9" ht="23.25" customHeight="1">
      <c r="A1474" s="20" t="s">
        <v>2950</v>
      </c>
      <c r="B1474" s="14">
        <f>4*60</f>
        <v>240</v>
      </c>
      <c r="C1474" s="12">
        <v>1</v>
      </c>
      <c r="D1474" s="9" t="s">
        <v>6</v>
      </c>
      <c r="E1474" s="9" t="s">
        <v>6</v>
      </c>
      <c r="F1474" s="9" t="s">
        <v>44</v>
      </c>
      <c r="G1474" s="9" t="s">
        <v>3291</v>
      </c>
      <c r="H1474" s="63" t="s">
        <v>164</v>
      </c>
      <c r="I1474" s="13">
        <f>B1474</f>
        <v>240</v>
      </c>
    </row>
    <row r="1475" spans="1:9">
      <c r="A1475" s="20" t="s">
        <v>2557</v>
      </c>
      <c r="B1475" s="14">
        <v>500</v>
      </c>
      <c r="C1475" s="12">
        <v>1</v>
      </c>
      <c r="D1475" s="9" t="s">
        <v>6</v>
      </c>
      <c r="E1475" s="9" t="s">
        <v>6</v>
      </c>
      <c r="F1475" s="9" t="s">
        <v>45</v>
      </c>
      <c r="G1475" s="9" t="s">
        <v>46</v>
      </c>
      <c r="H1475" s="63" t="s">
        <v>484</v>
      </c>
      <c r="I1475" s="13">
        <f t="shared" si="13"/>
        <v>500</v>
      </c>
    </row>
    <row r="1476" spans="1:9">
      <c r="A1476" s="20" t="s">
        <v>485</v>
      </c>
      <c r="B1476" s="14">
        <v>80</v>
      </c>
      <c r="C1476" s="12">
        <v>1</v>
      </c>
      <c r="D1476" s="9" t="s">
        <v>6</v>
      </c>
      <c r="E1476" s="9" t="s">
        <v>6</v>
      </c>
      <c r="F1476" s="9" t="s">
        <v>45</v>
      </c>
      <c r="G1476" s="9" t="s">
        <v>46</v>
      </c>
      <c r="H1476" s="63" t="s">
        <v>399</v>
      </c>
      <c r="I1476" s="13"/>
    </row>
    <row r="1477" spans="1:9">
      <c r="A1477" s="19" t="s">
        <v>486</v>
      </c>
      <c r="B1477" s="14">
        <v>30</v>
      </c>
      <c r="C1477" s="12">
        <v>1</v>
      </c>
      <c r="D1477" s="9" t="s">
        <v>6</v>
      </c>
      <c r="E1477" s="9" t="s">
        <v>6</v>
      </c>
      <c r="F1477" s="9" t="s">
        <v>45</v>
      </c>
      <c r="G1477" s="9" t="s">
        <v>46</v>
      </c>
      <c r="H1477" s="63" t="s">
        <v>399</v>
      </c>
      <c r="I1477" s="13">
        <f>B1477+B1476</f>
        <v>110</v>
      </c>
    </row>
    <row r="1478" spans="1:9">
      <c r="A1478" s="21" t="s">
        <v>487</v>
      </c>
      <c r="B1478" s="81">
        <v>100</v>
      </c>
      <c r="C1478" s="73" t="s">
        <v>44</v>
      </c>
      <c r="D1478" s="73" t="s">
        <v>6</v>
      </c>
      <c r="E1478" s="73" t="s">
        <v>6</v>
      </c>
      <c r="F1478" s="73" t="s">
        <v>45</v>
      </c>
      <c r="G1478" s="73" t="s">
        <v>46</v>
      </c>
      <c r="H1478" s="64">
        <v>54105</v>
      </c>
      <c r="I1478" s="118"/>
    </row>
    <row r="1479" spans="1:9">
      <c r="A1479" s="21" t="s">
        <v>488</v>
      </c>
      <c r="B1479" s="81">
        <v>20</v>
      </c>
      <c r="C1479" s="73" t="s">
        <v>44</v>
      </c>
      <c r="D1479" s="73" t="s">
        <v>6</v>
      </c>
      <c r="E1479" s="73" t="s">
        <v>6</v>
      </c>
      <c r="F1479" s="73" t="s">
        <v>45</v>
      </c>
      <c r="G1479" s="73" t="s">
        <v>46</v>
      </c>
      <c r="H1479" s="64">
        <v>54105</v>
      </c>
      <c r="I1479" s="3"/>
    </row>
    <row r="1480" spans="1:9">
      <c r="A1480" s="21" t="s">
        <v>489</v>
      </c>
      <c r="B1480" s="81">
        <v>20</v>
      </c>
      <c r="C1480" s="15" t="s">
        <v>44</v>
      </c>
      <c r="D1480" s="15" t="s">
        <v>6</v>
      </c>
      <c r="E1480" s="15" t="s">
        <v>6</v>
      </c>
      <c r="F1480" s="15" t="s">
        <v>45</v>
      </c>
      <c r="G1480" s="15" t="s">
        <v>46</v>
      </c>
      <c r="H1480" s="64">
        <v>54105</v>
      </c>
      <c r="I1480" s="3"/>
    </row>
    <row r="1481" spans="1:9">
      <c r="A1481" s="21" t="s">
        <v>490</v>
      </c>
      <c r="B1481" s="81">
        <v>10</v>
      </c>
      <c r="C1481" s="15" t="s">
        <v>44</v>
      </c>
      <c r="D1481" s="15" t="s">
        <v>6</v>
      </c>
      <c r="E1481" s="15" t="s">
        <v>6</v>
      </c>
      <c r="F1481" s="15" t="s">
        <v>45</v>
      </c>
      <c r="G1481" s="15" t="s">
        <v>46</v>
      </c>
      <c r="H1481" s="64">
        <v>54105</v>
      </c>
      <c r="I1481" s="3"/>
    </row>
    <row r="1482" spans="1:9">
      <c r="A1482" s="21" t="s">
        <v>491</v>
      </c>
      <c r="B1482" s="81">
        <v>10</v>
      </c>
      <c r="C1482" s="15" t="s">
        <v>44</v>
      </c>
      <c r="D1482" s="15" t="s">
        <v>6</v>
      </c>
      <c r="E1482" s="15" t="s">
        <v>6</v>
      </c>
      <c r="F1482" s="15" t="s">
        <v>45</v>
      </c>
      <c r="G1482" s="15" t="s">
        <v>46</v>
      </c>
      <c r="H1482" s="64">
        <v>54105</v>
      </c>
      <c r="I1482" s="3"/>
    </row>
    <row r="1483" spans="1:9">
      <c r="A1483" s="21" t="s">
        <v>492</v>
      </c>
      <c r="B1483" s="81">
        <v>20</v>
      </c>
      <c r="C1483" s="15" t="s">
        <v>44</v>
      </c>
      <c r="D1483" s="15" t="s">
        <v>6</v>
      </c>
      <c r="E1483" s="15" t="s">
        <v>6</v>
      </c>
      <c r="F1483" s="15" t="s">
        <v>45</v>
      </c>
      <c r="G1483" s="15" t="s">
        <v>46</v>
      </c>
      <c r="H1483" s="64">
        <v>54105</v>
      </c>
      <c r="I1483" s="3"/>
    </row>
    <row r="1484" spans="1:9">
      <c r="A1484" s="21" t="s">
        <v>493</v>
      </c>
      <c r="B1484" s="81">
        <v>20</v>
      </c>
      <c r="C1484" s="15" t="s">
        <v>44</v>
      </c>
      <c r="D1484" s="15" t="s">
        <v>6</v>
      </c>
      <c r="E1484" s="15" t="s">
        <v>6</v>
      </c>
      <c r="F1484" s="15" t="s">
        <v>45</v>
      </c>
      <c r="G1484" s="15" t="s">
        <v>46</v>
      </c>
      <c r="H1484" s="64">
        <v>54105</v>
      </c>
      <c r="I1484" s="3"/>
    </row>
    <row r="1485" spans="1:9">
      <c r="A1485" s="21" t="s">
        <v>494</v>
      </c>
      <c r="B1485" s="81">
        <v>125</v>
      </c>
      <c r="C1485" s="15" t="s">
        <v>44</v>
      </c>
      <c r="D1485" s="15" t="s">
        <v>6</v>
      </c>
      <c r="E1485" s="15" t="s">
        <v>6</v>
      </c>
      <c r="F1485" s="15" t="s">
        <v>45</v>
      </c>
      <c r="G1485" s="15" t="s">
        <v>46</v>
      </c>
      <c r="H1485" s="64">
        <v>54105</v>
      </c>
      <c r="I1485" s="3"/>
    </row>
    <row r="1486" spans="1:9" ht="15.75" customHeight="1">
      <c r="A1486" s="21" t="s">
        <v>495</v>
      </c>
      <c r="B1486" s="81">
        <v>125</v>
      </c>
      <c r="C1486" s="15" t="s">
        <v>44</v>
      </c>
      <c r="D1486" s="15" t="s">
        <v>6</v>
      </c>
      <c r="E1486" s="15" t="s">
        <v>6</v>
      </c>
      <c r="F1486" s="15" t="s">
        <v>45</v>
      </c>
      <c r="G1486" s="15" t="s">
        <v>46</v>
      </c>
      <c r="H1486" s="64">
        <v>54105</v>
      </c>
      <c r="I1486" s="3"/>
    </row>
    <row r="1487" spans="1:9" ht="15.75" customHeight="1">
      <c r="A1487" s="21" t="s">
        <v>496</v>
      </c>
      <c r="B1487" s="81">
        <v>50</v>
      </c>
      <c r="C1487" s="15" t="s">
        <v>44</v>
      </c>
      <c r="D1487" s="15" t="s">
        <v>6</v>
      </c>
      <c r="E1487" s="15" t="s">
        <v>6</v>
      </c>
      <c r="F1487" s="15" t="s">
        <v>45</v>
      </c>
      <c r="G1487" s="15" t="s">
        <v>46</v>
      </c>
      <c r="H1487" s="64">
        <v>54105</v>
      </c>
      <c r="I1487" s="3"/>
    </row>
    <row r="1488" spans="1:9" ht="15.75" customHeight="1">
      <c r="A1488" s="21" t="s">
        <v>497</v>
      </c>
      <c r="B1488" s="17">
        <v>50</v>
      </c>
      <c r="C1488" s="15" t="s">
        <v>44</v>
      </c>
      <c r="D1488" s="15" t="s">
        <v>6</v>
      </c>
      <c r="E1488" s="15" t="s">
        <v>6</v>
      </c>
      <c r="F1488" s="15" t="s">
        <v>45</v>
      </c>
      <c r="G1488" s="15" t="s">
        <v>46</v>
      </c>
      <c r="H1488" s="64">
        <v>54105</v>
      </c>
      <c r="I1488" s="13">
        <f>B1488+B1479+B1478+B1480+B1481+B1482+B1483+B1484+B1486+B1485+B1487</f>
        <v>550</v>
      </c>
    </row>
    <row r="1489" spans="1:9" ht="15.75" customHeight="1">
      <c r="A1489" s="21" t="s">
        <v>498</v>
      </c>
      <c r="B1489" s="81">
        <v>10</v>
      </c>
      <c r="C1489" s="73" t="s">
        <v>44</v>
      </c>
      <c r="D1489" s="73" t="s">
        <v>6</v>
      </c>
      <c r="E1489" s="73" t="s">
        <v>6</v>
      </c>
      <c r="F1489" s="73" t="s">
        <v>45</v>
      </c>
      <c r="G1489" s="73" t="s">
        <v>46</v>
      </c>
      <c r="H1489" s="64">
        <v>54114</v>
      </c>
      <c r="I1489" s="3"/>
    </row>
    <row r="1490" spans="1:9" ht="15.75" customHeight="1">
      <c r="A1490" s="21" t="s">
        <v>499</v>
      </c>
      <c r="B1490" s="81">
        <v>10</v>
      </c>
      <c r="C1490" s="73" t="s">
        <v>44</v>
      </c>
      <c r="D1490" s="73" t="s">
        <v>6</v>
      </c>
      <c r="E1490" s="73" t="s">
        <v>6</v>
      </c>
      <c r="F1490" s="73" t="s">
        <v>45</v>
      </c>
      <c r="G1490" s="73" t="s">
        <v>46</v>
      </c>
      <c r="H1490" s="64">
        <v>54114</v>
      </c>
      <c r="I1490" s="3"/>
    </row>
    <row r="1491" spans="1:9" ht="15.75" customHeight="1">
      <c r="A1491" s="21" t="s">
        <v>500</v>
      </c>
      <c r="B1491" s="81">
        <v>10</v>
      </c>
      <c r="C1491" s="73" t="s">
        <v>44</v>
      </c>
      <c r="D1491" s="73" t="s">
        <v>6</v>
      </c>
      <c r="E1491" s="73" t="s">
        <v>6</v>
      </c>
      <c r="F1491" s="73" t="s">
        <v>45</v>
      </c>
      <c r="G1491" s="73" t="s">
        <v>46</v>
      </c>
      <c r="H1491" s="64">
        <v>54114</v>
      </c>
      <c r="I1491" s="3"/>
    </row>
    <row r="1492" spans="1:9" ht="15.75" customHeight="1">
      <c r="A1492" s="21" t="s">
        <v>373</v>
      </c>
      <c r="B1492" s="81">
        <v>10</v>
      </c>
      <c r="C1492" s="15" t="s">
        <v>44</v>
      </c>
      <c r="D1492" s="15" t="s">
        <v>6</v>
      </c>
      <c r="E1492" s="15" t="s">
        <v>6</v>
      </c>
      <c r="F1492" s="15" t="s">
        <v>45</v>
      </c>
      <c r="G1492" s="15" t="s">
        <v>46</v>
      </c>
      <c r="H1492" s="77" t="s">
        <v>175</v>
      </c>
      <c r="I1492" s="3"/>
    </row>
    <row r="1493" spans="1:9" ht="15.75" customHeight="1">
      <c r="A1493" s="21" t="s">
        <v>501</v>
      </c>
      <c r="B1493" s="81">
        <v>10</v>
      </c>
      <c r="C1493" s="15" t="s">
        <v>44</v>
      </c>
      <c r="D1493" s="15" t="s">
        <v>6</v>
      </c>
      <c r="E1493" s="15" t="s">
        <v>6</v>
      </c>
      <c r="F1493" s="15" t="s">
        <v>45</v>
      </c>
      <c r="G1493" s="15" t="s">
        <v>46</v>
      </c>
      <c r="H1493" s="64">
        <v>54114</v>
      </c>
      <c r="I1493" s="3"/>
    </row>
    <row r="1494" spans="1:9" ht="15.75" customHeight="1">
      <c r="A1494" s="21" t="s">
        <v>502</v>
      </c>
      <c r="B1494" s="81">
        <v>10</v>
      </c>
      <c r="C1494" s="15" t="s">
        <v>44</v>
      </c>
      <c r="D1494" s="15" t="s">
        <v>6</v>
      </c>
      <c r="E1494" s="15" t="s">
        <v>6</v>
      </c>
      <c r="F1494" s="15" t="s">
        <v>45</v>
      </c>
      <c r="G1494" s="15" t="s">
        <v>46</v>
      </c>
      <c r="H1494" s="64">
        <v>54114</v>
      </c>
      <c r="I1494" s="3"/>
    </row>
    <row r="1495" spans="1:9" ht="15.75" customHeight="1">
      <c r="A1495" s="21" t="s">
        <v>503</v>
      </c>
      <c r="B1495" s="81">
        <v>10</v>
      </c>
      <c r="C1495" s="15" t="s">
        <v>44</v>
      </c>
      <c r="D1495" s="15" t="s">
        <v>6</v>
      </c>
      <c r="E1495" s="15" t="s">
        <v>6</v>
      </c>
      <c r="F1495" s="15" t="s">
        <v>45</v>
      </c>
      <c r="G1495" s="15" t="s">
        <v>46</v>
      </c>
      <c r="H1495" s="64">
        <v>54114</v>
      </c>
      <c r="I1495" s="3"/>
    </row>
    <row r="1496" spans="1:9" ht="15.75" customHeight="1">
      <c r="A1496" s="21" t="s">
        <v>504</v>
      </c>
      <c r="B1496" s="81">
        <v>10</v>
      </c>
      <c r="C1496" s="15" t="s">
        <v>44</v>
      </c>
      <c r="D1496" s="15" t="s">
        <v>6</v>
      </c>
      <c r="E1496" s="15" t="s">
        <v>6</v>
      </c>
      <c r="F1496" s="15" t="s">
        <v>45</v>
      </c>
      <c r="G1496" s="15" t="s">
        <v>46</v>
      </c>
      <c r="H1496" s="64">
        <v>54114</v>
      </c>
      <c r="I1496" s="3"/>
    </row>
    <row r="1497" spans="1:9" ht="15.75" customHeight="1">
      <c r="A1497" s="21" t="s">
        <v>505</v>
      </c>
      <c r="B1497" s="81">
        <v>10</v>
      </c>
      <c r="C1497" s="15" t="s">
        <v>44</v>
      </c>
      <c r="D1497" s="15" t="s">
        <v>6</v>
      </c>
      <c r="E1497" s="15" t="s">
        <v>6</v>
      </c>
      <c r="F1497" s="15" t="s">
        <v>45</v>
      </c>
      <c r="G1497" s="15" t="s">
        <v>46</v>
      </c>
      <c r="H1497" s="64">
        <v>54114</v>
      </c>
      <c r="I1497" s="3"/>
    </row>
    <row r="1498" spans="1:9" ht="15.75" customHeight="1">
      <c r="A1498" s="21" t="s">
        <v>506</v>
      </c>
      <c r="B1498" s="81">
        <v>10</v>
      </c>
      <c r="C1498" s="15" t="s">
        <v>44</v>
      </c>
      <c r="D1498" s="15" t="s">
        <v>6</v>
      </c>
      <c r="E1498" s="15" t="s">
        <v>6</v>
      </c>
      <c r="F1498" s="15" t="s">
        <v>45</v>
      </c>
      <c r="G1498" s="15" t="s">
        <v>46</v>
      </c>
      <c r="H1498" s="64">
        <v>54114</v>
      </c>
      <c r="I1498" s="3"/>
    </row>
    <row r="1499" spans="1:9" ht="15.75" customHeight="1">
      <c r="A1499" s="21" t="s">
        <v>507</v>
      </c>
      <c r="B1499" s="81">
        <v>10</v>
      </c>
      <c r="C1499" s="15" t="s">
        <v>44</v>
      </c>
      <c r="D1499" s="15" t="s">
        <v>6</v>
      </c>
      <c r="E1499" s="15" t="s">
        <v>6</v>
      </c>
      <c r="F1499" s="15" t="s">
        <v>45</v>
      </c>
      <c r="G1499" s="15" t="s">
        <v>46</v>
      </c>
      <c r="H1499" s="64">
        <v>54114</v>
      </c>
      <c r="I1499" s="3"/>
    </row>
    <row r="1500" spans="1:9" ht="15.75" customHeight="1">
      <c r="A1500" s="21" t="s">
        <v>508</v>
      </c>
      <c r="B1500" s="81">
        <v>20</v>
      </c>
      <c r="C1500" s="15" t="s">
        <v>44</v>
      </c>
      <c r="D1500" s="15" t="s">
        <v>6</v>
      </c>
      <c r="E1500" s="15" t="s">
        <v>6</v>
      </c>
      <c r="F1500" s="15" t="s">
        <v>45</v>
      </c>
      <c r="G1500" s="15" t="s">
        <v>46</v>
      </c>
      <c r="H1500" s="64">
        <v>54114</v>
      </c>
      <c r="I1500" s="3"/>
    </row>
    <row r="1501" spans="1:9" ht="15.75" customHeight="1">
      <c r="A1501" s="21" t="s">
        <v>509</v>
      </c>
      <c r="B1501" s="17">
        <v>25</v>
      </c>
      <c r="C1501" s="15" t="s">
        <v>44</v>
      </c>
      <c r="D1501" s="15" t="s">
        <v>6</v>
      </c>
      <c r="E1501" s="15" t="s">
        <v>6</v>
      </c>
      <c r="F1501" s="15" t="s">
        <v>45</v>
      </c>
      <c r="G1501" s="15" t="s">
        <v>46</v>
      </c>
      <c r="H1501" s="64">
        <v>54114</v>
      </c>
      <c r="I1501" s="13">
        <f>B1501+B1492+B1491+B1490+B1489+B1493+B1494+B1495+B1496+B1497+B1498+B1499+B1500</f>
        <v>155</v>
      </c>
    </row>
    <row r="1502" spans="1:9" ht="15.75" customHeight="1">
      <c r="A1502" s="22" t="s">
        <v>2650</v>
      </c>
      <c r="B1502" s="17">
        <v>125</v>
      </c>
      <c r="C1502" s="15" t="s">
        <v>44</v>
      </c>
      <c r="D1502" s="15" t="s">
        <v>6</v>
      </c>
      <c r="E1502" s="15" t="s">
        <v>6</v>
      </c>
      <c r="F1502" s="15" t="s">
        <v>45</v>
      </c>
      <c r="G1502" s="15" t="s">
        <v>46</v>
      </c>
      <c r="H1502" s="64">
        <v>54115</v>
      </c>
      <c r="I1502" s="3"/>
    </row>
    <row r="1503" spans="1:9" ht="15.75" customHeight="1">
      <c r="A1503" s="22" t="s">
        <v>2651</v>
      </c>
      <c r="B1503" s="81">
        <v>125</v>
      </c>
      <c r="C1503" s="15" t="s">
        <v>44</v>
      </c>
      <c r="D1503" s="15" t="s">
        <v>6</v>
      </c>
      <c r="E1503" s="15" t="s">
        <v>6</v>
      </c>
      <c r="F1503" s="15" t="s">
        <v>45</v>
      </c>
      <c r="G1503" s="15" t="s">
        <v>46</v>
      </c>
      <c r="H1503" s="64">
        <v>54115</v>
      </c>
      <c r="I1503" s="3"/>
    </row>
    <row r="1504" spans="1:9" ht="15.75" customHeight="1">
      <c r="A1504" s="21" t="s">
        <v>241</v>
      </c>
      <c r="B1504" s="17">
        <v>60</v>
      </c>
      <c r="C1504" s="15" t="s">
        <v>44</v>
      </c>
      <c r="D1504" s="15" t="s">
        <v>6</v>
      </c>
      <c r="E1504" s="15" t="s">
        <v>6</v>
      </c>
      <c r="F1504" s="15" t="s">
        <v>45</v>
      </c>
      <c r="G1504" s="15" t="s">
        <v>46</v>
      </c>
      <c r="H1504" s="64">
        <v>54115</v>
      </c>
      <c r="I1504" s="13">
        <f>B1504+B1503+B1502</f>
        <v>310</v>
      </c>
    </row>
    <row r="1505" spans="1:9" ht="15.75" customHeight="1">
      <c r="A1505" s="21" t="s">
        <v>510</v>
      </c>
      <c r="B1505" s="17">
        <v>150</v>
      </c>
      <c r="C1505" s="15" t="s">
        <v>44</v>
      </c>
      <c r="D1505" s="15" t="s">
        <v>6</v>
      </c>
      <c r="E1505" s="15" t="s">
        <v>6</v>
      </c>
      <c r="F1505" s="15" t="s">
        <v>45</v>
      </c>
      <c r="G1505" s="15" t="s">
        <v>46</v>
      </c>
      <c r="H1505" s="64">
        <v>54118</v>
      </c>
      <c r="I1505" s="13">
        <f>B1505</f>
        <v>150</v>
      </c>
    </row>
    <row r="1506" spans="1:9" ht="15.75" customHeight="1">
      <c r="A1506" s="21" t="s">
        <v>511</v>
      </c>
      <c r="B1506" s="17">
        <v>40</v>
      </c>
      <c r="C1506" s="15" t="s">
        <v>44</v>
      </c>
      <c r="D1506" s="15" t="s">
        <v>6</v>
      </c>
      <c r="E1506" s="15" t="s">
        <v>6</v>
      </c>
      <c r="F1506" s="15" t="s">
        <v>45</v>
      </c>
      <c r="G1506" s="15" t="s">
        <v>46</v>
      </c>
      <c r="H1506" s="64">
        <v>54199</v>
      </c>
      <c r="I1506" s="13"/>
    </row>
    <row r="1507" spans="1:9" ht="15.75" customHeight="1">
      <c r="A1507" s="21" t="s">
        <v>512</v>
      </c>
      <c r="B1507" s="17">
        <v>30</v>
      </c>
      <c r="C1507" s="15" t="s">
        <v>44</v>
      </c>
      <c r="D1507" s="15" t="s">
        <v>6</v>
      </c>
      <c r="E1507" s="15" t="s">
        <v>6</v>
      </c>
      <c r="F1507" s="15" t="s">
        <v>45</v>
      </c>
      <c r="G1507" s="15" t="s">
        <v>46</v>
      </c>
      <c r="H1507" s="64">
        <v>54199</v>
      </c>
      <c r="I1507" s="13">
        <f>B1507+B1506</f>
        <v>70</v>
      </c>
    </row>
    <row r="1508" spans="1:9" ht="15.75" customHeight="1">
      <c r="A1508" s="21" t="s">
        <v>514</v>
      </c>
      <c r="B1508" s="81">
        <v>40</v>
      </c>
      <c r="C1508" s="15" t="s">
        <v>44</v>
      </c>
      <c r="D1508" s="15" t="s">
        <v>6</v>
      </c>
      <c r="E1508" s="15" t="s">
        <v>6</v>
      </c>
      <c r="F1508" s="15" t="s">
        <v>45</v>
      </c>
      <c r="G1508" s="15" t="s">
        <v>46</v>
      </c>
      <c r="H1508" s="64">
        <v>54313</v>
      </c>
      <c r="I1508" s="13">
        <f>B1508</f>
        <v>40</v>
      </c>
    </row>
    <row r="1509" spans="1:9" ht="15.75" customHeight="1">
      <c r="A1509" s="107" t="s">
        <v>515</v>
      </c>
      <c r="B1509" s="108">
        <v>100</v>
      </c>
      <c r="C1509" s="9" t="s">
        <v>44</v>
      </c>
      <c r="D1509" s="9" t="s">
        <v>6</v>
      </c>
      <c r="E1509" s="9" t="s">
        <v>6</v>
      </c>
      <c r="F1509" s="9" t="s">
        <v>45</v>
      </c>
      <c r="G1509" s="9" t="s">
        <v>46</v>
      </c>
      <c r="H1509" s="16">
        <v>61101</v>
      </c>
      <c r="I1509" s="13">
        <f>B1509</f>
        <v>100</v>
      </c>
    </row>
    <row r="1510" spans="1:9" ht="24.75" customHeight="1" thickBot="1">
      <c r="A1510" s="177" t="s">
        <v>3445</v>
      </c>
      <c r="B1510" s="55">
        <f>SUM(B1452:B1509)</f>
        <v>47331.690000000017</v>
      </c>
      <c r="C1510" s="57"/>
      <c r="D1510" s="57"/>
      <c r="E1510" s="57"/>
      <c r="F1510" s="57"/>
      <c r="G1510" s="57"/>
      <c r="H1510" s="116"/>
      <c r="I1510" s="102">
        <f>SUM(I1452:I1509)</f>
        <v>47331.69</v>
      </c>
    </row>
    <row r="1511" spans="1:9" ht="15.75" customHeight="1" thickTop="1"/>
    <row r="1512" spans="1:9" ht="15.75" customHeight="1"/>
    <row r="1513" spans="1:9" ht="15.75" customHeight="1"/>
    <row r="1514" spans="1:9" ht="15.75" customHeight="1"/>
    <row r="1533" ht="15.75" customHeight="1"/>
    <row r="1542" spans="1:9" ht="23.25" customHeight="1">
      <c r="A1542" s="320" t="s">
        <v>3677</v>
      </c>
      <c r="B1542" s="40"/>
      <c r="C1542" s="47"/>
      <c r="D1542" s="35"/>
      <c r="E1542" s="35"/>
      <c r="F1542" s="47"/>
      <c r="G1542" s="35"/>
      <c r="H1542" s="47"/>
      <c r="I1542" s="36"/>
    </row>
    <row r="1543" spans="1:9" ht="28.5" customHeight="1">
      <c r="A1543" s="319" t="s">
        <v>35</v>
      </c>
      <c r="B1543" s="37" t="s">
        <v>36</v>
      </c>
      <c r="C1543" s="5" t="s">
        <v>37</v>
      </c>
      <c r="D1543" s="5" t="s">
        <v>38</v>
      </c>
      <c r="E1543" s="5" t="s">
        <v>39</v>
      </c>
      <c r="F1543" s="5" t="s">
        <v>40</v>
      </c>
      <c r="G1543" s="5" t="s">
        <v>41</v>
      </c>
      <c r="H1543" s="53" t="s">
        <v>42</v>
      </c>
      <c r="I1543" s="6" t="s">
        <v>43</v>
      </c>
    </row>
    <row r="1544" spans="1:9">
      <c r="A1544" s="19" t="s">
        <v>3752</v>
      </c>
      <c r="B1544" s="14">
        <v>8400</v>
      </c>
      <c r="C1544" s="12">
        <v>1</v>
      </c>
      <c r="D1544" s="9" t="s">
        <v>6</v>
      </c>
      <c r="E1544" s="9" t="s">
        <v>6</v>
      </c>
      <c r="F1544" s="9" t="s">
        <v>45</v>
      </c>
      <c r="G1544" s="9" t="s">
        <v>46</v>
      </c>
      <c r="H1544" s="63" t="s">
        <v>153</v>
      </c>
      <c r="I1544" s="59"/>
    </row>
    <row r="1545" spans="1:9">
      <c r="A1545" s="19" t="s">
        <v>199</v>
      </c>
      <c r="B1545" s="14">
        <v>5004</v>
      </c>
      <c r="C1545" s="12">
        <v>1</v>
      </c>
      <c r="D1545" s="9" t="s">
        <v>6</v>
      </c>
      <c r="E1545" s="9" t="s">
        <v>6</v>
      </c>
      <c r="F1545" s="9" t="s">
        <v>45</v>
      </c>
      <c r="G1545" s="9" t="s">
        <v>46</v>
      </c>
      <c r="H1545" s="63" t="s">
        <v>153</v>
      </c>
      <c r="I1545" s="13">
        <f>B1545+B1544</f>
        <v>13404</v>
      </c>
    </row>
    <row r="1546" spans="1:9" ht="27" customHeight="1">
      <c r="A1546" s="30" t="s">
        <v>3882</v>
      </c>
      <c r="B1546" s="14">
        <v>700</v>
      </c>
      <c r="C1546" s="12">
        <v>1</v>
      </c>
      <c r="D1546" s="9" t="s">
        <v>6</v>
      </c>
      <c r="E1546" s="9" t="s">
        <v>6</v>
      </c>
      <c r="F1546" s="9" t="s">
        <v>44</v>
      </c>
      <c r="G1546" s="9" t="s">
        <v>3291</v>
      </c>
      <c r="H1546" s="63" t="s">
        <v>155</v>
      </c>
      <c r="I1546" s="13"/>
    </row>
    <row r="1547" spans="1:9">
      <c r="A1547" s="30" t="s">
        <v>2925</v>
      </c>
      <c r="B1547" s="14">
        <v>417</v>
      </c>
      <c r="C1547" s="12">
        <v>1</v>
      </c>
      <c r="D1547" s="9" t="s">
        <v>6</v>
      </c>
      <c r="E1547" s="9" t="s">
        <v>6</v>
      </c>
      <c r="F1547" s="9" t="s">
        <v>44</v>
      </c>
      <c r="G1547" s="9" t="s">
        <v>3291</v>
      </c>
      <c r="H1547" s="63" t="s">
        <v>155</v>
      </c>
      <c r="I1547" s="13">
        <f>B1547+B1546</f>
        <v>1117</v>
      </c>
    </row>
    <row r="1548" spans="1:9">
      <c r="A1548" s="20" t="s">
        <v>2951</v>
      </c>
      <c r="B1548" s="14">
        <f>2*300</f>
        <v>600</v>
      </c>
      <c r="C1548" s="12">
        <v>1</v>
      </c>
      <c r="D1548" s="9" t="s">
        <v>6</v>
      </c>
      <c r="E1548" s="9" t="s">
        <v>6</v>
      </c>
      <c r="F1548" s="9" t="s">
        <v>44</v>
      </c>
      <c r="G1548" s="9" t="s">
        <v>3291</v>
      </c>
      <c r="H1548" s="63" t="s">
        <v>156</v>
      </c>
      <c r="I1548" s="13">
        <f t="shared" ref="I1548:I1556" si="14">B1548</f>
        <v>600</v>
      </c>
    </row>
    <row r="1549" spans="1:9" ht="27">
      <c r="A1549" s="107" t="s">
        <v>4012</v>
      </c>
      <c r="B1549" s="14">
        <v>682.5</v>
      </c>
      <c r="C1549" s="12">
        <v>1</v>
      </c>
      <c r="D1549" s="9" t="s">
        <v>6</v>
      </c>
      <c r="E1549" s="9" t="s">
        <v>6</v>
      </c>
      <c r="F1549" s="9" t="s">
        <v>45</v>
      </c>
      <c r="G1549" s="9" t="s">
        <v>46</v>
      </c>
      <c r="H1549" s="63" t="s">
        <v>157</v>
      </c>
      <c r="I1549" s="13"/>
    </row>
    <row r="1550" spans="1:9">
      <c r="A1550" s="107" t="s">
        <v>202</v>
      </c>
      <c r="B1550" s="14">
        <v>406.58</v>
      </c>
      <c r="C1550" s="12">
        <v>1</v>
      </c>
      <c r="D1550" s="9" t="s">
        <v>6</v>
      </c>
      <c r="E1550" s="9" t="s">
        <v>6</v>
      </c>
      <c r="F1550" s="9" t="s">
        <v>45</v>
      </c>
      <c r="G1550" s="9" t="s">
        <v>46</v>
      </c>
      <c r="H1550" s="63" t="s">
        <v>157</v>
      </c>
      <c r="I1550" s="13">
        <f>B1550+B1549</f>
        <v>1089.08</v>
      </c>
    </row>
    <row r="1551" spans="1:9" ht="25.5" customHeight="1">
      <c r="A1551" s="20" t="s">
        <v>4011</v>
      </c>
      <c r="B1551" s="108">
        <v>91</v>
      </c>
      <c r="C1551" s="9" t="s">
        <v>44</v>
      </c>
      <c r="D1551" s="9" t="s">
        <v>6</v>
      </c>
      <c r="E1551" s="9" t="s">
        <v>6</v>
      </c>
      <c r="F1551" s="9" t="s">
        <v>45</v>
      </c>
      <c r="G1551" s="9" t="s">
        <v>46</v>
      </c>
      <c r="H1551" s="63" t="s">
        <v>157</v>
      </c>
      <c r="I1551" s="13"/>
    </row>
    <row r="1552" spans="1:9">
      <c r="A1552" s="20" t="s">
        <v>204</v>
      </c>
      <c r="B1552" s="108">
        <v>54.21</v>
      </c>
      <c r="C1552" s="9" t="s">
        <v>44</v>
      </c>
      <c r="D1552" s="9" t="s">
        <v>6</v>
      </c>
      <c r="E1552" s="9" t="s">
        <v>6</v>
      </c>
      <c r="F1552" s="9" t="s">
        <v>45</v>
      </c>
      <c r="G1552" s="9" t="s">
        <v>46</v>
      </c>
      <c r="H1552" s="63" t="s">
        <v>157</v>
      </c>
      <c r="I1552" s="13">
        <f>B1552+B1551</f>
        <v>145.21</v>
      </c>
    </row>
    <row r="1553" spans="1:9" ht="26.25" customHeight="1">
      <c r="A1553" s="107" t="s">
        <v>4013</v>
      </c>
      <c r="B1553" s="14">
        <v>705.25</v>
      </c>
      <c r="C1553" s="12">
        <v>1</v>
      </c>
      <c r="D1553" s="9" t="s">
        <v>6</v>
      </c>
      <c r="E1553" s="9" t="s">
        <v>6</v>
      </c>
      <c r="F1553" s="9" t="s">
        <v>45</v>
      </c>
      <c r="G1553" s="9" t="s">
        <v>46</v>
      </c>
      <c r="H1553" s="63" t="s">
        <v>161</v>
      </c>
      <c r="I1553" s="13"/>
    </row>
    <row r="1554" spans="1:9">
      <c r="A1554" s="107" t="s">
        <v>396</v>
      </c>
      <c r="B1554" s="14">
        <v>420.13</v>
      </c>
      <c r="C1554" s="12">
        <v>1</v>
      </c>
      <c r="D1554" s="9" t="s">
        <v>6</v>
      </c>
      <c r="E1554" s="9" t="s">
        <v>6</v>
      </c>
      <c r="F1554" s="9" t="s">
        <v>45</v>
      </c>
      <c r="G1554" s="9" t="s">
        <v>46</v>
      </c>
      <c r="H1554" s="63" t="s">
        <v>161</v>
      </c>
      <c r="I1554" s="13">
        <f>B1554+B1553</f>
        <v>1125.3800000000001</v>
      </c>
    </row>
    <row r="1555" spans="1:9" ht="28.5" customHeight="1">
      <c r="A1555" s="20" t="s">
        <v>2997</v>
      </c>
      <c r="B1555" s="14">
        <v>125</v>
      </c>
      <c r="C1555" s="12">
        <v>1</v>
      </c>
      <c r="D1555" s="9" t="s">
        <v>6</v>
      </c>
      <c r="E1555" s="9" t="s">
        <v>6</v>
      </c>
      <c r="F1555" s="9" t="s">
        <v>44</v>
      </c>
      <c r="G1555" s="9" t="s">
        <v>3291</v>
      </c>
      <c r="H1555" s="63" t="s">
        <v>164</v>
      </c>
      <c r="I1555" s="13">
        <f t="shared" si="14"/>
        <v>125</v>
      </c>
    </row>
    <row r="1556" spans="1:9" ht="26.25" customHeight="1">
      <c r="A1556" s="20" t="s">
        <v>2952</v>
      </c>
      <c r="B1556" s="14">
        <f>2*60</f>
        <v>120</v>
      </c>
      <c r="C1556" s="12">
        <v>1</v>
      </c>
      <c r="D1556" s="9" t="s">
        <v>6</v>
      </c>
      <c r="E1556" s="9" t="s">
        <v>6</v>
      </c>
      <c r="F1556" s="9" t="s">
        <v>44</v>
      </c>
      <c r="G1556" s="9" t="s">
        <v>3291</v>
      </c>
      <c r="H1556" s="63" t="s">
        <v>164</v>
      </c>
      <c r="I1556" s="13">
        <f t="shared" si="14"/>
        <v>120</v>
      </c>
    </row>
    <row r="1557" spans="1:9">
      <c r="A1557" s="20" t="s">
        <v>517</v>
      </c>
      <c r="B1557" s="14">
        <v>1500</v>
      </c>
      <c r="C1557" s="12">
        <v>1</v>
      </c>
      <c r="D1557" s="9" t="s">
        <v>6</v>
      </c>
      <c r="E1557" s="9" t="s">
        <v>6</v>
      </c>
      <c r="F1557" s="9" t="s">
        <v>45</v>
      </c>
      <c r="G1557" s="9" t="s">
        <v>46</v>
      </c>
      <c r="H1557" s="63" t="s">
        <v>208</v>
      </c>
      <c r="I1557" s="13">
        <f>B1557</f>
        <v>1500</v>
      </c>
    </row>
    <row r="1558" spans="1:9">
      <c r="A1558" s="19" t="s">
        <v>518</v>
      </c>
      <c r="B1558" s="108">
        <v>20</v>
      </c>
      <c r="C1558" s="11" t="s">
        <v>44</v>
      </c>
      <c r="D1558" s="11" t="s">
        <v>6</v>
      </c>
      <c r="E1558" s="11" t="s">
        <v>6</v>
      </c>
      <c r="F1558" s="11" t="s">
        <v>45</v>
      </c>
      <c r="G1558" s="11" t="s">
        <v>46</v>
      </c>
      <c r="H1558" s="16">
        <v>54105</v>
      </c>
      <c r="I1558" s="3"/>
    </row>
    <row r="1559" spans="1:9">
      <c r="A1559" s="19" t="s">
        <v>519</v>
      </c>
      <c r="B1559" s="108">
        <v>10</v>
      </c>
      <c r="C1559" s="11" t="s">
        <v>44</v>
      </c>
      <c r="D1559" s="11" t="s">
        <v>6</v>
      </c>
      <c r="E1559" s="11" t="s">
        <v>6</v>
      </c>
      <c r="F1559" s="11" t="s">
        <v>45</v>
      </c>
      <c r="G1559" s="11" t="s">
        <v>46</v>
      </c>
      <c r="H1559" s="16">
        <v>54105</v>
      </c>
      <c r="I1559" s="3"/>
    </row>
    <row r="1560" spans="1:9">
      <c r="A1560" s="19" t="s">
        <v>520</v>
      </c>
      <c r="B1560" s="14">
        <v>15</v>
      </c>
      <c r="C1560" s="9" t="s">
        <v>44</v>
      </c>
      <c r="D1560" s="9" t="s">
        <v>6</v>
      </c>
      <c r="E1560" s="9" t="s">
        <v>6</v>
      </c>
      <c r="F1560" s="9" t="s">
        <v>45</v>
      </c>
      <c r="G1560" s="9" t="s">
        <v>46</v>
      </c>
      <c r="H1560" s="16">
        <v>54105</v>
      </c>
      <c r="I1560" s="3"/>
    </row>
    <row r="1561" spans="1:9">
      <c r="A1561" s="19" t="s">
        <v>521</v>
      </c>
      <c r="B1561" s="108">
        <v>15</v>
      </c>
      <c r="C1561" s="11" t="s">
        <v>44</v>
      </c>
      <c r="D1561" s="11" t="s">
        <v>6</v>
      </c>
      <c r="E1561" s="11" t="s">
        <v>6</v>
      </c>
      <c r="F1561" s="11" t="s">
        <v>45</v>
      </c>
      <c r="G1561" s="11" t="s">
        <v>46</v>
      </c>
      <c r="H1561" s="16">
        <v>54105</v>
      </c>
      <c r="I1561" s="3"/>
    </row>
    <row r="1562" spans="1:9">
      <c r="A1562" s="19" t="s">
        <v>522</v>
      </c>
      <c r="B1562" s="108">
        <v>55</v>
      </c>
      <c r="C1562" s="11" t="s">
        <v>44</v>
      </c>
      <c r="D1562" s="11" t="s">
        <v>6</v>
      </c>
      <c r="E1562" s="11" t="s">
        <v>6</v>
      </c>
      <c r="F1562" s="11" t="s">
        <v>45</v>
      </c>
      <c r="G1562" s="11" t="s">
        <v>46</v>
      </c>
      <c r="H1562" s="16">
        <v>54105</v>
      </c>
      <c r="I1562" s="3"/>
    </row>
    <row r="1563" spans="1:9">
      <c r="A1563" s="19" t="s">
        <v>523</v>
      </c>
      <c r="B1563" s="108">
        <v>30</v>
      </c>
      <c r="C1563" s="11" t="s">
        <v>44</v>
      </c>
      <c r="D1563" s="11" t="s">
        <v>6</v>
      </c>
      <c r="E1563" s="11" t="s">
        <v>6</v>
      </c>
      <c r="F1563" s="11" t="s">
        <v>45</v>
      </c>
      <c r="G1563" s="11" t="s">
        <v>46</v>
      </c>
      <c r="H1563" s="16">
        <v>54105</v>
      </c>
      <c r="I1563" s="3"/>
    </row>
    <row r="1564" spans="1:9">
      <c r="A1564" s="19" t="s">
        <v>524</v>
      </c>
      <c r="B1564" s="108">
        <v>20</v>
      </c>
      <c r="C1564" s="11" t="s">
        <v>44</v>
      </c>
      <c r="D1564" s="11" t="s">
        <v>6</v>
      </c>
      <c r="E1564" s="11" t="s">
        <v>6</v>
      </c>
      <c r="F1564" s="11" t="s">
        <v>45</v>
      </c>
      <c r="G1564" s="11" t="s">
        <v>46</v>
      </c>
      <c r="H1564" s="16">
        <v>54105</v>
      </c>
      <c r="I1564" s="3"/>
    </row>
    <row r="1565" spans="1:9">
      <c r="A1565" s="19" t="s">
        <v>525</v>
      </c>
      <c r="B1565" s="108">
        <v>150</v>
      </c>
      <c r="C1565" s="11" t="s">
        <v>44</v>
      </c>
      <c r="D1565" s="11" t="s">
        <v>6</v>
      </c>
      <c r="E1565" s="11" t="s">
        <v>6</v>
      </c>
      <c r="F1565" s="11" t="s">
        <v>45</v>
      </c>
      <c r="G1565" s="11" t="s">
        <v>46</v>
      </c>
      <c r="H1565" s="16">
        <v>54105</v>
      </c>
      <c r="I1565" s="3"/>
    </row>
    <row r="1566" spans="1:9">
      <c r="A1566" s="19" t="s">
        <v>526</v>
      </c>
      <c r="B1566" s="108">
        <v>30</v>
      </c>
      <c r="C1566" s="11" t="s">
        <v>44</v>
      </c>
      <c r="D1566" s="11" t="s">
        <v>6</v>
      </c>
      <c r="E1566" s="11" t="s">
        <v>6</v>
      </c>
      <c r="F1566" s="11" t="s">
        <v>45</v>
      </c>
      <c r="G1566" s="11" t="s">
        <v>46</v>
      </c>
      <c r="H1566" s="16">
        <v>54105</v>
      </c>
      <c r="I1566" s="3"/>
    </row>
    <row r="1567" spans="1:9">
      <c r="A1567" s="19" t="s">
        <v>527</v>
      </c>
      <c r="B1567" s="108">
        <v>20</v>
      </c>
      <c r="C1567" s="11" t="s">
        <v>44</v>
      </c>
      <c r="D1567" s="11" t="s">
        <v>6</v>
      </c>
      <c r="E1567" s="11" t="s">
        <v>6</v>
      </c>
      <c r="F1567" s="11" t="s">
        <v>45</v>
      </c>
      <c r="G1567" s="11" t="s">
        <v>46</v>
      </c>
      <c r="H1567" s="16">
        <v>54105</v>
      </c>
      <c r="I1567" s="3"/>
    </row>
    <row r="1568" spans="1:9">
      <c r="A1568" s="19" t="s">
        <v>528</v>
      </c>
      <c r="B1568" s="108">
        <v>60</v>
      </c>
      <c r="C1568" s="11" t="s">
        <v>44</v>
      </c>
      <c r="D1568" s="11" t="s">
        <v>6</v>
      </c>
      <c r="E1568" s="11" t="s">
        <v>6</v>
      </c>
      <c r="F1568" s="11" t="s">
        <v>45</v>
      </c>
      <c r="G1568" s="11" t="s">
        <v>46</v>
      </c>
      <c r="H1568" s="16">
        <v>54105</v>
      </c>
      <c r="I1568" s="13">
        <f>B1558+B1559+B1560+B1561+B1562+B1563+B1564+B1565+B1566+B1568+B1567</f>
        <v>425</v>
      </c>
    </row>
    <row r="1569" spans="1:9">
      <c r="A1569" s="19" t="s">
        <v>529</v>
      </c>
      <c r="B1569" s="108">
        <v>40</v>
      </c>
      <c r="C1569" s="11" t="s">
        <v>44</v>
      </c>
      <c r="D1569" s="11" t="s">
        <v>6</v>
      </c>
      <c r="E1569" s="11" t="s">
        <v>6</v>
      </c>
      <c r="F1569" s="11" t="s">
        <v>45</v>
      </c>
      <c r="G1569" s="11" t="s">
        <v>46</v>
      </c>
      <c r="H1569" s="16">
        <v>54107</v>
      </c>
      <c r="I1569" s="13"/>
    </row>
    <row r="1570" spans="1:9">
      <c r="A1570" s="19" t="s">
        <v>530</v>
      </c>
      <c r="B1570" s="108">
        <v>20</v>
      </c>
      <c r="C1570" s="11" t="s">
        <v>44</v>
      </c>
      <c r="D1570" s="11" t="s">
        <v>6</v>
      </c>
      <c r="E1570" s="11" t="s">
        <v>6</v>
      </c>
      <c r="F1570" s="11" t="s">
        <v>45</v>
      </c>
      <c r="G1570" s="11" t="s">
        <v>46</v>
      </c>
      <c r="H1570" s="16">
        <v>54107</v>
      </c>
      <c r="I1570" s="13"/>
    </row>
    <row r="1571" spans="1:9">
      <c r="A1571" s="19" t="s">
        <v>531</v>
      </c>
      <c r="B1571" s="108">
        <v>30</v>
      </c>
      <c r="C1571" s="11" t="s">
        <v>44</v>
      </c>
      <c r="D1571" s="11" t="s">
        <v>6</v>
      </c>
      <c r="E1571" s="11" t="s">
        <v>6</v>
      </c>
      <c r="F1571" s="11" t="s">
        <v>45</v>
      </c>
      <c r="G1571" s="11" t="s">
        <v>46</v>
      </c>
      <c r="H1571" s="16">
        <v>54107</v>
      </c>
      <c r="I1571" s="13"/>
    </row>
    <row r="1572" spans="1:9">
      <c r="A1572" s="19" t="s">
        <v>532</v>
      </c>
      <c r="B1572" s="108">
        <v>20</v>
      </c>
      <c r="C1572" s="11" t="s">
        <v>44</v>
      </c>
      <c r="D1572" s="11" t="s">
        <v>6</v>
      </c>
      <c r="E1572" s="11" t="s">
        <v>6</v>
      </c>
      <c r="F1572" s="11" t="s">
        <v>45</v>
      </c>
      <c r="G1572" s="11" t="s">
        <v>46</v>
      </c>
      <c r="H1572" s="16">
        <v>54107</v>
      </c>
      <c r="I1572" s="13"/>
    </row>
    <row r="1573" spans="1:9">
      <c r="A1573" s="19" t="s">
        <v>533</v>
      </c>
      <c r="B1573" s="108">
        <v>110</v>
      </c>
      <c r="C1573" s="11" t="s">
        <v>44</v>
      </c>
      <c r="D1573" s="11" t="s">
        <v>6</v>
      </c>
      <c r="E1573" s="11" t="s">
        <v>6</v>
      </c>
      <c r="F1573" s="11" t="s">
        <v>45</v>
      </c>
      <c r="G1573" s="11" t="s">
        <v>46</v>
      </c>
      <c r="H1573" s="16">
        <v>54107</v>
      </c>
      <c r="I1573" s="13">
        <f>B1569+B1570+B1573+B1571+B1572</f>
        <v>220</v>
      </c>
    </row>
    <row r="1574" spans="1:9">
      <c r="A1574" s="19" t="s">
        <v>309</v>
      </c>
      <c r="B1574" s="108">
        <v>5</v>
      </c>
      <c r="C1574" s="11" t="s">
        <v>44</v>
      </c>
      <c r="D1574" s="11" t="s">
        <v>6</v>
      </c>
      <c r="E1574" s="11" t="s">
        <v>6</v>
      </c>
      <c r="F1574" s="11" t="s">
        <v>45</v>
      </c>
      <c r="G1574" s="11" t="s">
        <v>46</v>
      </c>
      <c r="H1574" s="16">
        <v>54114</v>
      </c>
      <c r="I1574" s="13"/>
    </row>
    <row r="1575" spans="1:9">
      <c r="A1575" s="19" t="s">
        <v>534</v>
      </c>
      <c r="B1575" s="108">
        <v>30</v>
      </c>
      <c r="C1575" s="11" t="s">
        <v>44</v>
      </c>
      <c r="D1575" s="11" t="s">
        <v>6</v>
      </c>
      <c r="E1575" s="11" t="s">
        <v>6</v>
      </c>
      <c r="F1575" s="11" t="s">
        <v>45</v>
      </c>
      <c r="G1575" s="11" t="s">
        <v>46</v>
      </c>
      <c r="H1575" s="16">
        <v>54114</v>
      </c>
      <c r="I1575" s="13"/>
    </row>
    <row r="1576" spans="1:9">
      <c r="A1576" s="19" t="s">
        <v>535</v>
      </c>
      <c r="B1576" s="108">
        <v>10</v>
      </c>
      <c r="C1576" s="11" t="s">
        <v>44</v>
      </c>
      <c r="D1576" s="11" t="s">
        <v>6</v>
      </c>
      <c r="E1576" s="11" t="s">
        <v>6</v>
      </c>
      <c r="F1576" s="11" t="s">
        <v>45</v>
      </c>
      <c r="G1576" s="11" t="s">
        <v>46</v>
      </c>
      <c r="H1576" s="16">
        <v>54114</v>
      </c>
      <c r="I1576" s="13"/>
    </row>
    <row r="1577" spans="1:9">
      <c r="A1577" s="19" t="s">
        <v>536</v>
      </c>
      <c r="B1577" s="108">
        <v>10</v>
      </c>
      <c r="C1577" s="11" t="s">
        <v>44</v>
      </c>
      <c r="D1577" s="11" t="s">
        <v>6</v>
      </c>
      <c r="E1577" s="11" t="s">
        <v>6</v>
      </c>
      <c r="F1577" s="11" t="s">
        <v>45</v>
      </c>
      <c r="G1577" s="11" t="s">
        <v>46</v>
      </c>
      <c r="H1577" s="16">
        <v>54114</v>
      </c>
      <c r="I1577" s="13"/>
    </row>
    <row r="1578" spans="1:9">
      <c r="A1578" s="19" t="s">
        <v>537</v>
      </c>
      <c r="B1578" s="108">
        <v>20</v>
      </c>
      <c r="C1578" s="11" t="s">
        <v>44</v>
      </c>
      <c r="D1578" s="11" t="s">
        <v>6</v>
      </c>
      <c r="E1578" s="11" t="s">
        <v>6</v>
      </c>
      <c r="F1578" s="11" t="s">
        <v>45</v>
      </c>
      <c r="G1578" s="11" t="s">
        <v>46</v>
      </c>
      <c r="H1578" s="16">
        <v>54114</v>
      </c>
      <c r="I1578" s="13"/>
    </row>
    <row r="1579" spans="1:9">
      <c r="A1579" s="19" t="s">
        <v>538</v>
      </c>
      <c r="B1579" s="108">
        <v>10</v>
      </c>
      <c r="C1579" s="11" t="s">
        <v>44</v>
      </c>
      <c r="D1579" s="11" t="s">
        <v>6</v>
      </c>
      <c r="E1579" s="11" t="s">
        <v>6</v>
      </c>
      <c r="F1579" s="11" t="s">
        <v>45</v>
      </c>
      <c r="G1579" s="11" t="s">
        <v>46</v>
      </c>
      <c r="H1579" s="16">
        <v>54114</v>
      </c>
      <c r="I1579" s="13"/>
    </row>
    <row r="1580" spans="1:9">
      <c r="A1580" s="19" t="s">
        <v>539</v>
      </c>
      <c r="B1580" s="108">
        <v>10</v>
      </c>
      <c r="C1580" s="11" t="s">
        <v>44</v>
      </c>
      <c r="D1580" s="11" t="s">
        <v>6</v>
      </c>
      <c r="E1580" s="11" t="s">
        <v>6</v>
      </c>
      <c r="F1580" s="11" t="s">
        <v>45</v>
      </c>
      <c r="G1580" s="11" t="s">
        <v>46</v>
      </c>
      <c r="H1580" s="16">
        <v>54114</v>
      </c>
      <c r="I1580" s="13"/>
    </row>
    <row r="1581" spans="1:9">
      <c r="A1581" s="19" t="s">
        <v>540</v>
      </c>
      <c r="B1581" s="108">
        <v>10</v>
      </c>
      <c r="C1581" s="11" t="s">
        <v>44</v>
      </c>
      <c r="D1581" s="11" t="s">
        <v>6</v>
      </c>
      <c r="E1581" s="11" t="s">
        <v>6</v>
      </c>
      <c r="F1581" s="11" t="s">
        <v>45</v>
      </c>
      <c r="G1581" s="11" t="s">
        <v>46</v>
      </c>
      <c r="H1581" s="16">
        <v>54114</v>
      </c>
      <c r="I1581" s="3"/>
    </row>
    <row r="1582" spans="1:9">
      <c r="A1582" s="19" t="s">
        <v>541</v>
      </c>
      <c r="B1582" s="108">
        <v>20</v>
      </c>
      <c r="C1582" s="9" t="s">
        <v>44</v>
      </c>
      <c r="D1582" s="9" t="s">
        <v>6</v>
      </c>
      <c r="E1582" s="9" t="s">
        <v>6</v>
      </c>
      <c r="F1582" s="9" t="s">
        <v>45</v>
      </c>
      <c r="G1582" s="9" t="s">
        <v>46</v>
      </c>
      <c r="H1582" s="16">
        <v>54114</v>
      </c>
      <c r="I1582" s="3"/>
    </row>
    <row r="1583" spans="1:9">
      <c r="A1583" s="19" t="s">
        <v>542</v>
      </c>
      <c r="B1583" s="108">
        <v>20</v>
      </c>
      <c r="C1583" s="11" t="s">
        <v>44</v>
      </c>
      <c r="D1583" s="11" t="s">
        <v>6</v>
      </c>
      <c r="E1583" s="11" t="s">
        <v>6</v>
      </c>
      <c r="F1583" s="11" t="s">
        <v>45</v>
      </c>
      <c r="G1583" s="11" t="s">
        <v>46</v>
      </c>
      <c r="H1583" s="16">
        <v>54114</v>
      </c>
      <c r="I1583" s="3"/>
    </row>
    <row r="1584" spans="1:9">
      <c r="A1584" s="19" t="s">
        <v>543</v>
      </c>
      <c r="B1584" s="108">
        <v>20</v>
      </c>
      <c r="C1584" s="11" t="s">
        <v>44</v>
      </c>
      <c r="D1584" s="11" t="s">
        <v>6</v>
      </c>
      <c r="E1584" s="11" t="s">
        <v>6</v>
      </c>
      <c r="F1584" s="11" t="s">
        <v>45</v>
      </c>
      <c r="G1584" s="11" t="s">
        <v>46</v>
      </c>
      <c r="H1584" s="16">
        <v>54114</v>
      </c>
      <c r="I1584" s="3"/>
    </row>
    <row r="1585" spans="1:9">
      <c r="A1585" s="19" t="s">
        <v>544</v>
      </c>
      <c r="B1585" s="108">
        <v>5</v>
      </c>
      <c r="C1585" s="11" t="s">
        <v>44</v>
      </c>
      <c r="D1585" s="11" t="s">
        <v>6</v>
      </c>
      <c r="E1585" s="11" t="s">
        <v>6</v>
      </c>
      <c r="F1585" s="11" t="s">
        <v>45</v>
      </c>
      <c r="G1585" s="11" t="s">
        <v>46</v>
      </c>
      <c r="H1585" s="16">
        <v>54114</v>
      </c>
      <c r="I1585" s="3"/>
    </row>
    <row r="1586" spans="1:9">
      <c r="A1586" s="19" t="s">
        <v>545</v>
      </c>
      <c r="B1586" s="108">
        <v>10</v>
      </c>
      <c r="C1586" s="11" t="s">
        <v>44</v>
      </c>
      <c r="D1586" s="11" t="s">
        <v>6</v>
      </c>
      <c r="E1586" s="11" t="s">
        <v>6</v>
      </c>
      <c r="F1586" s="11" t="s">
        <v>45</v>
      </c>
      <c r="G1586" s="11" t="s">
        <v>46</v>
      </c>
      <c r="H1586" s="16">
        <v>54114</v>
      </c>
      <c r="I1586" s="3"/>
    </row>
    <row r="1587" spans="1:9">
      <c r="A1587" s="19" t="s">
        <v>546</v>
      </c>
      <c r="B1587" s="108">
        <v>25</v>
      </c>
      <c r="C1587" s="11" t="s">
        <v>44</v>
      </c>
      <c r="D1587" s="11" t="s">
        <v>6</v>
      </c>
      <c r="E1587" s="11" t="s">
        <v>6</v>
      </c>
      <c r="F1587" s="11" t="s">
        <v>45</v>
      </c>
      <c r="G1587" s="11" t="s">
        <v>46</v>
      </c>
      <c r="H1587" s="16">
        <v>54114</v>
      </c>
      <c r="I1587" s="3"/>
    </row>
    <row r="1588" spans="1:9">
      <c r="A1588" s="19" t="s">
        <v>547</v>
      </c>
      <c r="B1588" s="108">
        <v>10</v>
      </c>
      <c r="C1588" s="9" t="s">
        <v>44</v>
      </c>
      <c r="D1588" s="9" t="s">
        <v>6</v>
      </c>
      <c r="E1588" s="9" t="s">
        <v>6</v>
      </c>
      <c r="F1588" s="9" t="s">
        <v>45</v>
      </c>
      <c r="G1588" s="9" t="s">
        <v>46</v>
      </c>
      <c r="H1588" s="63" t="s">
        <v>175</v>
      </c>
      <c r="I1588" s="3"/>
    </row>
    <row r="1589" spans="1:9">
      <c r="A1589" s="19" t="s">
        <v>373</v>
      </c>
      <c r="B1589" s="108">
        <v>10</v>
      </c>
      <c r="C1589" s="9" t="s">
        <v>44</v>
      </c>
      <c r="D1589" s="9" t="s">
        <v>6</v>
      </c>
      <c r="E1589" s="9" t="s">
        <v>6</v>
      </c>
      <c r="F1589" s="9" t="s">
        <v>45</v>
      </c>
      <c r="G1589" s="9" t="s">
        <v>46</v>
      </c>
      <c r="H1589" s="63" t="s">
        <v>175</v>
      </c>
      <c r="I1589" s="3"/>
    </row>
    <row r="1590" spans="1:9">
      <c r="A1590" s="19" t="s">
        <v>548</v>
      </c>
      <c r="B1590" s="108">
        <v>20</v>
      </c>
      <c r="C1590" s="9" t="s">
        <v>44</v>
      </c>
      <c r="D1590" s="9" t="s">
        <v>6</v>
      </c>
      <c r="E1590" s="9" t="s">
        <v>6</v>
      </c>
      <c r="F1590" s="9" t="s">
        <v>45</v>
      </c>
      <c r="G1590" s="9" t="s">
        <v>46</v>
      </c>
      <c r="H1590" s="63" t="s">
        <v>175</v>
      </c>
      <c r="I1590" s="3"/>
    </row>
    <row r="1591" spans="1:9">
      <c r="A1591" s="19" t="s">
        <v>549</v>
      </c>
      <c r="B1591" s="108">
        <v>20</v>
      </c>
      <c r="C1591" s="9" t="s">
        <v>44</v>
      </c>
      <c r="D1591" s="9" t="s">
        <v>6</v>
      </c>
      <c r="E1591" s="9" t="s">
        <v>6</v>
      </c>
      <c r="F1591" s="9" t="s">
        <v>45</v>
      </c>
      <c r="G1591" s="9" t="s">
        <v>46</v>
      </c>
      <c r="H1591" s="63" t="s">
        <v>175</v>
      </c>
      <c r="I1591" s="13">
        <f>B1574+B1575+B1576+B1577+B1578+B1579+B1580+B1581+B1582+B1583+B1584+B1585+B1586+B1587+B1591+B1588+B1589+B1590</f>
        <v>265</v>
      </c>
    </row>
    <row r="1592" spans="1:9">
      <c r="A1592" s="19" t="s">
        <v>550</v>
      </c>
      <c r="B1592" s="108">
        <v>420</v>
      </c>
      <c r="C1592" s="9" t="s">
        <v>44</v>
      </c>
      <c r="D1592" s="9" t="s">
        <v>6</v>
      </c>
      <c r="E1592" s="9" t="s">
        <v>6</v>
      </c>
      <c r="F1592" s="9" t="s">
        <v>45</v>
      </c>
      <c r="G1592" s="9" t="s">
        <v>46</v>
      </c>
      <c r="H1592" s="63" t="s">
        <v>177</v>
      </c>
      <c r="I1592" s="13">
        <f>B1592</f>
        <v>420</v>
      </c>
    </row>
    <row r="1593" spans="1:9">
      <c r="A1593" s="19" t="s">
        <v>551</v>
      </c>
      <c r="B1593" s="108">
        <v>40</v>
      </c>
      <c r="C1593" s="9" t="s">
        <v>44</v>
      </c>
      <c r="D1593" s="9" t="s">
        <v>6</v>
      </c>
      <c r="E1593" s="9" t="s">
        <v>6</v>
      </c>
      <c r="F1593" s="9" t="s">
        <v>45</v>
      </c>
      <c r="G1593" s="9" t="s">
        <v>46</v>
      </c>
      <c r="H1593" s="63" t="s">
        <v>246</v>
      </c>
      <c r="I1593" s="13">
        <f t="shared" ref="I1593:I1598" si="15">B1593</f>
        <v>40</v>
      </c>
    </row>
    <row r="1594" spans="1:9">
      <c r="A1594" s="19" t="s">
        <v>552</v>
      </c>
      <c r="B1594" s="108">
        <v>50</v>
      </c>
      <c r="C1594" s="9" t="s">
        <v>44</v>
      </c>
      <c r="D1594" s="9" t="s">
        <v>6</v>
      </c>
      <c r="E1594" s="9" t="s">
        <v>6</v>
      </c>
      <c r="F1594" s="9" t="s">
        <v>45</v>
      </c>
      <c r="G1594" s="9" t="s">
        <v>46</v>
      </c>
      <c r="H1594" s="63" t="s">
        <v>180</v>
      </c>
      <c r="I1594" s="13">
        <f t="shared" si="15"/>
        <v>50</v>
      </c>
    </row>
    <row r="1595" spans="1:9">
      <c r="A1595" s="19" t="s">
        <v>553</v>
      </c>
      <c r="B1595" s="108">
        <v>750</v>
      </c>
      <c r="C1595" s="9" t="s">
        <v>44</v>
      </c>
      <c r="D1595" s="9" t="s">
        <v>6</v>
      </c>
      <c r="E1595" s="9" t="s">
        <v>6</v>
      </c>
      <c r="F1595" s="9" t="s">
        <v>45</v>
      </c>
      <c r="G1595" s="9" t="s">
        <v>46</v>
      </c>
      <c r="H1595" s="16">
        <v>54399</v>
      </c>
      <c r="I1595" s="13">
        <f t="shared" si="15"/>
        <v>750</v>
      </c>
    </row>
    <row r="1596" spans="1:9">
      <c r="A1596" s="19" t="s">
        <v>554</v>
      </c>
      <c r="B1596" s="108">
        <v>240</v>
      </c>
      <c r="C1596" s="9" t="s">
        <v>44</v>
      </c>
      <c r="D1596" s="9" t="s">
        <v>6</v>
      </c>
      <c r="E1596" s="9" t="s">
        <v>6</v>
      </c>
      <c r="F1596" s="9" t="s">
        <v>45</v>
      </c>
      <c r="G1596" s="9" t="s">
        <v>46</v>
      </c>
      <c r="H1596" s="16">
        <v>54401</v>
      </c>
      <c r="I1596" s="13">
        <f>B1596</f>
        <v>240</v>
      </c>
    </row>
    <row r="1597" spans="1:9">
      <c r="A1597" s="19" t="s">
        <v>555</v>
      </c>
      <c r="B1597" s="108">
        <v>240</v>
      </c>
      <c r="C1597" s="9" t="s">
        <v>44</v>
      </c>
      <c r="D1597" s="9" t="s">
        <v>6</v>
      </c>
      <c r="E1597" s="9" t="s">
        <v>6</v>
      </c>
      <c r="F1597" s="9" t="s">
        <v>45</v>
      </c>
      <c r="G1597" s="9" t="s">
        <v>46</v>
      </c>
      <c r="H1597" s="16">
        <v>54403</v>
      </c>
      <c r="I1597" s="13">
        <f>B1597</f>
        <v>240</v>
      </c>
    </row>
    <row r="1598" spans="1:9">
      <c r="A1598" s="19" t="s">
        <v>556</v>
      </c>
      <c r="B1598" s="14">
        <v>300</v>
      </c>
      <c r="C1598" s="9" t="s">
        <v>44</v>
      </c>
      <c r="D1598" s="9" t="s">
        <v>6</v>
      </c>
      <c r="E1598" s="9" t="s">
        <v>6</v>
      </c>
      <c r="F1598" s="9" t="s">
        <v>45</v>
      </c>
      <c r="G1598" s="9" t="s">
        <v>46</v>
      </c>
      <c r="H1598" s="16">
        <v>54404</v>
      </c>
      <c r="I1598" s="13">
        <f t="shared" si="15"/>
        <v>300</v>
      </c>
    </row>
    <row r="1599" spans="1:9">
      <c r="A1599" s="19" t="s">
        <v>558</v>
      </c>
      <c r="B1599" s="14">
        <v>250</v>
      </c>
      <c r="C1599" s="9" t="s">
        <v>44</v>
      </c>
      <c r="D1599" s="9" t="s">
        <v>6</v>
      </c>
      <c r="E1599" s="9" t="s">
        <v>6</v>
      </c>
      <c r="F1599" s="9" t="s">
        <v>45</v>
      </c>
      <c r="G1599" s="9" t="s">
        <v>46</v>
      </c>
      <c r="H1599" s="12">
        <v>61102</v>
      </c>
      <c r="I1599" s="13"/>
    </row>
    <row r="1600" spans="1:9">
      <c r="A1600" s="19" t="s">
        <v>559</v>
      </c>
      <c r="B1600" s="14">
        <v>50</v>
      </c>
      <c r="C1600" s="9" t="s">
        <v>44</v>
      </c>
      <c r="D1600" s="9" t="s">
        <v>6</v>
      </c>
      <c r="E1600" s="9" t="s">
        <v>6</v>
      </c>
      <c r="F1600" s="9" t="s">
        <v>45</v>
      </c>
      <c r="G1600" s="9" t="s">
        <v>46</v>
      </c>
      <c r="H1600" s="12">
        <v>61102</v>
      </c>
      <c r="I1600" s="13">
        <f>B1600+B1599</f>
        <v>300</v>
      </c>
    </row>
    <row r="1601" spans="1:9" ht="24.75" customHeight="1" thickBot="1">
      <c r="A1601" s="411" t="s">
        <v>3446</v>
      </c>
      <c r="B1601" s="55">
        <f>SUM(B1544:B1600)</f>
        <v>22475.670000000002</v>
      </c>
      <c r="C1601" s="57"/>
      <c r="D1601" s="57"/>
      <c r="E1601" s="57"/>
      <c r="F1601" s="57"/>
      <c r="G1601" s="57"/>
      <c r="H1601" s="56"/>
      <c r="I1601" s="412">
        <f>SUM(I1545:I1600)</f>
        <v>22475.67</v>
      </c>
    </row>
    <row r="1602" spans="1:9" ht="17.25" thickTop="1">
      <c r="A1602" s="232"/>
      <c r="B1602" s="40"/>
      <c r="C1602" s="35"/>
      <c r="D1602" s="35"/>
      <c r="E1602" s="35"/>
      <c r="F1602" s="35"/>
      <c r="G1602" s="35"/>
      <c r="H1602" s="47"/>
      <c r="I1602" s="52"/>
    </row>
    <row r="1603" spans="1:9" ht="16.5">
      <c r="A1603" s="232"/>
      <c r="B1603" s="40"/>
      <c r="C1603" s="35"/>
      <c r="D1603" s="35"/>
      <c r="E1603" s="35"/>
      <c r="F1603" s="35"/>
      <c r="G1603" s="35"/>
      <c r="H1603" s="47"/>
      <c r="I1603" s="52"/>
    </row>
    <row r="1604" spans="1:9" ht="16.5">
      <c r="A1604" s="232"/>
      <c r="B1604" s="40"/>
      <c r="C1604" s="35"/>
      <c r="D1604" s="35"/>
      <c r="E1604" s="35"/>
      <c r="F1604" s="35"/>
      <c r="G1604" s="35"/>
      <c r="H1604" s="47"/>
      <c r="I1604" s="52"/>
    </row>
    <row r="1605" spans="1:9" ht="16.5">
      <c r="A1605" s="232"/>
      <c r="B1605" s="40"/>
      <c r="C1605" s="35"/>
      <c r="D1605" s="35"/>
      <c r="E1605" s="35"/>
      <c r="F1605" s="35"/>
      <c r="G1605" s="35"/>
      <c r="H1605" s="47"/>
      <c r="I1605" s="52"/>
    </row>
    <row r="1606" spans="1:9" ht="15.75" customHeight="1">
      <c r="A1606" s="232"/>
      <c r="B1606" s="40"/>
      <c r="C1606" s="35"/>
      <c r="D1606" s="35"/>
      <c r="E1606" s="35"/>
      <c r="F1606" s="35"/>
      <c r="G1606" s="35"/>
      <c r="H1606" s="47"/>
      <c r="I1606" s="52"/>
    </row>
    <row r="1607" spans="1:9" ht="16.5">
      <c r="A1607" s="232"/>
      <c r="B1607" s="40"/>
      <c r="C1607" s="35"/>
      <c r="D1607" s="35"/>
      <c r="E1607" s="35"/>
      <c r="F1607" s="35"/>
      <c r="G1607" s="35"/>
      <c r="H1607" s="47"/>
      <c r="I1607" s="52"/>
    </row>
    <row r="1608" spans="1:9" ht="16.5">
      <c r="A1608" s="232"/>
      <c r="B1608" s="40"/>
      <c r="C1608" s="35"/>
      <c r="D1608" s="35"/>
      <c r="E1608" s="35"/>
      <c r="F1608" s="35"/>
      <c r="G1608" s="35"/>
      <c r="H1608" s="47"/>
      <c r="I1608" s="52"/>
    </row>
    <row r="1609" spans="1:9" ht="17.25" customHeight="1">
      <c r="A1609" s="232"/>
      <c r="B1609" s="40"/>
      <c r="C1609" s="35"/>
      <c r="D1609" s="35"/>
      <c r="E1609" s="35"/>
      <c r="F1609" s="35"/>
      <c r="G1609" s="35"/>
      <c r="H1609" s="47"/>
      <c r="I1609" s="52"/>
    </row>
    <row r="1610" spans="1:9" ht="16.5">
      <c r="A1610" s="232"/>
      <c r="B1610" s="40"/>
      <c r="C1610" s="35"/>
      <c r="D1610" s="35"/>
      <c r="E1610" s="35"/>
      <c r="F1610" s="35"/>
      <c r="G1610" s="35"/>
      <c r="H1610" s="47"/>
      <c r="I1610" s="52"/>
    </row>
    <row r="1611" spans="1:9" ht="16.5">
      <c r="A1611" s="232"/>
      <c r="B1611" s="40"/>
      <c r="C1611" s="35"/>
      <c r="D1611" s="35"/>
      <c r="E1611" s="35"/>
      <c r="F1611" s="35"/>
      <c r="G1611" s="35"/>
      <c r="H1611" s="47"/>
      <c r="I1611" s="52"/>
    </row>
    <row r="1612" spans="1:9" ht="16.5">
      <c r="A1612" s="232"/>
      <c r="B1612" s="40"/>
      <c r="C1612" s="35"/>
      <c r="D1612" s="35"/>
      <c r="E1612" s="35"/>
      <c r="F1612" s="35"/>
      <c r="G1612" s="35"/>
      <c r="H1612" s="47"/>
      <c r="I1612" s="52"/>
    </row>
    <row r="1613" spans="1:9" ht="16.5">
      <c r="A1613" s="232"/>
      <c r="B1613" s="40"/>
      <c r="C1613" s="35"/>
      <c r="D1613" s="35"/>
      <c r="E1613" s="35"/>
      <c r="F1613" s="35"/>
      <c r="G1613" s="35"/>
      <c r="H1613" s="47"/>
      <c r="I1613" s="52"/>
    </row>
    <row r="1614" spans="1:9" ht="16.5">
      <c r="A1614" s="232"/>
      <c r="B1614" s="40"/>
      <c r="C1614" s="35"/>
      <c r="D1614" s="35"/>
      <c r="E1614" s="35"/>
      <c r="F1614" s="35"/>
      <c r="G1614" s="35"/>
      <c r="H1614" s="47"/>
      <c r="I1614" s="52"/>
    </row>
    <row r="1615" spans="1:9" ht="16.5">
      <c r="A1615" s="232"/>
      <c r="B1615" s="40"/>
      <c r="C1615" s="35"/>
      <c r="D1615" s="35"/>
      <c r="E1615" s="35"/>
      <c r="F1615" s="35"/>
      <c r="G1615" s="35"/>
      <c r="H1615" s="47"/>
      <c r="I1615" s="52"/>
    </row>
    <row r="1616" spans="1:9" ht="16.5">
      <c r="A1616" s="232"/>
      <c r="B1616" s="40"/>
      <c r="C1616" s="35"/>
      <c r="D1616" s="35"/>
      <c r="E1616" s="35"/>
      <c r="F1616" s="35"/>
      <c r="G1616" s="35"/>
      <c r="H1616" s="47"/>
      <c r="I1616" s="52"/>
    </row>
    <row r="1617" spans="1:9" ht="16.5">
      <c r="A1617" s="232"/>
      <c r="B1617" s="40"/>
      <c r="C1617" s="35"/>
      <c r="D1617" s="35"/>
      <c r="E1617" s="35"/>
      <c r="F1617" s="35"/>
      <c r="G1617" s="35"/>
      <c r="H1617" s="47"/>
      <c r="I1617" s="52"/>
    </row>
    <row r="1618" spans="1:9" ht="16.5">
      <c r="A1618" s="232"/>
      <c r="B1618" s="40"/>
      <c r="C1618" s="35"/>
      <c r="D1618" s="35"/>
      <c r="E1618" s="35"/>
      <c r="F1618" s="35"/>
      <c r="G1618" s="35"/>
      <c r="H1618" s="47"/>
      <c r="I1618" s="52"/>
    </row>
    <row r="1619" spans="1:9" ht="16.5">
      <c r="A1619" s="232"/>
      <c r="B1619" s="40"/>
      <c r="C1619" s="35"/>
      <c r="D1619" s="35"/>
      <c r="E1619" s="35"/>
      <c r="F1619" s="35"/>
      <c r="G1619" s="35"/>
      <c r="H1619" s="47"/>
      <c r="I1619" s="52"/>
    </row>
    <row r="1620" spans="1:9" ht="16.5">
      <c r="A1620" s="232"/>
      <c r="B1620" s="40"/>
      <c r="C1620" s="35"/>
      <c r="D1620" s="35"/>
      <c r="E1620" s="35"/>
      <c r="F1620" s="35"/>
      <c r="G1620" s="35"/>
      <c r="H1620" s="47"/>
      <c r="I1620" s="52"/>
    </row>
    <row r="1621" spans="1:9" ht="16.5">
      <c r="A1621" s="232"/>
      <c r="B1621" s="40"/>
      <c r="C1621" s="35"/>
      <c r="D1621" s="35"/>
      <c r="E1621" s="35"/>
      <c r="F1621" s="35"/>
      <c r="G1621" s="35"/>
      <c r="H1621" s="47"/>
      <c r="I1621" s="52"/>
    </row>
    <row r="1622" spans="1:9" ht="16.5">
      <c r="A1622" s="232"/>
      <c r="B1622" s="40"/>
      <c r="C1622" s="35"/>
      <c r="D1622" s="35"/>
      <c r="E1622" s="35"/>
      <c r="F1622" s="35"/>
      <c r="G1622" s="35"/>
      <c r="H1622" s="47"/>
      <c r="I1622" s="52"/>
    </row>
    <row r="1623" spans="1:9" ht="16.5">
      <c r="A1623" s="232"/>
      <c r="B1623" s="40"/>
      <c r="C1623" s="35"/>
      <c r="D1623" s="35"/>
      <c r="E1623" s="35"/>
      <c r="F1623" s="35"/>
      <c r="G1623" s="35"/>
      <c r="H1623" s="47"/>
      <c r="I1623" s="52"/>
    </row>
    <row r="1624" spans="1:9" ht="16.5">
      <c r="A1624" s="232"/>
      <c r="B1624" s="40"/>
      <c r="C1624" s="35"/>
      <c r="D1624" s="35"/>
      <c r="E1624" s="35"/>
      <c r="F1624" s="35"/>
      <c r="G1624" s="35"/>
      <c r="H1624" s="47"/>
      <c r="I1624" s="52"/>
    </row>
    <row r="1625" spans="1:9" ht="15" customHeight="1">
      <c r="A1625" s="232"/>
      <c r="B1625" s="40"/>
      <c r="C1625" s="35"/>
      <c r="D1625" s="35"/>
      <c r="E1625" s="35"/>
      <c r="F1625" s="35"/>
      <c r="G1625" s="35"/>
      <c r="H1625" s="47"/>
      <c r="I1625" s="52"/>
    </row>
    <row r="1626" spans="1:9" ht="16.5">
      <c r="A1626" s="232"/>
      <c r="B1626" s="40"/>
      <c r="C1626" s="35"/>
      <c r="D1626" s="35"/>
      <c r="E1626" s="35"/>
      <c r="F1626" s="35"/>
      <c r="G1626" s="35"/>
      <c r="H1626" s="47"/>
      <c r="I1626" s="52"/>
    </row>
    <row r="1627" spans="1:9" ht="16.5">
      <c r="A1627" s="232"/>
      <c r="B1627" s="40"/>
      <c r="C1627" s="35"/>
      <c r="D1627" s="35"/>
      <c r="E1627" s="35"/>
      <c r="F1627" s="35"/>
      <c r="G1627" s="35"/>
      <c r="H1627" s="47"/>
      <c r="I1627" s="52"/>
    </row>
    <row r="1628" spans="1:9" ht="16.5">
      <c r="A1628" s="232"/>
      <c r="B1628" s="40"/>
      <c r="C1628" s="35"/>
      <c r="D1628" s="35"/>
      <c r="E1628" s="35"/>
      <c r="F1628" s="35"/>
      <c r="G1628" s="35"/>
      <c r="H1628" s="47"/>
      <c r="I1628" s="52"/>
    </row>
    <row r="1629" spans="1:9" ht="16.5">
      <c r="A1629" s="232"/>
      <c r="B1629" s="40"/>
      <c r="C1629" s="35"/>
      <c r="D1629" s="35"/>
      <c r="E1629" s="35"/>
      <c r="F1629" s="35"/>
      <c r="G1629" s="35"/>
      <c r="H1629" s="47"/>
      <c r="I1629" s="52"/>
    </row>
    <row r="1630" spans="1:9" ht="16.5">
      <c r="A1630" s="232"/>
      <c r="B1630" s="40"/>
      <c r="C1630" s="35"/>
      <c r="D1630" s="35"/>
      <c r="E1630" s="35"/>
      <c r="F1630" s="35"/>
      <c r="G1630" s="35"/>
      <c r="H1630" s="47"/>
      <c r="I1630" s="52"/>
    </row>
    <row r="1631" spans="1:9" ht="25.5" customHeight="1">
      <c r="A1631" s="320" t="s">
        <v>3678</v>
      </c>
      <c r="B1631" s="42"/>
      <c r="C1631" s="47"/>
      <c r="D1631" s="47"/>
      <c r="E1631" s="47"/>
      <c r="F1631" s="47"/>
      <c r="G1631" s="47"/>
      <c r="H1631" s="47"/>
      <c r="I1631" s="36"/>
    </row>
    <row r="1632" spans="1:9" ht="32.25" customHeight="1">
      <c r="A1632" s="319" t="s">
        <v>35</v>
      </c>
      <c r="B1632" s="37" t="s">
        <v>36</v>
      </c>
      <c r="C1632" s="5" t="s">
        <v>37</v>
      </c>
      <c r="D1632" s="5" t="s">
        <v>38</v>
      </c>
      <c r="E1632" s="5" t="s">
        <v>39</v>
      </c>
      <c r="F1632" s="5" t="s">
        <v>40</v>
      </c>
      <c r="G1632" s="5" t="s">
        <v>41</v>
      </c>
      <c r="H1632" s="53" t="s">
        <v>42</v>
      </c>
      <c r="I1632" s="54" t="s">
        <v>43</v>
      </c>
    </row>
    <row r="1633" spans="1:9">
      <c r="A1633" s="19" t="s">
        <v>3753</v>
      </c>
      <c r="B1633" s="14">
        <v>22800</v>
      </c>
      <c r="C1633" s="12">
        <v>1</v>
      </c>
      <c r="D1633" s="9" t="s">
        <v>6</v>
      </c>
      <c r="E1633" s="9" t="s">
        <v>6</v>
      </c>
      <c r="F1633" s="9" t="s">
        <v>45</v>
      </c>
      <c r="G1633" s="9" t="s">
        <v>46</v>
      </c>
      <c r="H1633" s="63" t="s">
        <v>153</v>
      </c>
      <c r="I1633" s="82"/>
    </row>
    <row r="1634" spans="1:9">
      <c r="A1634" s="19" t="s">
        <v>560</v>
      </c>
      <c r="B1634" s="14">
        <v>12300</v>
      </c>
      <c r="C1634" s="12">
        <v>1</v>
      </c>
      <c r="D1634" s="9" t="s">
        <v>6</v>
      </c>
      <c r="E1634" s="9" t="s">
        <v>6</v>
      </c>
      <c r="F1634" s="9" t="s">
        <v>45</v>
      </c>
      <c r="G1634" s="9" t="s">
        <v>46</v>
      </c>
      <c r="H1634" s="63" t="s">
        <v>153</v>
      </c>
      <c r="I1634" s="83">
        <f>B1633+B1634</f>
        <v>35100</v>
      </c>
    </row>
    <row r="1635" spans="1:9">
      <c r="A1635" s="19" t="s">
        <v>3883</v>
      </c>
      <c r="B1635" s="14">
        <v>1900</v>
      </c>
      <c r="C1635" s="12">
        <v>1</v>
      </c>
      <c r="D1635" s="9" t="s">
        <v>6</v>
      </c>
      <c r="E1635" s="9" t="s">
        <v>6</v>
      </c>
      <c r="F1635" s="9" t="s">
        <v>44</v>
      </c>
      <c r="G1635" s="9" t="s">
        <v>3291</v>
      </c>
      <c r="H1635" s="63" t="s">
        <v>155</v>
      </c>
      <c r="I1635" s="82"/>
    </row>
    <row r="1636" spans="1:9">
      <c r="A1636" s="19" t="s">
        <v>2923</v>
      </c>
      <c r="B1636" s="14">
        <v>1025</v>
      </c>
      <c r="C1636" s="12">
        <v>1</v>
      </c>
      <c r="D1636" s="9" t="s">
        <v>6</v>
      </c>
      <c r="E1636" s="9" t="s">
        <v>6</v>
      </c>
      <c r="F1636" s="9" t="s">
        <v>44</v>
      </c>
      <c r="G1636" s="9" t="s">
        <v>3291</v>
      </c>
      <c r="H1636" s="63" t="s">
        <v>155</v>
      </c>
      <c r="I1636" s="83">
        <f>B1635+B1636</f>
        <v>2925</v>
      </c>
    </row>
    <row r="1637" spans="1:9">
      <c r="A1637" s="20" t="s">
        <v>3884</v>
      </c>
      <c r="B1637" s="14">
        <f>2*300</f>
        <v>600</v>
      </c>
      <c r="C1637" s="12">
        <v>1</v>
      </c>
      <c r="D1637" s="9" t="s">
        <v>6</v>
      </c>
      <c r="E1637" s="9" t="s">
        <v>6</v>
      </c>
      <c r="F1637" s="9" t="s">
        <v>44</v>
      </c>
      <c r="G1637" s="9" t="s">
        <v>3291</v>
      </c>
      <c r="H1637" s="63" t="s">
        <v>156</v>
      </c>
      <c r="I1637" s="83">
        <f>B1637</f>
        <v>600</v>
      </c>
    </row>
    <row r="1638" spans="1:9">
      <c r="A1638" s="20" t="s">
        <v>4017</v>
      </c>
      <c r="B1638" s="14">
        <v>534.38</v>
      </c>
      <c r="C1638" s="12">
        <v>1</v>
      </c>
      <c r="D1638" s="9" t="s">
        <v>6</v>
      </c>
      <c r="E1638" s="9" t="s">
        <v>6</v>
      </c>
      <c r="F1638" s="9" t="s">
        <v>44</v>
      </c>
      <c r="G1638" s="9" t="s">
        <v>3291</v>
      </c>
      <c r="H1638" s="16">
        <v>51301</v>
      </c>
      <c r="I1638" s="83">
        <f>B1638</f>
        <v>534.38</v>
      </c>
    </row>
    <row r="1639" spans="1:9">
      <c r="A1639" s="19" t="s">
        <v>4015</v>
      </c>
      <c r="B1639" s="14">
        <v>975</v>
      </c>
      <c r="C1639" s="9" t="s">
        <v>44</v>
      </c>
      <c r="D1639" s="9" t="s">
        <v>6</v>
      </c>
      <c r="E1639" s="9" t="s">
        <v>6</v>
      </c>
      <c r="F1639" s="9" t="s">
        <v>45</v>
      </c>
      <c r="G1639" s="9" t="s">
        <v>46</v>
      </c>
      <c r="H1639" s="16">
        <v>51401</v>
      </c>
      <c r="I1639" s="82"/>
    </row>
    <row r="1640" spans="1:9">
      <c r="A1640" s="19" t="s">
        <v>346</v>
      </c>
      <c r="B1640" s="14">
        <v>975</v>
      </c>
      <c r="C1640" s="9" t="s">
        <v>44</v>
      </c>
      <c r="D1640" s="9" t="s">
        <v>6</v>
      </c>
      <c r="E1640" s="9" t="s">
        <v>6</v>
      </c>
      <c r="F1640" s="9" t="s">
        <v>45</v>
      </c>
      <c r="G1640" s="9" t="s">
        <v>46</v>
      </c>
      <c r="H1640" s="16">
        <v>51401</v>
      </c>
      <c r="I1640" s="83">
        <f>B1639+B1640</f>
        <v>1950</v>
      </c>
    </row>
    <row r="1641" spans="1:9" ht="25.5" customHeight="1">
      <c r="A1641" s="20" t="s">
        <v>4018</v>
      </c>
      <c r="B1641" s="14">
        <v>40.08</v>
      </c>
      <c r="C1641" s="9" t="s">
        <v>44</v>
      </c>
      <c r="D1641" s="9" t="s">
        <v>6</v>
      </c>
      <c r="E1641" s="9" t="s">
        <v>6</v>
      </c>
      <c r="F1641" s="9" t="s">
        <v>45</v>
      </c>
      <c r="G1641" s="9" t="s">
        <v>46</v>
      </c>
      <c r="H1641" s="16">
        <v>51401</v>
      </c>
      <c r="I1641" s="83">
        <f>B1641</f>
        <v>40.08</v>
      </c>
    </row>
    <row r="1642" spans="1:9">
      <c r="A1642" s="20" t="s">
        <v>4016</v>
      </c>
      <c r="B1642" s="108">
        <v>130</v>
      </c>
      <c r="C1642" s="9" t="s">
        <v>44</v>
      </c>
      <c r="D1642" s="9" t="s">
        <v>6</v>
      </c>
      <c r="E1642" s="9" t="s">
        <v>6</v>
      </c>
      <c r="F1642" s="9" t="s">
        <v>45</v>
      </c>
      <c r="G1642" s="9" t="s">
        <v>46</v>
      </c>
      <c r="H1642" s="16">
        <v>51401</v>
      </c>
      <c r="I1642" s="83"/>
    </row>
    <row r="1643" spans="1:9">
      <c r="A1643" s="20" t="s">
        <v>564</v>
      </c>
      <c r="B1643" s="314">
        <v>133.25</v>
      </c>
      <c r="C1643" s="293" t="s">
        <v>44</v>
      </c>
      <c r="D1643" s="293" t="s">
        <v>6</v>
      </c>
      <c r="E1643" s="293" t="s">
        <v>6</v>
      </c>
      <c r="F1643" s="293" t="s">
        <v>45</v>
      </c>
      <c r="G1643" s="293" t="s">
        <v>46</v>
      </c>
      <c r="H1643" s="315">
        <v>51401</v>
      </c>
      <c r="I1643" s="83">
        <f>B1642+B1643</f>
        <v>263.25</v>
      </c>
    </row>
    <row r="1644" spans="1:9" ht="25.5" customHeight="1">
      <c r="A1644" s="20" t="s">
        <v>4019</v>
      </c>
      <c r="B1644" s="14">
        <v>5.34</v>
      </c>
      <c r="C1644" s="9" t="s">
        <v>44</v>
      </c>
      <c r="D1644" s="9" t="s">
        <v>6</v>
      </c>
      <c r="E1644" s="9" t="s">
        <v>6</v>
      </c>
      <c r="F1644" s="9" t="s">
        <v>45</v>
      </c>
      <c r="G1644" s="9" t="s">
        <v>46</v>
      </c>
      <c r="H1644" s="16">
        <v>51401</v>
      </c>
      <c r="I1644" s="83">
        <f>B1644</f>
        <v>5.34</v>
      </c>
    </row>
    <row r="1645" spans="1:9">
      <c r="A1645" s="19" t="s">
        <v>4014</v>
      </c>
      <c r="B1645" s="14">
        <v>1914.25</v>
      </c>
      <c r="C1645" s="9" t="s">
        <v>44</v>
      </c>
      <c r="D1645" s="9" t="s">
        <v>6</v>
      </c>
      <c r="E1645" s="9" t="s">
        <v>6</v>
      </c>
      <c r="F1645" s="9" t="s">
        <v>45</v>
      </c>
      <c r="G1645" s="9" t="s">
        <v>46</v>
      </c>
      <c r="H1645" s="16">
        <v>51501</v>
      </c>
      <c r="I1645" s="82"/>
    </row>
    <row r="1646" spans="1:9">
      <c r="A1646" s="20" t="s">
        <v>567</v>
      </c>
      <c r="B1646" s="14">
        <v>1032.69</v>
      </c>
      <c r="C1646" s="9" t="s">
        <v>44</v>
      </c>
      <c r="D1646" s="9" t="s">
        <v>6</v>
      </c>
      <c r="E1646" s="9" t="s">
        <v>6</v>
      </c>
      <c r="F1646" s="9" t="s">
        <v>45</v>
      </c>
      <c r="G1646" s="9" t="s">
        <v>46</v>
      </c>
      <c r="H1646" s="16">
        <v>51501</v>
      </c>
      <c r="I1646" s="83">
        <f>B1645+B1646</f>
        <v>2946.94</v>
      </c>
    </row>
    <row r="1647" spans="1:9" ht="27.75" customHeight="1">
      <c r="A1647" s="20" t="s">
        <v>4020</v>
      </c>
      <c r="B1647" s="14">
        <v>41.41</v>
      </c>
      <c r="C1647" s="9" t="s">
        <v>44</v>
      </c>
      <c r="D1647" s="9" t="s">
        <v>6</v>
      </c>
      <c r="E1647" s="9" t="s">
        <v>6</v>
      </c>
      <c r="F1647" s="9" t="s">
        <v>45</v>
      </c>
      <c r="G1647" s="9" t="s">
        <v>46</v>
      </c>
      <c r="H1647" s="16">
        <v>51501</v>
      </c>
      <c r="I1647" s="83">
        <f>B1647</f>
        <v>41.41</v>
      </c>
    </row>
    <row r="1648" spans="1:9" ht="24.75" customHeight="1">
      <c r="A1648" s="20" t="s">
        <v>3974</v>
      </c>
      <c r="B1648" s="108">
        <v>125</v>
      </c>
      <c r="C1648" s="9" t="s">
        <v>44</v>
      </c>
      <c r="D1648" s="9" t="s">
        <v>6</v>
      </c>
      <c r="E1648" s="9" t="s">
        <v>6</v>
      </c>
      <c r="F1648" s="9" t="s">
        <v>44</v>
      </c>
      <c r="G1648" s="9" t="s">
        <v>3291</v>
      </c>
      <c r="H1648" s="16">
        <v>51903</v>
      </c>
      <c r="I1648" s="83">
        <f>B1648</f>
        <v>125</v>
      </c>
    </row>
    <row r="1649" spans="1:9" ht="24" customHeight="1">
      <c r="A1649" s="20" t="s">
        <v>3754</v>
      </c>
      <c r="B1649" s="108">
        <f>2*60</f>
        <v>120</v>
      </c>
      <c r="C1649" s="9" t="s">
        <v>44</v>
      </c>
      <c r="D1649" s="9" t="s">
        <v>6</v>
      </c>
      <c r="E1649" s="9" t="s">
        <v>6</v>
      </c>
      <c r="F1649" s="9" t="s">
        <v>44</v>
      </c>
      <c r="G1649" s="9" t="s">
        <v>3291</v>
      </c>
      <c r="H1649" s="16">
        <v>51903</v>
      </c>
      <c r="I1649" s="83">
        <f>B1649</f>
        <v>120</v>
      </c>
    </row>
    <row r="1650" spans="1:9" ht="14.25" customHeight="1">
      <c r="A1650" s="20" t="s">
        <v>4598</v>
      </c>
      <c r="B1650" s="108">
        <v>1900</v>
      </c>
      <c r="C1650" s="9" t="s">
        <v>44</v>
      </c>
      <c r="D1650" s="9" t="s">
        <v>6</v>
      </c>
      <c r="E1650" s="9" t="s">
        <v>6</v>
      </c>
      <c r="F1650" s="9" t="s">
        <v>45</v>
      </c>
      <c r="G1650" s="9" t="s">
        <v>46</v>
      </c>
      <c r="H1650" s="16">
        <v>51999</v>
      </c>
      <c r="I1650" s="83">
        <f>B1650</f>
        <v>1900</v>
      </c>
    </row>
    <row r="1651" spans="1:9" ht="15.75" customHeight="1">
      <c r="A1651" s="20" t="s">
        <v>2656</v>
      </c>
      <c r="B1651" s="108">
        <v>300</v>
      </c>
      <c r="C1651" s="15" t="s">
        <v>44</v>
      </c>
      <c r="D1651" s="15" t="s">
        <v>6</v>
      </c>
      <c r="E1651" s="15" t="s">
        <v>6</v>
      </c>
      <c r="F1651" s="15" t="s">
        <v>45</v>
      </c>
      <c r="G1651" s="15" t="s">
        <v>46</v>
      </c>
      <c r="H1651" s="16">
        <v>54101</v>
      </c>
      <c r="I1651" s="83">
        <f>B1651</f>
        <v>300</v>
      </c>
    </row>
    <row r="1652" spans="1:9">
      <c r="A1652" s="20" t="s">
        <v>837</v>
      </c>
      <c r="B1652" s="108">
        <v>24</v>
      </c>
      <c r="C1652" s="15" t="s">
        <v>44</v>
      </c>
      <c r="D1652" s="15" t="s">
        <v>6</v>
      </c>
      <c r="E1652" s="15" t="s">
        <v>6</v>
      </c>
      <c r="F1652" s="15" t="s">
        <v>45</v>
      </c>
      <c r="G1652" s="15" t="s">
        <v>46</v>
      </c>
      <c r="H1652" s="16">
        <v>54104</v>
      </c>
      <c r="I1652" s="83"/>
    </row>
    <row r="1653" spans="1:9">
      <c r="A1653" s="20" t="s">
        <v>2666</v>
      </c>
      <c r="B1653" s="108">
        <v>50</v>
      </c>
      <c r="C1653" s="15" t="s">
        <v>44</v>
      </c>
      <c r="D1653" s="15" t="s">
        <v>6</v>
      </c>
      <c r="E1653" s="15" t="s">
        <v>6</v>
      </c>
      <c r="F1653" s="15" t="s">
        <v>45</v>
      </c>
      <c r="G1653" s="15" t="s">
        <v>46</v>
      </c>
      <c r="H1653" s="16">
        <v>54104</v>
      </c>
      <c r="I1653" s="83"/>
    </row>
    <row r="1654" spans="1:9">
      <c r="A1654" s="20" t="s">
        <v>2665</v>
      </c>
      <c r="B1654" s="108">
        <v>50</v>
      </c>
      <c r="C1654" s="15" t="s">
        <v>44</v>
      </c>
      <c r="D1654" s="15" t="s">
        <v>6</v>
      </c>
      <c r="E1654" s="15" t="s">
        <v>6</v>
      </c>
      <c r="F1654" s="15" t="s">
        <v>45</v>
      </c>
      <c r="G1654" s="15" t="s">
        <v>46</v>
      </c>
      <c r="H1654" s="16">
        <v>54104</v>
      </c>
      <c r="I1654" s="83">
        <f>B1652+B1654+B1653</f>
        <v>124</v>
      </c>
    </row>
    <row r="1655" spans="1:9">
      <c r="A1655" s="21" t="s">
        <v>414</v>
      </c>
      <c r="B1655" s="81">
        <v>15</v>
      </c>
      <c r="C1655" s="15" t="s">
        <v>44</v>
      </c>
      <c r="D1655" s="15" t="s">
        <v>6</v>
      </c>
      <c r="E1655" s="15" t="s">
        <v>6</v>
      </c>
      <c r="F1655" s="15" t="s">
        <v>45</v>
      </c>
      <c r="G1655" s="15" t="s">
        <v>46</v>
      </c>
      <c r="H1655" s="64">
        <v>54105</v>
      </c>
      <c r="I1655" s="82"/>
    </row>
    <row r="1656" spans="1:9">
      <c r="A1656" s="21" t="s">
        <v>412</v>
      </c>
      <c r="B1656" s="81">
        <v>10</v>
      </c>
      <c r="C1656" s="15" t="s">
        <v>44</v>
      </c>
      <c r="D1656" s="15" t="s">
        <v>6</v>
      </c>
      <c r="E1656" s="15" t="s">
        <v>6</v>
      </c>
      <c r="F1656" s="15" t="s">
        <v>45</v>
      </c>
      <c r="G1656" s="15" t="s">
        <v>46</v>
      </c>
      <c r="H1656" s="64">
        <v>54105</v>
      </c>
      <c r="I1656" s="82"/>
    </row>
    <row r="1657" spans="1:9">
      <c r="A1657" s="21" t="s">
        <v>570</v>
      </c>
      <c r="B1657" s="81">
        <v>10</v>
      </c>
      <c r="C1657" s="15" t="s">
        <v>44</v>
      </c>
      <c r="D1657" s="15" t="s">
        <v>6</v>
      </c>
      <c r="E1657" s="15" t="s">
        <v>6</v>
      </c>
      <c r="F1657" s="15" t="s">
        <v>45</v>
      </c>
      <c r="G1657" s="15" t="s">
        <v>46</v>
      </c>
      <c r="H1657" s="64">
        <v>54105</v>
      </c>
      <c r="I1657" s="82"/>
    </row>
    <row r="1658" spans="1:9">
      <c r="A1658" s="21" t="s">
        <v>572</v>
      </c>
      <c r="B1658" s="81">
        <v>25</v>
      </c>
      <c r="C1658" s="15" t="s">
        <v>44</v>
      </c>
      <c r="D1658" s="15" t="s">
        <v>6</v>
      </c>
      <c r="E1658" s="15" t="s">
        <v>6</v>
      </c>
      <c r="F1658" s="15" t="s">
        <v>45</v>
      </c>
      <c r="G1658" s="15" t="s">
        <v>46</v>
      </c>
      <c r="H1658" s="64">
        <v>54105</v>
      </c>
      <c r="I1658" s="82"/>
    </row>
    <row r="1659" spans="1:9">
      <c r="A1659" s="21" t="s">
        <v>282</v>
      </c>
      <c r="B1659" s="81">
        <v>10</v>
      </c>
      <c r="C1659" s="15" t="s">
        <v>44</v>
      </c>
      <c r="D1659" s="15" t="s">
        <v>6</v>
      </c>
      <c r="E1659" s="15" t="s">
        <v>6</v>
      </c>
      <c r="F1659" s="15" t="s">
        <v>45</v>
      </c>
      <c r="G1659" s="15" t="s">
        <v>46</v>
      </c>
      <c r="H1659" s="64">
        <v>54105</v>
      </c>
      <c r="I1659" s="82"/>
    </row>
    <row r="1660" spans="1:9">
      <c r="A1660" s="21" t="s">
        <v>573</v>
      </c>
      <c r="B1660" s="81">
        <v>15</v>
      </c>
      <c r="C1660" s="15" t="s">
        <v>44</v>
      </c>
      <c r="D1660" s="15" t="s">
        <v>6</v>
      </c>
      <c r="E1660" s="15" t="s">
        <v>6</v>
      </c>
      <c r="F1660" s="15" t="s">
        <v>45</v>
      </c>
      <c r="G1660" s="15" t="s">
        <v>46</v>
      </c>
      <c r="H1660" s="64">
        <v>54105</v>
      </c>
      <c r="I1660" s="82"/>
    </row>
    <row r="1661" spans="1:9">
      <c r="A1661" s="21" t="s">
        <v>574</v>
      </c>
      <c r="B1661" s="81">
        <v>20</v>
      </c>
      <c r="C1661" s="15" t="s">
        <v>44</v>
      </c>
      <c r="D1661" s="15" t="s">
        <v>6</v>
      </c>
      <c r="E1661" s="15" t="s">
        <v>6</v>
      </c>
      <c r="F1661" s="15" t="s">
        <v>45</v>
      </c>
      <c r="G1661" s="15" t="s">
        <v>46</v>
      </c>
      <c r="H1661" s="64">
        <v>54105</v>
      </c>
      <c r="I1661" s="82"/>
    </row>
    <row r="1662" spans="1:9">
      <c r="A1662" s="21" t="s">
        <v>2652</v>
      </c>
      <c r="B1662" s="81">
        <v>200</v>
      </c>
      <c r="C1662" s="15" t="s">
        <v>44</v>
      </c>
      <c r="D1662" s="15" t="s">
        <v>6</v>
      </c>
      <c r="E1662" s="15" t="s">
        <v>6</v>
      </c>
      <c r="F1662" s="15" t="s">
        <v>45</v>
      </c>
      <c r="G1662" s="15" t="s">
        <v>46</v>
      </c>
      <c r="H1662" s="64">
        <v>54105</v>
      </c>
      <c r="I1662" s="82"/>
    </row>
    <row r="1663" spans="1:9">
      <c r="A1663" s="21" t="s">
        <v>2653</v>
      </c>
      <c r="B1663" s="81">
        <v>100</v>
      </c>
      <c r="C1663" s="15" t="s">
        <v>44</v>
      </c>
      <c r="D1663" s="15" t="s">
        <v>6</v>
      </c>
      <c r="E1663" s="15" t="s">
        <v>6</v>
      </c>
      <c r="F1663" s="15" t="s">
        <v>45</v>
      </c>
      <c r="G1663" s="15" t="s">
        <v>46</v>
      </c>
      <c r="H1663" s="64">
        <v>54105</v>
      </c>
      <c r="I1663" s="82"/>
    </row>
    <row r="1664" spans="1:9">
      <c r="A1664" s="21" t="s">
        <v>289</v>
      </c>
      <c r="B1664" s="81">
        <v>20</v>
      </c>
      <c r="C1664" s="15" t="s">
        <v>44</v>
      </c>
      <c r="D1664" s="15" t="s">
        <v>6</v>
      </c>
      <c r="E1664" s="15" t="s">
        <v>6</v>
      </c>
      <c r="F1664" s="15" t="s">
        <v>45</v>
      </c>
      <c r="G1664" s="15" t="s">
        <v>46</v>
      </c>
      <c r="H1664" s="64">
        <v>54105</v>
      </c>
      <c r="I1664" s="83">
        <f>B1664+B1661+B1658+B1657+B1656+B1655+B1660+B1659+B1662+B1663</f>
        <v>425</v>
      </c>
    </row>
    <row r="1665" spans="1:9">
      <c r="A1665" s="21" t="s">
        <v>575</v>
      </c>
      <c r="B1665" s="81">
        <v>15</v>
      </c>
      <c r="C1665" s="15" t="s">
        <v>44</v>
      </c>
      <c r="D1665" s="15" t="s">
        <v>6</v>
      </c>
      <c r="E1665" s="15" t="s">
        <v>6</v>
      </c>
      <c r="F1665" s="15" t="s">
        <v>45</v>
      </c>
      <c r="G1665" s="15" t="s">
        <v>46</v>
      </c>
      <c r="H1665" s="64">
        <v>54107</v>
      </c>
      <c r="I1665" s="82"/>
    </row>
    <row r="1666" spans="1:9">
      <c r="A1666" s="21" t="s">
        <v>576</v>
      </c>
      <c r="B1666" s="81">
        <v>15</v>
      </c>
      <c r="C1666" s="15" t="s">
        <v>44</v>
      </c>
      <c r="D1666" s="15" t="s">
        <v>6</v>
      </c>
      <c r="E1666" s="15" t="s">
        <v>6</v>
      </c>
      <c r="F1666" s="15" t="s">
        <v>45</v>
      </c>
      <c r="G1666" s="15" t="s">
        <v>46</v>
      </c>
      <c r="H1666" s="64">
        <v>54107</v>
      </c>
      <c r="I1666" s="83">
        <f>B1666+B1665</f>
        <v>30</v>
      </c>
    </row>
    <row r="1667" spans="1:9">
      <c r="A1667" s="21" t="s">
        <v>223</v>
      </c>
      <c r="B1667" s="81">
        <v>15</v>
      </c>
      <c r="C1667" s="15" t="s">
        <v>44</v>
      </c>
      <c r="D1667" s="15" t="s">
        <v>6</v>
      </c>
      <c r="E1667" s="15" t="s">
        <v>6</v>
      </c>
      <c r="F1667" s="15" t="s">
        <v>45</v>
      </c>
      <c r="G1667" s="15" t="s">
        <v>46</v>
      </c>
      <c r="H1667" s="64">
        <v>54114</v>
      </c>
      <c r="I1667" s="82"/>
    </row>
    <row r="1668" spans="1:9">
      <c r="A1668" s="21" t="s">
        <v>577</v>
      </c>
      <c r="B1668" s="81">
        <v>20</v>
      </c>
      <c r="C1668" s="15" t="s">
        <v>44</v>
      </c>
      <c r="D1668" s="15" t="s">
        <v>6</v>
      </c>
      <c r="E1668" s="15" t="s">
        <v>6</v>
      </c>
      <c r="F1668" s="15" t="s">
        <v>45</v>
      </c>
      <c r="G1668" s="15" t="s">
        <v>46</v>
      </c>
      <c r="H1668" s="64">
        <v>54114</v>
      </c>
      <c r="I1668" s="82"/>
    </row>
    <row r="1669" spans="1:9">
      <c r="A1669" s="21" t="s">
        <v>578</v>
      </c>
      <c r="B1669" s="81">
        <v>20</v>
      </c>
      <c r="C1669" s="15" t="s">
        <v>44</v>
      </c>
      <c r="D1669" s="15" t="s">
        <v>6</v>
      </c>
      <c r="E1669" s="15" t="s">
        <v>6</v>
      </c>
      <c r="F1669" s="15" t="s">
        <v>45</v>
      </c>
      <c r="G1669" s="15" t="s">
        <v>46</v>
      </c>
      <c r="H1669" s="64">
        <v>54114</v>
      </c>
      <c r="I1669" s="82"/>
    </row>
    <row r="1670" spans="1:9">
      <c r="A1670" s="21" t="s">
        <v>579</v>
      </c>
      <c r="B1670" s="81">
        <v>15</v>
      </c>
      <c r="C1670" s="15" t="s">
        <v>44</v>
      </c>
      <c r="D1670" s="15" t="s">
        <v>6</v>
      </c>
      <c r="E1670" s="15" t="s">
        <v>6</v>
      </c>
      <c r="F1670" s="15" t="s">
        <v>45</v>
      </c>
      <c r="G1670" s="15" t="s">
        <v>46</v>
      </c>
      <c r="H1670" s="64">
        <v>54114</v>
      </c>
      <c r="I1670" s="82"/>
    </row>
    <row r="1671" spans="1:9" ht="15.75" customHeight="1">
      <c r="A1671" s="21" t="s">
        <v>580</v>
      </c>
      <c r="B1671" s="81">
        <v>15</v>
      </c>
      <c r="C1671" s="15" t="s">
        <v>44</v>
      </c>
      <c r="D1671" s="15" t="s">
        <v>6</v>
      </c>
      <c r="E1671" s="15" t="s">
        <v>6</v>
      </c>
      <c r="F1671" s="15" t="s">
        <v>45</v>
      </c>
      <c r="G1671" s="15" t="s">
        <v>46</v>
      </c>
      <c r="H1671" s="64">
        <v>54114</v>
      </c>
      <c r="I1671" s="82"/>
    </row>
    <row r="1672" spans="1:9" ht="15.75" customHeight="1">
      <c r="A1672" s="21" t="s">
        <v>581</v>
      </c>
      <c r="B1672" s="81">
        <v>20</v>
      </c>
      <c r="C1672" s="15" t="s">
        <v>44</v>
      </c>
      <c r="D1672" s="15" t="s">
        <v>6</v>
      </c>
      <c r="E1672" s="15" t="s">
        <v>6</v>
      </c>
      <c r="F1672" s="15" t="s">
        <v>45</v>
      </c>
      <c r="G1672" s="15" t="s">
        <v>46</v>
      </c>
      <c r="H1672" s="64">
        <v>54114</v>
      </c>
      <c r="I1672" s="82"/>
    </row>
    <row r="1673" spans="1:9" ht="15.75" customHeight="1">
      <c r="A1673" s="21" t="s">
        <v>439</v>
      </c>
      <c r="B1673" s="81">
        <v>15</v>
      </c>
      <c r="C1673" s="15" t="s">
        <v>44</v>
      </c>
      <c r="D1673" s="15" t="s">
        <v>6</v>
      </c>
      <c r="E1673" s="15" t="s">
        <v>6</v>
      </c>
      <c r="F1673" s="15" t="s">
        <v>45</v>
      </c>
      <c r="G1673" s="15" t="s">
        <v>46</v>
      </c>
      <c r="H1673" s="64">
        <v>54114</v>
      </c>
      <c r="I1673" s="82"/>
    </row>
    <row r="1674" spans="1:9">
      <c r="A1674" s="21" t="s">
        <v>582</v>
      </c>
      <c r="B1674" s="81">
        <v>10</v>
      </c>
      <c r="C1674" s="15" t="s">
        <v>44</v>
      </c>
      <c r="D1674" s="15" t="s">
        <v>6</v>
      </c>
      <c r="E1674" s="15" t="s">
        <v>6</v>
      </c>
      <c r="F1674" s="15" t="s">
        <v>45</v>
      </c>
      <c r="G1674" s="15" t="s">
        <v>46</v>
      </c>
      <c r="H1674" s="64">
        <v>54114</v>
      </c>
      <c r="I1674" s="82"/>
    </row>
    <row r="1675" spans="1:9">
      <c r="A1675" s="21" t="s">
        <v>583</v>
      </c>
      <c r="B1675" s="81">
        <v>20</v>
      </c>
      <c r="C1675" s="15" t="s">
        <v>44</v>
      </c>
      <c r="D1675" s="15" t="s">
        <v>6</v>
      </c>
      <c r="E1675" s="15" t="s">
        <v>6</v>
      </c>
      <c r="F1675" s="15" t="s">
        <v>45</v>
      </c>
      <c r="G1675" s="15" t="s">
        <v>46</v>
      </c>
      <c r="H1675" s="64">
        <v>54114</v>
      </c>
      <c r="I1675" s="82"/>
    </row>
    <row r="1676" spans="1:9">
      <c r="A1676" s="21" t="s">
        <v>584</v>
      </c>
      <c r="B1676" s="81">
        <v>15</v>
      </c>
      <c r="C1676" s="15" t="s">
        <v>44</v>
      </c>
      <c r="D1676" s="15" t="s">
        <v>6</v>
      </c>
      <c r="E1676" s="15" t="s">
        <v>6</v>
      </c>
      <c r="F1676" s="15" t="s">
        <v>45</v>
      </c>
      <c r="G1676" s="15" t="s">
        <v>46</v>
      </c>
      <c r="H1676" s="64">
        <v>54114</v>
      </c>
      <c r="I1676" s="82"/>
    </row>
    <row r="1677" spans="1:9">
      <c r="A1677" s="21" t="s">
        <v>585</v>
      </c>
      <c r="B1677" s="81">
        <v>10</v>
      </c>
      <c r="C1677" s="15" t="s">
        <v>44</v>
      </c>
      <c r="D1677" s="15" t="s">
        <v>6</v>
      </c>
      <c r="E1677" s="15" t="s">
        <v>6</v>
      </c>
      <c r="F1677" s="15" t="s">
        <v>45</v>
      </c>
      <c r="G1677" s="15" t="s">
        <v>46</v>
      </c>
      <c r="H1677" s="64">
        <v>54114</v>
      </c>
      <c r="I1677" s="82"/>
    </row>
    <row r="1678" spans="1:9">
      <c r="A1678" s="21" t="s">
        <v>586</v>
      </c>
      <c r="B1678" s="81">
        <v>20</v>
      </c>
      <c r="C1678" s="15" t="s">
        <v>44</v>
      </c>
      <c r="D1678" s="15" t="s">
        <v>6</v>
      </c>
      <c r="E1678" s="15" t="s">
        <v>6</v>
      </c>
      <c r="F1678" s="15" t="s">
        <v>45</v>
      </c>
      <c r="G1678" s="15" t="s">
        <v>46</v>
      </c>
      <c r="H1678" s="64">
        <v>54114</v>
      </c>
      <c r="I1678" s="82"/>
    </row>
    <row r="1679" spans="1:9">
      <c r="A1679" s="21" t="s">
        <v>587</v>
      </c>
      <c r="B1679" s="81">
        <v>10</v>
      </c>
      <c r="C1679" s="15" t="s">
        <v>44</v>
      </c>
      <c r="D1679" s="15" t="s">
        <v>6</v>
      </c>
      <c r="E1679" s="15" t="s">
        <v>6</v>
      </c>
      <c r="F1679" s="15" t="s">
        <v>45</v>
      </c>
      <c r="G1679" s="15" t="s">
        <v>46</v>
      </c>
      <c r="H1679" s="64">
        <v>54114</v>
      </c>
      <c r="I1679" s="82"/>
    </row>
    <row r="1680" spans="1:9">
      <c r="A1680" s="21" t="s">
        <v>309</v>
      </c>
      <c r="B1680" s="81">
        <v>15</v>
      </c>
      <c r="C1680" s="15" t="s">
        <v>44</v>
      </c>
      <c r="D1680" s="15" t="s">
        <v>6</v>
      </c>
      <c r="E1680" s="15" t="s">
        <v>6</v>
      </c>
      <c r="F1680" s="15" t="s">
        <v>45</v>
      </c>
      <c r="G1680" s="15" t="s">
        <v>46</v>
      </c>
      <c r="H1680" s="64">
        <v>54114</v>
      </c>
      <c r="I1680" s="82"/>
    </row>
    <row r="1681" spans="1:9" ht="16.5" customHeight="1">
      <c r="A1681" s="21" t="s">
        <v>588</v>
      </c>
      <c r="B1681" s="81">
        <v>5</v>
      </c>
      <c r="C1681" s="15" t="s">
        <v>44</v>
      </c>
      <c r="D1681" s="15" t="s">
        <v>6</v>
      </c>
      <c r="E1681" s="15" t="s">
        <v>6</v>
      </c>
      <c r="F1681" s="15" t="s">
        <v>45</v>
      </c>
      <c r="G1681" s="15" t="s">
        <v>46</v>
      </c>
      <c r="H1681" s="64">
        <v>54114</v>
      </c>
      <c r="I1681" s="82"/>
    </row>
    <row r="1682" spans="1:9">
      <c r="A1682" s="21" t="s">
        <v>368</v>
      </c>
      <c r="B1682" s="81">
        <v>50</v>
      </c>
      <c r="C1682" s="15" t="s">
        <v>44</v>
      </c>
      <c r="D1682" s="15" t="s">
        <v>6</v>
      </c>
      <c r="E1682" s="15" t="s">
        <v>6</v>
      </c>
      <c r="F1682" s="15" t="s">
        <v>45</v>
      </c>
      <c r="G1682" s="15" t="s">
        <v>46</v>
      </c>
      <c r="H1682" s="64">
        <v>54114</v>
      </c>
      <c r="I1682" s="82"/>
    </row>
    <row r="1683" spans="1:9">
      <c r="A1683" s="21" t="s">
        <v>2654</v>
      </c>
      <c r="B1683" s="81">
        <v>15</v>
      </c>
      <c r="C1683" s="15" t="s">
        <v>44</v>
      </c>
      <c r="D1683" s="15" t="s">
        <v>6</v>
      </c>
      <c r="E1683" s="15" t="s">
        <v>6</v>
      </c>
      <c r="F1683" s="15" t="s">
        <v>45</v>
      </c>
      <c r="G1683" s="15" t="s">
        <v>46</v>
      </c>
      <c r="H1683" s="64">
        <v>54114</v>
      </c>
      <c r="I1683" s="82"/>
    </row>
    <row r="1684" spans="1:9">
      <c r="A1684" s="21" t="s">
        <v>176</v>
      </c>
      <c r="B1684" s="81">
        <v>15</v>
      </c>
      <c r="C1684" s="15" t="s">
        <v>44</v>
      </c>
      <c r="D1684" s="15" t="s">
        <v>6</v>
      </c>
      <c r="E1684" s="15" t="s">
        <v>6</v>
      </c>
      <c r="F1684" s="15" t="s">
        <v>45</v>
      </c>
      <c r="G1684" s="15" t="s">
        <v>46</v>
      </c>
      <c r="H1684" s="64">
        <v>54114</v>
      </c>
      <c r="I1684" s="82"/>
    </row>
    <row r="1685" spans="1:9">
      <c r="A1685" s="21" t="s">
        <v>806</v>
      </c>
      <c r="B1685" s="81">
        <v>10</v>
      </c>
      <c r="C1685" s="15" t="s">
        <v>44</v>
      </c>
      <c r="D1685" s="15" t="s">
        <v>6</v>
      </c>
      <c r="E1685" s="15" t="s">
        <v>6</v>
      </c>
      <c r="F1685" s="15" t="s">
        <v>45</v>
      </c>
      <c r="G1685" s="15" t="s">
        <v>46</v>
      </c>
      <c r="H1685" s="64">
        <v>54114</v>
      </c>
      <c r="I1685" s="82"/>
    </row>
    <row r="1686" spans="1:9">
      <c r="A1686" s="21" t="s">
        <v>1696</v>
      </c>
      <c r="B1686" s="81">
        <v>10</v>
      </c>
      <c r="C1686" s="15" t="s">
        <v>44</v>
      </c>
      <c r="D1686" s="15" t="s">
        <v>6</v>
      </c>
      <c r="E1686" s="15" t="s">
        <v>6</v>
      </c>
      <c r="F1686" s="15" t="s">
        <v>45</v>
      </c>
      <c r="G1686" s="15" t="s">
        <v>46</v>
      </c>
      <c r="H1686" s="64">
        <v>54114</v>
      </c>
      <c r="I1686" s="82"/>
    </row>
    <row r="1687" spans="1:9">
      <c r="A1687" s="21" t="s">
        <v>2664</v>
      </c>
      <c r="B1687" s="81">
        <v>25</v>
      </c>
      <c r="C1687" s="15" t="s">
        <v>44</v>
      </c>
      <c r="D1687" s="15" t="s">
        <v>6</v>
      </c>
      <c r="E1687" s="15" t="s">
        <v>6</v>
      </c>
      <c r="F1687" s="15" t="s">
        <v>45</v>
      </c>
      <c r="G1687" s="15" t="s">
        <v>46</v>
      </c>
      <c r="H1687" s="64">
        <v>54114</v>
      </c>
      <c r="I1687" s="83">
        <f>B1687+B1676+B1675+B1674+B1673+B1672+B1671+B1670+B1669+B1668+B1667+B1681+B1680+B1679+B1678+B1677+B1682+B1683+B1684+B1685+B1686</f>
        <v>350</v>
      </c>
    </row>
    <row r="1688" spans="1:9">
      <c r="A1688" s="21" t="s">
        <v>461</v>
      </c>
      <c r="B1688" s="81">
        <v>20</v>
      </c>
      <c r="C1688" s="15" t="s">
        <v>44</v>
      </c>
      <c r="D1688" s="15" t="s">
        <v>6</v>
      </c>
      <c r="E1688" s="15" t="s">
        <v>6</v>
      </c>
      <c r="F1688" s="15" t="s">
        <v>45</v>
      </c>
      <c r="G1688" s="15" t="s">
        <v>46</v>
      </c>
      <c r="H1688" s="64">
        <v>54115</v>
      </c>
      <c r="I1688" s="82"/>
    </row>
    <row r="1689" spans="1:9">
      <c r="A1689" s="23" t="s">
        <v>589</v>
      </c>
      <c r="B1689" s="121">
        <v>100</v>
      </c>
      <c r="C1689" s="15" t="s">
        <v>44</v>
      </c>
      <c r="D1689" s="15" t="s">
        <v>6</v>
      </c>
      <c r="E1689" s="15" t="s">
        <v>6</v>
      </c>
      <c r="F1689" s="15" t="s">
        <v>45</v>
      </c>
      <c r="G1689" s="15" t="s">
        <v>46</v>
      </c>
      <c r="H1689" s="64">
        <v>54115</v>
      </c>
      <c r="I1689" s="83">
        <f>B1689+B1688</f>
        <v>120</v>
      </c>
    </row>
    <row r="1690" spans="1:9">
      <c r="A1690" s="23" t="s">
        <v>2667</v>
      </c>
      <c r="B1690" s="121">
        <v>15</v>
      </c>
      <c r="C1690" s="15" t="s">
        <v>44</v>
      </c>
      <c r="D1690" s="15" t="s">
        <v>6</v>
      </c>
      <c r="E1690" s="15" t="s">
        <v>6</v>
      </c>
      <c r="F1690" s="15" t="s">
        <v>45</v>
      </c>
      <c r="G1690" s="15" t="s">
        <v>46</v>
      </c>
      <c r="H1690" s="64">
        <v>54119</v>
      </c>
      <c r="I1690" s="83"/>
    </row>
    <row r="1691" spans="1:9">
      <c r="A1691" s="23" t="s">
        <v>2655</v>
      </c>
      <c r="B1691" s="121">
        <v>20</v>
      </c>
      <c r="C1691" s="15" t="s">
        <v>44</v>
      </c>
      <c r="D1691" s="15" t="s">
        <v>6</v>
      </c>
      <c r="E1691" s="15" t="s">
        <v>6</v>
      </c>
      <c r="F1691" s="15" t="s">
        <v>45</v>
      </c>
      <c r="G1691" s="15" t="s">
        <v>46</v>
      </c>
      <c r="H1691" s="64">
        <v>54119</v>
      </c>
      <c r="I1691" s="83">
        <f>B1690+B1691</f>
        <v>35</v>
      </c>
    </row>
    <row r="1692" spans="1:9">
      <c r="A1692" s="22" t="s">
        <v>590</v>
      </c>
      <c r="B1692" s="81">
        <v>200</v>
      </c>
      <c r="C1692" s="15" t="s">
        <v>44</v>
      </c>
      <c r="D1692" s="15" t="s">
        <v>6</v>
      </c>
      <c r="E1692" s="15" t="s">
        <v>6</v>
      </c>
      <c r="F1692" s="15" t="s">
        <v>45</v>
      </c>
      <c r="G1692" s="15" t="s">
        <v>46</v>
      </c>
      <c r="H1692" s="64">
        <v>54301</v>
      </c>
      <c r="I1692" s="83"/>
    </row>
    <row r="1693" spans="1:9">
      <c r="A1693" s="21" t="s">
        <v>591</v>
      </c>
      <c r="B1693" s="81">
        <v>150</v>
      </c>
      <c r="C1693" s="15" t="s">
        <v>44</v>
      </c>
      <c r="D1693" s="15" t="s">
        <v>6</v>
      </c>
      <c r="E1693" s="15" t="s">
        <v>6</v>
      </c>
      <c r="F1693" s="15" t="s">
        <v>45</v>
      </c>
      <c r="G1693" s="15" t="s">
        <v>46</v>
      </c>
      <c r="H1693" s="64">
        <v>54301</v>
      </c>
      <c r="I1693" s="83">
        <f>B1693+B1692</f>
        <v>350</v>
      </c>
    </row>
    <row r="1694" spans="1:9">
      <c r="A1694" s="22" t="s">
        <v>592</v>
      </c>
      <c r="B1694" s="81">
        <v>150</v>
      </c>
      <c r="C1694" s="15" t="s">
        <v>44</v>
      </c>
      <c r="D1694" s="15" t="s">
        <v>6</v>
      </c>
      <c r="E1694" s="15" t="s">
        <v>6</v>
      </c>
      <c r="F1694" s="15" t="s">
        <v>45</v>
      </c>
      <c r="G1694" s="15" t="s">
        <v>46</v>
      </c>
      <c r="H1694" s="64">
        <v>54313</v>
      </c>
      <c r="I1694" s="83">
        <f>B1694</f>
        <v>150</v>
      </c>
    </row>
    <row r="1695" spans="1:9">
      <c r="A1695" s="22" t="s">
        <v>593</v>
      </c>
      <c r="B1695" s="81">
        <v>100</v>
      </c>
      <c r="C1695" s="15" t="s">
        <v>44</v>
      </c>
      <c r="D1695" s="15" t="s">
        <v>6</v>
      </c>
      <c r="E1695" s="15" t="s">
        <v>6</v>
      </c>
      <c r="F1695" s="15" t="s">
        <v>45</v>
      </c>
      <c r="G1695" s="15" t="s">
        <v>46</v>
      </c>
      <c r="H1695" s="64">
        <v>54399</v>
      </c>
      <c r="I1695" s="83">
        <f>B1695</f>
        <v>100</v>
      </c>
    </row>
    <row r="1696" spans="1:9">
      <c r="A1696" s="22" t="s">
        <v>594</v>
      </c>
      <c r="B1696" s="81">
        <v>150</v>
      </c>
      <c r="C1696" s="15" t="s">
        <v>44</v>
      </c>
      <c r="D1696" s="15" t="s">
        <v>6</v>
      </c>
      <c r="E1696" s="15" t="s">
        <v>6</v>
      </c>
      <c r="F1696" s="15" t="s">
        <v>45</v>
      </c>
      <c r="G1696" s="15" t="s">
        <v>46</v>
      </c>
      <c r="H1696" s="64">
        <v>54401</v>
      </c>
      <c r="I1696" s="83">
        <f>B1696</f>
        <v>150</v>
      </c>
    </row>
    <row r="1697" spans="1:9">
      <c r="A1697" s="22" t="s">
        <v>595</v>
      </c>
      <c r="B1697" s="81">
        <v>400</v>
      </c>
      <c r="C1697" s="15" t="s">
        <v>44</v>
      </c>
      <c r="D1697" s="15" t="s">
        <v>6</v>
      </c>
      <c r="E1697" s="15" t="s">
        <v>6</v>
      </c>
      <c r="F1697" s="15" t="s">
        <v>45</v>
      </c>
      <c r="G1697" s="15" t="s">
        <v>46</v>
      </c>
      <c r="H1697" s="64">
        <v>54403</v>
      </c>
      <c r="I1697" s="83">
        <f>B1697</f>
        <v>400</v>
      </c>
    </row>
    <row r="1698" spans="1:9">
      <c r="A1698" s="21" t="s">
        <v>596</v>
      </c>
      <c r="B1698" s="81">
        <v>1000</v>
      </c>
      <c r="C1698" s="15" t="s">
        <v>44</v>
      </c>
      <c r="D1698" s="15" t="s">
        <v>6</v>
      </c>
      <c r="E1698" s="15" t="s">
        <v>6</v>
      </c>
      <c r="F1698" s="15" t="s">
        <v>45</v>
      </c>
      <c r="G1698" s="15" t="s">
        <v>46</v>
      </c>
      <c r="H1698" s="64">
        <v>54505</v>
      </c>
      <c r="I1698" s="83">
        <f>B1698</f>
        <v>1000</v>
      </c>
    </row>
    <row r="1699" spans="1:9" ht="13.5" customHeight="1">
      <c r="A1699" s="21" t="s">
        <v>1042</v>
      </c>
      <c r="B1699" s="122">
        <v>300</v>
      </c>
      <c r="C1699" s="67" t="s">
        <v>44</v>
      </c>
      <c r="D1699" s="67" t="s">
        <v>6</v>
      </c>
      <c r="E1699" s="67" t="s">
        <v>6</v>
      </c>
      <c r="F1699" s="67" t="s">
        <v>45</v>
      </c>
      <c r="G1699" s="67" t="s">
        <v>46</v>
      </c>
      <c r="H1699" s="68">
        <v>61101</v>
      </c>
      <c r="I1699" s="83"/>
    </row>
    <row r="1700" spans="1:9">
      <c r="A1700" s="21" t="s">
        <v>2663</v>
      </c>
      <c r="B1700" s="122">
        <v>250</v>
      </c>
      <c r="C1700" s="67" t="s">
        <v>44</v>
      </c>
      <c r="D1700" s="67" t="s">
        <v>6</v>
      </c>
      <c r="E1700" s="67" t="s">
        <v>6</v>
      </c>
      <c r="F1700" s="67" t="s">
        <v>45</v>
      </c>
      <c r="G1700" s="67" t="s">
        <v>46</v>
      </c>
      <c r="H1700" s="68">
        <v>61101</v>
      </c>
      <c r="I1700" s="83"/>
    </row>
    <row r="1701" spans="1:9">
      <c r="A1701" s="21" t="s">
        <v>2668</v>
      </c>
      <c r="B1701" s="122">
        <v>300</v>
      </c>
      <c r="C1701" s="67" t="s">
        <v>44</v>
      </c>
      <c r="D1701" s="67" t="s">
        <v>6</v>
      </c>
      <c r="E1701" s="67" t="s">
        <v>6</v>
      </c>
      <c r="F1701" s="67" t="s">
        <v>45</v>
      </c>
      <c r="G1701" s="67" t="s">
        <v>46</v>
      </c>
      <c r="H1701" s="68">
        <v>61101</v>
      </c>
      <c r="I1701" s="83"/>
    </row>
    <row r="1702" spans="1:9" ht="15" customHeight="1">
      <c r="A1702" s="21" t="s">
        <v>2669</v>
      </c>
      <c r="B1702" s="66">
        <v>100</v>
      </c>
      <c r="C1702" s="67" t="s">
        <v>44</v>
      </c>
      <c r="D1702" s="67" t="s">
        <v>6</v>
      </c>
      <c r="E1702" s="67" t="s">
        <v>6</v>
      </c>
      <c r="F1702" s="67" t="s">
        <v>45</v>
      </c>
      <c r="G1702" s="67" t="s">
        <v>46</v>
      </c>
      <c r="H1702" s="68">
        <v>61101</v>
      </c>
      <c r="I1702" s="83"/>
    </row>
    <row r="1703" spans="1:9">
      <c r="A1703" s="65" t="s">
        <v>557</v>
      </c>
      <c r="B1703" s="109">
        <v>200</v>
      </c>
      <c r="C1703" s="67" t="s">
        <v>44</v>
      </c>
      <c r="D1703" s="67" t="s">
        <v>6</v>
      </c>
      <c r="E1703" s="67" t="s">
        <v>6</v>
      </c>
      <c r="F1703" s="67" t="s">
        <v>45</v>
      </c>
      <c r="G1703" s="67" t="s">
        <v>46</v>
      </c>
      <c r="H1703" s="68">
        <v>61101</v>
      </c>
      <c r="I1703" s="83">
        <f>B1703+B1702+B1699+B1700+B1701</f>
        <v>1150</v>
      </c>
    </row>
    <row r="1704" spans="1:9">
      <c r="A1704" s="65" t="s">
        <v>197</v>
      </c>
      <c r="B1704" s="109">
        <v>3000</v>
      </c>
      <c r="C1704" s="67" t="s">
        <v>44</v>
      </c>
      <c r="D1704" s="67" t="s">
        <v>6</v>
      </c>
      <c r="E1704" s="67" t="s">
        <v>6</v>
      </c>
      <c r="F1704" s="67" t="s">
        <v>45</v>
      </c>
      <c r="G1704" s="67" t="s">
        <v>46</v>
      </c>
      <c r="H1704" s="68">
        <v>61102</v>
      </c>
      <c r="I1704" s="86"/>
    </row>
    <row r="1705" spans="1:9">
      <c r="A1705" s="65" t="s">
        <v>388</v>
      </c>
      <c r="B1705" s="109">
        <v>150</v>
      </c>
      <c r="C1705" s="67" t="s">
        <v>44</v>
      </c>
      <c r="D1705" s="67" t="s">
        <v>6</v>
      </c>
      <c r="E1705" s="67" t="s">
        <v>6</v>
      </c>
      <c r="F1705" s="67" t="s">
        <v>45</v>
      </c>
      <c r="G1705" s="67" t="s">
        <v>46</v>
      </c>
      <c r="H1705" s="68">
        <v>61102</v>
      </c>
      <c r="I1705" s="86">
        <f>B1704+B1705</f>
        <v>3150</v>
      </c>
    </row>
    <row r="1706" spans="1:9">
      <c r="A1706" s="65" t="s">
        <v>336</v>
      </c>
      <c r="B1706" s="109">
        <v>1000</v>
      </c>
      <c r="C1706" s="69" t="s">
        <v>44</v>
      </c>
      <c r="D1706" s="69" t="s">
        <v>6</v>
      </c>
      <c r="E1706" s="69" t="s">
        <v>6</v>
      </c>
      <c r="F1706" s="69" t="s">
        <v>45</v>
      </c>
      <c r="G1706" s="69" t="s">
        <v>46</v>
      </c>
      <c r="H1706" s="70">
        <v>61104</v>
      </c>
      <c r="I1706" s="405"/>
    </row>
    <row r="1707" spans="1:9">
      <c r="A1707" s="65" t="s">
        <v>260</v>
      </c>
      <c r="B1707" s="109">
        <v>600</v>
      </c>
      <c r="C1707" s="69" t="s">
        <v>44</v>
      </c>
      <c r="D1707" s="69" t="s">
        <v>6</v>
      </c>
      <c r="E1707" s="69" t="s">
        <v>6</v>
      </c>
      <c r="F1707" s="69" t="s">
        <v>45</v>
      </c>
      <c r="G1707" s="69" t="s">
        <v>46</v>
      </c>
      <c r="H1707" s="70">
        <v>61104</v>
      </c>
      <c r="I1707" s="405"/>
    </row>
    <row r="1708" spans="1:9">
      <c r="A1708" s="214" t="s">
        <v>335</v>
      </c>
      <c r="B1708" s="122">
        <v>400</v>
      </c>
      <c r="C1708" s="69" t="s">
        <v>44</v>
      </c>
      <c r="D1708" s="69" t="s">
        <v>6</v>
      </c>
      <c r="E1708" s="69" t="s">
        <v>6</v>
      </c>
      <c r="F1708" s="69" t="s">
        <v>45</v>
      </c>
      <c r="G1708" s="69" t="s">
        <v>46</v>
      </c>
      <c r="H1708" s="70">
        <v>61104</v>
      </c>
      <c r="I1708" s="86">
        <f>B1708+B1706+B1707</f>
        <v>2000</v>
      </c>
    </row>
    <row r="1709" spans="1:9" ht="15.75" thickBot="1">
      <c r="A1709" s="214" t="s">
        <v>597</v>
      </c>
      <c r="B1709" s="122">
        <v>3000</v>
      </c>
      <c r="C1709" s="69" t="s">
        <v>44</v>
      </c>
      <c r="D1709" s="69" t="s">
        <v>6</v>
      </c>
      <c r="E1709" s="69" t="s">
        <v>6</v>
      </c>
      <c r="F1709" s="69" t="s">
        <v>45</v>
      </c>
      <c r="G1709" s="69" t="s">
        <v>46</v>
      </c>
      <c r="H1709" s="123">
        <v>61199</v>
      </c>
      <c r="I1709" s="86">
        <f>B1709</f>
        <v>3000</v>
      </c>
    </row>
    <row r="1710" spans="1:9" ht="23.25" customHeight="1" thickTop="1" thickBot="1">
      <c r="A1710" s="172" t="s">
        <v>3447</v>
      </c>
      <c r="B1710" s="38">
        <f>SUM(B1633:B1709)</f>
        <v>59385.4</v>
      </c>
      <c r="C1710" s="45"/>
      <c r="D1710" s="39"/>
      <c r="E1710" s="39"/>
      <c r="F1710" s="39"/>
      <c r="G1710" s="39"/>
      <c r="H1710" s="39"/>
      <c r="I1710" s="120">
        <f>SUM(I1633:I1709)</f>
        <v>59385.4</v>
      </c>
    </row>
    <row r="1711" spans="1:9" ht="19.5" customHeight="1" thickTop="1">
      <c r="A1711" s="89"/>
      <c r="B1711" s="40"/>
      <c r="C1711" s="47"/>
      <c r="D1711" s="35"/>
      <c r="E1711" s="35"/>
      <c r="F1711" s="35"/>
      <c r="G1711" s="35"/>
      <c r="H1711" s="35"/>
      <c r="I1711" s="52"/>
    </row>
    <row r="1712" spans="1:9" ht="19.5" customHeight="1">
      <c r="A1712" s="89"/>
      <c r="B1712" s="40"/>
      <c r="C1712" s="47"/>
      <c r="D1712" s="35"/>
      <c r="E1712" s="35"/>
      <c r="F1712" s="35"/>
      <c r="G1712" s="35"/>
      <c r="H1712" s="35"/>
      <c r="I1712" s="52"/>
    </row>
    <row r="1713" spans="1:9" ht="19.5" customHeight="1">
      <c r="A1713" s="89"/>
      <c r="B1713" s="40"/>
      <c r="C1713" s="47"/>
      <c r="D1713" s="35"/>
      <c r="E1713" s="35"/>
      <c r="F1713" s="35"/>
      <c r="G1713" s="35"/>
      <c r="H1713" s="35"/>
      <c r="I1713" s="52"/>
    </row>
    <row r="1714" spans="1:9" ht="19.5" customHeight="1">
      <c r="A1714" s="89"/>
      <c r="B1714" s="40"/>
      <c r="C1714" s="47"/>
      <c r="D1714" s="35"/>
      <c r="E1714" s="35"/>
      <c r="F1714" s="35"/>
      <c r="G1714" s="35"/>
      <c r="H1714" s="35"/>
      <c r="I1714" s="52"/>
    </row>
    <row r="1715" spans="1:9" ht="19.5" customHeight="1">
      <c r="A1715" s="89"/>
      <c r="B1715" s="40"/>
      <c r="C1715" s="47"/>
      <c r="D1715" s="35"/>
      <c r="E1715" s="35"/>
      <c r="F1715" s="35"/>
      <c r="G1715" s="35"/>
      <c r="H1715" s="35"/>
      <c r="I1715" s="52"/>
    </row>
    <row r="1716" spans="1:9" ht="19.5" customHeight="1">
      <c r="A1716" s="89"/>
      <c r="B1716" s="40"/>
      <c r="C1716" s="47"/>
      <c r="D1716" s="35"/>
      <c r="E1716" s="35"/>
      <c r="F1716" s="35"/>
      <c r="G1716" s="35"/>
      <c r="H1716" s="35"/>
      <c r="I1716" s="52"/>
    </row>
    <row r="1717" spans="1:9" ht="19.5" customHeight="1">
      <c r="A1717" s="89"/>
      <c r="B1717" s="40"/>
      <c r="C1717" s="47"/>
      <c r="D1717" s="35"/>
      <c r="E1717" s="35"/>
      <c r="F1717" s="35"/>
      <c r="G1717" s="35"/>
      <c r="H1717" s="35"/>
      <c r="I1717" s="52"/>
    </row>
    <row r="1718" spans="1:9" ht="19.5" customHeight="1">
      <c r="A1718" s="89"/>
      <c r="B1718" s="40"/>
      <c r="C1718" s="47"/>
      <c r="D1718" s="35"/>
      <c r="E1718" s="35"/>
      <c r="F1718" s="35"/>
      <c r="G1718" s="35"/>
      <c r="H1718" s="35"/>
      <c r="I1718" s="52"/>
    </row>
    <row r="1719" spans="1:9" ht="19.5" customHeight="1">
      <c r="A1719" s="89"/>
      <c r="B1719" s="40"/>
      <c r="C1719" s="47"/>
      <c r="D1719" s="35"/>
      <c r="E1719" s="35"/>
      <c r="F1719" s="35"/>
      <c r="G1719" s="35"/>
      <c r="H1719" s="35"/>
      <c r="I1719" s="52"/>
    </row>
    <row r="1720" spans="1:9" ht="19.5" customHeight="1">
      <c r="A1720" s="89"/>
      <c r="B1720" s="40"/>
      <c r="C1720" s="47"/>
      <c r="D1720" s="35"/>
      <c r="E1720" s="35"/>
      <c r="F1720" s="35"/>
      <c r="G1720" s="35"/>
      <c r="H1720" s="35"/>
      <c r="I1720" s="52"/>
    </row>
    <row r="1721" spans="1:9" ht="21.75" customHeight="1">
      <c r="A1721" s="320" t="s">
        <v>3679</v>
      </c>
      <c r="B1721" s="42"/>
      <c r="C1721" s="47"/>
      <c r="D1721" s="47"/>
      <c r="E1721" s="47"/>
      <c r="F1721" s="47"/>
      <c r="G1721" s="47"/>
      <c r="H1721" s="47"/>
      <c r="I1721" s="36"/>
    </row>
    <row r="1722" spans="1:9" ht="27.75" customHeight="1">
      <c r="A1722" s="319" t="s">
        <v>35</v>
      </c>
      <c r="B1722" s="37" t="s">
        <v>36</v>
      </c>
      <c r="C1722" s="5" t="s">
        <v>37</v>
      </c>
      <c r="D1722" s="5" t="s">
        <v>38</v>
      </c>
      <c r="E1722" s="5" t="s">
        <v>39</v>
      </c>
      <c r="F1722" s="5" t="s">
        <v>40</v>
      </c>
      <c r="G1722" s="5" t="s">
        <v>41</v>
      </c>
      <c r="H1722" s="53" t="s">
        <v>42</v>
      </c>
      <c r="I1722" s="54" t="s">
        <v>43</v>
      </c>
    </row>
    <row r="1723" spans="1:9">
      <c r="A1723" s="19" t="s">
        <v>992</v>
      </c>
      <c r="B1723" s="14">
        <v>24000</v>
      </c>
      <c r="C1723" s="12">
        <v>1</v>
      </c>
      <c r="D1723" s="9" t="s">
        <v>6</v>
      </c>
      <c r="E1723" s="9" t="s">
        <v>6</v>
      </c>
      <c r="F1723" s="9" t="s">
        <v>45</v>
      </c>
      <c r="G1723" s="9" t="s">
        <v>46</v>
      </c>
      <c r="H1723" s="63" t="s">
        <v>153</v>
      </c>
      <c r="I1723" s="3"/>
    </row>
    <row r="1724" spans="1:9">
      <c r="A1724" s="19" t="s">
        <v>560</v>
      </c>
      <c r="B1724" s="14">
        <v>6000</v>
      </c>
      <c r="C1724" s="12">
        <v>1</v>
      </c>
      <c r="D1724" s="9" t="s">
        <v>6</v>
      </c>
      <c r="E1724" s="9" t="s">
        <v>6</v>
      </c>
      <c r="F1724" s="9" t="s">
        <v>45</v>
      </c>
      <c r="G1724" s="9" t="s">
        <v>46</v>
      </c>
      <c r="H1724" s="63" t="s">
        <v>153</v>
      </c>
      <c r="I1724" s="3"/>
    </row>
    <row r="1725" spans="1:9">
      <c r="A1725" s="19" t="s">
        <v>561</v>
      </c>
      <c r="B1725" s="14">
        <v>8724</v>
      </c>
      <c r="C1725" s="12">
        <v>1</v>
      </c>
      <c r="D1725" s="9" t="s">
        <v>6</v>
      </c>
      <c r="E1725" s="9" t="s">
        <v>6</v>
      </c>
      <c r="F1725" s="9" t="s">
        <v>45</v>
      </c>
      <c r="G1725" s="9" t="s">
        <v>46</v>
      </c>
      <c r="H1725" s="63" t="s">
        <v>153</v>
      </c>
      <c r="I1725" s="13">
        <f>B1723+B1725+B1724</f>
        <v>38724</v>
      </c>
    </row>
    <row r="1726" spans="1:9">
      <c r="A1726" s="19" t="s">
        <v>2953</v>
      </c>
      <c r="B1726" s="14">
        <v>2000</v>
      </c>
      <c r="C1726" s="12">
        <v>1</v>
      </c>
      <c r="D1726" s="9" t="s">
        <v>6</v>
      </c>
      <c r="E1726" s="9" t="s">
        <v>6</v>
      </c>
      <c r="F1726" s="9" t="s">
        <v>44</v>
      </c>
      <c r="G1726" s="9" t="s">
        <v>3291</v>
      </c>
      <c r="H1726" s="63" t="s">
        <v>155</v>
      </c>
      <c r="I1726" s="3"/>
    </row>
    <row r="1727" spans="1:9">
      <c r="A1727" s="19" t="s">
        <v>2923</v>
      </c>
      <c r="B1727" s="14">
        <v>500</v>
      </c>
      <c r="C1727" s="12">
        <v>1</v>
      </c>
      <c r="D1727" s="9" t="s">
        <v>6</v>
      </c>
      <c r="E1727" s="9" t="s">
        <v>6</v>
      </c>
      <c r="F1727" s="9" t="s">
        <v>44</v>
      </c>
      <c r="G1727" s="9" t="s">
        <v>3291</v>
      </c>
      <c r="H1727" s="63" t="s">
        <v>155</v>
      </c>
      <c r="I1727" s="3"/>
    </row>
    <row r="1728" spans="1:9">
      <c r="A1728" s="20" t="s">
        <v>2954</v>
      </c>
      <c r="B1728" s="14">
        <v>727</v>
      </c>
      <c r="C1728" s="12">
        <v>1</v>
      </c>
      <c r="D1728" s="9" t="s">
        <v>6</v>
      </c>
      <c r="E1728" s="9" t="s">
        <v>6</v>
      </c>
      <c r="F1728" s="9" t="s">
        <v>44</v>
      </c>
      <c r="G1728" s="9" t="s">
        <v>3291</v>
      </c>
      <c r="H1728" s="63" t="s">
        <v>155</v>
      </c>
      <c r="I1728" s="13">
        <f>B1726+B1728+B1727</f>
        <v>3227</v>
      </c>
    </row>
    <row r="1729" spans="1:9">
      <c r="A1729" s="20" t="s">
        <v>2955</v>
      </c>
      <c r="B1729" s="14">
        <f>3*300</f>
        <v>900</v>
      </c>
      <c r="C1729" s="12">
        <v>1</v>
      </c>
      <c r="D1729" s="9" t="s">
        <v>6</v>
      </c>
      <c r="E1729" s="9" t="s">
        <v>6</v>
      </c>
      <c r="F1729" s="9" t="s">
        <v>44</v>
      </c>
      <c r="G1729" s="9" t="s">
        <v>3291</v>
      </c>
      <c r="H1729" s="63" t="s">
        <v>156</v>
      </c>
      <c r="I1729" s="13">
        <f>B1729</f>
        <v>900</v>
      </c>
    </row>
    <row r="1730" spans="1:9">
      <c r="A1730" s="20" t="s">
        <v>2956</v>
      </c>
      <c r="B1730" s="14">
        <v>233.68</v>
      </c>
      <c r="C1730" s="12">
        <v>1</v>
      </c>
      <c r="D1730" s="9" t="s">
        <v>6</v>
      </c>
      <c r="E1730" s="9" t="s">
        <v>6</v>
      </c>
      <c r="F1730" s="9" t="s">
        <v>44</v>
      </c>
      <c r="G1730" s="9" t="s">
        <v>3291</v>
      </c>
      <c r="H1730" s="16">
        <v>51301</v>
      </c>
      <c r="I1730" s="13">
        <f>B1730</f>
        <v>233.68</v>
      </c>
    </row>
    <row r="1731" spans="1:9">
      <c r="A1731" s="19" t="s">
        <v>993</v>
      </c>
      <c r="B1731" s="14">
        <v>975</v>
      </c>
      <c r="C1731" s="9" t="s">
        <v>44</v>
      </c>
      <c r="D1731" s="9" t="s">
        <v>6</v>
      </c>
      <c r="E1731" s="9" t="s">
        <v>6</v>
      </c>
      <c r="F1731" s="9" t="s">
        <v>45</v>
      </c>
      <c r="G1731" s="9" t="s">
        <v>46</v>
      </c>
      <c r="H1731" s="16">
        <v>51401</v>
      </c>
      <c r="I1731" s="3"/>
    </row>
    <row r="1732" spans="1:9">
      <c r="A1732" s="19" t="s">
        <v>346</v>
      </c>
      <c r="B1732" s="14">
        <v>487.5</v>
      </c>
      <c r="C1732" s="9" t="s">
        <v>44</v>
      </c>
      <c r="D1732" s="9" t="s">
        <v>6</v>
      </c>
      <c r="E1732" s="9" t="s">
        <v>6</v>
      </c>
      <c r="F1732" s="9" t="s">
        <v>45</v>
      </c>
      <c r="G1732" s="9" t="s">
        <v>46</v>
      </c>
      <c r="H1732" s="16">
        <v>51401</v>
      </c>
      <c r="I1732" s="3"/>
    </row>
    <row r="1733" spans="1:9" ht="16.5" customHeight="1">
      <c r="A1733" s="20" t="s">
        <v>562</v>
      </c>
      <c r="B1733" s="14">
        <v>708.83</v>
      </c>
      <c r="C1733" s="9" t="s">
        <v>44</v>
      </c>
      <c r="D1733" s="9" t="s">
        <v>6</v>
      </c>
      <c r="E1733" s="9" t="s">
        <v>6</v>
      </c>
      <c r="F1733" s="9" t="s">
        <v>45</v>
      </c>
      <c r="G1733" s="9" t="s">
        <v>46</v>
      </c>
      <c r="H1733" s="16">
        <v>51401</v>
      </c>
      <c r="I1733" s="13">
        <f>B1731+B1733+B1732</f>
        <v>2171.33</v>
      </c>
    </row>
    <row r="1734" spans="1:9" ht="24.75" customHeight="1">
      <c r="A1734" s="20" t="s">
        <v>563</v>
      </c>
      <c r="B1734" s="14">
        <v>17.53</v>
      </c>
      <c r="C1734" s="9" t="s">
        <v>44</v>
      </c>
      <c r="D1734" s="9" t="s">
        <v>6</v>
      </c>
      <c r="E1734" s="9" t="s">
        <v>6</v>
      </c>
      <c r="F1734" s="9" t="s">
        <v>45</v>
      </c>
      <c r="G1734" s="9" t="s">
        <v>46</v>
      </c>
      <c r="H1734" s="16">
        <v>51401</v>
      </c>
      <c r="I1734" s="13">
        <f>B1734</f>
        <v>17.53</v>
      </c>
    </row>
    <row r="1735" spans="1:9" ht="26.25" customHeight="1">
      <c r="A1735" s="20" t="s">
        <v>994</v>
      </c>
      <c r="B1735" s="108">
        <v>130</v>
      </c>
      <c r="C1735" s="9" t="s">
        <v>44</v>
      </c>
      <c r="D1735" s="9" t="s">
        <v>6</v>
      </c>
      <c r="E1735" s="9" t="s">
        <v>6</v>
      </c>
      <c r="F1735" s="9" t="s">
        <v>45</v>
      </c>
      <c r="G1735" s="9" t="s">
        <v>46</v>
      </c>
      <c r="H1735" s="16">
        <v>51401</v>
      </c>
      <c r="I1735" s="13"/>
    </row>
    <row r="1736" spans="1:9" ht="18.75" customHeight="1">
      <c r="A1736" s="20" t="s">
        <v>564</v>
      </c>
      <c r="B1736" s="108">
        <v>65</v>
      </c>
      <c r="C1736" s="9" t="s">
        <v>44</v>
      </c>
      <c r="D1736" s="9" t="s">
        <v>6</v>
      </c>
      <c r="E1736" s="9" t="s">
        <v>6</v>
      </c>
      <c r="F1736" s="9" t="s">
        <v>45</v>
      </c>
      <c r="G1736" s="9" t="s">
        <v>46</v>
      </c>
      <c r="H1736" s="16">
        <v>51401</v>
      </c>
      <c r="I1736" s="13"/>
    </row>
    <row r="1737" spans="1:9" ht="27" customHeight="1">
      <c r="A1737" s="20" t="s">
        <v>565</v>
      </c>
      <c r="B1737" s="108">
        <v>94.51</v>
      </c>
      <c r="C1737" s="9" t="s">
        <v>44</v>
      </c>
      <c r="D1737" s="9" t="s">
        <v>6</v>
      </c>
      <c r="E1737" s="9" t="s">
        <v>6</v>
      </c>
      <c r="F1737" s="9" t="s">
        <v>45</v>
      </c>
      <c r="G1737" s="9" t="s">
        <v>46</v>
      </c>
      <c r="H1737" s="16">
        <v>51401</v>
      </c>
      <c r="I1737" s="13">
        <f>B1735+B1737+B1736</f>
        <v>289.51</v>
      </c>
    </row>
    <row r="1738" spans="1:9" ht="24.75" customHeight="1">
      <c r="A1738" s="20" t="s">
        <v>566</v>
      </c>
      <c r="B1738" s="14">
        <v>2.34</v>
      </c>
      <c r="C1738" s="9" t="s">
        <v>44</v>
      </c>
      <c r="D1738" s="9" t="s">
        <v>6</v>
      </c>
      <c r="E1738" s="9" t="s">
        <v>6</v>
      </c>
      <c r="F1738" s="9" t="s">
        <v>45</v>
      </c>
      <c r="G1738" s="9" t="s">
        <v>46</v>
      </c>
      <c r="H1738" s="16">
        <v>51401</v>
      </c>
      <c r="I1738" s="13">
        <f>B1738</f>
        <v>2.34</v>
      </c>
    </row>
    <row r="1739" spans="1:9">
      <c r="A1739" s="19" t="s">
        <v>995</v>
      </c>
      <c r="B1739" s="14">
        <v>2015</v>
      </c>
      <c r="C1739" s="9" t="s">
        <v>44</v>
      </c>
      <c r="D1739" s="9" t="s">
        <v>6</v>
      </c>
      <c r="E1739" s="9" t="s">
        <v>6</v>
      </c>
      <c r="F1739" s="9" t="s">
        <v>45</v>
      </c>
      <c r="G1739" s="9" t="s">
        <v>46</v>
      </c>
      <c r="H1739" s="16">
        <v>51501</v>
      </c>
      <c r="I1739" s="3"/>
    </row>
    <row r="1740" spans="1:9">
      <c r="A1740" s="20" t="s">
        <v>567</v>
      </c>
      <c r="B1740" s="14">
        <v>503.75</v>
      </c>
      <c r="C1740" s="9" t="s">
        <v>44</v>
      </c>
      <c r="D1740" s="9" t="s">
        <v>6</v>
      </c>
      <c r="E1740" s="9" t="s">
        <v>6</v>
      </c>
      <c r="F1740" s="9" t="s">
        <v>45</v>
      </c>
      <c r="G1740" s="9" t="s">
        <v>46</v>
      </c>
      <c r="H1740" s="16">
        <v>51501</v>
      </c>
      <c r="I1740" s="3"/>
    </row>
    <row r="1741" spans="1:9" ht="26.25" customHeight="1">
      <c r="A1741" s="20" t="s">
        <v>568</v>
      </c>
      <c r="B1741" s="14">
        <v>732.45</v>
      </c>
      <c r="C1741" s="9" t="s">
        <v>44</v>
      </c>
      <c r="D1741" s="9" t="s">
        <v>6</v>
      </c>
      <c r="E1741" s="9" t="s">
        <v>6</v>
      </c>
      <c r="F1741" s="9" t="s">
        <v>45</v>
      </c>
      <c r="G1741" s="9" t="s">
        <v>46</v>
      </c>
      <c r="H1741" s="16">
        <v>51501</v>
      </c>
      <c r="I1741" s="13">
        <f>B1739+B1741+B1740</f>
        <v>3251.2</v>
      </c>
    </row>
    <row r="1742" spans="1:9" ht="27" customHeight="1">
      <c r="A1742" s="20" t="s">
        <v>569</v>
      </c>
      <c r="B1742" s="14">
        <v>18.11</v>
      </c>
      <c r="C1742" s="9" t="s">
        <v>44</v>
      </c>
      <c r="D1742" s="9" t="s">
        <v>6</v>
      </c>
      <c r="E1742" s="9" t="s">
        <v>6</v>
      </c>
      <c r="F1742" s="9" t="s">
        <v>45</v>
      </c>
      <c r="G1742" s="9" t="s">
        <v>46</v>
      </c>
      <c r="H1742" s="16">
        <v>51501</v>
      </c>
      <c r="I1742" s="13">
        <f>B1742</f>
        <v>18.11</v>
      </c>
    </row>
    <row r="1743" spans="1:9" ht="17.25" customHeight="1">
      <c r="A1743" s="20" t="s">
        <v>3871</v>
      </c>
      <c r="B1743" s="14">
        <v>5000</v>
      </c>
      <c r="C1743" s="9" t="s">
        <v>44</v>
      </c>
      <c r="D1743" s="9" t="s">
        <v>6</v>
      </c>
      <c r="E1743" s="9" t="s">
        <v>6</v>
      </c>
      <c r="F1743" s="9" t="s">
        <v>45</v>
      </c>
      <c r="G1743" s="9" t="s">
        <v>46</v>
      </c>
      <c r="H1743" s="16">
        <v>51602</v>
      </c>
      <c r="I1743" s="13">
        <f>B1743</f>
        <v>5000</v>
      </c>
    </row>
    <row r="1744" spans="1:9" ht="24.75" customHeight="1">
      <c r="A1744" s="20" t="s">
        <v>3974</v>
      </c>
      <c r="B1744" s="108">
        <v>125</v>
      </c>
      <c r="C1744" s="9" t="s">
        <v>44</v>
      </c>
      <c r="D1744" s="9" t="s">
        <v>6</v>
      </c>
      <c r="E1744" s="9" t="s">
        <v>6</v>
      </c>
      <c r="F1744" s="9" t="s">
        <v>44</v>
      </c>
      <c r="G1744" s="9" t="s">
        <v>3291</v>
      </c>
      <c r="H1744" s="16">
        <v>51903</v>
      </c>
      <c r="I1744" s="13">
        <f>B1744</f>
        <v>125</v>
      </c>
    </row>
    <row r="1745" spans="1:9" ht="27" customHeight="1">
      <c r="A1745" s="20" t="s">
        <v>2957</v>
      </c>
      <c r="B1745" s="108">
        <f>3*60</f>
        <v>180</v>
      </c>
      <c r="C1745" s="9" t="s">
        <v>44</v>
      </c>
      <c r="D1745" s="9" t="s">
        <v>6</v>
      </c>
      <c r="E1745" s="9" t="s">
        <v>6</v>
      </c>
      <c r="F1745" s="9" t="s">
        <v>44</v>
      </c>
      <c r="G1745" s="9" t="s">
        <v>3291</v>
      </c>
      <c r="H1745" s="16">
        <v>51903</v>
      </c>
      <c r="I1745" s="13">
        <f>B1745</f>
        <v>180</v>
      </c>
    </row>
    <row r="1746" spans="1:9" ht="26.25" customHeight="1">
      <c r="A1746" s="20" t="s">
        <v>996</v>
      </c>
      <c r="B1746" s="108"/>
      <c r="C1746" s="9" t="s">
        <v>44</v>
      </c>
      <c r="D1746" s="9" t="s">
        <v>6</v>
      </c>
      <c r="E1746" s="9" t="s">
        <v>6</v>
      </c>
      <c r="F1746" s="9" t="s">
        <v>45</v>
      </c>
      <c r="G1746" s="9" t="s">
        <v>46</v>
      </c>
      <c r="H1746" s="16">
        <v>51999</v>
      </c>
      <c r="I1746" s="13">
        <f>B1746</f>
        <v>0</v>
      </c>
    </row>
    <row r="1747" spans="1:9">
      <c r="A1747" s="20" t="s">
        <v>3332</v>
      </c>
      <c r="B1747" s="108">
        <v>30</v>
      </c>
      <c r="C1747" s="15" t="s">
        <v>44</v>
      </c>
      <c r="D1747" s="15" t="s">
        <v>6</v>
      </c>
      <c r="E1747" s="15" t="s">
        <v>6</v>
      </c>
      <c r="F1747" s="15" t="s">
        <v>45</v>
      </c>
      <c r="G1747" s="15" t="s">
        <v>46</v>
      </c>
      <c r="H1747" s="64">
        <v>54105</v>
      </c>
      <c r="I1747" s="366"/>
    </row>
    <row r="1748" spans="1:9">
      <c r="A1748" s="21" t="s">
        <v>3330</v>
      </c>
      <c r="B1748" s="81">
        <v>20</v>
      </c>
      <c r="C1748" s="15" t="s">
        <v>44</v>
      </c>
      <c r="D1748" s="15" t="s">
        <v>6</v>
      </c>
      <c r="E1748" s="15" t="s">
        <v>6</v>
      </c>
      <c r="F1748" s="15" t="s">
        <v>45</v>
      </c>
      <c r="G1748" s="15" t="s">
        <v>46</v>
      </c>
      <c r="H1748" s="64">
        <v>54105</v>
      </c>
      <c r="I1748" s="3"/>
    </row>
    <row r="1749" spans="1:9">
      <c r="A1749" s="21" t="s">
        <v>3320</v>
      </c>
      <c r="B1749" s="81">
        <v>74</v>
      </c>
      <c r="C1749" s="15" t="s">
        <v>44</v>
      </c>
      <c r="D1749" s="15" t="s">
        <v>6</v>
      </c>
      <c r="E1749" s="15" t="s">
        <v>6</v>
      </c>
      <c r="F1749" s="15" t="s">
        <v>45</v>
      </c>
      <c r="G1749" s="15" t="s">
        <v>46</v>
      </c>
      <c r="H1749" s="64">
        <v>54105</v>
      </c>
      <c r="I1749" s="3"/>
    </row>
    <row r="1750" spans="1:9">
      <c r="A1750" s="21" t="s">
        <v>3321</v>
      </c>
      <c r="B1750" s="81">
        <v>46</v>
      </c>
      <c r="C1750" s="15" t="s">
        <v>44</v>
      </c>
      <c r="D1750" s="15" t="s">
        <v>6</v>
      </c>
      <c r="E1750" s="15" t="s">
        <v>6</v>
      </c>
      <c r="F1750" s="15" t="s">
        <v>45</v>
      </c>
      <c r="G1750" s="15" t="s">
        <v>46</v>
      </c>
      <c r="H1750" s="64">
        <v>54105</v>
      </c>
      <c r="I1750" s="3"/>
    </row>
    <row r="1751" spans="1:9">
      <c r="A1751" s="21" t="s">
        <v>3322</v>
      </c>
      <c r="B1751" s="81">
        <v>10</v>
      </c>
      <c r="C1751" s="15" t="s">
        <v>44</v>
      </c>
      <c r="D1751" s="15" t="s">
        <v>6</v>
      </c>
      <c r="E1751" s="15" t="s">
        <v>6</v>
      </c>
      <c r="F1751" s="15" t="s">
        <v>45</v>
      </c>
      <c r="G1751" s="15" t="s">
        <v>46</v>
      </c>
      <c r="H1751" s="64">
        <v>54105</v>
      </c>
      <c r="I1751" s="3"/>
    </row>
    <row r="1752" spans="1:9">
      <c r="A1752" s="21" t="s">
        <v>3323</v>
      </c>
      <c r="B1752" s="81">
        <v>10</v>
      </c>
      <c r="C1752" s="15" t="s">
        <v>44</v>
      </c>
      <c r="D1752" s="15" t="s">
        <v>6</v>
      </c>
      <c r="E1752" s="15" t="s">
        <v>6</v>
      </c>
      <c r="F1752" s="15" t="s">
        <v>45</v>
      </c>
      <c r="G1752" s="15" t="s">
        <v>46</v>
      </c>
      <c r="H1752" s="64">
        <v>54105</v>
      </c>
      <c r="I1752" s="3"/>
    </row>
    <row r="1753" spans="1:9">
      <c r="A1753" s="21" t="s">
        <v>3324</v>
      </c>
      <c r="B1753" s="81">
        <v>15</v>
      </c>
      <c r="C1753" s="15" t="s">
        <v>44</v>
      </c>
      <c r="D1753" s="15" t="s">
        <v>6</v>
      </c>
      <c r="E1753" s="15" t="s">
        <v>6</v>
      </c>
      <c r="F1753" s="15" t="s">
        <v>45</v>
      </c>
      <c r="G1753" s="15" t="s">
        <v>46</v>
      </c>
      <c r="H1753" s="64">
        <v>54105</v>
      </c>
      <c r="I1753" s="3"/>
    </row>
    <row r="1754" spans="1:9">
      <c r="A1754" s="21" t="s">
        <v>3325</v>
      </c>
      <c r="B1754" s="81">
        <v>40</v>
      </c>
      <c r="C1754" s="15" t="s">
        <v>44</v>
      </c>
      <c r="D1754" s="15" t="s">
        <v>6</v>
      </c>
      <c r="E1754" s="15" t="s">
        <v>6</v>
      </c>
      <c r="F1754" s="15" t="s">
        <v>45</v>
      </c>
      <c r="G1754" s="15" t="s">
        <v>46</v>
      </c>
      <c r="H1754" s="64">
        <v>54105</v>
      </c>
      <c r="I1754" s="3"/>
    </row>
    <row r="1755" spans="1:9">
      <c r="A1755" s="21" t="s">
        <v>3326</v>
      </c>
      <c r="B1755" s="81">
        <v>10</v>
      </c>
      <c r="C1755" s="15" t="s">
        <v>44</v>
      </c>
      <c r="D1755" s="15" t="s">
        <v>6</v>
      </c>
      <c r="E1755" s="15" t="s">
        <v>6</v>
      </c>
      <c r="F1755" s="15" t="s">
        <v>45</v>
      </c>
      <c r="G1755" s="15" t="s">
        <v>46</v>
      </c>
      <c r="H1755" s="64">
        <v>54105</v>
      </c>
      <c r="I1755" s="3"/>
    </row>
    <row r="1756" spans="1:9">
      <c r="A1756" s="21" t="s">
        <v>3327</v>
      </c>
      <c r="B1756" s="81">
        <v>20</v>
      </c>
      <c r="C1756" s="15" t="s">
        <v>44</v>
      </c>
      <c r="D1756" s="15" t="s">
        <v>6</v>
      </c>
      <c r="E1756" s="15" t="s">
        <v>6</v>
      </c>
      <c r="F1756" s="15" t="s">
        <v>45</v>
      </c>
      <c r="G1756" s="15" t="s">
        <v>46</v>
      </c>
      <c r="H1756" s="64">
        <v>54105</v>
      </c>
      <c r="I1756" s="3"/>
    </row>
    <row r="1757" spans="1:9">
      <c r="A1757" s="21" t="s">
        <v>3328</v>
      </c>
      <c r="B1757" s="81">
        <v>20</v>
      </c>
      <c r="C1757" s="15" t="s">
        <v>44</v>
      </c>
      <c r="D1757" s="15" t="s">
        <v>6</v>
      </c>
      <c r="E1757" s="15" t="s">
        <v>6</v>
      </c>
      <c r="F1757" s="15" t="s">
        <v>45</v>
      </c>
      <c r="G1757" s="15" t="s">
        <v>46</v>
      </c>
      <c r="H1757" s="64">
        <v>54105</v>
      </c>
      <c r="I1757" s="3"/>
    </row>
    <row r="1758" spans="1:9">
      <c r="A1758" s="21" t="s">
        <v>3329</v>
      </c>
      <c r="B1758" s="81">
        <v>20</v>
      </c>
      <c r="C1758" s="15" t="s">
        <v>44</v>
      </c>
      <c r="D1758" s="15" t="s">
        <v>6</v>
      </c>
      <c r="E1758" s="15" t="s">
        <v>6</v>
      </c>
      <c r="F1758" s="15" t="s">
        <v>45</v>
      </c>
      <c r="G1758" s="15" t="s">
        <v>46</v>
      </c>
      <c r="H1758" s="64">
        <v>54105</v>
      </c>
      <c r="I1758" s="13">
        <f>B1758+B1755+B1752+B1751+B1750+B1749+B1748+B1754+B1753+B1756+B1757+B1747</f>
        <v>315</v>
      </c>
    </row>
    <row r="1759" spans="1:9">
      <c r="A1759" s="21" t="s">
        <v>2749</v>
      </c>
      <c r="B1759" s="81">
        <v>10</v>
      </c>
      <c r="C1759" s="15" t="s">
        <v>44</v>
      </c>
      <c r="D1759" s="15" t="s">
        <v>6</v>
      </c>
      <c r="E1759" s="15" t="s">
        <v>6</v>
      </c>
      <c r="F1759" s="15" t="s">
        <v>45</v>
      </c>
      <c r="G1759" s="15" t="s">
        <v>46</v>
      </c>
      <c r="H1759" s="64">
        <v>54107</v>
      </c>
      <c r="I1759" s="3"/>
    </row>
    <row r="1760" spans="1:9">
      <c r="A1760" s="21" t="s">
        <v>3331</v>
      </c>
      <c r="B1760" s="81">
        <v>10</v>
      </c>
      <c r="C1760" s="15" t="s">
        <v>44</v>
      </c>
      <c r="D1760" s="15" t="s">
        <v>6</v>
      </c>
      <c r="E1760" s="15" t="s">
        <v>6</v>
      </c>
      <c r="F1760" s="15" t="s">
        <v>45</v>
      </c>
      <c r="G1760" s="15" t="s">
        <v>46</v>
      </c>
      <c r="H1760" s="64">
        <v>54107</v>
      </c>
      <c r="I1760" s="13">
        <f>B1760+B1759</f>
        <v>20</v>
      </c>
    </row>
    <row r="1761" spans="1:9">
      <c r="A1761" s="21" t="s">
        <v>3333</v>
      </c>
      <c r="B1761" s="81">
        <v>8</v>
      </c>
      <c r="C1761" s="15" t="s">
        <v>44</v>
      </c>
      <c r="D1761" s="15" t="s">
        <v>6</v>
      </c>
      <c r="E1761" s="15" t="s">
        <v>6</v>
      </c>
      <c r="F1761" s="15" t="s">
        <v>45</v>
      </c>
      <c r="G1761" s="15" t="s">
        <v>46</v>
      </c>
      <c r="H1761" s="64">
        <v>54114</v>
      </c>
      <c r="I1761" s="3"/>
    </row>
    <row r="1762" spans="1:9">
      <c r="A1762" s="21" t="s">
        <v>3334</v>
      </c>
      <c r="B1762" s="81">
        <v>4</v>
      </c>
      <c r="C1762" s="15" t="s">
        <v>44</v>
      </c>
      <c r="D1762" s="15" t="s">
        <v>6</v>
      </c>
      <c r="E1762" s="15" t="s">
        <v>6</v>
      </c>
      <c r="F1762" s="15" t="s">
        <v>45</v>
      </c>
      <c r="G1762" s="15" t="s">
        <v>46</v>
      </c>
      <c r="H1762" s="64">
        <v>54114</v>
      </c>
      <c r="I1762" s="3"/>
    </row>
    <row r="1763" spans="1:9">
      <c r="A1763" s="21" t="s">
        <v>3366</v>
      </c>
      <c r="B1763" s="81">
        <v>4</v>
      </c>
      <c r="C1763" s="15" t="s">
        <v>44</v>
      </c>
      <c r="D1763" s="15" t="s">
        <v>6</v>
      </c>
      <c r="E1763" s="15" t="s">
        <v>6</v>
      </c>
      <c r="F1763" s="15" t="s">
        <v>45</v>
      </c>
      <c r="G1763" s="15" t="s">
        <v>46</v>
      </c>
      <c r="H1763" s="64">
        <v>54114</v>
      </c>
      <c r="I1763" s="3"/>
    </row>
    <row r="1764" spans="1:9">
      <c r="A1764" s="21" t="s">
        <v>3335</v>
      </c>
      <c r="B1764" s="81">
        <v>6</v>
      </c>
      <c r="C1764" s="15" t="s">
        <v>44</v>
      </c>
      <c r="D1764" s="15" t="s">
        <v>6</v>
      </c>
      <c r="E1764" s="15" t="s">
        <v>6</v>
      </c>
      <c r="F1764" s="15" t="s">
        <v>45</v>
      </c>
      <c r="G1764" s="15" t="s">
        <v>46</v>
      </c>
      <c r="H1764" s="64">
        <v>54114</v>
      </c>
      <c r="I1764" s="3"/>
    </row>
    <row r="1765" spans="1:9">
      <c r="A1765" s="21" t="s">
        <v>3336</v>
      </c>
      <c r="B1765" s="81">
        <v>30</v>
      </c>
      <c r="C1765" s="15" t="s">
        <v>44</v>
      </c>
      <c r="D1765" s="15" t="s">
        <v>6</v>
      </c>
      <c r="E1765" s="15" t="s">
        <v>6</v>
      </c>
      <c r="F1765" s="15" t="s">
        <v>45</v>
      </c>
      <c r="G1765" s="15" t="s">
        <v>46</v>
      </c>
      <c r="H1765" s="64">
        <v>54114</v>
      </c>
      <c r="I1765" s="3"/>
    </row>
    <row r="1766" spans="1:9">
      <c r="A1766" s="21" t="s">
        <v>3337</v>
      </c>
      <c r="B1766" s="81">
        <v>12</v>
      </c>
      <c r="C1766" s="15" t="s">
        <v>44</v>
      </c>
      <c r="D1766" s="15" t="s">
        <v>6</v>
      </c>
      <c r="E1766" s="15" t="s">
        <v>6</v>
      </c>
      <c r="F1766" s="15" t="s">
        <v>45</v>
      </c>
      <c r="G1766" s="15" t="s">
        <v>46</v>
      </c>
      <c r="H1766" s="64">
        <v>54114</v>
      </c>
      <c r="I1766" s="3"/>
    </row>
    <row r="1767" spans="1:9">
      <c r="A1767" s="21" t="s">
        <v>3338</v>
      </c>
      <c r="B1767" s="81">
        <v>10</v>
      </c>
      <c r="C1767" s="15" t="s">
        <v>44</v>
      </c>
      <c r="D1767" s="15" t="s">
        <v>6</v>
      </c>
      <c r="E1767" s="15" t="s">
        <v>6</v>
      </c>
      <c r="F1767" s="15" t="s">
        <v>45</v>
      </c>
      <c r="G1767" s="15" t="s">
        <v>46</v>
      </c>
      <c r="H1767" s="64">
        <v>54114</v>
      </c>
      <c r="I1767" s="3"/>
    </row>
    <row r="1768" spans="1:9">
      <c r="A1768" s="21" t="s">
        <v>3339</v>
      </c>
      <c r="B1768" s="81">
        <v>14</v>
      </c>
      <c r="C1768" s="15" t="s">
        <v>44</v>
      </c>
      <c r="D1768" s="15" t="s">
        <v>6</v>
      </c>
      <c r="E1768" s="15" t="s">
        <v>6</v>
      </c>
      <c r="F1768" s="15" t="s">
        <v>45</v>
      </c>
      <c r="G1768" s="15" t="s">
        <v>46</v>
      </c>
      <c r="H1768" s="64">
        <v>54114</v>
      </c>
      <c r="I1768" s="3"/>
    </row>
    <row r="1769" spans="1:9">
      <c r="A1769" s="21" t="s">
        <v>3340</v>
      </c>
      <c r="B1769" s="81">
        <v>20</v>
      </c>
      <c r="C1769" s="15" t="s">
        <v>44</v>
      </c>
      <c r="D1769" s="15" t="s">
        <v>6</v>
      </c>
      <c r="E1769" s="15" t="s">
        <v>6</v>
      </c>
      <c r="F1769" s="15" t="s">
        <v>45</v>
      </c>
      <c r="G1769" s="15" t="s">
        <v>46</v>
      </c>
      <c r="H1769" s="64">
        <v>54114</v>
      </c>
      <c r="I1769" s="3"/>
    </row>
    <row r="1770" spans="1:9" ht="16.5" customHeight="1">
      <c r="A1770" s="21" t="s">
        <v>3341</v>
      </c>
      <c r="B1770" s="81">
        <v>9</v>
      </c>
      <c r="C1770" s="15" t="s">
        <v>44</v>
      </c>
      <c r="D1770" s="15" t="s">
        <v>6</v>
      </c>
      <c r="E1770" s="15" t="s">
        <v>6</v>
      </c>
      <c r="F1770" s="15" t="s">
        <v>45</v>
      </c>
      <c r="G1770" s="15" t="s">
        <v>46</v>
      </c>
      <c r="H1770" s="64">
        <v>54114</v>
      </c>
      <c r="I1770" s="3"/>
    </row>
    <row r="1771" spans="1:9">
      <c r="A1771" s="21" t="s">
        <v>3342</v>
      </c>
      <c r="B1771" s="81">
        <v>9</v>
      </c>
      <c r="C1771" s="15" t="s">
        <v>44</v>
      </c>
      <c r="D1771" s="15" t="s">
        <v>6</v>
      </c>
      <c r="E1771" s="15" t="s">
        <v>6</v>
      </c>
      <c r="F1771" s="15" t="s">
        <v>45</v>
      </c>
      <c r="G1771" s="15" t="s">
        <v>46</v>
      </c>
      <c r="H1771" s="64">
        <v>54114</v>
      </c>
      <c r="I1771" s="3"/>
    </row>
    <row r="1772" spans="1:9">
      <c r="A1772" s="21" t="s">
        <v>3343</v>
      </c>
      <c r="B1772" s="81">
        <v>9</v>
      </c>
      <c r="C1772" s="15" t="s">
        <v>44</v>
      </c>
      <c r="D1772" s="15" t="s">
        <v>6</v>
      </c>
      <c r="E1772" s="15" t="s">
        <v>6</v>
      </c>
      <c r="F1772" s="15" t="s">
        <v>45</v>
      </c>
      <c r="G1772" s="15" t="s">
        <v>46</v>
      </c>
      <c r="H1772" s="64">
        <v>54114</v>
      </c>
      <c r="I1772" s="3"/>
    </row>
    <row r="1773" spans="1:9">
      <c r="A1773" s="21" t="s">
        <v>3344</v>
      </c>
      <c r="B1773" s="81">
        <v>20</v>
      </c>
      <c r="C1773" s="15" t="s">
        <v>44</v>
      </c>
      <c r="D1773" s="15" t="s">
        <v>6</v>
      </c>
      <c r="E1773" s="15" t="s">
        <v>6</v>
      </c>
      <c r="F1773" s="15" t="s">
        <v>45</v>
      </c>
      <c r="G1773" s="15" t="s">
        <v>46</v>
      </c>
      <c r="H1773" s="64">
        <v>54114</v>
      </c>
      <c r="I1773" s="3"/>
    </row>
    <row r="1774" spans="1:9">
      <c r="A1774" s="21" t="s">
        <v>3345</v>
      </c>
      <c r="B1774" s="81">
        <v>10</v>
      </c>
      <c r="C1774" s="15" t="s">
        <v>44</v>
      </c>
      <c r="D1774" s="15" t="s">
        <v>6</v>
      </c>
      <c r="E1774" s="15" t="s">
        <v>6</v>
      </c>
      <c r="F1774" s="15" t="s">
        <v>45</v>
      </c>
      <c r="G1774" s="15" t="s">
        <v>46</v>
      </c>
      <c r="H1774" s="64">
        <v>54114</v>
      </c>
      <c r="I1774" s="3"/>
    </row>
    <row r="1775" spans="1:9">
      <c r="A1775" s="21" t="s">
        <v>309</v>
      </c>
      <c r="B1775" s="81">
        <v>10</v>
      </c>
      <c r="C1775" s="15" t="s">
        <v>44</v>
      </c>
      <c r="D1775" s="15" t="s">
        <v>6</v>
      </c>
      <c r="E1775" s="15" t="s">
        <v>6</v>
      </c>
      <c r="F1775" s="15" t="s">
        <v>45</v>
      </c>
      <c r="G1775" s="15" t="s">
        <v>46</v>
      </c>
      <c r="H1775" s="64">
        <v>54114</v>
      </c>
      <c r="I1775" s="3"/>
    </row>
    <row r="1776" spans="1:9">
      <c r="A1776" s="21" t="s">
        <v>2752</v>
      </c>
      <c r="B1776" s="81">
        <v>10</v>
      </c>
      <c r="C1776" s="15" t="s">
        <v>44</v>
      </c>
      <c r="D1776" s="15" t="s">
        <v>6</v>
      </c>
      <c r="E1776" s="15" t="s">
        <v>6</v>
      </c>
      <c r="F1776" s="15" t="s">
        <v>45</v>
      </c>
      <c r="G1776" s="15" t="s">
        <v>46</v>
      </c>
      <c r="H1776" s="64">
        <v>54114</v>
      </c>
      <c r="I1776" s="3"/>
    </row>
    <row r="1777" spans="1:9">
      <c r="A1777" s="21" t="s">
        <v>2753</v>
      </c>
      <c r="B1777" s="81">
        <v>10</v>
      </c>
      <c r="C1777" s="15" t="s">
        <v>44</v>
      </c>
      <c r="D1777" s="15" t="s">
        <v>6</v>
      </c>
      <c r="E1777" s="15" t="s">
        <v>6</v>
      </c>
      <c r="F1777" s="15" t="s">
        <v>45</v>
      </c>
      <c r="G1777" s="15" t="s">
        <v>46</v>
      </c>
      <c r="H1777" s="64">
        <v>54114</v>
      </c>
      <c r="I1777" s="3"/>
    </row>
    <row r="1778" spans="1:9">
      <c r="A1778" s="21" t="s">
        <v>3346</v>
      </c>
      <c r="B1778" s="81">
        <v>10</v>
      </c>
      <c r="C1778" s="15" t="s">
        <v>44</v>
      </c>
      <c r="D1778" s="15" t="s">
        <v>6</v>
      </c>
      <c r="E1778" s="15" t="s">
        <v>6</v>
      </c>
      <c r="F1778" s="15" t="s">
        <v>45</v>
      </c>
      <c r="G1778" s="15" t="s">
        <v>46</v>
      </c>
      <c r="H1778" s="64">
        <v>54114</v>
      </c>
      <c r="I1778" s="3"/>
    </row>
    <row r="1779" spans="1:9">
      <c r="A1779" s="21" t="s">
        <v>3347</v>
      </c>
      <c r="B1779" s="81">
        <v>10</v>
      </c>
      <c r="C1779" s="15" t="s">
        <v>44</v>
      </c>
      <c r="D1779" s="15" t="s">
        <v>6</v>
      </c>
      <c r="E1779" s="15" t="s">
        <v>6</v>
      </c>
      <c r="F1779" s="15" t="s">
        <v>45</v>
      </c>
      <c r="G1779" s="15" t="s">
        <v>46</v>
      </c>
      <c r="H1779" s="64">
        <v>54114</v>
      </c>
      <c r="I1779" s="3"/>
    </row>
    <row r="1780" spans="1:9">
      <c r="A1780" s="21" t="s">
        <v>1698</v>
      </c>
      <c r="B1780" s="81">
        <v>30</v>
      </c>
      <c r="C1780" s="15" t="s">
        <v>44</v>
      </c>
      <c r="D1780" s="15" t="s">
        <v>6</v>
      </c>
      <c r="E1780" s="15" t="s">
        <v>6</v>
      </c>
      <c r="F1780" s="15" t="s">
        <v>45</v>
      </c>
      <c r="G1780" s="15" t="s">
        <v>46</v>
      </c>
      <c r="H1780" s="64">
        <v>54114</v>
      </c>
      <c r="I1780" s="3"/>
    </row>
    <row r="1781" spans="1:9">
      <c r="A1781" s="21" t="s">
        <v>2757</v>
      </c>
      <c r="B1781" s="81">
        <v>10</v>
      </c>
      <c r="C1781" s="15" t="s">
        <v>44</v>
      </c>
      <c r="D1781" s="15" t="s">
        <v>6</v>
      </c>
      <c r="E1781" s="15" t="s">
        <v>6</v>
      </c>
      <c r="F1781" s="15" t="s">
        <v>45</v>
      </c>
      <c r="G1781" s="15" t="s">
        <v>46</v>
      </c>
      <c r="H1781" s="64">
        <v>54114</v>
      </c>
      <c r="I1781" s="3"/>
    </row>
    <row r="1782" spans="1:9">
      <c r="A1782" s="21" t="s">
        <v>2758</v>
      </c>
      <c r="B1782" s="81">
        <v>7</v>
      </c>
      <c r="C1782" s="15" t="s">
        <v>44</v>
      </c>
      <c r="D1782" s="15" t="s">
        <v>6</v>
      </c>
      <c r="E1782" s="15" t="s">
        <v>6</v>
      </c>
      <c r="F1782" s="15" t="s">
        <v>45</v>
      </c>
      <c r="G1782" s="15" t="s">
        <v>46</v>
      </c>
      <c r="H1782" s="64">
        <v>54114</v>
      </c>
      <c r="I1782" s="3"/>
    </row>
    <row r="1783" spans="1:9">
      <c r="A1783" s="21" t="s">
        <v>3348</v>
      </c>
      <c r="B1783" s="81">
        <v>5</v>
      </c>
      <c r="C1783" s="15" t="s">
        <v>44</v>
      </c>
      <c r="D1783" s="15" t="s">
        <v>6</v>
      </c>
      <c r="E1783" s="15" t="s">
        <v>6</v>
      </c>
      <c r="F1783" s="15" t="s">
        <v>45</v>
      </c>
      <c r="G1783" s="15" t="s">
        <v>46</v>
      </c>
      <c r="H1783" s="64">
        <v>54114</v>
      </c>
      <c r="I1783" s="3"/>
    </row>
    <row r="1784" spans="1:9">
      <c r="A1784" s="21" t="s">
        <v>3349</v>
      </c>
      <c r="B1784" s="81">
        <v>15</v>
      </c>
      <c r="C1784" s="15" t="s">
        <v>44</v>
      </c>
      <c r="D1784" s="15" t="s">
        <v>6</v>
      </c>
      <c r="E1784" s="15" t="s">
        <v>6</v>
      </c>
      <c r="F1784" s="15" t="s">
        <v>45</v>
      </c>
      <c r="G1784" s="15" t="s">
        <v>46</v>
      </c>
      <c r="H1784" s="64">
        <v>54114</v>
      </c>
      <c r="I1784" s="3"/>
    </row>
    <row r="1785" spans="1:9">
      <c r="A1785" s="21" t="s">
        <v>2791</v>
      </c>
      <c r="B1785" s="81">
        <v>4</v>
      </c>
      <c r="C1785" s="15" t="s">
        <v>44</v>
      </c>
      <c r="D1785" s="15" t="s">
        <v>6</v>
      </c>
      <c r="E1785" s="15" t="s">
        <v>6</v>
      </c>
      <c r="F1785" s="15" t="s">
        <v>45</v>
      </c>
      <c r="G1785" s="15" t="s">
        <v>46</v>
      </c>
      <c r="H1785" s="64">
        <v>54114</v>
      </c>
      <c r="I1785" s="3"/>
    </row>
    <row r="1786" spans="1:9">
      <c r="A1786" s="21" t="s">
        <v>3350</v>
      </c>
      <c r="B1786" s="81">
        <v>10</v>
      </c>
      <c r="C1786" s="15" t="s">
        <v>44</v>
      </c>
      <c r="D1786" s="15" t="s">
        <v>6</v>
      </c>
      <c r="E1786" s="15" t="s">
        <v>6</v>
      </c>
      <c r="F1786" s="15" t="s">
        <v>45</v>
      </c>
      <c r="G1786" s="15" t="s">
        <v>46</v>
      </c>
      <c r="H1786" s="64">
        <v>54114</v>
      </c>
      <c r="I1786" s="3"/>
    </row>
    <row r="1787" spans="1:9">
      <c r="A1787" s="21" t="s">
        <v>3351</v>
      </c>
      <c r="B1787" s="81">
        <v>3</v>
      </c>
      <c r="C1787" s="15" t="s">
        <v>44</v>
      </c>
      <c r="D1787" s="15" t="s">
        <v>6</v>
      </c>
      <c r="E1787" s="15" t="s">
        <v>6</v>
      </c>
      <c r="F1787" s="15" t="s">
        <v>45</v>
      </c>
      <c r="G1787" s="15" t="s">
        <v>46</v>
      </c>
      <c r="H1787" s="64">
        <v>54114</v>
      </c>
      <c r="I1787" s="3"/>
    </row>
    <row r="1788" spans="1:9">
      <c r="A1788" s="21" t="s">
        <v>229</v>
      </c>
      <c r="B1788" s="81">
        <v>5</v>
      </c>
      <c r="C1788" s="15" t="s">
        <v>44</v>
      </c>
      <c r="D1788" s="15" t="s">
        <v>6</v>
      </c>
      <c r="E1788" s="15" t="s">
        <v>6</v>
      </c>
      <c r="F1788" s="15" t="s">
        <v>45</v>
      </c>
      <c r="G1788" s="15" t="s">
        <v>46</v>
      </c>
      <c r="H1788" s="64">
        <v>54114</v>
      </c>
      <c r="I1788" s="13">
        <f>B1788+B1771+B1770+B1769+B1768+B1767+B1766+B1765+B1764+B1762+B1761+B1776+B1775+B1774+B1773+B1772+B1777+B1778+B1779+B1780+B1781+B1782+B1783+B1784+B1785+B1786+B1787+B1763</f>
        <v>304</v>
      </c>
    </row>
    <row r="1789" spans="1:9">
      <c r="A1789" s="21" t="s">
        <v>3354</v>
      </c>
      <c r="B1789" s="81">
        <v>20</v>
      </c>
      <c r="C1789" s="15" t="s">
        <v>44</v>
      </c>
      <c r="D1789" s="15" t="s">
        <v>6</v>
      </c>
      <c r="E1789" s="15" t="s">
        <v>6</v>
      </c>
      <c r="F1789" s="15" t="s">
        <v>45</v>
      </c>
      <c r="G1789" s="15" t="s">
        <v>46</v>
      </c>
      <c r="H1789" s="64">
        <v>54115</v>
      </c>
      <c r="I1789" s="13"/>
    </row>
    <row r="1790" spans="1:9">
      <c r="A1790" s="21" t="s">
        <v>3352</v>
      </c>
      <c r="B1790" s="81">
        <v>75</v>
      </c>
      <c r="C1790" s="15" t="s">
        <v>44</v>
      </c>
      <c r="D1790" s="15" t="s">
        <v>6</v>
      </c>
      <c r="E1790" s="15" t="s">
        <v>6</v>
      </c>
      <c r="F1790" s="15" t="s">
        <v>45</v>
      </c>
      <c r="G1790" s="15" t="s">
        <v>46</v>
      </c>
      <c r="H1790" s="64">
        <v>54115</v>
      </c>
      <c r="I1790" s="3"/>
    </row>
    <row r="1791" spans="1:9">
      <c r="A1791" s="21" t="s">
        <v>3353</v>
      </c>
      <c r="B1791" s="121">
        <v>150</v>
      </c>
      <c r="C1791" s="15" t="s">
        <v>44</v>
      </c>
      <c r="D1791" s="15" t="s">
        <v>6</v>
      </c>
      <c r="E1791" s="15" t="s">
        <v>6</v>
      </c>
      <c r="F1791" s="15" t="s">
        <v>45</v>
      </c>
      <c r="G1791" s="15" t="s">
        <v>46</v>
      </c>
      <c r="H1791" s="64">
        <v>54115</v>
      </c>
      <c r="I1791" s="13">
        <f>B1791+B1790+B1789</f>
        <v>245</v>
      </c>
    </row>
    <row r="1792" spans="1:9">
      <c r="A1792" s="21" t="s">
        <v>3355</v>
      </c>
      <c r="B1792" s="121">
        <v>10</v>
      </c>
      <c r="C1792" s="15" t="s">
        <v>44</v>
      </c>
      <c r="D1792" s="15" t="s">
        <v>6</v>
      </c>
      <c r="E1792" s="15" t="s">
        <v>6</v>
      </c>
      <c r="F1792" s="15" t="s">
        <v>45</v>
      </c>
      <c r="G1792" s="15" t="s">
        <v>46</v>
      </c>
      <c r="H1792" s="64">
        <v>54199</v>
      </c>
      <c r="I1792" s="13"/>
    </row>
    <row r="1793" spans="1:9">
      <c r="A1793" s="21" t="s">
        <v>3356</v>
      </c>
      <c r="B1793" s="121">
        <v>25</v>
      </c>
      <c r="C1793" s="15" t="s">
        <v>44</v>
      </c>
      <c r="D1793" s="15" t="s">
        <v>6</v>
      </c>
      <c r="E1793" s="15" t="s">
        <v>6</v>
      </c>
      <c r="F1793" s="15" t="s">
        <v>45</v>
      </c>
      <c r="G1793" s="15" t="s">
        <v>46</v>
      </c>
      <c r="H1793" s="64">
        <v>54199</v>
      </c>
      <c r="I1793" s="13">
        <f>B1792+B1793</f>
        <v>35</v>
      </c>
    </row>
    <row r="1794" spans="1:9">
      <c r="A1794" s="22" t="s">
        <v>3357</v>
      </c>
      <c r="B1794" s="81">
        <v>50</v>
      </c>
      <c r="C1794" s="15" t="s">
        <v>44</v>
      </c>
      <c r="D1794" s="15" t="s">
        <v>6</v>
      </c>
      <c r="E1794" s="15" t="s">
        <v>6</v>
      </c>
      <c r="F1794" s="15" t="s">
        <v>45</v>
      </c>
      <c r="G1794" s="15" t="s">
        <v>46</v>
      </c>
      <c r="H1794" s="64">
        <v>54313</v>
      </c>
      <c r="I1794" s="13">
        <f>B1794</f>
        <v>50</v>
      </c>
    </row>
    <row r="1795" spans="1:9">
      <c r="A1795" s="205" t="s">
        <v>181</v>
      </c>
      <c r="B1795" s="122">
        <v>3000</v>
      </c>
      <c r="C1795" s="69" t="s">
        <v>44</v>
      </c>
      <c r="D1795" s="69" t="s">
        <v>6</v>
      </c>
      <c r="E1795" s="69" t="s">
        <v>6</v>
      </c>
      <c r="F1795" s="69" t="s">
        <v>45</v>
      </c>
      <c r="G1795" s="69" t="s">
        <v>46</v>
      </c>
      <c r="H1795" s="70">
        <v>54402</v>
      </c>
      <c r="I1795" s="26">
        <f>B1795</f>
        <v>3000</v>
      </c>
    </row>
    <row r="1796" spans="1:9">
      <c r="A1796" s="205" t="s">
        <v>3358</v>
      </c>
      <c r="B1796" s="122">
        <v>75</v>
      </c>
      <c r="C1796" s="69" t="s">
        <v>44</v>
      </c>
      <c r="D1796" s="69" t="s">
        <v>6</v>
      </c>
      <c r="E1796" s="69" t="s">
        <v>6</v>
      </c>
      <c r="F1796" s="69" t="s">
        <v>45</v>
      </c>
      <c r="G1796" s="69" t="s">
        <v>46</v>
      </c>
      <c r="H1796" s="70">
        <v>61101</v>
      </c>
      <c r="I1796" s="26"/>
    </row>
    <row r="1797" spans="1:9">
      <c r="A1797" s="205" t="s">
        <v>3359</v>
      </c>
      <c r="B1797" s="122">
        <v>200</v>
      </c>
      <c r="C1797" s="69" t="s">
        <v>44</v>
      </c>
      <c r="D1797" s="69" t="s">
        <v>6</v>
      </c>
      <c r="E1797" s="69" t="s">
        <v>6</v>
      </c>
      <c r="F1797" s="69" t="s">
        <v>45</v>
      </c>
      <c r="G1797" s="69" t="s">
        <v>46</v>
      </c>
      <c r="H1797" s="70">
        <v>61101</v>
      </c>
      <c r="I1797" s="26"/>
    </row>
    <row r="1798" spans="1:9">
      <c r="A1798" s="205" t="s">
        <v>3360</v>
      </c>
      <c r="B1798" s="122">
        <v>125</v>
      </c>
      <c r="C1798" s="69" t="s">
        <v>44</v>
      </c>
      <c r="D1798" s="69" t="s">
        <v>6</v>
      </c>
      <c r="E1798" s="69" t="s">
        <v>6</v>
      </c>
      <c r="F1798" s="69" t="s">
        <v>45</v>
      </c>
      <c r="G1798" s="69" t="s">
        <v>46</v>
      </c>
      <c r="H1798" s="70">
        <v>61101</v>
      </c>
      <c r="I1798" s="26"/>
    </row>
    <row r="1799" spans="1:9">
      <c r="A1799" s="205" t="s">
        <v>3361</v>
      </c>
      <c r="B1799" s="122">
        <v>700</v>
      </c>
      <c r="C1799" s="69" t="s">
        <v>44</v>
      </c>
      <c r="D1799" s="69" t="s">
        <v>6</v>
      </c>
      <c r="E1799" s="69" t="s">
        <v>6</v>
      </c>
      <c r="F1799" s="69" t="s">
        <v>45</v>
      </c>
      <c r="G1799" s="69" t="s">
        <v>46</v>
      </c>
      <c r="H1799" s="70">
        <v>61101</v>
      </c>
      <c r="I1799" s="26"/>
    </row>
    <row r="1800" spans="1:9">
      <c r="A1800" s="205" t="s">
        <v>3362</v>
      </c>
      <c r="B1800" s="122">
        <v>700</v>
      </c>
      <c r="C1800" s="69" t="s">
        <v>44</v>
      </c>
      <c r="D1800" s="69" t="s">
        <v>6</v>
      </c>
      <c r="E1800" s="69" t="s">
        <v>6</v>
      </c>
      <c r="F1800" s="69" t="s">
        <v>45</v>
      </c>
      <c r="G1800" s="69" t="s">
        <v>46</v>
      </c>
      <c r="H1800" s="70">
        <v>61101</v>
      </c>
      <c r="I1800" s="26">
        <f>B1796+B1797+B1798+B1799+B1800</f>
        <v>1800</v>
      </c>
    </row>
    <row r="1801" spans="1:9">
      <c r="A1801" s="205" t="s">
        <v>3363</v>
      </c>
      <c r="B1801" s="122">
        <v>30</v>
      </c>
      <c r="C1801" s="69" t="s">
        <v>44</v>
      </c>
      <c r="D1801" s="69" t="s">
        <v>6</v>
      </c>
      <c r="E1801" s="69" t="s">
        <v>6</v>
      </c>
      <c r="F1801" s="69" t="s">
        <v>45</v>
      </c>
      <c r="G1801" s="69" t="s">
        <v>46</v>
      </c>
      <c r="H1801" s="70">
        <v>61102</v>
      </c>
      <c r="I1801" s="26"/>
    </row>
    <row r="1802" spans="1:9">
      <c r="A1802" s="205" t="s">
        <v>990</v>
      </c>
      <c r="B1802" s="122">
        <v>3000</v>
      </c>
      <c r="C1802" s="69" t="s">
        <v>44</v>
      </c>
      <c r="D1802" s="69" t="s">
        <v>6</v>
      </c>
      <c r="E1802" s="69" t="s">
        <v>6</v>
      </c>
      <c r="F1802" s="69" t="s">
        <v>45</v>
      </c>
      <c r="G1802" s="69" t="s">
        <v>46</v>
      </c>
      <c r="H1802" s="70">
        <v>61102</v>
      </c>
      <c r="I1802" s="26"/>
    </row>
    <row r="1803" spans="1:9">
      <c r="A1803" s="205" t="s">
        <v>388</v>
      </c>
      <c r="B1803" s="122">
        <v>150</v>
      </c>
      <c r="C1803" s="69" t="s">
        <v>44</v>
      </c>
      <c r="D1803" s="69" t="s">
        <v>6</v>
      </c>
      <c r="E1803" s="69" t="s">
        <v>6</v>
      </c>
      <c r="F1803" s="69" t="s">
        <v>45</v>
      </c>
      <c r="G1803" s="69" t="s">
        <v>46</v>
      </c>
      <c r="H1803" s="70">
        <v>61102</v>
      </c>
      <c r="I1803" s="26">
        <f>B1802+B1803+B1801</f>
        <v>3180</v>
      </c>
    </row>
    <row r="1804" spans="1:9">
      <c r="A1804" s="205" t="s">
        <v>3364</v>
      </c>
      <c r="B1804" s="122">
        <v>400</v>
      </c>
      <c r="C1804" s="69" t="s">
        <v>44</v>
      </c>
      <c r="D1804" s="69" t="s">
        <v>6</v>
      </c>
      <c r="E1804" s="69" t="s">
        <v>6</v>
      </c>
      <c r="F1804" s="69" t="s">
        <v>45</v>
      </c>
      <c r="G1804" s="69" t="s">
        <v>46</v>
      </c>
      <c r="H1804" s="70">
        <v>61104</v>
      </c>
      <c r="I1804" s="26"/>
    </row>
    <row r="1805" spans="1:9" ht="15.75" thickBot="1">
      <c r="A1805" s="205" t="s">
        <v>3365</v>
      </c>
      <c r="B1805" s="122">
        <v>630</v>
      </c>
      <c r="C1805" s="69" t="s">
        <v>44</v>
      </c>
      <c r="D1805" s="69" t="s">
        <v>6</v>
      </c>
      <c r="E1805" s="69" t="s">
        <v>6</v>
      </c>
      <c r="F1805" s="69" t="s">
        <v>45</v>
      </c>
      <c r="G1805" s="69" t="s">
        <v>46</v>
      </c>
      <c r="H1805" s="70">
        <v>61104</v>
      </c>
      <c r="I1805" s="26">
        <f>B1805+B1804</f>
        <v>1030</v>
      </c>
    </row>
    <row r="1806" spans="1:9" ht="22.5" customHeight="1" thickTop="1" thickBot="1">
      <c r="A1806" s="642" t="s">
        <v>3448</v>
      </c>
      <c r="B1806" s="38">
        <f>SUM(B1723:B1805)</f>
        <v>64118.7</v>
      </c>
      <c r="C1806" s="45"/>
      <c r="D1806" s="39"/>
      <c r="E1806" s="39"/>
      <c r="F1806" s="39"/>
      <c r="G1806" s="39"/>
      <c r="H1806" s="39"/>
      <c r="I1806" s="120">
        <f>SUM(I1723:I1805)</f>
        <v>64118.7</v>
      </c>
    </row>
    <row r="1807" spans="1:9" ht="17.25" thickTop="1">
      <c r="A1807" s="351"/>
      <c r="B1807" s="40"/>
      <c r="C1807" s="47"/>
      <c r="D1807" s="35"/>
      <c r="E1807" s="35"/>
      <c r="F1807" s="35"/>
      <c r="G1807" s="35"/>
      <c r="H1807" s="35"/>
      <c r="I1807" s="52"/>
    </row>
    <row r="1808" spans="1:9" ht="16.5">
      <c r="A1808" s="351"/>
      <c r="B1808" s="40"/>
      <c r="C1808" s="47"/>
      <c r="D1808" s="35"/>
      <c r="E1808" s="35"/>
      <c r="F1808" s="35"/>
      <c r="G1808" s="35"/>
      <c r="H1808" s="35"/>
      <c r="I1808" s="52"/>
    </row>
    <row r="1809" spans="1:9" ht="16.5">
      <c r="A1809" s="351"/>
      <c r="B1809" s="40"/>
      <c r="C1809" s="47"/>
      <c r="D1809" s="35"/>
      <c r="E1809" s="35"/>
      <c r="F1809" s="35"/>
      <c r="G1809" s="35"/>
      <c r="H1809" s="35"/>
      <c r="I1809" s="52"/>
    </row>
    <row r="1810" spans="1:9" ht="17.25" customHeight="1">
      <c r="A1810" s="320" t="s">
        <v>3680</v>
      </c>
      <c r="B1810" s="124"/>
      <c r="C1810" s="47"/>
      <c r="D1810" s="35"/>
      <c r="E1810" s="35"/>
      <c r="F1810" s="35"/>
      <c r="G1810" s="35"/>
      <c r="H1810" s="35"/>
      <c r="I1810" s="36"/>
    </row>
    <row r="1811" spans="1:9" ht="28.5" customHeight="1">
      <c r="A1811" s="319" t="s">
        <v>35</v>
      </c>
      <c r="B1811" s="37" t="s">
        <v>36</v>
      </c>
      <c r="C1811" s="5" t="s">
        <v>37</v>
      </c>
      <c r="D1811" s="5" t="s">
        <v>38</v>
      </c>
      <c r="E1811" s="5" t="s">
        <v>39</v>
      </c>
      <c r="F1811" s="5" t="s">
        <v>40</v>
      </c>
      <c r="G1811" s="5" t="s">
        <v>41</v>
      </c>
      <c r="H1811" s="125" t="s">
        <v>42</v>
      </c>
      <c r="I1811" s="125" t="s">
        <v>43</v>
      </c>
    </row>
    <row r="1812" spans="1:9">
      <c r="A1812" s="96" t="s">
        <v>598</v>
      </c>
      <c r="B1812" s="14">
        <v>12000</v>
      </c>
      <c r="C1812" s="12">
        <v>1</v>
      </c>
      <c r="D1812" s="9" t="s">
        <v>6</v>
      </c>
      <c r="E1812" s="9" t="s">
        <v>6</v>
      </c>
      <c r="F1812" s="9" t="s">
        <v>45</v>
      </c>
      <c r="G1812" s="9" t="s">
        <v>46</v>
      </c>
      <c r="H1812" s="63" t="s">
        <v>153</v>
      </c>
      <c r="I1812" s="82"/>
    </row>
    <row r="1813" spans="1:9">
      <c r="A1813" s="96" t="s">
        <v>560</v>
      </c>
      <c r="B1813" s="14">
        <v>8424</v>
      </c>
      <c r="C1813" s="12">
        <v>1</v>
      </c>
      <c r="D1813" s="9" t="s">
        <v>6</v>
      </c>
      <c r="E1813" s="9" t="s">
        <v>6</v>
      </c>
      <c r="F1813" s="9" t="s">
        <v>45</v>
      </c>
      <c r="G1813" s="9" t="s">
        <v>46</v>
      </c>
      <c r="H1813" s="63" t="s">
        <v>153</v>
      </c>
      <c r="I1813" s="82"/>
    </row>
    <row r="1814" spans="1:9">
      <c r="A1814" s="96" t="s">
        <v>154</v>
      </c>
      <c r="B1814" s="14">
        <v>6000</v>
      </c>
      <c r="C1814" s="12">
        <v>1</v>
      </c>
      <c r="D1814" s="9" t="s">
        <v>6</v>
      </c>
      <c r="E1814" s="9" t="s">
        <v>6</v>
      </c>
      <c r="F1814" s="9" t="s">
        <v>45</v>
      </c>
      <c r="G1814" s="9" t="s">
        <v>46</v>
      </c>
      <c r="H1814" s="63" t="s">
        <v>153</v>
      </c>
      <c r="I1814" s="82"/>
    </row>
    <row r="1815" spans="1:9">
      <c r="A1815" s="96" t="s">
        <v>199</v>
      </c>
      <c r="B1815" s="14">
        <v>8724</v>
      </c>
      <c r="C1815" s="12">
        <v>1</v>
      </c>
      <c r="D1815" s="9" t="s">
        <v>6</v>
      </c>
      <c r="E1815" s="9" t="s">
        <v>6</v>
      </c>
      <c r="F1815" s="9" t="s">
        <v>45</v>
      </c>
      <c r="G1815" s="9" t="s">
        <v>46</v>
      </c>
      <c r="H1815" s="63" t="s">
        <v>153</v>
      </c>
      <c r="I1815" s="83">
        <f>B1815+B1813+B1812+B1814</f>
        <v>35148</v>
      </c>
    </row>
    <row r="1816" spans="1:9">
      <c r="A1816" s="20" t="s">
        <v>2958</v>
      </c>
      <c r="B1816" s="14">
        <v>1000</v>
      </c>
      <c r="C1816" s="12">
        <v>1</v>
      </c>
      <c r="D1816" s="9" t="s">
        <v>6</v>
      </c>
      <c r="E1816" s="9" t="s">
        <v>6</v>
      </c>
      <c r="F1816" s="9" t="s">
        <v>44</v>
      </c>
      <c r="G1816" s="9" t="s">
        <v>3291</v>
      </c>
      <c r="H1816" s="63" t="s">
        <v>155</v>
      </c>
      <c r="I1816" s="82"/>
    </row>
    <row r="1817" spans="1:9">
      <c r="A1817" s="19" t="s">
        <v>2923</v>
      </c>
      <c r="B1817" s="14">
        <v>702</v>
      </c>
      <c r="C1817" s="12">
        <v>1</v>
      </c>
      <c r="D1817" s="9" t="s">
        <v>6</v>
      </c>
      <c r="E1817" s="9" t="s">
        <v>6</v>
      </c>
      <c r="F1817" s="9" t="s">
        <v>44</v>
      </c>
      <c r="G1817" s="9" t="s">
        <v>3291</v>
      </c>
      <c r="H1817" s="63" t="s">
        <v>155</v>
      </c>
      <c r="I1817" s="82"/>
    </row>
    <row r="1818" spans="1:9">
      <c r="A1818" s="19" t="s">
        <v>2904</v>
      </c>
      <c r="B1818" s="14">
        <v>500</v>
      </c>
      <c r="C1818" s="12">
        <v>1</v>
      </c>
      <c r="D1818" s="9" t="s">
        <v>6</v>
      </c>
      <c r="E1818" s="9" t="s">
        <v>6</v>
      </c>
      <c r="F1818" s="9" t="s">
        <v>44</v>
      </c>
      <c r="G1818" s="9" t="s">
        <v>3291</v>
      </c>
      <c r="H1818" s="63" t="s">
        <v>155</v>
      </c>
      <c r="I1818" s="82"/>
    </row>
    <row r="1819" spans="1:9">
      <c r="A1819" s="19" t="s">
        <v>2948</v>
      </c>
      <c r="B1819" s="14">
        <v>727</v>
      </c>
      <c r="C1819" s="12">
        <v>1</v>
      </c>
      <c r="D1819" s="9" t="s">
        <v>6</v>
      </c>
      <c r="E1819" s="9" t="s">
        <v>6</v>
      </c>
      <c r="F1819" s="9" t="s">
        <v>44</v>
      </c>
      <c r="G1819" s="9" t="s">
        <v>3291</v>
      </c>
      <c r="H1819" s="63" t="s">
        <v>155</v>
      </c>
      <c r="I1819" s="83">
        <f>B1819+B1817+B1816+B1818</f>
        <v>2929</v>
      </c>
    </row>
    <row r="1820" spans="1:9">
      <c r="A1820" s="20" t="s">
        <v>2959</v>
      </c>
      <c r="B1820" s="14">
        <f>4*300</f>
        <v>1200</v>
      </c>
      <c r="C1820" s="12">
        <v>1</v>
      </c>
      <c r="D1820" s="9" t="s">
        <v>6</v>
      </c>
      <c r="E1820" s="9" t="s">
        <v>6</v>
      </c>
      <c r="F1820" s="9" t="s">
        <v>44</v>
      </c>
      <c r="G1820" s="9" t="s">
        <v>3291</v>
      </c>
      <c r="H1820" s="63" t="s">
        <v>156</v>
      </c>
      <c r="I1820" s="83">
        <f>B1820</f>
        <v>1200</v>
      </c>
    </row>
    <row r="1821" spans="1:9" ht="22.5" customHeight="1">
      <c r="A1821" s="20" t="s">
        <v>599</v>
      </c>
      <c r="B1821" s="14">
        <v>975</v>
      </c>
      <c r="C1821" s="12">
        <v>1</v>
      </c>
      <c r="D1821" s="9" t="s">
        <v>6</v>
      </c>
      <c r="E1821" s="9" t="s">
        <v>6</v>
      </c>
      <c r="F1821" s="9" t="s">
        <v>45</v>
      </c>
      <c r="G1821" s="9" t="s">
        <v>46</v>
      </c>
      <c r="H1821" s="63" t="s">
        <v>157</v>
      </c>
      <c r="I1821" s="82"/>
    </row>
    <row r="1822" spans="1:9">
      <c r="A1822" s="20" t="s">
        <v>600</v>
      </c>
      <c r="B1822" s="14">
        <v>684.45</v>
      </c>
      <c r="C1822" s="12">
        <v>1</v>
      </c>
      <c r="D1822" s="9" t="s">
        <v>6</v>
      </c>
      <c r="E1822" s="9" t="s">
        <v>6</v>
      </c>
      <c r="F1822" s="9" t="s">
        <v>45</v>
      </c>
      <c r="G1822" s="9" t="s">
        <v>46</v>
      </c>
      <c r="H1822" s="63" t="s">
        <v>157</v>
      </c>
      <c r="I1822" s="82"/>
    </row>
    <row r="1823" spans="1:9">
      <c r="A1823" s="20" t="s">
        <v>184</v>
      </c>
      <c r="B1823" s="14">
        <v>487.5</v>
      </c>
      <c r="C1823" s="12">
        <v>1</v>
      </c>
      <c r="D1823" s="9" t="s">
        <v>6</v>
      </c>
      <c r="E1823" s="9" t="s">
        <v>6</v>
      </c>
      <c r="F1823" s="9" t="s">
        <v>45</v>
      </c>
      <c r="G1823" s="9" t="s">
        <v>46</v>
      </c>
      <c r="H1823" s="63" t="s">
        <v>157</v>
      </c>
      <c r="I1823" s="82"/>
    </row>
    <row r="1824" spans="1:9">
      <c r="A1824" s="20" t="s">
        <v>601</v>
      </c>
      <c r="B1824" s="14">
        <v>708.83</v>
      </c>
      <c r="C1824" s="12">
        <v>1</v>
      </c>
      <c r="D1824" s="9" t="s">
        <v>6</v>
      </c>
      <c r="E1824" s="9" t="s">
        <v>6</v>
      </c>
      <c r="F1824" s="9" t="s">
        <v>45</v>
      </c>
      <c r="G1824" s="9" t="s">
        <v>46</v>
      </c>
      <c r="H1824" s="63" t="s">
        <v>157</v>
      </c>
      <c r="I1824" s="83">
        <f>B1824+B1822+B1821+B1823</f>
        <v>2855.78</v>
      </c>
    </row>
    <row r="1825" spans="1:9" ht="22.5" customHeight="1">
      <c r="A1825" s="20" t="s">
        <v>602</v>
      </c>
      <c r="B1825" s="14">
        <v>130</v>
      </c>
      <c r="C1825" s="9" t="s">
        <v>44</v>
      </c>
      <c r="D1825" s="9" t="s">
        <v>6</v>
      </c>
      <c r="E1825" s="9" t="s">
        <v>6</v>
      </c>
      <c r="F1825" s="9" t="s">
        <v>45</v>
      </c>
      <c r="G1825" s="9" t="s">
        <v>46</v>
      </c>
      <c r="H1825" s="63" t="s">
        <v>157</v>
      </c>
      <c r="I1825" s="83"/>
    </row>
    <row r="1826" spans="1:9">
      <c r="A1826" s="20" t="s">
        <v>348</v>
      </c>
      <c r="B1826" s="14">
        <v>91.26</v>
      </c>
      <c r="C1826" s="9" t="s">
        <v>44</v>
      </c>
      <c r="D1826" s="9" t="s">
        <v>6</v>
      </c>
      <c r="E1826" s="9" t="s">
        <v>6</v>
      </c>
      <c r="F1826" s="9" t="s">
        <v>45</v>
      </c>
      <c r="G1826" s="9" t="s">
        <v>46</v>
      </c>
      <c r="H1826" s="63" t="s">
        <v>157</v>
      </c>
      <c r="I1826" s="83"/>
    </row>
    <row r="1827" spans="1:9">
      <c r="A1827" s="20" t="s">
        <v>160</v>
      </c>
      <c r="B1827" s="14">
        <v>65</v>
      </c>
      <c r="C1827" s="9" t="s">
        <v>44</v>
      </c>
      <c r="D1827" s="9" t="s">
        <v>6</v>
      </c>
      <c r="E1827" s="9" t="s">
        <v>6</v>
      </c>
      <c r="F1827" s="9" t="s">
        <v>45</v>
      </c>
      <c r="G1827" s="9" t="s">
        <v>46</v>
      </c>
      <c r="H1827" s="63" t="s">
        <v>157</v>
      </c>
      <c r="I1827" s="83"/>
    </row>
    <row r="1828" spans="1:9">
      <c r="A1828" s="19" t="s">
        <v>603</v>
      </c>
      <c r="B1828" s="14">
        <v>94.51</v>
      </c>
      <c r="C1828" s="9" t="s">
        <v>44</v>
      </c>
      <c r="D1828" s="9" t="s">
        <v>6</v>
      </c>
      <c r="E1828" s="9" t="s">
        <v>6</v>
      </c>
      <c r="F1828" s="9" t="s">
        <v>45</v>
      </c>
      <c r="G1828" s="9" t="s">
        <v>46</v>
      </c>
      <c r="H1828" s="63" t="s">
        <v>157</v>
      </c>
      <c r="I1828" s="83">
        <f>B1828+B1826+B1825+B1827</f>
        <v>380.77</v>
      </c>
    </row>
    <row r="1829" spans="1:9" ht="24.75" customHeight="1">
      <c r="A1829" s="20" t="s">
        <v>604</v>
      </c>
      <c r="B1829" s="14">
        <v>1007.5</v>
      </c>
      <c r="C1829" s="12">
        <v>1</v>
      </c>
      <c r="D1829" s="9" t="s">
        <v>6</v>
      </c>
      <c r="E1829" s="9" t="s">
        <v>6</v>
      </c>
      <c r="F1829" s="9" t="s">
        <v>45</v>
      </c>
      <c r="G1829" s="9" t="s">
        <v>46</v>
      </c>
      <c r="H1829" s="63" t="s">
        <v>161</v>
      </c>
      <c r="I1829" s="82"/>
    </row>
    <row r="1830" spans="1:9">
      <c r="A1830" s="20" t="s">
        <v>605</v>
      </c>
      <c r="B1830" s="14">
        <v>707.27</v>
      </c>
      <c r="C1830" s="12">
        <v>1</v>
      </c>
      <c r="D1830" s="9" t="s">
        <v>6</v>
      </c>
      <c r="E1830" s="9" t="s">
        <v>6</v>
      </c>
      <c r="F1830" s="9" t="s">
        <v>45</v>
      </c>
      <c r="G1830" s="9" t="s">
        <v>46</v>
      </c>
      <c r="H1830" s="63" t="s">
        <v>161</v>
      </c>
      <c r="I1830" s="82"/>
    </row>
    <row r="1831" spans="1:9">
      <c r="A1831" s="20" t="s">
        <v>606</v>
      </c>
      <c r="B1831" s="14">
        <v>503.75</v>
      </c>
      <c r="C1831" s="12">
        <v>1</v>
      </c>
      <c r="D1831" s="9" t="s">
        <v>6</v>
      </c>
      <c r="E1831" s="9" t="s">
        <v>6</v>
      </c>
      <c r="F1831" s="9" t="s">
        <v>45</v>
      </c>
      <c r="G1831" s="9" t="s">
        <v>46</v>
      </c>
      <c r="H1831" s="63" t="s">
        <v>161</v>
      </c>
      <c r="I1831" s="82"/>
    </row>
    <row r="1832" spans="1:9">
      <c r="A1832" s="19" t="s">
        <v>607</v>
      </c>
      <c r="B1832" s="14">
        <v>732.45</v>
      </c>
      <c r="C1832" s="12">
        <v>1</v>
      </c>
      <c r="D1832" s="9" t="s">
        <v>6</v>
      </c>
      <c r="E1832" s="9" t="s">
        <v>6</v>
      </c>
      <c r="F1832" s="9" t="s">
        <v>45</v>
      </c>
      <c r="G1832" s="9" t="s">
        <v>46</v>
      </c>
      <c r="H1832" s="63" t="s">
        <v>161</v>
      </c>
      <c r="I1832" s="83">
        <f>B1832+B1830+B1829+B1831</f>
        <v>2950.9700000000003</v>
      </c>
    </row>
    <row r="1833" spans="1:9">
      <c r="A1833" s="19" t="s">
        <v>3871</v>
      </c>
      <c r="B1833" s="14">
        <v>5000</v>
      </c>
      <c r="C1833" s="12">
        <v>1</v>
      </c>
      <c r="D1833" s="9" t="s">
        <v>6</v>
      </c>
      <c r="E1833" s="9" t="s">
        <v>6</v>
      </c>
      <c r="F1833" s="9" t="s">
        <v>45</v>
      </c>
      <c r="G1833" s="9" t="s">
        <v>46</v>
      </c>
      <c r="H1833" s="63" t="s">
        <v>163</v>
      </c>
      <c r="I1833" s="83">
        <f t="shared" ref="I1833:I1838" si="16">B1833</f>
        <v>5000</v>
      </c>
    </row>
    <row r="1834" spans="1:9" ht="23.25" customHeight="1">
      <c r="A1834" s="20" t="s">
        <v>3975</v>
      </c>
      <c r="B1834" s="128">
        <f>2*125</f>
        <v>250</v>
      </c>
      <c r="C1834" s="12">
        <v>1</v>
      </c>
      <c r="D1834" s="9" t="s">
        <v>6</v>
      </c>
      <c r="E1834" s="9" t="s">
        <v>6</v>
      </c>
      <c r="F1834" s="9" t="s">
        <v>44</v>
      </c>
      <c r="G1834" s="9" t="s">
        <v>3291</v>
      </c>
      <c r="H1834" s="129" t="s">
        <v>164</v>
      </c>
      <c r="I1834" s="83">
        <f t="shared" si="16"/>
        <v>250</v>
      </c>
    </row>
    <row r="1835" spans="1:9" ht="24" customHeight="1">
      <c r="A1835" s="20" t="s">
        <v>2960</v>
      </c>
      <c r="B1835" s="128">
        <f>4*60</f>
        <v>240</v>
      </c>
      <c r="C1835" s="12">
        <v>1</v>
      </c>
      <c r="D1835" s="9" t="s">
        <v>6</v>
      </c>
      <c r="E1835" s="9" t="s">
        <v>6</v>
      </c>
      <c r="F1835" s="9" t="s">
        <v>44</v>
      </c>
      <c r="G1835" s="9" t="s">
        <v>3291</v>
      </c>
      <c r="H1835" s="129" t="s">
        <v>164</v>
      </c>
      <c r="I1835" s="83">
        <f t="shared" si="16"/>
        <v>240</v>
      </c>
    </row>
    <row r="1836" spans="1:9" ht="22.5" customHeight="1">
      <c r="A1836" s="71" t="s">
        <v>608</v>
      </c>
      <c r="B1836" s="128">
        <v>1000</v>
      </c>
      <c r="C1836" s="106">
        <v>1</v>
      </c>
      <c r="D1836" s="130" t="s">
        <v>6</v>
      </c>
      <c r="E1836" s="130" t="s">
        <v>6</v>
      </c>
      <c r="F1836" s="130" t="s">
        <v>45</v>
      </c>
      <c r="G1836" s="130" t="s">
        <v>46</v>
      </c>
      <c r="H1836" s="129" t="s">
        <v>165</v>
      </c>
      <c r="I1836" s="83">
        <f t="shared" si="16"/>
        <v>1000</v>
      </c>
    </row>
    <row r="1837" spans="1:9" ht="15.75" customHeight="1">
      <c r="A1837" s="21" t="s">
        <v>610</v>
      </c>
      <c r="B1837" s="17">
        <v>1500</v>
      </c>
      <c r="C1837" s="73" t="s">
        <v>44</v>
      </c>
      <c r="D1837" s="73" t="s">
        <v>6</v>
      </c>
      <c r="E1837" s="73" t="s">
        <v>6</v>
      </c>
      <c r="F1837" s="73" t="s">
        <v>45</v>
      </c>
      <c r="G1837" s="73" t="s">
        <v>46</v>
      </c>
      <c r="H1837" s="64">
        <v>54101</v>
      </c>
      <c r="I1837" s="83">
        <f t="shared" si="16"/>
        <v>1500</v>
      </c>
    </row>
    <row r="1838" spans="1:9">
      <c r="A1838" s="21" t="s">
        <v>611</v>
      </c>
      <c r="B1838" s="17">
        <v>200</v>
      </c>
      <c r="C1838" s="15" t="s">
        <v>44</v>
      </c>
      <c r="D1838" s="15" t="s">
        <v>6</v>
      </c>
      <c r="E1838" s="15" t="s">
        <v>6</v>
      </c>
      <c r="F1838" s="15" t="s">
        <v>45</v>
      </c>
      <c r="G1838" s="15" t="s">
        <v>46</v>
      </c>
      <c r="H1838" s="64">
        <v>54104</v>
      </c>
      <c r="I1838" s="83">
        <f t="shared" si="16"/>
        <v>200</v>
      </c>
    </row>
    <row r="1839" spans="1:9">
      <c r="A1839" s="21" t="s">
        <v>612</v>
      </c>
      <c r="B1839" s="17">
        <v>500</v>
      </c>
      <c r="C1839" s="73" t="s">
        <v>44</v>
      </c>
      <c r="D1839" s="73" t="s">
        <v>6</v>
      </c>
      <c r="E1839" s="73" t="s">
        <v>6</v>
      </c>
      <c r="F1839" s="73" t="s">
        <v>45</v>
      </c>
      <c r="G1839" s="73" t="s">
        <v>46</v>
      </c>
      <c r="H1839" s="77" t="s">
        <v>170</v>
      </c>
      <c r="I1839" s="83"/>
    </row>
    <row r="1840" spans="1:9">
      <c r="A1840" s="21" t="s">
        <v>613</v>
      </c>
      <c r="B1840" s="17">
        <v>200</v>
      </c>
      <c r="C1840" s="73" t="s">
        <v>44</v>
      </c>
      <c r="D1840" s="73" t="s">
        <v>6</v>
      </c>
      <c r="E1840" s="73" t="s">
        <v>6</v>
      </c>
      <c r="F1840" s="73" t="s">
        <v>45</v>
      </c>
      <c r="G1840" s="73" t="s">
        <v>46</v>
      </c>
      <c r="H1840" s="77" t="s">
        <v>170</v>
      </c>
      <c r="I1840" s="83"/>
    </row>
    <row r="1841" spans="1:9">
      <c r="A1841" s="21" t="s">
        <v>614</v>
      </c>
      <c r="B1841" s="17">
        <v>40</v>
      </c>
      <c r="C1841" s="73" t="s">
        <v>44</v>
      </c>
      <c r="D1841" s="73" t="s">
        <v>6</v>
      </c>
      <c r="E1841" s="73" t="s">
        <v>6</v>
      </c>
      <c r="F1841" s="73" t="s">
        <v>45</v>
      </c>
      <c r="G1841" s="73" t="s">
        <v>46</v>
      </c>
      <c r="H1841" s="77" t="s">
        <v>170</v>
      </c>
      <c r="I1841" s="82"/>
    </row>
    <row r="1842" spans="1:9">
      <c r="A1842" s="21" t="s">
        <v>615</v>
      </c>
      <c r="B1842" s="17">
        <v>75</v>
      </c>
      <c r="C1842" s="73" t="s">
        <v>44</v>
      </c>
      <c r="D1842" s="73" t="s">
        <v>6</v>
      </c>
      <c r="E1842" s="73" t="s">
        <v>6</v>
      </c>
      <c r="F1842" s="73" t="s">
        <v>45</v>
      </c>
      <c r="G1842" s="73" t="s">
        <v>46</v>
      </c>
      <c r="H1842" s="77" t="s">
        <v>170</v>
      </c>
      <c r="I1842" s="82"/>
    </row>
    <row r="1843" spans="1:9">
      <c r="A1843" s="22" t="s">
        <v>616</v>
      </c>
      <c r="B1843" s="17">
        <v>75</v>
      </c>
      <c r="C1843" s="73" t="s">
        <v>44</v>
      </c>
      <c r="D1843" s="73" t="s">
        <v>6</v>
      </c>
      <c r="E1843" s="73" t="s">
        <v>6</v>
      </c>
      <c r="F1843" s="73" t="s">
        <v>45</v>
      </c>
      <c r="G1843" s="73" t="s">
        <v>46</v>
      </c>
      <c r="H1843" s="77" t="s">
        <v>170</v>
      </c>
      <c r="I1843" s="82"/>
    </row>
    <row r="1844" spans="1:9">
      <c r="A1844" s="21" t="s">
        <v>617</v>
      </c>
      <c r="B1844" s="17">
        <v>35</v>
      </c>
      <c r="C1844" s="73" t="s">
        <v>44</v>
      </c>
      <c r="D1844" s="73" t="s">
        <v>6</v>
      </c>
      <c r="E1844" s="73" t="s">
        <v>6</v>
      </c>
      <c r="F1844" s="73" t="s">
        <v>45</v>
      </c>
      <c r="G1844" s="73" t="s">
        <v>46</v>
      </c>
      <c r="H1844" s="77" t="s">
        <v>170</v>
      </c>
      <c r="I1844" s="82"/>
    </row>
    <row r="1845" spans="1:9">
      <c r="A1845" s="21" t="s">
        <v>618</v>
      </c>
      <c r="B1845" s="17">
        <v>25</v>
      </c>
      <c r="C1845" s="73" t="s">
        <v>44</v>
      </c>
      <c r="D1845" s="73" t="s">
        <v>6</v>
      </c>
      <c r="E1845" s="73" t="s">
        <v>6</v>
      </c>
      <c r="F1845" s="73" t="s">
        <v>45</v>
      </c>
      <c r="G1845" s="73" t="s">
        <v>46</v>
      </c>
      <c r="H1845" s="77" t="s">
        <v>170</v>
      </c>
      <c r="I1845" s="82"/>
    </row>
    <row r="1846" spans="1:9" ht="14.25" customHeight="1">
      <c r="A1846" s="21" t="s">
        <v>619</v>
      </c>
      <c r="B1846" s="17">
        <v>60</v>
      </c>
      <c r="C1846" s="73" t="s">
        <v>44</v>
      </c>
      <c r="D1846" s="73" t="s">
        <v>6</v>
      </c>
      <c r="E1846" s="73" t="s">
        <v>6</v>
      </c>
      <c r="F1846" s="73" t="s">
        <v>45</v>
      </c>
      <c r="G1846" s="73" t="s">
        <v>46</v>
      </c>
      <c r="H1846" s="77" t="s">
        <v>170</v>
      </c>
      <c r="I1846" s="82"/>
    </row>
    <row r="1847" spans="1:9">
      <c r="A1847" s="21" t="s">
        <v>620</v>
      </c>
      <c r="B1847" s="17">
        <v>35</v>
      </c>
      <c r="C1847" s="73" t="s">
        <v>44</v>
      </c>
      <c r="D1847" s="73" t="s">
        <v>6</v>
      </c>
      <c r="E1847" s="73" t="s">
        <v>6</v>
      </c>
      <c r="F1847" s="73" t="s">
        <v>45</v>
      </c>
      <c r="G1847" s="73" t="s">
        <v>46</v>
      </c>
      <c r="H1847" s="77" t="s">
        <v>170</v>
      </c>
      <c r="I1847" s="82"/>
    </row>
    <row r="1848" spans="1:9">
      <c r="A1848" s="21" t="s">
        <v>621</v>
      </c>
      <c r="B1848" s="17">
        <v>25</v>
      </c>
      <c r="C1848" s="73" t="s">
        <v>44</v>
      </c>
      <c r="D1848" s="73" t="s">
        <v>6</v>
      </c>
      <c r="E1848" s="73" t="s">
        <v>6</v>
      </c>
      <c r="F1848" s="73" t="s">
        <v>45</v>
      </c>
      <c r="G1848" s="73" t="s">
        <v>46</v>
      </c>
      <c r="H1848" s="77" t="s">
        <v>170</v>
      </c>
      <c r="I1848" s="82"/>
    </row>
    <row r="1849" spans="1:9">
      <c r="A1849" s="21" t="s">
        <v>490</v>
      </c>
      <c r="B1849" s="17">
        <v>15</v>
      </c>
      <c r="C1849" s="73" t="s">
        <v>44</v>
      </c>
      <c r="D1849" s="73" t="s">
        <v>6</v>
      </c>
      <c r="E1849" s="73" t="s">
        <v>6</v>
      </c>
      <c r="F1849" s="73" t="s">
        <v>45</v>
      </c>
      <c r="G1849" s="73" t="s">
        <v>46</v>
      </c>
      <c r="H1849" s="77" t="s">
        <v>170</v>
      </c>
      <c r="I1849" s="82"/>
    </row>
    <row r="1850" spans="1:9">
      <c r="A1850" s="21" t="s">
        <v>571</v>
      </c>
      <c r="B1850" s="17">
        <v>10</v>
      </c>
      <c r="C1850" s="73" t="s">
        <v>44</v>
      </c>
      <c r="D1850" s="73" t="s">
        <v>6</v>
      </c>
      <c r="E1850" s="73" t="s">
        <v>6</v>
      </c>
      <c r="F1850" s="73" t="s">
        <v>45</v>
      </c>
      <c r="G1850" s="73" t="s">
        <v>46</v>
      </c>
      <c r="H1850" s="77">
        <v>54105</v>
      </c>
      <c r="I1850" s="82"/>
    </row>
    <row r="1851" spans="1:9">
      <c r="A1851" s="21" t="s">
        <v>622</v>
      </c>
      <c r="B1851" s="17">
        <v>25</v>
      </c>
      <c r="C1851" s="73" t="s">
        <v>44</v>
      </c>
      <c r="D1851" s="73" t="s">
        <v>6</v>
      </c>
      <c r="E1851" s="73" t="s">
        <v>6</v>
      </c>
      <c r="F1851" s="73" t="s">
        <v>45</v>
      </c>
      <c r="G1851" s="73" t="s">
        <v>46</v>
      </c>
      <c r="H1851" s="77" t="s">
        <v>170</v>
      </c>
      <c r="I1851" s="82"/>
    </row>
    <row r="1852" spans="1:9">
      <c r="A1852" s="21" t="s">
        <v>623</v>
      </c>
      <c r="B1852" s="17">
        <v>11</v>
      </c>
      <c r="C1852" s="73" t="s">
        <v>44</v>
      </c>
      <c r="D1852" s="73" t="s">
        <v>6</v>
      </c>
      <c r="E1852" s="73" t="s">
        <v>6</v>
      </c>
      <c r="F1852" s="73" t="s">
        <v>45</v>
      </c>
      <c r="G1852" s="73" t="s">
        <v>46</v>
      </c>
      <c r="H1852" s="77" t="s">
        <v>170</v>
      </c>
      <c r="I1852" s="82"/>
    </row>
    <row r="1853" spans="1:9">
      <c r="A1853" s="21" t="s">
        <v>624</v>
      </c>
      <c r="B1853" s="17">
        <v>10</v>
      </c>
      <c r="C1853" s="73" t="s">
        <v>44</v>
      </c>
      <c r="D1853" s="73" t="s">
        <v>6</v>
      </c>
      <c r="E1853" s="73" t="s">
        <v>6</v>
      </c>
      <c r="F1853" s="73" t="s">
        <v>45</v>
      </c>
      <c r="G1853" s="73" t="s">
        <v>46</v>
      </c>
      <c r="H1853" s="64">
        <v>54105</v>
      </c>
      <c r="I1853" s="83">
        <f>B1853+B1852+B1851+B1850+B1849+B1848+B1847+B1845+B1844+B1843+B1841+B1840+B1839+B1842+B1846</f>
        <v>1141</v>
      </c>
    </row>
    <row r="1854" spans="1:9">
      <c r="A1854" s="21" t="s">
        <v>625</v>
      </c>
      <c r="B1854" s="76">
        <v>75</v>
      </c>
      <c r="C1854" s="73" t="s">
        <v>44</v>
      </c>
      <c r="D1854" s="73" t="s">
        <v>6</v>
      </c>
      <c r="E1854" s="73" t="s">
        <v>6</v>
      </c>
      <c r="F1854" s="73" t="s">
        <v>45</v>
      </c>
      <c r="G1854" s="73" t="s">
        <v>46</v>
      </c>
      <c r="H1854" s="64">
        <v>54107</v>
      </c>
      <c r="I1854" s="82"/>
    </row>
    <row r="1855" spans="1:9">
      <c r="A1855" s="21" t="s">
        <v>626</v>
      </c>
      <c r="B1855" s="76">
        <v>80</v>
      </c>
      <c r="C1855" s="73" t="s">
        <v>44</v>
      </c>
      <c r="D1855" s="73" t="s">
        <v>6</v>
      </c>
      <c r="E1855" s="73" t="s">
        <v>6</v>
      </c>
      <c r="F1855" s="73" t="s">
        <v>45</v>
      </c>
      <c r="G1855" s="73" t="s">
        <v>46</v>
      </c>
      <c r="H1855" s="77" t="s">
        <v>173</v>
      </c>
      <c r="I1855" s="82"/>
    </row>
    <row r="1856" spans="1:9">
      <c r="A1856" s="21" t="s">
        <v>627</v>
      </c>
      <c r="B1856" s="76">
        <v>75</v>
      </c>
      <c r="C1856" s="73" t="s">
        <v>44</v>
      </c>
      <c r="D1856" s="73" t="s">
        <v>6</v>
      </c>
      <c r="E1856" s="73" t="s">
        <v>6</v>
      </c>
      <c r="F1856" s="73" t="s">
        <v>45</v>
      </c>
      <c r="G1856" s="73" t="s">
        <v>46</v>
      </c>
      <c r="H1856" s="77" t="s">
        <v>173</v>
      </c>
      <c r="I1856" s="83">
        <f>B1856+B1854+B1855</f>
        <v>230</v>
      </c>
    </row>
    <row r="1857" spans="1:9">
      <c r="A1857" s="21" t="s">
        <v>628</v>
      </c>
      <c r="B1857" s="76">
        <v>145</v>
      </c>
      <c r="C1857" s="73" t="s">
        <v>44</v>
      </c>
      <c r="D1857" s="73" t="s">
        <v>6</v>
      </c>
      <c r="E1857" s="73" t="s">
        <v>6</v>
      </c>
      <c r="F1857" s="73" t="s">
        <v>45</v>
      </c>
      <c r="G1857" s="73" t="s">
        <v>46</v>
      </c>
      <c r="H1857" s="77" t="s">
        <v>629</v>
      </c>
      <c r="I1857" s="83">
        <f>B1857</f>
        <v>145</v>
      </c>
    </row>
    <row r="1858" spans="1:9">
      <c r="A1858" s="21" t="s">
        <v>630</v>
      </c>
      <c r="B1858" s="17">
        <v>25</v>
      </c>
      <c r="C1858" s="73" t="s">
        <v>44</v>
      </c>
      <c r="D1858" s="73" t="s">
        <v>6</v>
      </c>
      <c r="E1858" s="73" t="s">
        <v>6</v>
      </c>
      <c r="F1858" s="73" t="s">
        <v>45</v>
      </c>
      <c r="G1858" s="73" t="s">
        <v>46</v>
      </c>
      <c r="H1858" s="77" t="s">
        <v>175</v>
      </c>
      <c r="I1858" s="82"/>
    </row>
    <row r="1859" spans="1:9">
      <c r="A1859" s="21" t="s">
        <v>631</v>
      </c>
      <c r="B1859" s="17">
        <v>15</v>
      </c>
      <c r="C1859" s="73" t="s">
        <v>44</v>
      </c>
      <c r="D1859" s="73" t="s">
        <v>6</v>
      </c>
      <c r="E1859" s="73" t="s">
        <v>6</v>
      </c>
      <c r="F1859" s="73" t="s">
        <v>45</v>
      </c>
      <c r="G1859" s="73" t="s">
        <v>46</v>
      </c>
      <c r="H1859" s="77" t="s">
        <v>175</v>
      </c>
      <c r="I1859" s="82"/>
    </row>
    <row r="1860" spans="1:9">
      <c r="A1860" s="21" t="s">
        <v>632</v>
      </c>
      <c r="B1860" s="17">
        <v>25</v>
      </c>
      <c r="C1860" s="73" t="s">
        <v>44</v>
      </c>
      <c r="D1860" s="73" t="s">
        <v>6</v>
      </c>
      <c r="E1860" s="73" t="s">
        <v>6</v>
      </c>
      <c r="F1860" s="73" t="s">
        <v>45</v>
      </c>
      <c r="G1860" s="73" t="s">
        <v>46</v>
      </c>
      <c r="H1860" s="77">
        <v>54114</v>
      </c>
      <c r="I1860" s="82"/>
    </row>
    <row r="1861" spans="1:9">
      <c r="A1861" s="21" t="s">
        <v>633</v>
      </c>
      <c r="B1861" s="17">
        <v>20</v>
      </c>
      <c r="C1861" s="73" t="s">
        <v>44</v>
      </c>
      <c r="D1861" s="73" t="s">
        <v>6</v>
      </c>
      <c r="E1861" s="73" t="s">
        <v>6</v>
      </c>
      <c r="F1861" s="73" t="s">
        <v>45</v>
      </c>
      <c r="G1861" s="73" t="s">
        <v>46</v>
      </c>
      <c r="H1861" s="77" t="s">
        <v>175</v>
      </c>
      <c r="I1861" s="82"/>
    </row>
    <row r="1862" spans="1:9">
      <c r="A1862" s="21" t="s">
        <v>634</v>
      </c>
      <c r="B1862" s="17">
        <v>30</v>
      </c>
      <c r="C1862" s="73" t="s">
        <v>44</v>
      </c>
      <c r="D1862" s="73" t="s">
        <v>6</v>
      </c>
      <c r="E1862" s="73" t="s">
        <v>6</v>
      </c>
      <c r="F1862" s="73" t="s">
        <v>45</v>
      </c>
      <c r="G1862" s="73" t="s">
        <v>46</v>
      </c>
      <c r="H1862" s="77">
        <v>54114</v>
      </c>
      <c r="I1862" s="82"/>
    </row>
    <row r="1863" spans="1:9">
      <c r="A1863" s="21" t="s">
        <v>635</v>
      </c>
      <c r="B1863" s="17">
        <v>15</v>
      </c>
      <c r="C1863" s="73" t="s">
        <v>44</v>
      </c>
      <c r="D1863" s="73" t="s">
        <v>6</v>
      </c>
      <c r="E1863" s="73" t="s">
        <v>6</v>
      </c>
      <c r="F1863" s="73" t="s">
        <v>45</v>
      </c>
      <c r="G1863" s="73" t="s">
        <v>46</v>
      </c>
      <c r="H1863" s="77">
        <v>54114</v>
      </c>
      <c r="I1863" s="82"/>
    </row>
    <row r="1864" spans="1:9">
      <c r="A1864" s="21" t="s">
        <v>636</v>
      </c>
      <c r="B1864" s="17">
        <v>15</v>
      </c>
      <c r="C1864" s="73" t="s">
        <v>44</v>
      </c>
      <c r="D1864" s="73" t="s">
        <v>6</v>
      </c>
      <c r="E1864" s="73" t="s">
        <v>6</v>
      </c>
      <c r="F1864" s="73" t="s">
        <v>45</v>
      </c>
      <c r="G1864" s="73" t="s">
        <v>46</v>
      </c>
      <c r="H1864" s="77">
        <v>54114</v>
      </c>
      <c r="I1864" s="82"/>
    </row>
    <row r="1865" spans="1:9">
      <c r="A1865" s="21" t="s">
        <v>637</v>
      </c>
      <c r="B1865" s="17">
        <v>35</v>
      </c>
      <c r="C1865" s="73" t="s">
        <v>44</v>
      </c>
      <c r="D1865" s="73" t="s">
        <v>6</v>
      </c>
      <c r="E1865" s="73" t="s">
        <v>6</v>
      </c>
      <c r="F1865" s="73" t="s">
        <v>45</v>
      </c>
      <c r="G1865" s="73" t="s">
        <v>46</v>
      </c>
      <c r="H1865" s="77">
        <v>54114</v>
      </c>
      <c r="I1865" s="82"/>
    </row>
    <row r="1866" spans="1:9">
      <c r="A1866" s="21" t="s">
        <v>638</v>
      </c>
      <c r="B1866" s="17">
        <v>15</v>
      </c>
      <c r="C1866" s="73" t="s">
        <v>44</v>
      </c>
      <c r="D1866" s="73" t="s">
        <v>6</v>
      </c>
      <c r="E1866" s="73" t="s">
        <v>6</v>
      </c>
      <c r="F1866" s="73" t="s">
        <v>45</v>
      </c>
      <c r="G1866" s="73" t="s">
        <v>46</v>
      </c>
      <c r="H1866" s="77">
        <v>54114</v>
      </c>
      <c r="I1866" s="82"/>
    </row>
    <row r="1867" spans="1:9">
      <c r="A1867" s="21" t="s">
        <v>437</v>
      </c>
      <c r="B1867" s="17">
        <v>10</v>
      </c>
      <c r="C1867" s="73" t="s">
        <v>44</v>
      </c>
      <c r="D1867" s="73" t="s">
        <v>6</v>
      </c>
      <c r="E1867" s="73" t="s">
        <v>6</v>
      </c>
      <c r="F1867" s="73" t="s">
        <v>45</v>
      </c>
      <c r="G1867" s="73" t="s">
        <v>46</v>
      </c>
      <c r="H1867" s="77">
        <v>54114</v>
      </c>
      <c r="I1867" s="82"/>
    </row>
    <row r="1868" spans="1:9">
      <c r="A1868" s="21" t="s">
        <v>639</v>
      </c>
      <c r="B1868" s="17">
        <v>10</v>
      </c>
      <c r="C1868" s="73" t="s">
        <v>44</v>
      </c>
      <c r="D1868" s="73" t="s">
        <v>6</v>
      </c>
      <c r="E1868" s="73" t="s">
        <v>6</v>
      </c>
      <c r="F1868" s="73" t="s">
        <v>45</v>
      </c>
      <c r="G1868" s="73" t="s">
        <v>46</v>
      </c>
      <c r="H1868" s="77">
        <v>54114</v>
      </c>
      <c r="I1868" s="82"/>
    </row>
    <row r="1869" spans="1:9">
      <c r="A1869" s="21" t="s">
        <v>373</v>
      </c>
      <c r="B1869" s="17">
        <v>15</v>
      </c>
      <c r="C1869" s="73" t="s">
        <v>44</v>
      </c>
      <c r="D1869" s="73" t="s">
        <v>6</v>
      </c>
      <c r="E1869" s="73" t="s">
        <v>6</v>
      </c>
      <c r="F1869" s="73" t="s">
        <v>45</v>
      </c>
      <c r="G1869" s="73" t="s">
        <v>46</v>
      </c>
      <c r="H1869" s="77">
        <v>54114</v>
      </c>
      <c r="I1869" s="82"/>
    </row>
    <row r="1870" spans="1:9">
      <c r="A1870" s="21" t="s">
        <v>640</v>
      </c>
      <c r="B1870" s="17">
        <v>60</v>
      </c>
      <c r="C1870" s="73" t="s">
        <v>44</v>
      </c>
      <c r="D1870" s="73" t="s">
        <v>6</v>
      </c>
      <c r="E1870" s="73" t="s">
        <v>6</v>
      </c>
      <c r="F1870" s="73" t="s">
        <v>45</v>
      </c>
      <c r="G1870" s="73" t="s">
        <v>46</v>
      </c>
      <c r="H1870" s="77">
        <v>54114</v>
      </c>
      <c r="I1870" s="82"/>
    </row>
    <row r="1871" spans="1:9">
      <c r="A1871" s="21" t="s">
        <v>318</v>
      </c>
      <c r="B1871" s="17">
        <v>10</v>
      </c>
      <c r="C1871" s="73" t="s">
        <v>44</v>
      </c>
      <c r="D1871" s="73" t="s">
        <v>6</v>
      </c>
      <c r="E1871" s="73" t="s">
        <v>6</v>
      </c>
      <c r="F1871" s="73" t="s">
        <v>45</v>
      </c>
      <c r="G1871" s="73" t="s">
        <v>46</v>
      </c>
      <c r="H1871" s="77">
        <v>54114</v>
      </c>
      <c r="I1871" s="82"/>
    </row>
    <row r="1872" spans="1:9">
      <c r="A1872" s="21" t="s">
        <v>641</v>
      </c>
      <c r="B1872" s="17">
        <v>10</v>
      </c>
      <c r="C1872" s="73" t="s">
        <v>44</v>
      </c>
      <c r="D1872" s="73" t="s">
        <v>6</v>
      </c>
      <c r="E1872" s="73" t="s">
        <v>6</v>
      </c>
      <c r="F1872" s="73" t="s">
        <v>45</v>
      </c>
      <c r="G1872" s="73" t="s">
        <v>46</v>
      </c>
      <c r="H1872" s="77">
        <v>54114</v>
      </c>
      <c r="I1872" s="82"/>
    </row>
    <row r="1873" spans="1:9">
      <c r="A1873" s="21" t="s">
        <v>642</v>
      </c>
      <c r="B1873" s="17">
        <v>10</v>
      </c>
      <c r="C1873" s="73" t="s">
        <v>44</v>
      </c>
      <c r="D1873" s="73" t="s">
        <v>6</v>
      </c>
      <c r="E1873" s="73" t="s">
        <v>6</v>
      </c>
      <c r="F1873" s="73" t="s">
        <v>45</v>
      </c>
      <c r="G1873" s="73" t="s">
        <v>46</v>
      </c>
      <c r="H1873" s="77">
        <v>54114</v>
      </c>
      <c r="I1873" s="82"/>
    </row>
    <row r="1874" spans="1:9">
      <c r="A1874" s="21" t="s">
        <v>643</v>
      </c>
      <c r="B1874" s="17">
        <v>15</v>
      </c>
      <c r="C1874" s="73" t="s">
        <v>44</v>
      </c>
      <c r="D1874" s="73" t="s">
        <v>6</v>
      </c>
      <c r="E1874" s="73" t="s">
        <v>6</v>
      </c>
      <c r="F1874" s="73" t="s">
        <v>45</v>
      </c>
      <c r="G1874" s="73" t="s">
        <v>46</v>
      </c>
      <c r="H1874" s="77">
        <v>54114</v>
      </c>
      <c r="I1874" s="82"/>
    </row>
    <row r="1875" spans="1:9">
      <c r="A1875" s="21" t="s">
        <v>438</v>
      </c>
      <c r="B1875" s="17">
        <v>15</v>
      </c>
      <c r="C1875" s="73" t="s">
        <v>44</v>
      </c>
      <c r="D1875" s="73" t="s">
        <v>6</v>
      </c>
      <c r="E1875" s="73" t="s">
        <v>6</v>
      </c>
      <c r="F1875" s="73" t="s">
        <v>45</v>
      </c>
      <c r="G1875" s="73" t="s">
        <v>46</v>
      </c>
      <c r="H1875" s="77">
        <v>54114</v>
      </c>
      <c r="I1875" s="82"/>
    </row>
    <row r="1876" spans="1:9">
      <c r="A1876" s="21" t="s">
        <v>644</v>
      </c>
      <c r="B1876" s="17">
        <v>15</v>
      </c>
      <c r="C1876" s="73" t="s">
        <v>44</v>
      </c>
      <c r="D1876" s="73" t="s">
        <v>6</v>
      </c>
      <c r="E1876" s="73" t="s">
        <v>6</v>
      </c>
      <c r="F1876" s="73" t="s">
        <v>45</v>
      </c>
      <c r="G1876" s="73" t="s">
        <v>46</v>
      </c>
      <c r="H1876" s="77">
        <v>54114</v>
      </c>
      <c r="I1876" s="82"/>
    </row>
    <row r="1877" spans="1:9">
      <c r="A1877" s="21" t="s">
        <v>645</v>
      </c>
      <c r="B1877" s="17">
        <v>10</v>
      </c>
      <c r="C1877" s="73" t="s">
        <v>44</v>
      </c>
      <c r="D1877" s="73" t="s">
        <v>6</v>
      </c>
      <c r="E1877" s="73" t="s">
        <v>6</v>
      </c>
      <c r="F1877" s="73" t="s">
        <v>45</v>
      </c>
      <c r="G1877" s="73" t="s">
        <v>46</v>
      </c>
      <c r="H1877" s="77">
        <v>54114</v>
      </c>
      <c r="I1877" s="82"/>
    </row>
    <row r="1878" spans="1:9">
      <c r="A1878" s="21" t="s">
        <v>646</v>
      </c>
      <c r="B1878" s="17">
        <v>10</v>
      </c>
      <c r="C1878" s="73" t="s">
        <v>44</v>
      </c>
      <c r="D1878" s="73" t="s">
        <v>6</v>
      </c>
      <c r="E1878" s="73" t="s">
        <v>6</v>
      </c>
      <c r="F1878" s="73" t="s">
        <v>45</v>
      </c>
      <c r="G1878" s="73" t="s">
        <v>46</v>
      </c>
      <c r="H1878" s="77">
        <v>54114</v>
      </c>
      <c r="I1878" s="82"/>
    </row>
    <row r="1879" spans="1:9">
      <c r="A1879" s="21" t="s">
        <v>647</v>
      </c>
      <c r="B1879" s="17">
        <v>10</v>
      </c>
      <c r="C1879" s="73" t="s">
        <v>44</v>
      </c>
      <c r="D1879" s="73" t="s">
        <v>6</v>
      </c>
      <c r="E1879" s="73" t="s">
        <v>6</v>
      </c>
      <c r="F1879" s="73" t="s">
        <v>45</v>
      </c>
      <c r="G1879" s="73" t="s">
        <v>46</v>
      </c>
      <c r="H1879" s="77">
        <v>54114</v>
      </c>
      <c r="I1879" s="82"/>
    </row>
    <row r="1880" spans="1:9">
      <c r="A1880" s="21" t="s">
        <v>648</v>
      </c>
      <c r="B1880" s="17">
        <v>35</v>
      </c>
      <c r="C1880" s="73" t="s">
        <v>44</v>
      </c>
      <c r="D1880" s="73" t="s">
        <v>6</v>
      </c>
      <c r="E1880" s="73" t="s">
        <v>6</v>
      </c>
      <c r="F1880" s="73" t="s">
        <v>45</v>
      </c>
      <c r="G1880" s="73" t="s">
        <v>46</v>
      </c>
      <c r="H1880" s="77">
        <v>54114</v>
      </c>
      <c r="I1880" s="82"/>
    </row>
    <row r="1881" spans="1:9">
      <c r="A1881" s="21" t="s">
        <v>649</v>
      </c>
      <c r="B1881" s="17">
        <v>15</v>
      </c>
      <c r="C1881" s="73" t="s">
        <v>44</v>
      </c>
      <c r="D1881" s="73" t="s">
        <v>6</v>
      </c>
      <c r="E1881" s="73" t="s">
        <v>6</v>
      </c>
      <c r="F1881" s="73" t="s">
        <v>45</v>
      </c>
      <c r="G1881" s="73" t="s">
        <v>46</v>
      </c>
      <c r="H1881" s="77">
        <v>54114</v>
      </c>
      <c r="I1881" s="82"/>
    </row>
    <row r="1882" spans="1:9">
      <c r="A1882" s="21" t="s">
        <v>368</v>
      </c>
      <c r="B1882" s="17">
        <v>45</v>
      </c>
      <c r="C1882" s="73" t="s">
        <v>44</v>
      </c>
      <c r="D1882" s="73" t="s">
        <v>6</v>
      </c>
      <c r="E1882" s="73" t="s">
        <v>6</v>
      </c>
      <c r="F1882" s="73" t="s">
        <v>45</v>
      </c>
      <c r="G1882" s="73" t="s">
        <v>46</v>
      </c>
      <c r="H1882" s="77" t="s">
        <v>175</v>
      </c>
      <c r="I1882" s="82"/>
    </row>
    <row r="1883" spans="1:9">
      <c r="A1883" s="21" t="s">
        <v>650</v>
      </c>
      <c r="B1883" s="17">
        <v>40</v>
      </c>
      <c r="C1883" s="73" t="s">
        <v>44</v>
      </c>
      <c r="D1883" s="73" t="s">
        <v>6</v>
      </c>
      <c r="E1883" s="73" t="s">
        <v>6</v>
      </c>
      <c r="F1883" s="73" t="s">
        <v>45</v>
      </c>
      <c r="G1883" s="73" t="s">
        <v>46</v>
      </c>
      <c r="H1883" s="77" t="s">
        <v>175</v>
      </c>
      <c r="I1883" s="82"/>
    </row>
    <row r="1884" spans="1:9">
      <c r="A1884" s="21" t="s">
        <v>651</v>
      </c>
      <c r="B1884" s="17">
        <v>30</v>
      </c>
      <c r="C1884" s="73" t="s">
        <v>44</v>
      </c>
      <c r="D1884" s="73" t="s">
        <v>6</v>
      </c>
      <c r="E1884" s="73" t="s">
        <v>6</v>
      </c>
      <c r="F1884" s="73" t="s">
        <v>45</v>
      </c>
      <c r="G1884" s="73" t="s">
        <v>46</v>
      </c>
      <c r="H1884" s="77" t="s">
        <v>175</v>
      </c>
      <c r="I1884" s="82"/>
    </row>
    <row r="1885" spans="1:9">
      <c r="A1885" s="21" t="s">
        <v>309</v>
      </c>
      <c r="B1885" s="17">
        <v>10</v>
      </c>
      <c r="C1885" s="73" t="s">
        <v>44</v>
      </c>
      <c r="D1885" s="73" t="s">
        <v>6</v>
      </c>
      <c r="E1885" s="73" t="s">
        <v>6</v>
      </c>
      <c r="F1885" s="73" t="s">
        <v>45</v>
      </c>
      <c r="G1885" s="73" t="s">
        <v>46</v>
      </c>
      <c r="H1885" s="77" t="s">
        <v>175</v>
      </c>
      <c r="I1885" s="82"/>
    </row>
    <row r="1886" spans="1:9">
      <c r="A1886" s="21" t="s">
        <v>652</v>
      </c>
      <c r="B1886" s="17">
        <v>10</v>
      </c>
      <c r="C1886" s="73" t="s">
        <v>44</v>
      </c>
      <c r="D1886" s="73" t="s">
        <v>6</v>
      </c>
      <c r="E1886" s="73" t="s">
        <v>6</v>
      </c>
      <c r="F1886" s="73" t="s">
        <v>45</v>
      </c>
      <c r="G1886" s="73" t="s">
        <v>46</v>
      </c>
      <c r="H1886" s="77" t="s">
        <v>175</v>
      </c>
      <c r="I1886" s="83">
        <f>B1886+B1881+B1880+B1868+B1865+B1864+B1863+B1861+B1882+B1860+B1859+B1858+B1862+B1867+B1879+B1878+B1877+B1875+B1873+B1869+B1870+B1871+B1872+B1874+B1876+B1866+B1884+B1883+B1885</f>
        <v>580</v>
      </c>
    </row>
    <row r="1887" spans="1:9">
      <c r="A1887" s="22" t="s">
        <v>653</v>
      </c>
      <c r="B1887" s="17">
        <v>225</v>
      </c>
      <c r="C1887" s="73" t="s">
        <v>44</v>
      </c>
      <c r="D1887" s="73" t="s">
        <v>6</v>
      </c>
      <c r="E1887" s="73" t="s">
        <v>6</v>
      </c>
      <c r="F1887" s="73" t="s">
        <v>45</v>
      </c>
      <c r="G1887" s="73" t="s">
        <v>46</v>
      </c>
      <c r="H1887" s="77" t="s">
        <v>177</v>
      </c>
      <c r="I1887" s="82"/>
    </row>
    <row r="1888" spans="1:9">
      <c r="A1888" s="21" t="s">
        <v>654</v>
      </c>
      <c r="B1888" s="17">
        <v>50</v>
      </c>
      <c r="C1888" s="73" t="s">
        <v>44</v>
      </c>
      <c r="D1888" s="73" t="s">
        <v>6</v>
      </c>
      <c r="E1888" s="73" t="s">
        <v>6</v>
      </c>
      <c r="F1888" s="73" t="s">
        <v>45</v>
      </c>
      <c r="G1888" s="73" t="s">
        <v>46</v>
      </c>
      <c r="H1888" s="77" t="s">
        <v>177</v>
      </c>
      <c r="I1888" s="82"/>
    </row>
    <row r="1889" spans="1:9">
      <c r="A1889" s="21" t="s">
        <v>655</v>
      </c>
      <c r="B1889" s="17">
        <v>675</v>
      </c>
      <c r="C1889" s="73" t="s">
        <v>44</v>
      </c>
      <c r="D1889" s="73" t="s">
        <v>6</v>
      </c>
      <c r="E1889" s="73" t="s">
        <v>6</v>
      </c>
      <c r="F1889" s="73" t="s">
        <v>45</v>
      </c>
      <c r="G1889" s="73" t="s">
        <v>46</v>
      </c>
      <c r="H1889" s="77" t="s">
        <v>177</v>
      </c>
      <c r="I1889" s="83">
        <f>B1889+B1887+B1888</f>
        <v>950</v>
      </c>
    </row>
    <row r="1890" spans="1:9">
      <c r="A1890" s="21" t="s">
        <v>656</v>
      </c>
      <c r="B1890" s="17">
        <v>65</v>
      </c>
      <c r="C1890" s="73" t="s">
        <v>44</v>
      </c>
      <c r="D1890" s="73" t="s">
        <v>6</v>
      </c>
      <c r="E1890" s="73" t="s">
        <v>6</v>
      </c>
      <c r="F1890" s="73" t="s">
        <v>45</v>
      </c>
      <c r="G1890" s="73" t="s">
        <v>46</v>
      </c>
      <c r="H1890" s="77" t="s">
        <v>382</v>
      </c>
      <c r="I1890" s="83">
        <f>B1890</f>
        <v>65</v>
      </c>
    </row>
    <row r="1891" spans="1:9">
      <c r="A1891" s="21" t="s">
        <v>2657</v>
      </c>
      <c r="B1891" s="17">
        <v>50</v>
      </c>
      <c r="C1891" s="73" t="s">
        <v>44</v>
      </c>
      <c r="D1891" s="73" t="s">
        <v>6</v>
      </c>
      <c r="E1891" s="73" t="s">
        <v>6</v>
      </c>
      <c r="F1891" s="73" t="s">
        <v>45</v>
      </c>
      <c r="G1891" s="73" t="s">
        <v>46</v>
      </c>
      <c r="H1891" s="77" t="s">
        <v>243</v>
      </c>
      <c r="I1891" s="83"/>
    </row>
    <row r="1892" spans="1:9">
      <c r="A1892" s="21" t="s">
        <v>657</v>
      </c>
      <c r="B1892" s="17">
        <v>15</v>
      </c>
      <c r="C1892" s="73" t="s">
        <v>44</v>
      </c>
      <c r="D1892" s="73" t="s">
        <v>6</v>
      </c>
      <c r="E1892" s="73" t="s">
        <v>6</v>
      </c>
      <c r="F1892" s="73" t="s">
        <v>45</v>
      </c>
      <c r="G1892" s="73" t="s">
        <v>46</v>
      </c>
      <c r="H1892" s="77" t="s">
        <v>243</v>
      </c>
      <c r="I1892" s="83"/>
    </row>
    <row r="1893" spans="1:9">
      <c r="A1893" s="21" t="s">
        <v>658</v>
      </c>
      <c r="B1893" s="17">
        <v>45</v>
      </c>
      <c r="C1893" s="73" t="s">
        <v>44</v>
      </c>
      <c r="D1893" s="73" t="s">
        <v>6</v>
      </c>
      <c r="E1893" s="73" t="s">
        <v>6</v>
      </c>
      <c r="F1893" s="73" t="s">
        <v>45</v>
      </c>
      <c r="G1893" s="73" t="s">
        <v>46</v>
      </c>
      <c r="H1893" s="77" t="s">
        <v>243</v>
      </c>
      <c r="I1893" s="83">
        <f>B1893+B1891+B1892</f>
        <v>110</v>
      </c>
    </row>
    <row r="1894" spans="1:9">
      <c r="A1894" s="21" t="s">
        <v>659</v>
      </c>
      <c r="B1894" s="17">
        <v>10</v>
      </c>
      <c r="C1894" s="73" t="s">
        <v>44</v>
      </c>
      <c r="D1894" s="73" t="s">
        <v>6</v>
      </c>
      <c r="E1894" s="73" t="s">
        <v>6</v>
      </c>
      <c r="F1894" s="73" t="s">
        <v>45</v>
      </c>
      <c r="G1894" s="73" t="s">
        <v>46</v>
      </c>
      <c r="H1894" s="77" t="s">
        <v>246</v>
      </c>
      <c r="I1894" s="82"/>
    </row>
    <row r="1895" spans="1:9">
      <c r="A1895" s="21" t="s">
        <v>660</v>
      </c>
      <c r="B1895" s="17">
        <v>20</v>
      </c>
      <c r="C1895" s="73" t="s">
        <v>44</v>
      </c>
      <c r="D1895" s="73" t="s">
        <v>6</v>
      </c>
      <c r="E1895" s="73" t="s">
        <v>6</v>
      </c>
      <c r="F1895" s="73" t="s">
        <v>45</v>
      </c>
      <c r="G1895" s="73" t="s">
        <v>46</v>
      </c>
      <c r="H1895" s="77" t="s">
        <v>246</v>
      </c>
      <c r="I1895" s="82"/>
    </row>
    <row r="1896" spans="1:9">
      <c r="A1896" s="21" t="s">
        <v>661</v>
      </c>
      <c r="B1896" s="17">
        <v>15</v>
      </c>
      <c r="C1896" s="73" t="s">
        <v>44</v>
      </c>
      <c r="D1896" s="73" t="s">
        <v>6</v>
      </c>
      <c r="E1896" s="73" t="s">
        <v>6</v>
      </c>
      <c r="F1896" s="73" t="s">
        <v>45</v>
      </c>
      <c r="G1896" s="73" t="s">
        <v>46</v>
      </c>
      <c r="H1896" s="77" t="s">
        <v>246</v>
      </c>
      <c r="I1896" s="83">
        <f>B1896+B1895+B1894</f>
        <v>45</v>
      </c>
    </row>
    <row r="1897" spans="1:9">
      <c r="A1897" s="21" t="s">
        <v>662</v>
      </c>
      <c r="B1897" s="17">
        <v>75</v>
      </c>
      <c r="C1897" s="73" t="s">
        <v>44</v>
      </c>
      <c r="D1897" s="73" t="s">
        <v>6</v>
      </c>
      <c r="E1897" s="73" t="s">
        <v>6</v>
      </c>
      <c r="F1897" s="73" t="s">
        <v>45</v>
      </c>
      <c r="G1897" s="73" t="s">
        <v>46</v>
      </c>
      <c r="H1897" s="64">
        <v>54301</v>
      </c>
      <c r="I1897" s="83">
        <f t="shared" ref="I1897:I1904" si="17">B1897</f>
        <v>75</v>
      </c>
    </row>
    <row r="1898" spans="1:9">
      <c r="A1898" s="22" t="s">
        <v>663</v>
      </c>
      <c r="B1898" s="17">
        <v>150</v>
      </c>
      <c r="C1898" s="15" t="s">
        <v>44</v>
      </c>
      <c r="D1898" s="15" t="s">
        <v>6</v>
      </c>
      <c r="E1898" s="15" t="s">
        <v>6</v>
      </c>
      <c r="F1898" s="15" t="s">
        <v>45</v>
      </c>
      <c r="G1898" s="15" t="s">
        <v>46</v>
      </c>
      <c r="H1898" s="64">
        <v>54313</v>
      </c>
      <c r="I1898" s="83"/>
    </row>
    <row r="1899" spans="1:9">
      <c r="A1899" s="21" t="s">
        <v>664</v>
      </c>
      <c r="B1899" s="17">
        <v>100</v>
      </c>
      <c r="C1899" s="15" t="s">
        <v>44</v>
      </c>
      <c r="D1899" s="15" t="s">
        <v>6</v>
      </c>
      <c r="E1899" s="15" t="s">
        <v>6</v>
      </c>
      <c r="F1899" s="15" t="s">
        <v>45</v>
      </c>
      <c r="G1899" s="15" t="s">
        <v>46</v>
      </c>
      <c r="H1899" s="64">
        <v>54313</v>
      </c>
      <c r="I1899" s="83"/>
    </row>
    <row r="1900" spans="1:9">
      <c r="A1900" s="21" t="s">
        <v>330</v>
      </c>
      <c r="B1900" s="17">
        <v>50</v>
      </c>
      <c r="C1900" s="15" t="s">
        <v>44</v>
      </c>
      <c r="D1900" s="15" t="s">
        <v>6</v>
      </c>
      <c r="E1900" s="15" t="s">
        <v>6</v>
      </c>
      <c r="F1900" s="15" t="s">
        <v>45</v>
      </c>
      <c r="G1900" s="15" t="s">
        <v>46</v>
      </c>
      <c r="H1900" s="64">
        <v>54313</v>
      </c>
      <c r="I1900" s="83">
        <f>B1900+B1898+B1899</f>
        <v>300</v>
      </c>
    </row>
    <row r="1901" spans="1:9">
      <c r="A1901" s="21" t="s">
        <v>594</v>
      </c>
      <c r="B1901" s="17">
        <v>150</v>
      </c>
      <c r="C1901" s="73" t="s">
        <v>44</v>
      </c>
      <c r="D1901" s="73" t="s">
        <v>6</v>
      </c>
      <c r="E1901" s="73" t="s">
        <v>6</v>
      </c>
      <c r="F1901" s="73" t="s">
        <v>45</v>
      </c>
      <c r="G1901" s="73" t="s">
        <v>46</v>
      </c>
      <c r="H1901" s="64">
        <v>54401</v>
      </c>
      <c r="I1901" s="83">
        <f t="shared" si="17"/>
        <v>150</v>
      </c>
    </row>
    <row r="1902" spans="1:9">
      <c r="A1902" s="21" t="s">
        <v>181</v>
      </c>
      <c r="B1902" s="17">
        <v>3000</v>
      </c>
      <c r="C1902" s="15" t="s">
        <v>44</v>
      </c>
      <c r="D1902" s="15" t="s">
        <v>6</v>
      </c>
      <c r="E1902" s="15" t="s">
        <v>6</v>
      </c>
      <c r="F1902" s="15" t="s">
        <v>45</v>
      </c>
      <c r="G1902" s="15" t="s">
        <v>46</v>
      </c>
      <c r="H1902" s="64">
        <v>54402</v>
      </c>
      <c r="I1902" s="83">
        <f>B1902</f>
        <v>3000</v>
      </c>
    </row>
    <row r="1903" spans="1:9">
      <c r="A1903" s="21" t="s">
        <v>665</v>
      </c>
      <c r="B1903" s="17">
        <v>150</v>
      </c>
      <c r="C1903" s="15" t="s">
        <v>44</v>
      </c>
      <c r="D1903" s="15" t="s">
        <v>6</v>
      </c>
      <c r="E1903" s="15" t="s">
        <v>6</v>
      </c>
      <c r="F1903" s="15" t="s">
        <v>45</v>
      </c>
      <c r="G1903" s="15" t="s">
        <v>46</v>
      </c>
      <c r="H1903" s="64">
        <v>54403</v>
      </c>
      <c r="I1903" s="83">
        <f t="shared" si="17"/>
        <v>150</v>
      </c>
    </row>
    <row r="1904" spans="1:9">
      <c r="A1904" s="21" t="s">
        <v>666</v>
      </c>
      <c r="B1904" s="17">
        <v>1800</v>
      </c>
      <c r="C1904" s="15" t="s">
        <v>44</v>
      </c>
      <c r="D1904" s="15" t="s">
        <v>6</v>
      </c>
      <c r="E1904" s="15" t="s">
        <v>6</v>
      </c>
      <c r="F1904" s="15" t="s">
        <v>45</v>
      </c>
      <c r="G1904" s="15" t="s">
        <v>46</v>
      </c>
      <c r="H1904" s="64">
        <v>54505</v>
      </c>
      <c r="I1904" s="83">
        <f t="shared" si="17"/>
        <v>1800</v>
      </c>
    </row>
    <row r="1905" spans="1:9" ht="17.25" customHeight="1">
      <c r="A1905" s="21" t="s">
        <v>667</v>
      </c>
      <c r="B1905" s="17">
        <v>600</v>
      </c>
      <c r="C1905" s="15" t="s">
        <v>44</v>
      </c>
      <c r="D1905" s="15" t="s">
        <v>6</v>
      </c>
      <c r="E1905" s="15" t="s">
        <v>6</v>
      </c>
      <c r="F1905" s="15" t="s">
        <v>45</v>
      </c>
      <c r="G1905" s="15" t="s">
        <v>46</v>
      </c>
      <c r="H1905" s="64">
        <v>54507</v>
      </c>
      <c r="I1905" s="83">
        <f>B1905</f>
        <v>600</v>
      </c>
    </row>
    <row r="1906" spans="1:9" ht="16.5" customHeight="1">
      <c r="A1906" s="19" t="s">
        <v>2658</v>
      </c>
      <c r="B1906" s="14">
        <v>200</v>
      </c>
      <c r="C1906" s="11" t="s">
        <v>44</v>
      </c>
      <c r="D1906" s="11" t="s">
        <v>6</v>
      </c>
      <c r="E1906" s="11" t="s">
        <v>6</v>
      </c>
      <c r="F1906" s="11" t="s">
        <v>45</v>
      </c>
      <c r="G1906" s="11" t="s">
        <v>46</v>
      </c>
      <c r="H1906" s="63" t="s">
        <v>254</v>
      </c>
      <c r="I1906" s="83"/>
    </row>
    <row r="1907" spans="1:9" ht="18" customHeight="1">
      <c r="A1907" s="19" t="s">
        <v>2659</v>
      </c>
      <c r="B1907" s="14">
        <v>250</v>
      </c>
      <c r="C1907" s="11" t="s">
        <v>44</v>
      </c>
      <c r="D1907" s="11" t="s">
        <v>6</v>
      </c>
      <c r="E1907" s="11" t="s">
        <v>6</v>
      </c>
      <c r="F1907" s="11" t="s">
        <v>45</v>
      </c>
      <c r="G1907" s="11" t="s">
        <v>46</v>
      </c>
      <c r="H1907" s="63" t="s">
        <v>254</v>
      </c>
      <c r="I1907" s="83">
        <f>B1907+B1906</f>
        <v>450</v>
      </c>
    </row>
    <row r="1908" spans="1:9" ht="18.75" customHeight="1" thickBot="1">
      <c r="A1908" s="19" t="s">
        <v>668</v>
      </c>
      <c r="B1908" s="14">
        <v>800</v>
      </c>
      <c r="C1908" s="73" t="s">
        <v>44</v>
      </c>
      <c r="D1908" s="73" t="s">
        <v>6</v>
      </c>
      <c r="E1908" s="73" t="s">
        <v>6</v>
      </c>
      <c r="F1908" s="73" t="s">
        <v>45</v>
      </c>
      <c r="G1908" s="73" t="s">
        <v>46</v>
      </c>
      <c r="H1908" s="77" t="s">
        <v>256</v>
      </c>
      <c r="I1908" s="83">
        <f>B1908</f>
        <v>800</v>
      </c>
    </row>
    <row r="1909" spans="1:9" ht="22.5" customHeight="1" thickTop="1" thickBot="1">
      <c r="A1909" s="179" t="s">
        <v>3449</v>
      </c>
      <c r="B1909" s="126">
        <f>SUM(B1812:B1908)</f>
        <v>64245.52</v>
      </c>
      <c r="C1909" s="45"/>
      <c r="D1909" s="45"/>
      <c r="E1909" s="45"/>
      <c r="F1909" s="45"/>
      <c r="G1909" s="45"/>
      <c r="H1909" s="45"/>
      <c r="I1909" s="8">
        <f>SUM(I1812:I1908)</f>
        <v>64245.52</v>
      </c>
    </row>
    <row r="1910" spans="1:9" ht="17.25" thickTop="1">
      <c r="A1910" s="413"/>
      <c r="B1910" s="127"/>
      <c r="C1910" s="47"/>
      <c r="D1910" s="47"/>
      <c r="E1910" s="47"/>
      <c r="F1910" s="47"/>
      <c r="G1910" s="47"/>
      <c r="H1910" s="47"/>
      <c r="I1910" s="41"/>
    </row>
    <row r="1911" spans="1:9" ht="16.5">
      <c r="A1911" s="413"/>
      <c r="B1911" s="127"/>
      <c r="C1911" s="47"/>
      <c r="D1911" s="47"/>
      <c r="E1911" s="47"/>
      <c r="F1911" s="47"/>
      <c r="G1911" s="47"/>
      <c r="H1911" s="47"/>
      <c r="I1911" s="41"/>
    </row>
    <row r="1912" spans="1:9" ht="16.5">
      <c r="A1912" s="413"/>
      <c r="B1912" s="127"/>
      <c r="C1912" s="47"/>
      <c r="D1912" s="47"/>
      <c r="E1912" s="47"/>
      <c r="F1912" s="47"/>
      <c r="G1912" s="47"/>
      <c r="H1912" s="47"/>
      <c r="I1912" s="41"/>
    </row>
    <row r="1913" spans="1:9" ht="16.5">
      <c r="A1913" s="413"/>
      <c r="B1913" s="127"/>
      <c r="C1913" s="47"/>
      <c r="D1913" s="47"/>
      <c r="E1913" s="47"/>
      <c r="F1913" s="47"/>
      <c r="G1913" s="47"/>
      <c r="H1913" s="47"/>
      <c r="I1913" s="41"/>
    </row>
    <row r="1914" spans="1:9" ht="16.5">
      <c r="A1914" s="413"/>
      <c r="B1914" s="127"/>
      <c r="C1914" s="47"/>
      <c r="D1914" s="47"/>
      <c r="E1914" s="47"/>
      <c r="F1914" s="47"/>
      <c r="G1914" s="47"/>
      <c r="H1914" s="47"/>
      <c r="I1914" s="41"/>
    </row>
    <row r="1915" spans="1:9" ht="16.5">
      <c r="A1915" s="413"/>
      <c r="B1915" s="127"/>
      <c r="C1915" s="47"/>
      <c r="D1915" s="47"/>
      <c r="E1915" s="47"/>
      <c r="F1915" s="47"/>
      <c r="G1915" s="47"/>
      <c r="H1915" s="47"/>
      <c r="I1915" s="41"/>
    </row>
    <row r="1916" spans="1:9" ht="16.5">
      <c r="A1916" s="413"/>
      <c r="B1916" s="127"/>
      <c r="C1916" s="47"/>
      <c r="D1916" s="47"/>
      <c r="E1916" s="47"/>
      <c r="F1916" s="47"/>
      <c r="G1916" s="47"/>
      <c r="H1916" s="47"/>
      <c r="I1916" s="41"/>
    </row>
    <row r="1917" spans="1:9" ht="16.5">
      <c r="A1917" s="413"/>
      <c r="B1917" s="127"/>
      <c r="C1917" s="47"/>
      <c r="D1917" s="47"/>
      <c r="E1917" s="47"/>
      <c r="F1917" s="47"/>
      <c r="G1917" s="47"/>
      <c r="H1917" s="47"/>
      <c r="I1917" s="41"/>
    </row>
    <row r="1918" spans="1:9" ht="16.5">
      <c r="A1918" s="413"/>
      <c r="B1918" s="127"/>
      <c r="C1918" s="47"/>
      <c r="D1918" s="47"/>
      <c r="E1918" s="47"/>
      <c r="F1918" s="47"/>
      <c r="G1918" s="47"/>
      <c r="H1918" s="47"/>
      <c r="I1918" s="41"/>
    </row>
    <row r="1919" spans="1:9" ht="16.5">
      <c r="A1919" s="413"/>
      <c r="B1919" s="127"/>
      <c r="C1919" s="47"/>
      <c r="D1919" s="47"/>
      <c r="E1919" s="47"/>
      <c r="F1919" s="47"/>
      <c r="G1919" s="47"/>
      <c r="H1919" s="47"/>
      <c r="I1919" s="41"/>
    </row>
    <row r="1920" spans="1:9" ht="16.5">
      <c r="A1920" s="413"/>
      <c r="B1920" s="127"/>
      <c r="C1920" s="47"/>
      <c r="D1920" s="47"/>
      <c r="E1920" s="47"/>
      <c r="F1920" s="47"/>
      <c r="G1920" s="47"/>
      <c r="H1920" s="47"/>
      <c r="I1920" s="41"/>
    </row>
    <row r="1921" spans="1:9" ht="16.5">
      <c r="A1921" s="413"/>
      <c r="B1921" s="127"/>
      <c r="C1921" s="47"/>
      <c r="D1921" s="47"/>
      <c r="E1921" s="47"/>
      <c r="F1921" s="47"/>
      <c r="G1921" s="47"/>
      <c r="H1921" s="47"/>
      <c r="I1921" s="41"/>
    </row>
    <row r="1922" spans="1:9" ht="16.5">
      <c r="A1922" s="413"/>
      <c r="B1922" s="127"/>
      <c r="C1922" s="47"/>
      <c r="D1922" s="47"/>
      <c r="E1922" s="47"/>
      <c r="F1922" s="47"/>
      <c r="G1922" s="47"/>
      <c r="H1922" s="47"/>
      <c r="I1922" s="41"/>
    </row>
    <row r="1923" spans="1:9" ht="16.5">
      <c r="A1923" s="413"/>
      <c r="B1923" s="127"/>
      <c r="C1923" s="47"/>
      <c r="D1923" s="47"/>
      <c r="E1923" s="47"/>
      <c r="F1923" s="47"/>
      <c r="G1923" s="47"/>
      <c r="H1923" s="47"/>
      <c r="I1923" s="41"/>
    </row>
    <row r="1924" spans="1:9" ht="16.5">
      <c r="A1924" s="413"/>
      <c r="B1924" s="127"/>
      <c r="C1924" s="47"/>
      <c r="D1924" s="47"/>
      <c r="E1924" s="47"/>
      <c r="F1924" s="47"/>
      <c r="G1924" s="47"/>
      <c r="H1924" s="47"/>
      <c r="I1924" s="41"/>
    </row>
    <row r="1925" spans="1:9" ht="16.5">
      <c r="A1925" s="413"/>
      <c r="B1925" s="127"/>
      <c r="C1925" s="47"/>
      <c r="D1925" s="47"/>
      <c r="E1925" s="47"/>
      <c r="F1925" s="47"/>
      <c r="G1925" s="47"/>
      <c r="H1925" s="47"/>
      <c r="I1925" s="41"/>
    </row>
    <row r="1926" spans="1:9" ht="16.5">
      <c r="A1926" s="413"/>
      <c r="B1926" s="127"/>
      <c r="C1926" s="47"/>
      <c r="D1926" s="47"/>
      <c r="E1926" s="47"/>
      <c r="F1926" s="47"/>
      <c r="G1926" s="47"/>
      <c r="H1926" s="47"/>
      <c r="I1926" s="41"/>
    </row>
    <row r="1927" spans="1:9" ht="16.5">
      <c r="A1927" s="413"/>
      <c r="B1927" s="127"/>
      <c r="C1927" s="47"/>
      <c r="D1927" s="47"/>
      <c r="E1927" s="47"/>
      <c r="F1927" s="47"/>
      <c r="G1927" s="47"/>
      <c r="H1927" s="47"/>
      <c r="I1927" s="41"/>
    </row>
    <row r="1928" spans="1:9" ht="16.5">
      <c r="A1928" s="413"/>
      <c r="B1928" s="127"/>
      <c r="C1928" s="47"/>
      <c r="D1928" s="47"/>
      <c r="E1928" s="47"/>
      <c r="F1928" s="47"/>
      <c r="G1928" s="47"/>
      <c r="H1928" s="47"/>
      <c r="I1928" s="41"/>
    </row>
    <row r="1929" spans="1:9" ht="16.5">
      <c r="A1929" s="413"/>
      <c r="B1929" s="127"/>
      <c r="C1929" s="47"/>
      <c r="D1929" s="47"/>
      <c r="E1929" s="47"/>
      <c r="F1929" s="47"/>
      <c r="G1929" s="47"/>
      <c r="H1929" s="47"/>
      <c r="I1929" s="41"/>
    </row>
    <row r="1930" spans="1:9" ht="16.5">
      <c r="A1930" s="413"/>
      <c r="B1930" s="127"/>
      <c r="C1930" s="47"/>
      <c r="D1930" s="47"/>
      <c r="E1930" s="47"/>
      <c r="F1930" s="47"/>
      <c r="G1930" s="47"/>
      <c r="H1930" s="47"/>
      <c r="I1930" s="41"/>
    </row>
    <row r="1931" spans="1:9" ht="16.5">
      <c r="A1931" s="413"/>
      <c r="B1931" s="127"/>
      <c r="C1931" s="47"/>
      <c r="D1931" s="47"/>
      <c r="E1931" s="47"/>
      <c r="F1931" s="47"/>
      <c r="G1931" s="47"/>
      <c r="H1931" s="47"/>
      <c r="I1931" s="41"/>
    </row>
    <row r="1932" spans="1:9" ht="16.5">
      <c r="A1932" s="413"/>
      <c r="B1932" s="127"/>
      <c r="C1932" s="47"/>
      <c r="D1932" s="47"/>
      <c r="E1932" s="47"/>
      <c r="F1932" s="47"/>
      <c r="G1932" s="47"/>
      <c r="H1932" s="47"/>
      <c r="I1932" s="41"/>
    </row>
    <row r="1933" spans="1:9" ht="16.5">
      <c r="A1933" s="413"/>
      <c r="B1933" s="127"/>
      <c r="C1933" s="47"/>
      <c r="D1933" s="47"/>
      <c r="E1933" s="47"/>
      <c r="F1933" s="47"/>
      <c r="G1933" s="47"/>
      <c r="H1933" s="47"/>
      <c r="I1933" s="41"/>
    </row>
    <row r="1934" spans="1:9" ht="16.5">
      <c r="A1934" s="413"/>
      <c r="B1934" s="127"/>
      <c r="C1934" s="47"/>
      <c r="D1934" s="47"/>
      <c r="E1934" s="47"/>
      <c r="F1934" s="47"/>
      <c r="G1934" s="47"/>
      <c r="H1934" s="47"/>
      <c r="I1934" s="41"/>
    </row>
    <row r="1935" spans="1:9" ht="16.5">
      <c r="A1935" s="413"/>
      <c r="B1935" s="127"/>
      <c r="C1935" s="47"/>
      <c r="D1935" s="47"/>
      <c r="E1935" s="47"/>
      <c r="F1935" s="47"/>
      <c r="G1935" s="47"/>
      <c r="H1935" s="47"/>
      <c r="I1935" s="41"/>
    </row>
    <row r="1936" spans="1:9" ht="16.5">
      <c r="A1936" s="413"/>
      <c r="B1936" s="127"/>
      <c r="C1936" s="47"/>
      <c r="D1936" s="47"/>
      <c r="E1936" s="47"/>
      <c r="F1936" s="47"/>
      <c r="G1936" s="47"/>
      <c r="H1936" s="47"/>
      <c r="I1936" s="41"/>
    </row>
    <row r="1937" spans="1:9" ht="16.5">
      <c r="A1937" s="413"/>
      <c r="B1937" s="127"/>
      <c r="C1937" s="47"/>
      <c r="D1937" s="47"/>
      <c r="E1937" s="47"/>
      <c r="F1937" s="47"/>
      <c r="G1937" s="47"/>
      <c r="H1937" s="47"/>
      <c r="I1937" s="41"/>
    </row>
    <row r="1938" spans="1:9" ht="16.5">
      <c r="A1938" s="413"/>
      <c r="B1938" s="127"/>
      <c r="C1938" s="47"/>
      <c r="D1938" s="47"/>
      <c r="E1938" s="47"/>
      <c r="F1938" s="47"/>
      <c r="G1938" s="47"/>
      <c r="H1938" s="47"/>
      <c r="I1938" s="41"/>
    </row>
    <row r="1939" spans="1:9" ht="16.5">
      <c r="A1939" s="413"/>
      <c r="B1939" s="127"/>
      <c r="C1939" s="47"/>
      <c r="D1939" s="47"/>
      <c r="E1939" s="47"/>
      <c r="F1939" s="47"/>
      <c r="G1939" s="47"/>
      <c r="H1939" s="47"/>
      <c r="I1939" s="41"/>
    </row>
    <row r="1940" spans="1:9" ht="16.5">
      <c r="A1940" s="413"/>
      <c r="B1940" s="127"/>
      <c r="C1940" s="47"/>
      <c r="D1940" s="47"/>
      <c r="E1940" s="47"/>
      <c r="F1940" s="47"/>
      <c r="G1940" s="47"/>
      <c r="H1940" s="47"/>
      <c r="I1940" s="41"/>
    </row>
    <row r="1941" spans="1:9" ht="16.5">
      <c r="A1941" s="413"/>
      <c r="B1941" s="127"/>
      <c r="C1941" s="47"/>
      <c r="D1941" s="47"/>
      <c r="E1941" s="47"/>
      <c r="F1941" s="47"/>
      <c r="G1941" s="47"/>
      <c r="H1941" s="47"/>
      <c r="I1941" s="41"/>
    </row>
    <row r="1942" spans="1:9" ht="16.5">
      <c r="A1942" s="413"/>
      <c r="B1942" s="127"/>
      <c r="C1942" s="47"/>
      <c r="D1942" s="47"/>
      <c r="E1942" s="47"/>
      <c r="F1942" s="47"/>
      <c r="G1942" s="47"/>
      <c r="H1942" s="47"/>
      <c r="I1942" s="41"/>
    </row>
    <row r="1943" spans="1:9" ht="22.5" customHeight="1">
      <c r="A1943" s="413"/>
      <c r="B1943" s="127"/>
      <c r="C1943" s="47"/>
      <c r="D1943" s="47"/>
      <c r="E1943" s="47"/>
      <c r="F1943" s="47"/>
      <c r="G1943" s="47"/>
      <c r="H1943" s="47"/>
      <c r="I1943" s="41"/>
    </row>
    <row r="1944" spans="1:9" ht="16.5">
      <c r="A1944" s="413"/>
      <c r="B1944" s="127"/>
      <c r="C1944" s="47"/>
      <c r="D1944" s="47"/>
      <c r="E1944" s="47"/>
      <c r="F1944" s="47"/>
      <c r="G1944" s="47"/>
      <c r="H1944" s="47"/>
      <c r="I1944" s="41"/>
    </row>
    <row r="1945" spans="1:9" ht="16.5">
      <c r="A1945" s="413"/>
      <c r="B1945" s="127"/>
      <c r="C1945" s="47"/>
      <c r="D1945" s="47"/>
      <c r="E1945" s="47"/>
      <c r="F1945" s="47"/>
      <c r="G1945" s="47"/>
      <c r="H1945" s="47"/>
      <c r="I1945" s="41"/>
    </row>
    <row r="1946" spans="1:9" ht="16.5">
      <c r="A1946" s="413"/>
      <c r="B1946" s="127"/>
      <c r="C1946" s="47"/>
      <c r="D1946" s="47"/>
      <c r="E1946" s="47"/>
      <c r="F1946" s="47"/>
      <c r="G1946" s="47"/>
      <c r="H1946" s="47"/>
      <c r="I1946" s="41"/>
    </row>
    <row r="1947" spans="1:9" ht="24" customHeight="1">
      <c r="A1947" s="324" t="s">
        <v>3681</v>
      </c>
      <c r="B1947" s="2"/>
      <c r="C1947" s="2"/>
      <c r="D1947" s="2"/>
      <c r="E1947" s="2"/>
      <c r="F1947" s="2"/>
      <c r="G1947" s="2"/>
      <c r="H1947" s="2"/>
      <c r="I1947" s="36"/>
    </row>
    <row r="1948" spans="1:9" ht="32.25" customHeight="1">
      <c r="A1948" s="319" t="s">
        <v>35</v>
      </c>
      <c r="B1948" s="37" t="s">
        <v>36</v>
      </c>
      <c r="C1948" s="5" t="s">
        <v>37</v>
      </c>
      <c r="D1948" s="5" t="s">
        <v>38</v>
      </c>
      <c r="E1948" s="5" t="s">
        <v>39</v>
      </c>
      <c r="F1948" s="5" t="s">
        <v>40</v>
      </c>
      <c r="G1948" s="5" t="s">
        <v>41</v>
      </c>
      <c r="H1948" s="6" t="s">
        <v>42</v>
      </c>
      <c r="I1948" s="6" t="s">
        <v>43</v>
      </c>
    </row>
    <row r="1949" spans="1:9" ht="16.5" customHeight="1">
      <c r="A1949" s="71" t="s">
        <v>3755</v>
      </c>
      <c r="B1949" s="74">
        <v>10764</v>
      </c>
      <c r="C1949" s="12">
        <v>1</v>
      </c>
      <c r="D1949" s="9" t="s">
        <v>6</v>
      </c>
      <c r="E1949" s="9" t="s">
        <v>6</v>
      </c>
      <c r="F1949" s="9" t="s">
        <v>45</v>
      </c>
      <c r="G1949" s="9" t="s">
        <v>46</v>
      </c>
      <c r="H1949" s="63" t="s">
        <v>153</v>
      </c>
      <c r="I1949" s="59"/>
    </row>
    <row r="1950" spans="1:9">
      <c r="A1950" s="105" t="s">
        <v>3756</v>
      </c>
      <c r="B1950" s="10">
        <v>10164</v>
      </c>
      <c r="C1950" s="12">
        <v>1</v>
      </c>
      <c r="D1950" s="9" t="s">
        <v>6</v>
      </c>
      <c r="E1950" s="9" t="s">
        <v>6</v>
      </c>
      <c r="F1950" s="9" t="s">
        <v>45</v>
      </c>
      <c r="G1950" s="9" t="s">
        <v>46</v>
      </c>
      <c r="H1950" s="63" t="s">
        <v>153</v>
      </c>
      <c r="I1950" s="59"/>
    </row>
    <row r="1951" spans="1:9">
      <c r="A1951" s="105" t="s">
        <v>3757</v>
      </c>
      <c r="B1951" s="10">
        <v>8400</v>
      </c>
      <c r="C1951" s="12">
        <v>1</v>
      </c>
      <c r="D1951" s="9" t="s">
        <v>6</v>
      </c>
      <c r="E1951" s="9" t="s">
        <v>6</v>
      </c>
      <c r="F1951" s="9" t="s">
        <v>45</v>
      </c>
      <c r="G1951" s="9" t="s">
        <v>46</v>
      </c>
      <c r="H1951" s="63" t="s">
        <v>153</v>
      </c>
      <c r="I1951" s="59"/>
    </row>
    <row r="1952" spans="1:9">
      <c r="A1952" s="105" t="s">
        <v>669</v>
      </c>
      <c r="B1952" s="10">
        <v>6000</v>
      </c>
      <c r="C1952" s="12">
        <v>1</v>
      </c>
      <c r="D1952" s="9" t="s">
        <v>6</v>
      </c>
      <c r="E1952" s="9" t="s">
        <v>6</v>
      </c>
      <c r="F1952" s="9" t="s">
        <v>45</v>
      </c>
      <c r="G1952" s="9" t="s">
        <v>46</v>
      </c>
      <c r="H1952" s="63" t="s">
        <v>153</v>
      </c>
      <c r="I1952" s="59"/>
    </row>
    <row r="1953" spans="1:9">
      <c r="A1953" s="105" t="s">
        <v>670</v>
      </c>
      <c r="B1953" s="10">
        <v>8547.48</v>
      </c>
      <c r="C1953" s="12">
        <v>1</v>
      </c>
      <c r="D1953" s="9" t="s">
        <v>6</v>
      </c>
      <c r="E1953" s="9" t="s">
        <v>6</v>
      </c>
      <c r="F1953" s="9" t="s">
        <v>45</v>
      </c>
      <c r="G1953" s="9" t="s">
        <v>46</v>
      </c>
      <c r="H1953" s="63" t="s">
        <v>153</v>
      </c>
      <c r="I1953" s="59"/>
    </row>
    <row r="1954" spans="1:9">
      <c r="A1954" s="105" t="s">
        <v>670</v>
      </c>
      <c r="B1954" s="10">
        <v>8124</v>
      </c>
      <c r="C1954" s="12">
        <v>1</v>
      </c>
      <c r="D1954" s="9" t="s">
        <v>6</v>
      </c>
      <c r="E1954" s="9" t="s">
        <v>6</v>
      </c>
      <c r="F1954" s="9" t="s">
        <v>45</v>
      </c>
      <c r="G1954" s="9" t="s">
        <v>46</v>
      </c>
      <c r="H1954" s="63" t="s">
        <v>153</v>
      </c>
      <c r="I1954" s="59"/>
    </row>
    <row r="1955" spans="1:9">
      <c r="A1955" s="105" t="s">
        <v>670</v>
      </c>
      <c r="B1955" s="10">
        <v>8124</v>
      </c>
      <c r="C1955" s="12">
        <v>1</v>
      </c>
      <c r="D1955" s="9" t="s">
        <v>6</v>
      </c>
      <c r="E1955" s="9" t="s">
        <v>6</v>
      </c>
      <c r="F1955" s="9" t="s">
        <v>45</v>
      </c>
      <c r="G1955" s="9" t="s">
        <v>46</v>
      </c>
      <c r="H1955" s="63" t="s">
        <v>153</v>
      </c>
      <c r="I1955" s="59"/>
    </row>
    <row r="1956" spans="1:9">
      <c r="A1956" s="105" t="s">
        <v>671</v>
      </c>
      <c r="B1956" s="10">
        <v>7164</v>
      </c>
      <c r="C1956" s="12">
        <v>1</v>
      </c>
      <c r="D1956" s="9" t="s">
        <v>6</v>
      </c>
      <c r="E1956" s="9" t="s">
        <v>6</v>
      </c>
      <c r="F1956" s="9" t="s">
        <v>45</v>
      </c>
      <c r="G1956" s="9" t="s">
        <v>46</v>
      </c>
      <c r="H1956" s="63" t="s">
        <v>153</v>
      </c>
      <c r="I1956" s="59"/>
    </row>
    <row r="1957" spans="1:9">
      <c r="A1957" s="105" t="s">
        <v>671</v>
      </c>
      <c r="B1957" s="10">
        <v>7164</v>
      </c>
      <c r="C1957" s="12">
        <v>1</v>
      </c>
      <c r="D1957" s="9" t="s">
        <v>6</v>
      </c>
      <c r="E1957" s="9" t="s">
        <v>6</v>
      </c>
      <c r="F1957" s="9" t="s">
        <v>45</v>
      </c>
      <c r="G1957" s="9" t="s">
        <v>46</v>
      </c>
      <c r="H1957" s="63" t="s">
        <v>153</v>
      </c>
      <c r="I1957" s="59"/>
    </row>
    <row r="1958" spans="1:9">
      <c r="A1958" s="105" t="s">
        <v>671</v>
      </c>
      <c r="B1958" s="10">
        <v>7164</v>
      </c>
      <c r="C1958" s="12">
        <v>1</v>
      </c>
      <c r="D1958" s="9" t="s">
        <v>6</v>
      </c>
      <c r="E1958" s="9" t="s">
        <v>6</v>
      </c>
      <c r="F1958" s="9" t="s">
        <v>45</v>
      </c>
      <c r="G1958" s="9" t="s">
        <v>46</v>
      </c>
      <c r="H1958" s="63" t="s">
        <v>153</v>
      </c>
      <c r="I1958" s="59"/>
    </row>
    <row r="1959" spans="1:9">
      <c r="A1959" s="105" t="s">
        <v>671</v>
      </c>
      <c r="B1959" s="10">
        <v>7164</v>
      </c>
      <c r="C1959" s="12">
        <v>1</v>
      </c>
      <c r="D1959" s="9" t="s">
        <v>6</v>
      </c>
      <c r="E1959" s="9" t="s">
        <v>6</v>
      </c>
      <c r="F1959" s="9" t="s">
        <v>45</v>
      </c>
      <c r="G1959" s="9" t="s">
        <v>46</v>
      </c>
      <c r="H1959" s="63" t="s">
        <v>153</v>
      </c>
      <c r="I1959" s="59"/>
    </row>
    <row r="1960" spans="1:9">
      <c r="A1960" s="105" t="s">
        <v>672</v>
      </c>
      <c r="B1960" s="10">
        <v>5004</v>
      </c>
      <c r="C1960" s="12">
        <v>1</v>
      </c>
      <c r="D1960" s="9" t="s">
        <v>6</v>
      </c>
      <c r="E1960" s="9" t="s">
        <v>6</v>
      </c>
      <c r="F1960" s="9" t="s">
        <v>45</v>
      </c>
      <c r="G1960" s="9" t="s">
        <v>46</v>
      </c>
      <c r="H1960" s="63" t="s">
        <v>153</v>
      </c>
      <c r="I1960" s="59"/>
    </row>
    <row r="1961" spans="1:9">
      <c r="A1961" s="105" t="s">
        <v>672</v>
      </c>
      <c r="B1961" s="10">
        <v>6564</v>
      </c>
      <c r="C1961" s="12">
        <v>1</v>
      </c>
      <c r="D1961" s="9" t="s">
        <v>6</v>
      </c>
      <c r="E1961" s="9" t="s">
        <v>6</v>
      </c>
      <c r="F1961" s="9" t="s">
        <v>45</v>
      </c>
      <c r="G1961" s="9" t="s">
        <v>46</v>
      </c>
      <c r="H1961" s="63" t="s">
        <v>153</v>
      </c>
      <c r="I1961" s="59"/>
    </row>
    <row r="1962" spans="1:9">
      <c r="A1962" s="105" t="s">
        <v>672</v>
      </c>
      <c r="B1962" s="10">
        <v>5004</v>
      </c>
      <c r="C1962" s="12">
        <v>1</v>
      </c>
      <c r="D1962" s="9" t="s">
        <v>6</v>
      </c>
      <c r="E1962" s="9" t="s">
        <v>6</v>
      </c>
      <c r="F1962" s="9" t="s">
        <v>45</v>
      </c>
      <c r="G1962" s="9" t="s">
        <v>46</v>
      </c>
      <c r="H1962" s="63" t="s">
        <v>153</v>
      </c>
      <c r="I1962" s="59"/>
    </row>
    <row r="1963" spans="1:9">
      <c r="A1963" s="105" t="s">
        <v>672</v>
      </c>
      <c r="B1963" s="10">
        <v>5004</v>
      </c>
      <c r="C1963" s="12">
        <v>1</v>
      </c>
      <c r="D1963" s="9" t="s">
        <v>6</v>
      </c>
      <c r="E1963" s="9" t="s">
        <v>6</v>
      </c>
      <c r="F1963" s="9" t="s">
        <v>45</v>
      </c>
      <c r="G1963" s="9" t="s">
        <v>46</v>
      </c>
      <c r="H1963" s="63" t="s">
        <v>153</v>
      </c>
      <c r="I1963" s="59"/>
    </row>
    <row r="1964" spans="1:9">
      <c r="A1964" s="105" t="s">
        <v>672</v>
      </c>
      <c r="B1964" s="10">
        <v>5004</v>
      </c>
      <c r="C1964" s="12">
        <v>1</v>
      </c>
      <c r="D1964" s="9" t="s">
        <v>6</v>
      </c>
      <c r="E1964" s="9" t="s">
        <v>6</v>
      </c>
      <c r="F1964" s="9" t="s">
        <v>45</v>
      </c>
      <c r="G1964" s="9" t="s">
        <v>46</v>
      </c>
      <c r="H1964" s="63" t="s">
        <v>153</v>
      </c>
      <c r="I1964" s="59"/>
    </row>
    <row r="1965" spans="1:9">
      <c r="A1965" s="105" t="s">
        <v>672</v>
      </c>
      <c r="B1965" s="10">
        <v>5004</v>
      </c>
      <c r="C1965" s="12">
        <v>1</v>
      </c>
      <c r="D1965" s="9" t="s">
        <v>6</v>
      </c>
      <c r="E1965" s="9" t="s">
        <v>6</v>
      </c>
      <c r="F1965" s="9" t="s">
        <v>45</v>
      </c>
      <c r="G1965" s="9" t="s">
        <v>46</v>
      </c>
      <c r="H1965" s="63" t="s">
        <v>153</v>
      </c>
      <c r="I1965" s="59"/>
    </row>
    <row r="1966" spans="1:9">
      <c r="A1966" s="105" t="s">
        <v>3758</v>
      </c>
      <c r="B1966" s="10">
        <v>8604</v>
      </c>
      <c r="C1966" s="12">
        <v>1</v>
      </c>
      <c r="D1966" s="9" t="s">
        <v>6</v>
      </c>
      <c r="E1966" s="9" t="s">
        <v>6</v>
      </c>
      <c r="F1966" s="9" t="s">
        <v>45</v>
      </c>
      <c r="G1966" s="9" t="s">
        <v>46</v>
      </c>
      <c r="H1966" s="63" t="s">
        <v>153</v>
      </c>
      <c r="I1966" s="59"/>
    </row>
    <row r="1967" spans="1:9">
      <c r="A1967" s="105" t="s">
        <v>3759</v>
      </c>
      <c r="B1967" s="10">
        <v>8821.7999999999993</v>
      </c>
      <c r="C1967" s="12">
        <v>1</v>
      </c>
      <c r="D1967" s="9" t="s">
        <v>6</v>
      </c>
      <c r="E1967" s="9" t="s">
        <v>6</v>
      </c>
      <c r="F1967" s="9" t="s">
        <v>45</v>
      </c>
      <c r="G1967" s="9" t="s">
        <v>46</v>
      </c>
      <c r="H1967" s="63" t="s">
        <v>153</v>
      </c>
      <c r="I1967" s="13">
        <f>B1967+B1958+B1957+B1956+B1953+B1951+B1950+B1949+B1966+B1959+B1960+B1954+B1952+B1955+B1961+B1962+B1963+B1964+B1965</f>
        <v>137789.28</v>
      </c>
    </row>
    <row r="1968" spans="1:9" ht="24" customHeight="1">
      <c r="A1968" s="20" t="s">
        <v>3885</v>
      </c>
      <c r="B1968" s="14">
        <v>897</v>
      </c>
      <c r="C1968" s="12">
        <v>1</v>
      </c>
      <c r="D1968" s="9" t="s">
        <v>6</v>
      </c>
      <c r="E1968" s="9" t="s">
        <v>6</v>
      </c>
      <c r="F1968" s="9" t="s">
        <v>44</v>
      </c>
      <c r="G1968" s="9" t="s">
        <v>3291</v>
      </c>
      <c r="H1968" s="63" t="s">
        <v>155</v>
      </c>
      <c r="I1968" s="13"/>
    </row>
    <row r="1969" spans="1:9">
      <c r="A1969" s="20" t="s">
        <v>3886</v>
      </c>
      <c r="B1969" s="14">
        <v>847</v>
      </c>
      <c r="C1969" s="12">
        <v>1</v>
      </c>
      <c r="D1969" s="9" t="s">
        <v>6</v>
      </c>
      <c r="E1969" s="9" t="s">
        <v>6</v>
      </c>
      <c r="F1969" s="9" t="s">
        <v>44</v>
      </c>
      <c r="G1969" s="9" t="s">
        <v>3291</v>
      </c>
      <c r="H1969" s="63" t="s">
        <v>155</v>
      </c>
      <c r="I1969" s="13"/>
    </row>
    <row r="1970" spans="1:9">
      <c r="A1970" s="19" t="s">
        <v>3887</v>
      </c>
      <c r="B1970" s="14">
        <v>700</v>
      </c>
      <c r="C1970" s="12">
        <v>1</v>
      </c>
      <c r="D1970" s="9" t="s">
        <v>6</v>
      </c>
      <c r="E1970" s="9" t="s">
        <v>6</v>
      </c>
      <c r="F1970" s="9" t="s">
        <v>44</v>
      </c>
      <c r="G1970" s="9" t="s">
        <v>3291</v>
      </c>
      <c r="H1970" s="63" t="s">
        <v>155</v>
      </c>
      <c r="I1970" s="13"/>
    </row>
    <row r="1971" spans="1:9">
      <c r="A1971" s="19" t="s">
        <v>2961</v>
      </c>
      <c r="B1971" s="14">
        <v>500</v>
      </c>
      <c r="C1971" s="12">
        <v>1</v>
      </c>
      <c r="D1971" s="9" t="s">
        <v>6</v>
      </c>
      <c r="E1971" s="9" t="s">
        <v>6</v>
      </c>
      <c r="F1971" s="9" t="s">
        <v>44</v>
      </c>
      <c r="G1971" s="9" t="s">
        <v>3291</v>
      </c>
      <c r="H1971" s="63" t="s">
        <v>155</v>
      </c>
      <c r="I1971" s="13"/>
    </row>
    <row r="1972" spans="1:9">
      <c r="A1972" s="19" t="s">
        <v>2962</v>
      </c>
      <c r="B1972" s="14">
        <v>712.29</v>
      </c>
      <c r="C1972" s="12">
        <v>1</v>
      </c>
      <c r="D1972" s="9" t="s">
        <v>6</v>
      </c>
      <c r="E1972" s="9" t="s">
        <v>6</v>
      </c>
      <c r="F1972" s="9" t="s">
        <v>44</v>
      </c>
      <c r="G1972" s="9" t="s">
        <v>3291</v>
      </c>
      <c r="H1972" s="63" t="s">
        <v>155</v>
      </c>
      <c r="I1972" s="13"/>
    </row>
    <row r="1973" spans="1:9">
      <c r="A1973" s="19" t="s">
        <v>2962</v>
      </c>
      <c r="B1973" s="14">
        <v>677</v>
      </c>
      <c r="C1973" s="12">
        <v>1</v>
      </c>
      <c r="D1973" s="9" t="s">
        <v>6</v>
      </c>
      <c r="E1973" s="9" t="s">
        <v>6</v>
      </c>
      <c r="F1973" s="9" t="s">
        <v>44</v>
      </c>
      <c r="G1973" s="9" t="s">
        <v>3291</v>
      </c>
      <c r="H1973" s="63" t="s">
        <v>155</v>
      </c>
      <c r="I1973" s="13"/>
    </row>
    <row r="1974" spans="1:9">
      <c r="A1974" s="19" t="s">
        <v>2962</v>
      </c>
      <c r="B1974" s="14">
        <v>677</v>
      </c>
      <c r="C1974" s="12">
        <v>1</v>
      </c>
      <c r="D1974" s="9" t="s">
        <v>6</v>
      </c>
      <c r="E1974" s="9" t="s">
        <v>6</v>
      </c>
      <c r="F1974" s="9" t="s">
        <v>44</v>
      </c>
      <c r="G1974" s="9" t="s">
        <v>3291</v>
      </c>
      <c r="H1974" s="63" t="s">
        <v>155</v>
      </c>
      <c r="I1974" s="13"/>
    </row>
    <row r="1975" spans="1:9">
      <c r="A1975" s="19" t="s">
        <v>2963</v>
      </c>
      <c r="B1975" s="14">
        <v>597</v>
      </c>
      <c r="C1975" s="12">
        <v>1</v>
      </c>
      <c r="D1975" s="9" t="s">
        <v>6</v>
      </c>
      <c r="E1975" s="9" t="s">
        <v>6</v>
      </c>
      <c r="F1975" s="9" t="s">
        <v>44</v>
      </c>
      <c r="G1975" s="9" t="s">
        <v>3291</v>
      </c>
      <c r="H1975" s="63" t="s">
        <v>155</v>
      </c>
      <c r="I1975" s="13"/>
    </row>
    <row r="1976" spans="1:9">
      <c r="A1976" s="19" t="s">
        <v>2964</v>
      </c>
      <c r="B1976" s="14">
        <v>597</v>
      </c>
      <c r="C1976" s="12">
        <v>1</v>
      </c>
      <c r="D1976" s="9" t="s">
        <v>6</v>
      </c>
      <c r="E1976" s="9" t="s">
        <v>6</v>
      </c>
      <c r="F1976" s="9" t="s">
        <v>44</v>
      </c>
      <c r="G1976" s="9" t="s">
        <v>3291</v>
      </c>
      <c r="H1976" s="63" t="s">
        <v>155</v>
      </c>
      <c r="I1976" s="3"/>
    </row>
    <row r="1977" spans="1:9">
      <c r="A1977" s="19" t="s">
        <v>2963</v>
      </c>
      <c r="B1977" s="14">
        <v>597</v>
      </c>
      <c r="C1977" s="12">
        <v>1</v>
      </c>
      <c r="D1977" s="9" t="s">
        <v>6</v>
      </c>
      <c r="E1977" s="9" t="s">
        <v>6</v>
      </c>
      <c r="F1977" s="9" t="s">
        <v>44</v>
      </c>
      <c r="G1977" s="9" t="s">
        <v>3291</v>
      </c>
      <c r="H1977" s="63" t="s">
        <v>155</v>
      </c>
      <c r="I1977" s="3"/>
    </row>
    <row r="1978" spans="1:9">
      <c r="A1978" s="19" t="s">
        <v>2963</v>
      </c>
      <c r="B1978" s="14">
        <v>597</v>
      </c>
      <c r="C1978" s="12">
        <v>1</v>
      </c>
      <c r="D1978" s="9" t="s">
        <v>6</v>
      </c>
      <c r="E1978" s="9" t="s">
        <v>6</v>
      </c>
      <c r="F1978" s="9" t="s">
        <v>44</v>
      </c>
      <c r="G1978" s="9" t="s">
        <v>3291</v>
      </c>
      <c r="H1978" s="63" t="s">
        <v>155</v>
      </c>
      <c r="I1978" s="3"/>
    </row>
    <row r="1979" spans="1:9">
      <c r="A1979" s="19" t="s">
        <v>2965</v>
      </c>
      <c r="B1979" s="14">
        <v>417</v>
      </c>
      <c r="C1979" s="12">
        <v>1</v>
      </c>
      <c r="D1979" s="9" t="s">
        <v>6</v>
      </c>
      <c r="E1979" s="9" t="s">
        <v>6</v>
      </c>
      <c r="F1979" s="9" t="s">
        <v>44</v>
      </c>
      <c r="G1979" s="9" t="s">
        <v>3291</v>
      </c>
      <c r="H1979" s="63" t="s">
        <v>155</v>
      </c>
      <c r="I1979" s="3"/>
    </row>
    <row r="1980" spans="1:9">
      <c r="A1980" s="19" t="s">
        <v>2965</v>
      </c>
      <c r="B1980" s="14">
        <v>547</v>
      </c>
      <c r="C1980" s="12">
        <v>1</v>
      </c>
      <c r="D1980" s="9" t="s">
        <v>6</v>
      </c>
      <c r="E1980" s="9" t="s">
        <v>6</v>
      </c>
      <c r="F1980" s="9" t="s">
        <v>44</v>
      </c>
      <c r="G1980" s="9" t="s">
        <v>3291</v>
      </c>
      <c r="H1980" s="63" t="s">
        <v>155</v>
      </c>
      <c r="I1980" s="3"/>
    </row>
    <row r="1981" spans="1:9">
      <c r="A1981" s="19" t="s">
        <v>2965</v>
      </c>
      <c r="B1981" s="14">
        <v>417</v>
      </c>
      <c r="C1981" s="12">
        <v>1</v>
      </c>
      <c r="D1981" s="9" t="s">
        <v>6</v>
      </c>
      <c r="E1981" s="9" t="s">
        <v>6</v>
      </c>
      <c r="F1981" s="9" t="s">
        <v>44</v>
      </c>
      <c r="G1981" s="9" t="s">
        <v>3291</v>
      </c>
      <c r="H1981" s="63" t="s">
        <v>155</v>
      </c>
      <c r="I1981" s="3"/>
    </row>
    <row r="1982" spans="1:9">
      <c r="A1982" s="19" t="s">
        <v>2965</v>
      </c>
      <c r="B1982" s="14">
        <v>417</v>
      </c>
      <c r="C1982" s="12">
        <v>1</v>
      </c>
      <c r="D1982" s="9" t="s">
        <v>6</v>
      </c>
      <c r="E1982" s="9" t="s">
        <v>6</v>
      </c>
      <c r="F1982" s="9" t="s">
        <v>44</v>
      </c>
      <c r="G1982" s="9" t="s">
        <v>3291</v>
      </c>
      <c r="H1982" s="63" t="s">
        <v>155</v>
      </c>
      <c r="I1982" s="3"/>
    </row>
    <row r="1983" spans="1:9">
      <c r="A1983" s="19" t="s">
        <v>2965</v>
      </c>
      <c r="B1983" s="14">
        <v>417</v>
      </c>
      <c r="C1983" s="12">
        <v>1</v>
      </c>
      <c r="D1983" s="9" t="s">
        <v>6</v>
      </c>
      <c r="E1983" s="9" t="s">
        <v>6</v>
      </c>
      <c r="F1983" s="9" t="s">
        <v>44</v>
      </c>
      <c r="G1983" s="9" t="s">
        <v>3291</v>
      </c>
      <c r="H1983" s="63" t="s">
        <v>155</v>
      </c>
      <c r="I1983" s="3"/>
    </row>
    <row r="1984" spans="1:9">
      <c r="A1984" s="19" t="s">
        <v>2965</v>
      </c>
      <c r="B1984" s="14">
        <v>417</v>
      </c>
      <c r="C1984" s="12">
        <v>1</v>
      </c>
      <c r="D1984" s="9" t="s">
        <v>6</v>
      </c>
      <c r="E1984" s="9" t="s">
        <v>6</v>
      </c>
      <c r="F1984" s="9" t="s">
        <v>44</v>
      </c>
      <c r="G1984" s="9" t="s">
        <v>3291</v>
      </c>
      <c r="H1984" s="63" t="s">
        <v>155</v>
      </c>
      <c r="I1984" s="3"/>
    </row>
    <row r="1985" spans="1:9" ht="15" customHeight="1">
      <c r="A1985" s="19" t="s">
        <v>4611</v>
      </c>
      <c r="B1985" s="14">
        <v>717</v>
      </c>
      <c r="C1985" s="12">
        <v>1</v>
      </c>
      <c r="D1985" s="9" t="s">
        <v>6</v>
      </c>
      <c r="E1985" s="9" t="s">
        <v>6</v>
      </c>
      <c r="F1985" s="9" t="s">
        <v>44</v>
      </c>
      <c r="G1985" s="9" t="s">
        <v>3291</v>
      </c>
      <c r="H1985" s="63" t="s">
        <v>155</v>
      </c>
      <c r="I1985" s="3"/>
    </row>
    <row r="1986" spans="1:9" ht="15" customHeight="1">
      <c r="A1986" s="19" t="s">
        <v>4612</v>
      </c>
      <c r="B1986" s="14">
        <v>735.15</v>
      </c>
      <c r="C1986" s="12">
        <v>1</v>
      </c>
      <c r="D1986" s="9" t="s">
        <v>6</v>
      </c>
      <c r="E1986" s="9" t="s">
        <v>6</v>
      </c>
      <c r="F1986" s="9" t="s">
        <v>44</v>
      </c>
      <c r="G1986" s="9" t="s">
        <v>3291</v>
      </c>
      <c r="H1986" s="63" t="s">
        <v>155</v>
      </c>
      <c r="I1986" s="13">
        <f>B1986+B1976+B1975+B1974+B1972+B1971+B1970+B1968+B1977+B1978+B1979+B1973+B1969+B1980+B1981+B1982+B1983+B1984+B1985</f>
        <v>11482.44</v>
      </c>
    </row>
    <row r="1987" spans="1:9">
      <c r="A1987" s="20" t="s">
        <v>3888</v>
      </c>
      <c r="B1987" s="74">
        <f>19*300</f>
        <v>5700</v>
      </c>
      <c r="C1987" s="9" t="s">
        <v>44</v>
      </c>
      <c r="D1987" s="9" t="s">
        <v>6</v>
      </c>
      <c r="E1987" s="9" t="s">
        <v>6</v>
      </c>
      <c r="F1987" s="9" t="s">
        <v>44</v>
      </c>
      <c r="G1987" s="9" t="s">
        <v>3291</v>
      </c>
      <c r="H1987" s="16" t="s">
        <v>156</v>
      </c>
      <c r="I1987" s="13">
        <f>B1987</f>
        <v>5700</v>
      </c>
    </row>
    <row r="1988" spans="1:9" ht="26.25" customHeight="1">
      <c r="A1988" s="20" t="s">
        <v>4026</v>
      </c>
      <c r="B1988" s="74">
        <v>874.58</v>
      </c>
      <c r="C1988" s="12">
        <v>1</v>
      </c>
      <c r="D1988" s="9" t="s">
        <v>6</v>
      </c>
      <c r="E1988" s="9" t="s">
        <v>6</v>
      </c>
      <c r="F1988" s="9" t="s">
        <v>45</v>
      </c>
      <c r="G1988" s="9" t="s">
        <v>46</v>
      </c>
      <c r="H1988" s="63" t="s">
        <v>157</v>
      </c>
      <c r="I1988" s="13"/>
    </row>
    <row r="1989" spans="1:9" ht="27.75" customHeight="1">
      <c r="A1989" s="20" t="s">
        <v>4027</v>
      </c>
      <c r="B1989" s="74">
        <v>825.83</v>
      </c>
      <c r="C1989" s="12">
        <v>1</v>
      </c>
      <c r="D1989" s="9" t="s">
        <v>6</v>
      </c>
      <c r="E1989" s="9" t="s">
        <v>6</v>
      </c>
      <c r="F1989" s="9" t="s">
        <v>45</v>
      </c>
      <c r="G1989" s="9" t="s">
        <v>46</v>
      </c>
      <c r="H1989" s="63" t="s">
        <v>157</v>
      </c>
      <c r="I1989" s="13"/>
    </row>
    <row r="1990" spans="1:9" ht="16.5" customHeight="1">
      <c r="A1990" s="19" t="s">
        <v>4028</v>
      </c>
      <c r="B1990" s="14">
        <v>682.5</v>
      </c>
      <c r="C1990" s="12">
        <v>1</v>
      </c>
      <c r="D1990" s="9" t="s">
        <v>6</v>
      </c>
      <c r="E1990" s="9" t="s">
        <v>6</v>
      </c>
      <c r="F1990" s="9" t="s">
        <v>45</v>
      </c>
      <c r="G1990" s="9" t="s">
        <v>46</v>
      </c>
      <c r="H1990" s="63" t="s">
        <v>157</v>
      </c>
      <c r="I1990" s="13"/>
    </row>
    <row r="1991" spans="1:9">
      <c r="A1991" s="19" t="s">
        <v>673</v>
      </c>
      <c r="B1991" s="14">
        <v>487.5</v>
      </c>
      <c r="C1991" s="12">
        <v>1</v>
      </c>
      <c r="D1991" s="9" t="s">
        <v>6</v>
      </c>
      <c r="E1991" s="9" t="s">
        <v>6</v>
      </c>
      <c r="F1991" s="9" t="s">
        <v>45</v>
      </c>
      <c r="G1991" s="9" t="s">
        <v>46</v>
      </c>
      <c r="H1991" s="63" t="s">
        <v>157</v>
      </c>
      <c r="I1991" s="13"/>
    </row>
    <row r="1992" spans="1:9">
      <c r="A1992" s="19" t="s">
        <v>674</v>
      </c>
      <c r="B1992" s="14">
        <v>694.48</v>
      </c>
      <c r="C1992" s="12">
        <v>1</v>
      </c>
      <c r="D1992" s="9" t="s">
        <v>6</v>
      </c>
      <c r="E1992" s="9" t="s">
        <v>6</v>
      </c>
      <c r="F1992" s="9" t="s">
        <v>45</v>
      </c>
      <c r="G1992" s="9" t="s">
        <v>46</v>
      </c>
      <c r="H1992" s="63" t="s">
        <v>157</v>
      </c>
      <c r="I1992" s="13"/>
    </row>
    <row r="1993" spans="1:9">
      <c r="A1993" s="19" t="s">
        <v>674</v>
      </c>
      <c r="B1993" s="14">
        <v>660.08</v>
      </c>
      <c r="C1993" s="12">
        <v>1</v>
      </c>
      <c r="D1993" s="9" t="s">
        <v>6</v>
      </c>
      <c r="E1993" s="9" t="s">
        <v>6</v>
      </c>
      <c r="F1993" s="9" t="s">
        <v>45</v>
      </c>
      <c r="G1993" s="9" t="s">
        <v>46</v>
      </c>
      <c r="H1993" s="63" t="s">
        <v>157</v>
      </c>
      <c r="I1993" s="13"/>
    </row>
    <row r="1994" spans="1:9">
      <c r="A1994" s="19" t="s">
        <v>674</v>
      </c>
      <c r="B1994" s="14">
        <v>660.08</v>
      </c>
      <c r="C1994" s="12">
        <v>1</v>
      </c>
      <c r="D1994" s="9" t="s">
        <v>6</v>
      </c>
      <c r="E1994" s="9" t="s">
        <v>6</v>
      </c>
      <c r="F1994" s="9" t="s">
        <v>45</v>
      </c>
      <c r="G1994" s="9" t="s">
        <v>46</v>
      </c>
      <c r="H1994" s="63" t="s">
        <v>157</v>
      </c>
      <c r="I1994" s="13"/>
    </row>
    <row r="1995" spans="1:9">
      <c r="A1995" s="19" t="s">
        <v>675</v>
      </c>
      <c r="B1995" s="14">
        <v>582.08000000000004</v>
      </c>
      <c r="C1995" s="12">
        <v>1</v>
      </c>
      <c r="D1995" s="9" t="s">
        <v>6</v>
      </c>
      <c r="E1995" s="9" t="s">
        <v>6</v>
      </c>
      <c r="F1995" s="9" t="s">
        <v>45</v>
      </c>
      <c r="G1995" s="9" t="s">
        <v>46</v>
      </c>
      <c r="H1995" s="63" t="s">
        <v>157</v>
      </c>
      <c r="I1995" s="13"/>
    </row>
    <row r="1996" spans="1:9">
      <c r="A1996" s="19" t="s">
        <v>675</v>
      </c>
      <c r="B1996" s="14">
        <v>582.08000000000004</v>
      </c>
      <c r="C1996" s="12">
        <v>1</v>
      </c>
      <c r="D1996" s="9" t="s">
        <v>6</v>
      </c>
      <c r="E1996" s="9" t="s">
        <v>6</v>
      </c>
      <c r="F1996" s="9" t="s">
        <v>45</v>
      </c>
      <c r="G1996" s="9" t="s">
        <v>46</v>
      </c>
      <c r="H1996" s="63" t="s">
        <v>157</v>
      </c>
      <c r="I1996" s="13"/>
    </row>
    <row r="1997" spans="1:9">
      <c r="A1997" s="19" t="s">
        <v>675</v>
      </c>
      <c r="B1997" s="14">
        <v>582.08000000000004</v>
      </c>
      <c r="C1997" s="12">
        <v>1</v>
      </c>
      <c r="D1997" s="9" t="s">
        <v>6</v>
      </c>
      <c r="E1997" s="9" t="s">
        <v>6</v>
      </c>
      <c r="F1997" s="9" t="s">
        <v>45</v>
      </c>
      <c r="G1997" s="9" t="s">
        <v>46</v>
      </c>
      <c r="H1997" s="63" t="s">
        <v>157</v>
      </c>
      <c r="I1997" s="13"/>
    </row>
    <row r="1998" spans="1:9">
      <c r="A1998" s="19" t="s">
        <v>675</v>
      </c>
      <c r="B1998" s="14">
        <v>582.08000000000004</v>
      </c>
      <c r="C1998" s="12">
        <v>1</v>
      </c>
      <c r="D1998" s="9" t="s">
        <v>6</v>
      </c>
      <c r="E1998" s="9" t="s">
        <v>6</v>
      </c>
      <c r="F1998" s="9" t="s">
        <v>45</v>
      </c>
      <c r="G1998" s="9" t="s">
        <v>46</v>
      </c>
      <c r="H1998" s="63" t="s">
        <v>157</v>
      </c>
      <c r="I1998" s="13"/>
    </row>
    <row r="1999" spans="1:9">
      <c r="A1999" s="19" t="s">
        <v>676</v>
      </c>
      <c r="B1999" s="14">
        <v>406.58</v>
      </c>
      <c r="C1999" s="9" t="s">
        <v>44</v>
      </c>
      <c r="D1999" s="9" t="s">
        <v>6</v>
      </c>
      <c r="E1999" s="9" t="s">
        <v>6</v>
      </c>
      <c r="F1999" s="9" t="s">
        <v>45</v>
      </c>
      <c r="G1999" s="9" t="s">
        <v>46</v>
      </c>
      <c r="H1999" s="16">
        <v>51401</v>
      </c>
      <c r="I1999" s="13"/>
    </row>
    <row r="2000" spans="1:9">
      <c r="A2000" s="19" t="s">
        <v>676</v>
      </c>
      <c r="B2000" s="14">
        <v>533.33000000000004</v>
      </c>
      <c r="C2000" s="9" t="s">
        <v>44</v>
      </c>
      <c r="D2000" s="9" t="s">
        <v>6</v>
      </c>
      <c r="E2000" s="9" t="s">
        <v>6</v>
      </c>
      <c r="F2000" s="9" t="s">
        <v>45</v>
      </c>
      <c r="G2000" s="9" t="s">
        <v>46</v>
      </c>
      <c r="H2000" s="16">
        <v>51401</v>
      </c>
      <c r="I2000" s="13"/>
    </row>
    <row r="2001" spans="1:9">
      <c r="A2001" s="19" t="s">
        <v>676</v>
      </c>
      <c r="B2001" s="74">
        <v>406.58</v>
      </c>
      <c r="C2001" s="9" t="s">
        <v>44</v>
      </c>
      <c r="D2001" s="9" t="s">
        <v>6</v>
      </c>
      <c r="E2001" s="9" t="s">
        <v>6</v>
      </c>
      <c r="F2001" s="9" t="s">
        <v>45</v>
      </c>
      <c r="G2001" s="9" t="s">
        <v>46</v>
      </c>
      <c r="H2001" s="16">
        <v>51401</v>
      </c>
      <c r="I2001" s="13"/>
    </row>
    <row r="2002" spans="1:9">
      <c r="A2002" s="19" t="s">
        <v>676</v>
      </c>
      <c r="B2002" s="74">
        <v>406.58</v>
      </c>
      <c r="C2002" s="9" t="s">
        <v>44</v>
      </c>
      <c r="D2002" s="9" t="s">
        <v>6</v>
      </c>
      <c r="E2002" s="9" t="s">
        <v>6</v>
      </c>
      <c r="F2002" s="9" t="s">
        <v>45</v>
      </c>
      <c r="G2002" s="9" t="s">
        <v>46</v>
      </c>
      <c r="H2002" s="16">
        <v>51401</v>
      </c>
      <c r="I2002" s="13"/>
    </row>
    <row r="2003" spans="1:9">
      <c r="A2003" s="19" t="s">
        <v>676</v>
      </c>
      <c r="B2003" s="74">
        <v>406.58</v>
      </c>
      <c r="C2003" s="9" t="s">
        <v>44</v>
      </c>
      <c r="D2003" s="9" t="s">
        <v>6</v>
      </c>
      <c r="E2003" s="9" t="s">
        <v>6</v>
      </c>
      <c r="F2003" s="9" t="s">
        <v>45</v>
      </c>
      <c r="G2003" s="9" t="s">
        <v>46</v>
      </c>
      <c r="H2003" s="16">
        <v>51401</v>
      </c>
      <c r="I2003" s="13"/>
    </row>
    <row r="2004" spans="1:9">
      <c r="A2004" s="19" t="s">
        <v>676</v>
      </c>
      <c r="B2004" s="74">
        <v>406.58</v>
      </c>
      <c r="C2004" s="9" t="s">
        <v>44</v>
      </c>
      <c r="D2004" s="9" t="s">
        <v>6</v>
      </c>
      <c r="E2004" s="9" t="s">
        <v>6</v>
      </c>
      <c r="F2004" s="9" t="s">
        <v>45</v>
      </c>
      <c r="G2004" s="9" t="s">
        <v>46</v>
      </c>
      <c r="H2004" s="16">
        <v>51401</v>
      </c>
      <c r="I2004" s="13"/>
    </row>
    <row r="2005" spans="1:9">
      <c r="A2005" s="19" t="s">
        <v>4029</v>
      </c>
      <c r="B2005" s="74">
        <v>699.08</v>
      </c>
      <c r="C2005" s="9" t="s">
        <v>44</v>
      </c>
      <c r="D2005" s="9" t="s">
        <v>6</v>
      </c>
      <c r="E2005" s="9" t="s">
        <v>6</v>
      </c>
      <c r="F2005" s="9" t="s">
        <v>45</v>
      </c>
      <c r="G2005" s="9" t="s">
        <v>46</v>
      </c>
      <c r="H2005" s="16">
        <v>51401</v>
      </c>
      <c r="I2005" s="13"/>
    </row>
    <row r="2006" spans="1:9">
      <c r="A2006" s="19" t="s">
        <v>4030</v>
      </c>
      <c r="B2006" s="74">
        <v>716.77</v>
      </c>
      <c r="C2006" s="9" t="s">
        <v>44</v>
      </c>
      <c r="D2006" s="9" t="s">
        <v>6</v>
      </c>
      <c r="E2006" s="9" t="s">
        <v>6</v>
      </c>
      <c r="F2006" s="9" t="s">
        <v>45</v>
      </c>
      <c r="G2006" s="9" t="s">
        <v>46</v>
      </c>
      <c r="H2006" s="16">
        <v>51401</v>
      </c>
      <c r="I2006" s="13">
        <f>B2006+B1997+B1996+B1995+B1993+B1992+B1991+B1988+B2000+B1999+B1998+B1994+B1989+B1990+B2001+B2002+B2003+B2004+B2005</f>
        <v>11195.449999999999</v>
      </c>
    </row>
    <row r="2007" spans="1:9" ht="25.5" customHeight="1">
      <c r="A2007" s="22" t="s">
        <v>4021</v>
      </c>
      <c r="B2007" s="81">
        <v>116.61</v>
      </c>
      <c r="C2007" s="9" t="s">
        <v>44</v>
      </c>
      <c r="D2007" s="9" t="s">
        <v>6</v>
      </c>
      <c r="E2007" s="9" t="s">
        <v>6</v>
      </c>
      <c r="F2007" s="9" t="s">
        <v>45</v>
      </c>
      <c r="G2007" s="9" t="s">
        <v>46</v>
      </c>
      <c r="H2007" s="16">
        <v>51401</v>
      </c>
      <c r="I2007" s="13"/>
    </row>
    <row r="2008" spans="1:9" ht="25.5" customHeight="1">
      <c r="A2008" s="22" t="s">
        <v>4022</v>
      </c>
      <c r="B2008" s="81">
        <v>110.11</v>
      </c>
      <c r="C2008" s="9" t="s">
        <v>44</v>
      </c>
      <c r="D2008" s="9" t="s">
        <v>6</v>
      </c>
      <c r="E2008" s="9" t="s">
        <v>6</v>
      </c>
      <c r="F2008" s="9" t="s">
        <v>45</v>
      </c>
      <c r="G2008" s="9" t="s">
        <v>46</v>
      </c>
      <c r="H2008" s="16">
        <v>51401</v>
      </c>
      <c r="I2008" s="13"/>
    </row>
    <row r="2009" spans="1:9" ht="14.25" customHeight="1">
      <c r="A2009" s="19" t="s">
        <v>4023</v>
      </c>
      <c r="B2009" s="14">
        <v>91</v>
      </c>
      <c r="C2009" s="9" t="s">
        <v>44</v>
      </c>
      <c r="D2009" s="9" t="s">
        <v>6</v>
      </c>
      <c r="E2009" s="9" t="s">
        <v>6</v>
      </c>
      <c r="F2009" s="9" t="s">
        <v>45</v>
      </c>
      <c r="G2009" s="9" t="s">
        <v>46</v>
      </c>
      <c r="H2009" s="16">
        <v>51401</v>
      </c>
      <c r="I2009" s="13"/>
    </row>
    <row r="2010" spans="1:9" ht="16.5" customHeight="1">
      <c r="A2010" s="19" t="s">
        <v>677</v>
      </c>
      <c r="B2010" s="14">
        <v>65</v>
      </c>
      <c r="C2010" s="9" t="s">
        <v>44</v>
      </c>
      <c r="D2010" s="9" t="s">
        <v>6</v>
      </c>
      <c r="E2010" s="9" t="s">
        <v>6</v>
      </c>
      <c r="F2010" s="9" t="s">
        <v>45</v>
      </c>
      <c r="G2010" s="9" t="s">
        <v>46</v>
      </c>
      <c r="H2010" s="16">
        <v>51401</v>
      </c>
      <c r="I2010" s="13"/>
    </row>
    <row r="2011" spans="1:9" ht="16.5" customHeight="1">
      <c r="A2011" s="19" t="s">
        <v>678</v>
      </c>
      <c r="B2011" s="14">
        <v>92.6</v>
      </c>
      <c r="C2011" s="9" t="s">
        <v>44</v>
      </c>
      <c r="D2011" s="9" t="s">
        <v>6</v>
      </c>
      <c r="E2011" s="9" t="s">
        <v>6</v>
      </c>
      <c r="F2011" s="9" t="s">
        <v>45</v>
      </c>
      <c r="G2011" s="9" t="s">
        <v>46</v>
      </c>
      <c r="H2011" s="16">
        <v>51401</v>
      </c>
      <c r="I2011" s="13"/>
    </row>
    <row r="2012" spans="1:9" ht="16.5" customHeight="1">
      <c r="A2012" s="19" t="s">
        <v>678</v>
      </c>
      <c r="B2012" s="14">
        <v>88.01</v>
      </c>
      <c r="C2012" s="9" t="s">
        <v>44</v>
      </c>
      <c r="D2012" s="9" t="s">
        <v>6</v>
      </c>
      <c r="E2012" s="9" t="s">
        <v>6</v>
      </c>
      <c r="F2012" s="9" t="s">
        <v>45</v>
      </c>
      <c r="G2012" s="9" t="s">
        <v>46</v>
      </c>
      <c r="H2012" s="16">
        <v>51401</v>
      </c>
      <c r="I2012" s="13"/>
    </row>
    <row r="2013" spans="1:9" ht="16.5" customHeight="1">
      <c r="A2013" s="19" t="s">
        <v>678</v>
      </c>
      <c r="B2013" s="14">
        <v>88.01</v>
      </c>
      <c r="C2013" s="9" t="s">
        <v>44</v>
      </c>
      <c r="D2013" s="9" t="s">
        <v>6</v>
      </c>
      <c r="E2013" s="9" t="s">
        <v>6</v>
      </c>
      <c r="F2013" s="9" t="s">
        <v>45</v>
      </c>
      <c r="G2013" s="9" t="s">
        <v>46</v>
      </c>
      <c r="H2013" s="16">
        <v>51401</v>
      </c>
      <c r="I2013" s="13"/>
    </row>
    <row r="2014" spans="1:9" ht="16.5" customHeight="1">
      <c r="A2014" s="19" t="s">
        <v>679</v>
      </c>
      <c r="B2014" s="14">
        <v>77.61</v>
      </c>
      <c r="C2014" s="9" t="s">
        <v>44</v>
      </c>
      <c r="D2014" s="9" t="s">
        <v>6</v>
      </c>
      <c r="E2014" s="9" t="s">
        <v>6</v>
      </c>
      <c r="F2014" s="9" t="s">
        <v>45</v>
      </c>
      <c r="G2014" s="9" t="s">
        <v>46</v>
      </c>
      <c r="H2014" s="16">
        <v>51401</v>
      </c>
      <c r="I2014" s="13"/>
    </row>
    <row r="2015" spans="1:9" ht="16.5" customHeight="1">
      <c r="A2015" s="19" t="s">
        <v>679</v>
      </c>
      <c r="B2015" s="14">
        <v>77.61</v>
      </c>
      <c r="C2015" s="9" t="s">
        <v>44</v>
      </c>
      <c r="D2015" s="9" t="s">
        <v>6</v>
      </c>
      <c r="E2015" s="9" t="s">
        <v>6</v>
      </c>
      <c r="F2015" s="9" t="s">
        <v>45</v>
      </c>
      <c r="G2015" s="9" t="s">
        <v>46</v>
      </c>
      <c r="H2015" s="16">
        <v>51401</v>
      </c>
      <c r="I2015" s="13"/>
    </row>
    <row r="2016" spans="1:9" ht="16.5" customHeight="1">
      <c r="A2016" s="19" t="s">
        <v>679</v>
      </c>
      <c r="B2016" s="14">
        <v>77.61</v>
      </c>
      <c r="C2016" s="9" t="s">
        <v>44</v>
      </c>
      <c r="D2016" s="9" t="s">
        <v>6</v>
      </c>
      <c r="E2016" s="9" t="s">
        <v>6</v>
      </c>
      <c r="F2016" s="9" t="s">
        <v>45</v>
      </c>
      <c r="G2016" s="9" t="s">
        <v>46</v>
      </c>
      <c r="H2016" s="16">
        <v>51401</v>
      </c>
      <c r="I2016" s="13"/>
    </row>
    <row r="2017" spans="1:9" ht="16.5" customHeight="1">
      <c r="A2017" s="19" t="s">
        <v>679</v>
      </c>
      <c r="B2017" s="14">
        <v>77.61</v>
      </c>
      <c r="C2017" s="9" t="s">
        <v>44</v>
      </c>
      <c r="D2017" s="9" t="s">
        <v>6</v>
      </c>
      <c r="E2017" s="9" t="s">
        <v>6</v>
      </c>
      <c r="F2017" s="9" t="s">
        <v>45</v>
      </c>
      <c r="G2017" s="9" t="s">
        <v>46</v>
      </c>
      <c r="H2017" s="16">
        <v>51401</v>
      </c>
      <c r="I2017" s="13"/>
    </row>
    <row r="2018" spans="1:9" ht="16.5" customHeight="1">
      <c r="A2018" s="19" t="s">
        <v>680</v>
      </c>
      <c r="B2018" s="14">
        <v>54.21</v>
      </c>
      <c r="C2018" s="9" t="s">
        <v>44</v>
      </c>
      <c r="D2018" s="9" t="s">
        <v>6</v>
      </c>
      <c r="E2018" s="9" t="s">
        <v>6</v>
      </c>
      <c r="F2018" s="9" t="s">
        <v>45</v>
      </c>
      <c r="G2018" s="9" t="s">
        <v>46</v>
      </c>
      <c r="H2018" s="16">
        <v>51401</v>
      </c>
      <c r="I2018" s="13"/>
    </row>
    <row r="2019" spans="1:9" ht="16.5" customHeight="1">
      <c r="A2019" s="19" t="s">
        <v>680</v>
      </c>
      <c r="B2019" s="14">
        <v>71.11</v>
      </c>
      <c r="C2019" s="9" t="s">
        <v>44</v>
      </c>
      <c r="D2019" s="9" t="s">
        <v>6</v>
      </c>
      <c r="E2019" s="9" t="s">
        <v>6</v>
      </c>
      <c r="F2019" s="9" t="s">
        <v>45</v>
      </c>
      <c r="G2019" s="9" t="s">
        <v>46</v>
      </c>
      <c r="H2019" s="16">
        <v>51401</v>
      </c>
      <c r="I2019" s="13"/>
    </row>
    <row r="2020" spans="1:9" ht="16.5" customHeight="1">
      <c r="A2020" s="19" t="s">
        <v>680</v>
      </c>
      <c r="B2020" s="14">
        <v>54.21</v>
      </c>
      <c r="C2020" s="9" t="s">
        <v>44</v>
      </c>
      <c r="D2020" s="9" t="s">
        <v>6</v>
      </c>
      <c r="E2020" s="9" t="s">
        <v>6</v>
      </c>
      <c r="F2020" s="9" t="s">
        <v>45</v>
      </c>
      <c r="G2020" s="9" t="s">
        <v>46</v>
      </c>
      <c r="H2020" s="16">
        <v>51401</v>
      </c>
      <c r="I2020" s="13"/>
    </row>
    <row r="2021" spans="1:9" ht="16.5" customHeight="1">
      <c r="A2021" s="19" t="s">
        <v>680</v>
      </c>
      <c r="B2021" s="14">
        <v>54.21</v>
      </c>
      <c r="C2021" s="9" t="s">
        <v>44</v>
      </c>
      <c r="D2021" s="9" t="s">
        <v>6</v>
      </c>
      <c r="E2021" s="9" t="s">
        <v>6</v>
      </c>
      <c r="F2021" s="9" t="s">
        <v>45</v>
      </c>
      <c r="G2021" s="9" t="s">
        <v>46</v>
      </c>
      <c r="H2021" s="16">
        <v>51401</v>
      </c>
      <c r="I2021" s="13"/>
    </row>
    <row r="2022" spans="1:9" ht="16.5" customHeight="1">
      <c r="A2022" s="19" t="s">
        <v>680</v>
      </c>
      <c r="B2022" s="14">
        <v>54.21</v>
      </c>
      <c r="C2022" s="9" t="s">
        <v>44</v>
      </c>
      <c r="D2022" s="9" t="s">
        <v>6</v>
      </c>
      <c r="E2022" s="9" t="s">
        <v>6</v>
      </c>
      <c r="F2022" s="9" t="s">
        <v>45</v>
      </c>
      <c r="G2022" s="9" t="s">
        <v>46</v>
      </c>
      <c r="H2022" s="16">
        <v>51401</v>
      </c>
      <c r="I2022" s="13"/>
    </row>
    <row r="2023" spans="1:9" ht="16.5" customHeight="1">
      <c r="A2023" s="19" t="s">
        <v>680</v>
      </c>
      <c r="B2023" s="14">
        <v>54.21</v>
      </c>
      <c r="C2023" s="9" t="s">
        <v>44</v>
      </c>
      <c r="D2023" s="9" t="s">
        <v>6</v>
      </c>
      <c r="E2023" s="9" t="s">
        <v>6</v>
      </c>
      <c r="F2023" s="9" t="s">
        <v>45</v>
      </c>
      <c r="G2023" s="9" t="s">
        <v>46</v>
      </c>
      <c r="H2023" s="16">
        <v>51401</v>
      </c>
      <c r="I2023" s="13"/>
    </row>
    <row r="2024" spans="1:9" ht="27" customHeight="1">
      <c r="A2024" s="20" t="s">
        <v>4024</v>
      </c>
      <c r="B2024" s="14">
        <v>93.21</v>
      </c>
      <c r="C2024" s="9" t="s">
        <v>44</v>
      </c>
      <c r="D2024" s="9" t="s">
        <v>6</v>
      </c>
      <c r="E2024" s="9" t="s">
        <v>6</v>
      </c>
      <c r="F2024" s="9" t="s">
        <v>45</v>
      </c>
      <c r="G2024" s="9" t="s">
        <v>46</v>
      </c>
      <c r="H2024" s="16">
        <v>51401</v>
      </c>
      <c r="I2024" s="13"/>
    </row>
    <row r="2025" spans="1:9" ht="27">
      <c r="A2025" s="20" t="s">
        <v>4025</v>
      </c>
      <c r="B2025" s="14">
        <v>95.57</v>
      </c>
      <c r="C2025" s="9" t="s">
        <v>44</v>
      </c>
      <c r="D2025" s="9" t="s">
        <v>6</v>
      </c>
      <c r="E2025" s="9" t="s">
        <v>6</v>
      </c>
      <c r="F2025" s="9" t="s">
        <v>45</v>
      </c>
      <c r="G2025" s="9" t="s">
        <v>46</v>
      </c>
      <c r="H2025" s="16">
        <v>51401</v>
      </c>
      <c r="I2025" s="13">
        <f>B2025+B2019+B2015+B2014+B2013+B2011+B2010+B2007+B2018+B2016+B2017+B2012+B2008+B2009+B2020+B2021+B2022+B2023+B2024</f>
        <v>1492.7200000000003</v>
      </c>
    </row>
    <row r="2026" spans="1:9" ht="26.25" customHeight="1">
      <c r="A2026" s="20" t="s">
        <v>4031</v>
      </c>
      <c r="B2026" s="74">
        <v>903.73</v>
      </c>
      <c r="C2026" s="12">
        <v>1</v>
      </c>
      <c r="D2026" s="9" t="s">
        <v>6</v>
      </c>
      <c r="E2026" s="9" t="s">
        <v>6</v>
      </c>
      <c r="F2026" s="9" t="s">
        <v>45</v>
      </c>
      <c r="G2026" s="9" t="s">
        <v>46</v>
      </c>
      <c r="H2026" s="63" t="s">
        <v>161</v>
      </c>
      <c r="I2026" s="13"/>
    </row>
    <row r="2027" spans="1:9" ht="25.5" customHeight="1">
      <c r="A2027" s="20" t="s">
        <v>4034</v>
      </c>
      <c r="B2027" s="74">
        <v>853.35</v>
      </c>
      <c r="C2027" s="12">
        <v>1</v>
      </c>
      <c r="D2027" s="9" t="s">
        <v>6</v>
      </c>
      <c r="E2027" s="9" t="s">
        <v>6</v>
      </c>
      <c r="F2027" s="9" t="s">
        <v>45</v>
      </c>
      <c r="G2027" s="9" t="s">
        <v>46</v>
      </c>
      <c r="H2027" s="63" t="s">
        <v>161</v>
      </c>
      <c r="I2027" s="13"/>
    </row>
    <row r="2028" spans="1:9" ht="17.25" customHeight="1">
      <c r="A2028" s="20" t="s">
        <v>4035</v>
      </c>
      <c r="B2028" s="74">
        <v>705.25</v>
      </c>
      <c r="C2028" s="12">
        <v>1</v>
      </c>
      <c r="D2028" s="9" t="s">
        <v>6</v>
      </c>
      <c r="E2028" s="9" t="s">
        <v>6</v>
      </c>
      <c r="F2028" s="9" t="s">
        <v>45</v>
      </c>
      <c r="G2028" s="9" t="s">
        <v>46</v>
      </c>
      <c r="H2028" s="63" t="s">
        <v>161</v>
      </c>
      <c r="I2028" s="13"/>
    </row>
    <row r="2029" spans="1:9">
      <c r="A2029" s="19" t="s">
        <v>681</v>
      </c>
      <c r="B2029" s="14">
        <v>503.75</v>
      </c>
      <c r="C2029" s="12">
        <v>1</v>
      </c>
      <c r="D2029" s="9" t="s">
        <v>6</v>
      </c>
      <c r="E2029" s="9" t="s">
        <v>6</v>
      </c>
      <c r="F2029" s="9" t="s">
        <v>45</v>
      </c>
      <c r="G2029" s="9" t="s">
        <v>46</v>
      </c>
      <c r="H2029" s="63" t="s">
        <v>161</v>
      </c>
      <c r="I2029" s="13"/>
    </row>
    <row r="2030" spans="1:9">
      <c r="A2030" s="19" t="s">
        <v>682</v>
      </c>
      <c r="B2030" s="14">
        <v>717.63</v>
      </c>
      <c r="C2030" s="12">
        <v>1</v>
      </c>
      <c r="D2030" s="9" t="s">
        <v>6</v>
      </c>
      <c r="E2030" s="9" t="s">
        <v>6</v>
      </c>
      <c r="F2030" s="9" t="s">
        <v>45</v>
      </c>
      <c r="G2030" s="9" t="s">
        <v>46</v>
      </c>
      <c r="H2030" s="63" t="s">
        <v>161</v>
      </c>
      <c r="I2030" s="13"/>
    </row>
    <row r="2031" spans="1:9">
      <c r="A2031" s="19" t="s">
        <v>682</v>
      </c>
      <c r="B2031" s="14">
        <v>682.08</v>
      </c>
      <c r="C2031" s="12">
        <v>1</v>
      </c>
      <c r="D2031" s="9" t="s">
        <v>6</v>
      </c>
      <c r="E2031" s="9" t="s">
        <v>6</v>
      </c>
      <c r="F2031" s="9" t="s">
        <v>45</v>
      </c>
      <c r="G2031" s="9" t="s">
        <v>46</v>
      </c>
      <c r="H2031" s="63" t="s">
        <v>161</v>
      </c>
      <c r="I2031" s="13"/>
    </row>
    <row r="2032" spans="1:9">
      <c r="A2032" s="19" t="s">
        <v>682</v>
      </c>
      <c r="B2032" s="14">
        <v>682.08</v>
      </c>
      <c r="C2032" s="12">
        <v>1</v>
      </c>
      <c r="D2032" s="9" t="s">
        <v>6</v>
      </c>
      <c r="E2032" s="9" t="s">
        <v>6</v>
      </c>
      <c r="F2032" s="9" t="s">
        <v>45</v>
      </c>
      <c r="G2032" s="9" t="s">
        <v>46</v>
      </c>
      <c r="H2032" s="63" t="s">
        <v>161</v>
      </c>
      <c r="I2032" s="13"/>
    </row>
    <row r="2033" spans="1:9">
      <c r="A2033" s="19" t="s">
        <v>683</v>
      </c>
      <c r="B2033" s="14">
        <v>601.48</v>
      </c>
      <c r="C2033" s="12">
        <v>1</v>
      </c>
      <c r="D2033" s="9" t="s">
        <v>6</v>
      </c>
      <c r="E2033" s="9" t="s">
        <v>6</v>
      </c>
      <c r="F2033" s="9" t="s">
        <v>45</v>
      </c>
      <c r="G2033" s="9" t="s">
        <v>46</v>
      </c>
      <c r="H2033" s="63" t="s">
        <v>161</v>
      </c>
      <c r="I2033" s="13"/>
    </row>
    <row r="2034" spans="1:9">
      <c r="A2034" s="19" t="s">
        <v>683</v>
      </c>
      <c r="B2034" s="14">
        <v>601.48</v>
      </c>
      <c r="C2034" s="12">
        <v>1</v>
      </c>
      <c r="D2034" s="9" t="s">
        <v>6</v>
      </c>
      <c r="E2034" s="9" t="s">
        <v>6</v>
      </c>
      <c r="F2034" s="9" t="s">
        <v>45</v>
      </c>
      <c r="G2034" s="9" t="s">
        <v>46</v>
      </c>
      <c r="H2034" s="63" t="s">
        <v>161</v>
      </c>
      <c r="I2034" s="13"/>
    </row>
    <row r="2035" spans="1:9">
      <c r="A2035" s="19" t="s">
        <v>683</v>
      </c>
      <c r="B2035" s="14">
        <v>601.48</v>
      </c>
      <c r="C2035" s="12">
        <v>1</v>
      </c>
      <c r="D2035" s="9" t="s">
        <v>6</v>
      </c>
      <c r="E2035" s="9" t="s">
        <v>6</v>
      </c>
      <c r="F2035" s="9" t="s">
        <v>45</v>
      </c>
      <c r="G2035" s="9" t="s">
        <v>46</v>
      </c>
      <c r="H2035" s="63" t="s">
        <v>161</v>
      </c>
      <c r="I2035" s="13"/>
    </row>
    <row r="2036" spans="1:9">
      <c r="A2036" s="19" t="s">
        <v>683</v>
      </c>
      <c r="B2036" s="14">
        <v>601.48</v>
      </c>
      <c r="C2036" s="12">
        <v>1</v>
      </c>
      <c r="D2036" s="9" t="s">
        <v>6</v>
      </c>
      <c r="E2036" s="9" t="s">
        <v>6</v>
      </c>
      <c r="F2036" s="9" t="s">
        <v>45</v>
      </c>
      <c r="G2036" s="9" t="s">
        <v>46</v>
      </c>
      <c r="H2036" s="63" t="s">
        <v>161</v>
      </c>
      <c r="I2036" s="13"/>
    </row>
    <row r="2037" spans="1:9">
      <c r="A2037" s="19" t="s">
        <v>684</v>
      </c>
      <c r="B2037" s="14">
        <v>420.13</v>
      </c>
      <c r="C2037" s="12">
        <v>1</v>
      </c>
      <c r="D2037" s="9" t="s">
        <v>6</v>
      </c>
      <c r="E2037" s="9" t="s">
        <v>6</v>
      </c>
      <c r="F2037" s="9" t="s">
        <v>45</v>
      </c>
      <c r="G2037" s="9" t="s">
        <v>46</v>
      </c>
      <c r="H2037" s="63" t="s">
        <v>161</v>
      </c>
      <c r="I2037" s="13"/>
    </row>
    <row r="2038" spans="1:9">
      <c r="A2038" s="19" t="s">
        <v>684</v>
      </c>
      <c r="B2038" s="14">
        <v>551.1</v>
      </c>
      <c r="C2038" s="12">
        <v>1</v>
      </c>
      <c r="D2038" s="9" t="s">
        <v>6</v>
      </c>
      <c r="E2038" s="9" t="s">
        <v>6</v>
      </c>
      <c r="F2038" s="9" t="s">
        <v>45</v>
      </c>
      <c r="G2038" s="9" t="s">
        <v>46</v>
      </c>
      <c r="H2038" s="63" t="s">
        <v>161</v>
      </c>
      <c r="I2038" s="13"/>
    </row>
    <row r="2039" spans="1:9">
      <c r="A2039" s="19" t="s">
        <v>684</v>
      </c>
      <c r="B2039" s="74">
        <v>420.13</v>
      </c>
      <c r="C2039" s="9" t="s">
        <v>44</v>
      </c>
      <c r="D2039" s="9" t="s">
        <v>6</v>
      </c>
      <c r="E2039" s="9" t="s">
        <v>6</v>
      </c>
      <c r="F2039" s="9" t="s">
        <v>45</v>
      </c>
      <c r="G2039" s="9" t="s">
        <v>46</v>
      </c>
      <c r="H2039" s="16">
        <v>51501</v>
      </c>
      <c r="I2039" s="13"/>
    </row>
    <row r="2040" spans="1:9" ht="17.25" customHeight="1">
      <c r="A2040" s="19" t="s">
        <v>684</v>
      </c>
      <c r="B2040" s="74">
        <v>420.13</v>
      </c>
      <c r="C2040" s="9" t="s">
        <v>44</v>
      </c>
      <c r="D2040" s="9" t="s">
        <v>6</v>
      </c>
      <c r="E2040" s="9" t="s">
        <v>6</v>
      </c>
      <c r="F2040" s="9" t="s">
        <v>45</v>
      </c>
      <c r="G2040" s="9" t="s">
        <v>46</v>
      </c>
      <c r="H2040" s="16">
        <v>51501</v>
      </c>
      <c r="I2040" s="13"/>
    </row>
    <row r="2041" spans="1:9" ht="17.25" customHeight="1">
      <c r="A2041" s="19" t="s">
        <v>684</v>
      </c>
      <c r="B2041" s="74">
        <v>420.13</v>
      </c>
      <c r="C2041" s="9" t="s">
        <v>44</v>
      </c>
      <c r="D2041" s="9" t="s">
        <v>6</v>
      </c>
      <c r="E2041" s="9" t="s">
        <v>6</v>
      </c>
      <c r="F2041" s="9" t="s">
        <v>45</v>
      </c>
      <c r="G2041" s="9" t="s">
        <v>46</v>
      </c>
      <c r="H2041" s="16">
        <v>51501</v>
      </c>
      <c r="I2041" s="13"/>
    </row>
    <row r="2042" spans="1:9" ht="17.25" customHeight="1">
      <c r="A2042" s="19" t="s">
        <v>684</v>
      </c>
      <c r="B2042" s="74">
        <v>420.13</v>
      </c>
      <c r="C2042" s="9" t="s">
        <v>44</v>
      </c>
      <c r="D2042" s="9" t="s">
        <v>6</v>
      </c>
      <c r="E2042" s="9" t="s">
        <v>6</v>
      </c>
      <c r="F2042" s="9" t="s">
        <v>45</v>
      </c>
      <c r="G2042" s="9" t="s">
        <v>46</v>
      </c>
      <c r="H2042" s="16">
        <v>51501</v>
      </c>
      <c r="I2042" s="13"/>
    </row>
    <row r="2043" spans="1:9" ht="17.25" customHeight="1">
      <c r="A2043" s="19" t="s">
        <v>4032</v>
      </c>
      <c r="B2043" s="74">
        <v>722.38</v>
      </c>
      <c r="C2043" s="9" t="s">
        <v>44</v>
      </c>
      <c r="D2043" s="9" t="s">
        <v>6</v>
      </c>
      <c r="E2043" s="9" t="s">
        <v>6</v>
      </c>
      <c r="F2043" s="9" t="s">
        <v>45</v>
      </c>
      <c r="G2043" s="9" t="s">
        <v>46</v>
      </c>
      <c r="H2043" s="16">
        <v>51501</v>
      </c>
      <c r="I2043" s="13"/>
    </row>
    <row r="2044" spans="1:9" ht="17.25" customHeight="1">
      <c r="A2044" s="19" t="s">
        <v>4033</v>
      </c>
      <c r="B2044" s="74">
        <v>740.66</v>
      </c>
      <c r="C2044" s="9" t="s">
        <v>44</v>
      </c>
      <c r="D2044" s="9" t="s">
        <v>6</v>
      </c>
      <c r="E2044" s="9" t="s">
        <v>6</v>
      </c>
      <c r="F2044" s="9" t="s">
        <v>45</v>
      </c>
      <c r="G2044" s="9" t="s">
        <v>46</v>
      </c>
      <c r="H2044" s="16">
        <v>51501</v>
      </c>
      <c r="I2044" s="13">
        <f>B2044+B2038+B2034+B2033+B2031+B2030+B2029+B2026+B2037+B2035+B2036+B2032+B2027+B2028+B2039+B2040+B2041+B2042+B2043</f>
        <v>11568.579999999996</v>
      </c>
    </row>
    <row r="2045" spans="1:9" ht="27">
      <c r="A2045" s="20" t="s">
        <v>3976</v>
      </c>
      <c r="B2045" s="128">
        <f>9*125</f>
        <v>1125</v>
      </c>
      <c r="C2045" s="9" t="s">
        <v>44</v>
      </c>
      <c r="D2045" s="9" t="s">
        <v>6</v>
      </c>
      <c r="E2045" s="9" t="s">
        <v>6</v>
      </c>
      <c r="F2045" s="9" t="s">
        <v>44</v>
      </c>
      <c r="G2045" s="9" t="s">
        <v>3291</v>
      </c>
      <c r="H2045" s="129" t="s">
        <v>164</v>
      </c>
      <c r="I2045" s="13">
        <f>B2045</f>
        <v>1125</v>
      </c>
    </row>
    <row r="2046" spans="1:9" ht="27">
      <c r="A2046" s="20" t="s">
        <v>3760</v>
      </c>
      <c r="B2046" s="128">
        <f>19*60</f>
        <v>1140</v>
      </c>
      <c r="C2046" s="9" t="s">
        <v>44</v>
      </c>
      <c r="D2046" s="9" t="s">
        <v>6</v>
      </c>
      <c r="E2046" s="9" t="s">
        <v>6</v>
      </c>
      <c r="F2046" s="9" t="s">
        <v>44</v>
      </c>
      <c r="G2046" s="9" t="s">
        <v>3291</v>
      </c>
      <c r="H2046" s="129" t="s">
        <v>164</v>
      </c>
      <c r="I2046" s="13">
        <f>B2046</f>
        <v>1140</v>
      </c>
    </row>
    <row r="2047" spans="1:9">
      <c r="A2047" s="20" t="s">
        <v>685</v>
      </c>
      <c r="B2047" s="128"/>
      <c r="C2047" s="12">
        <v>1</v>
      </c>
      <c r="D2047" s="9" t="s">
        <v>6</v>
      </c>
      <c r="E2047" s="9" t="s">
        <v>6</v>
      </c>
      <c r="F2047" s="9" t="s">
        <v>45</v>
      </c>
      <c r="G2047" s="9" t="s">
        <v>46</v>
      </c>
      <c r="H2047" s="63" t="s">
        <v>165</v>
      </c>
      <c r="I2047" s="13">
        <f>B2047</f>
        <v>0</v>
      </c>
    </row>
    <row r="2048" spans="1:9">
      <c r="A2048" s="19" t="s">
        <v>686</v>
      </c>
      <c r="B2048" s="14">
        <v>2500</v>
      </c>
      <c r="C2048" s="12">
        <v>1</v>
      </c>
      <c r="D2048" s="9" t="s">
        <v>6</v>
      </c>
      <c r="E2048" s="9" t="s">
        <v>6</v>
      </c>
      <c r="F2048" s="9" t="s">
        <v>45</v>
      </c>
      <c r="G2048" s="9" t="s">
        <v>46</v>
      </c>
      <c r="H2048" s="63" t="s">
        <v>208</v>
      </c>
      <c r="I2048" s="3"/>
    </row>
    <row r="2049" spans="1:9">
      <c r="A2049" s="19" t="s">
        <v>609</v>
      </c>
      <c r="B2049" s="14">
        <v>2000</v>
      </c>
      <c r="C2049" s="12">
        <v>1</v>
      </c>
      <c r="D2049" s="9" t="s">
        <v>6</v>
      </c>
      <c r="E2049" s="9" t="s">
        <v>6</v>
      </c>
      <c r="F2049" s="9" t="s">
        <v>45</v>
      </c>
      <c r="G2049" s="9" t="s">
        <v>46</v>
      </c>
      <c r="H2049" s="63" t="s">
        <v>208</v>
      </c>
      <c r="I2049" s="13">
        <f>B2049+B2048</f>
        <v>4500</v>
      </c>
    </row>
    <row r="2050" spans="1:9">
      <c r="A2050" s="19" t="s">
        <v>687</v>
      </c>
      <c r="B2050" s="14">
        <v>300</v>
      </c>
      <c r="C2050" s="12">
        <v>1</v>
      </c>
      <c r="D2050" s="9" t="s">
        <v>6</v>
      </c>
      <c r="E2050" s="9" t="s">
        <v>6</v>
      </c>
      <c r="F2050" s="9" t="s">
        <v>45</v>
      </c>
      <c r="G2050" s="9" t="s">
        <v>46</v>
      </c>
      <c r="H2050" s="63" t="s">
        <v>484</v>
      </c>
      <c r="I2050" s="13">
        <f>B2050</f>
        <v>300</v>
      </c>
    </row>
    <row r="2051" spans="1:9" ht="18" customHeight="1">
      <c r="A2051" s="19" t="s">
        <v>688</v>
      </c>
      <c r="B2051" s="14">
        <v>500</v>
      </c>
      <c r="C2051" s="12">
        <v>1</v>
      </c>
      <c r="D2051" s="9" t="s">
        <v>6</v>
      </c>
      <c r="E2051" s="9" t="s">
        <v>6</v>
      </c>
      <c r="F2051" s="9" t="s">
        <v>45</v>
      </c>
      <c r="G2051" s="9" t="s">
        <v>46</v>
      </c>
      <c r="H2051" s="63" t="s">
        <v>399</v>
      </c>
      <c r="I2051" s="3"/>
    </row>
    <row r="2052" spans="1:9" ht="18" customHeight="1">
      <c r="A2052" s="19" t="s">
        <v>689</v>
      </c>
      <c r="B2052" s="14">
        <v>200</v>
      </c>
      <c r="C2052" s="12">
        <v>1</v>
      </c>
      <c r="D2052" s="9" t="s">
        <v>6</v>
      </c>
      <c r="E2052" s="9" t="s">
        <v>6</v>
      </c>
      <c r="F2052" s="9" t="s">
        <v>45</v>
      </c>
      <c r="G2052" s="9" t="s">
        <v>46</v>
      </c>
      <c r="H2052" s="63" t="s">
        <v>399</v>
      </c>
      <c r="I2052" s="3"/>
    </row>
    <row r="2053" spans="1:9">
      <c r="A2053" s="19" t="s">
        <v>690</v>
      </c>
      <c r="B2053" s="14">
        <v>150</v>
      </c>
      <c r="C2053" s="12">
        <v>1</v>
      </c>
      <c r="D2053" s="9" t="s">
        <v>6</v>
      </c>
      <c r="E2053" s="9" t="s">
        <v>6</v>
      </c>
      <c r="F2053" s="9" t="s">
        <v>45</v>
      </c>
      <c r="G2053" s="9" t="s">
        <v>46</v>
      </c>
      <c r="H2053" s="63" t="s">
        <v>399</v>
      </c>
      <c r="I2053" s="13">
        <f>B2053+B2051+B2052</f>
        <v>850</v>
      </c>
    </row>
    <row r="2054" spans="1:9" ht="18" customHeight="1">
      <c r="A2054" s="19" t="s">
        <v>691</v>
      </c>
      <c r="B2054" s="14">
        <v>3000</v>
      </c>
      <c r="C2054" s="12">
        <v>1</v>
      </c>
      <c r="D2054" s="9" t="s">
        <v>6</v>
      </c>
      <c r="E2054" s="9" t="s">
        <v>6</v>
      </c>
      <c r="F2054" s="9" t="s">
        <v>45</v>
      </c>
      <c r="G2054" s="9" t="s">
        <v>46</v>
      </c>
      <c r="H2054" s="63" t="s">
        <v>170</v>
      </c>
      <c r="I2054" s="3"/>
    </row>
    <row r="2055" spans="1:9" ht="18" customHeight="1">
      <c r="A2055" s="19" t="s">
        <v>692</v>
      </c>
      <c r="B2055" s="14">
        <v>100</v>
      </c>
      <c r="C2055" s="9" t="s">
        <v>44</v>
      </c>
      <c r="D2055" s="9" t="s">
        <v>6</v>
      </c>
      <c r="E2055" s="9" t="s">
        <v>6</v>
      </c>
      <c r="F2055" s="9" t="s">
        <v>45</v>
      </c>
      <c r="G2055" s="9" t="s">
        <v>46</v>
      </c>
      <c r="H2055" s="16">
        <v>54105</v>
      </c>
      <c r="I2055" s="3"/>
    </row>
    <row r="2056" spans="1:9" ht="18" customHeight="1">
      <c r="A2056" s="19" t="s">
        <v>693</v>
      </c>
      <c r="B2056" s="14">
        <v>200</v>
      </c>
      <c r="C2056" s="9" t="s">
        <v>44</v>
      </c>
      <c r="D2056" s="9" t="s">
        <v>6</v>
      </c>
      <c r="E2056" s="9" t="s">
        <v>6</v>
      </c>
      <c r="F2056" s="9" t="s">
        <v>45</v>
      </c>
      <c r="G2056" s="9" t="s">
        <v>46</v>
      </c>
      <c r="H2056" s="16">
        <v>54105</v>
      </c>
      <c r="I2056" s="3"/>
    </row>
    <row r="2057" spans="1:9" ht="18" customHeight="1">
      <c r="A2057" s="19" t="s">
        <v>694</v>
      </c>
      <c r="B2057" s="14">
        <v>600</v>
      </c>
      <c r="C2057" s="9" t="s">
        <v>44</v>
      </c>
      <c r="D2057" s="9" t="s">
        <v>6</v>
      </c>
      <c r="E2057" s="9" t="s">
        <v>6</v>
      </c>
      <c r="F2057" s="9" t="s">
        <v>45</v>
      </c>
      <c r="G2057" s="9" t="s">
        <v>46</v>
      </c>
      <c r="H2057" s="16">
        <v>54105</v>
      </c>
      <c r="I2057" s="13">
        <f>B2057+B2055+B2054+B2056</f>
        <v>3900</v>
      </c>
    </row>
    <row r="2058" spans="1:9" ht="18" customHeight="1">
      <c r="A2058" s="19" t="s">
        <v>695</v>
      </c>
      <c r="B2058" s="14">
        <v>100</v>
      </c>
      <c r="C2058" s="9" t="s">
        <v>44</v>
      </c>
      <c r="D2058" s="9" t="s">
        <v>6</v>
      </c>
      <c r="E2058" s="9" t="s">
        <v>6</v>
      </c>
      <c r="F2058" s="9" t="s">
        <v>45</v>
      </c>
      <c r="G2058" s="9" t="s">
        <v>46</v>
      </c>
      <c r="H2058" s="16">
        <v>54106</v>
      </c>
      <c r="I2058" s="13">
        <f>B2058</f>
        <v>100</v>
      </c>
    </row>
    <row r="2059" spans="1:9" ht="18" customHeight="1">
      <c r="A2059" s="20" t="s">
        <v>696</v>
      </c>
      <c r="B2059" s="108">
        <v>200</v>
      </c>
      <c r="C2059" s="9" t="s">
        <v>44</v>
      </c>
      <c r="D2059" s="9" t="s">
        <v>6</v>
      </c>
      <c r="E2059" s="9" t="s">
        <v>6</v>
      </c>
      <c r="F2059" s="9" t="s">
        <v>45</v>
      </c>
      <c r="G2059" s="9" t="s">
        <v>46</v>
      </c>
      <c r="H2059" s="16">
        <v>54107</v>
      </c>
      <c r="I2059" s="3"/>
    </row>
    <row r="2060" spans="1:9" ht="18" customHeight="1">
      <c r="A2060" s="20" t="s">
        <v>697</v>
      </c>
      <c r="B2060" s="108">
        <v>400</v>
      </c>
      <c r="C2060" s="9" t="s">
        <v>44</v>
      </c>
      <c r="D2060" s="9" t="s">
        <v>6</v>
      </c>
      <c r="E2060" s="9" t="s">
        <v>6</v>
      </c>
      <c r="F2060" s="9" t="s">
        <v>45</v>
      </c>
      <c r="G2060" s="9" t="s">
        <v>46</v>
      </c>
      <c r="H2060" s="16">
        <v>54107</v>
      </c>
      <c r="I2060" s="3"/>
    </row>
    <row r="2061" spans="1:9" ht="18" customHeight="1">
      <c r="A2061" s="21" t="s">
        <v>698</v>
      </c>
      <c r="B2061" s="17">
        <v>100</v>
      </c>
      <c r="C2061" s="15" t="s">
        <v>44</v>
      </c>
      <c r="D2061" s="15" t="s">
        <v>6</v>
      </c>
      <c r="E2061" s="15" t="s">
        <v>6</v>
      </c>
      <c r="F2061" s="15" t="s">
        <v>45</v>
      </c>
      <c r="G2061" s="15" t="s">
        <v>46</v>
      </c>
      <c r="H2061" s="64">
        <v>54107</v>
      </c>
      <c r="I2061" s="3"/>
    </row>
    <row r="2062" spans="1:9" ht="18" customHeight="1">
      <c r="A2062" s="21" t="s">
        <v>699</v>
      </c>
      <c r="B2062" s="81">
        <v>400</v>
      </c>
      <c r="C2062" s="15" t="s">
        <v>44</v>
      </c>
      <c r="D2062" s="15" t="s">
        <v>6</v>
      </c>
      <c r="E2062" s="15" t="s">
        <v>6</v>
      </c>
      <c r="F2062" s="15" t="s">
        <v>45</v>
      </c>
      <c r="G2062" s="15" t="s">
        <v>46</v>
      </c>
      <c r="H2062" s="64">
        <v>54107</v>
      </c>
      <c r="I2062" s="3"/>
    </row>
    <row r="2063" spans="1:9" ht="18" customHeight="1">
      <c r="A2063" s="21" t="s">
        <v>700</v>
      </c>
      <c r="B2063" s="81">
        <v>300</v>
      </c>
      <c r="C2063" s="15" t="s">
        <v>44</v>
      </c>
      <c r="D2063" s="15" t="s">
        <v>6</v>
      </c>
      <c r="E2063" s="15" t="s">
        <v>6</v>
      </c>
      <c r="F2063" s="15" t="s">
        <v>45</v>
      </c>
      <c r="G2063" s="15" t="s">
        <v>46</v>
      </c>
      <c r="H2063" s="64">
        <v>54107</v>
      </c>
      <c r="I2063" s="3"/>
    </row>
    <row r="2064" spans="1:9" ht="18" customHeight="1">
      <c r="A2064" s="21" t="s">
        <v>701</v>
      </c>
      <c r="B2064" s="81">
        <v>200</v>
      </c>
      <c r="C2064" s="15" t="s">
        <v>44</v>
      </c>
      <c r="D2064" s="15" t="s">
        <v>6</v>
      </c>
      <c r="E2064" s="15" t="s">
        <v>6</v>
      </c>
      <c r="F2064" s="15" t="s">
        <v>45</v>
      </c>
      <c r="G2064" s="15" t="s">
        <v>46</v>
      </c>
      <c r="H2064" s="64">
        <v>54107</v>
      </c>
      <c r="I2064" s="3"/>
    </row>
    <row r="2065" spans="1:9" ht="18" customHeight="1">
      <c r="A2065" s="21" t="s">
        <v>702</v>
      </c>
      <c r="B2065" s="81">
        <v>250</v>
      </c>
      <c r="C2065" s="15" t="s">
        <v>44</v>
      </c>
      <c r="D2065" s="15" t="s">
        <v>6</v>
      </c>
      <c r="E2065" s="15" t="s">
        <v>6</v>
      </c>
      <c r="F2065" s="15" t="s">
        <v>45</v>
      </c>
      <c r="G2065" s="15" t="s">
        <v>46</v>
      </c>
      <c r="H2065" s="64">
        <v>54107</v>
      </c>
      <c r="I2065" s="3"/>
    </row>
    <row r="2066" spans="1:9" ht="18" customHeight="1">
      <c r="A2066" s="21" t="s">
        <v>529</v>
      </c>
      <c r="B2066" s="81">
        <v>200</v>
      </c>
      <c r="C2066" s="15" t="s">
        <v>44</v>
      </c>
      <c r="D2066" s="15" t="s">
        <v>6</v>
      </c>
      <c r="E2066" s="15" t="s">
        <v>6</v>
      </c>
      <c r="F2066" s="15" t="s">
        <v>45</v>
      </c>
      <c r="G2066" s="15" t="s">
        <v>46</v>
      </c>
      <c r="H2066" s="64">
        <v>54107</v>
      </c>
      <c r="I2066" s="3"/>
    </row>
    <row r="2067" spans="1:9">
      <c r="A2067" s="21" t="s">
        <v>703</v>
      </c>
      <c r="B2067" s="81">
        <v>600</v>
      </c>
      <c r="C2067" s="15" t="s">
        <v>44</v>
      </c>
      <c r="D2067" s="15" t="s">
        <v>6</v>
      </c>
      <c r="E2067" s="15" t="s">
        <v>6</v>
      </c>
      <c r="F2067" s="15" t="s">
        <v>45</v>
      </c>
      <c r="G2067" s="15" t="s">
        <v>46</v>
      </c>
      <c r="H2067" s="64">
        <v>54107</v>
      </c>
      <c r="I2067" s="3"/>
    </row>
    <row r="2068" spans="1:9">
      <c r="A2068" s="21" t="s">
        <v>704</v>
      </c>
      <c r="B2068" s="81">
        <v>500</v>
      </c>
      <c r="C2068" s="15" t="s">
        <v>44</v>
      </c>
      <c r="D2068" s="15" t="s">
        <v>6</v>
      </c>
      <c r="E2068" s="15" t="s">
        <v>6</v>
      </c>
      <c r="F2068" s="15" t="s">
        <v>45</v>
      </c>
      <c r="G2068" s="15" t="s">
        <v>46</v>
      </c>
      <c r="H2068" s="64">
        <v>54107</v>
      </c>
      <c r="I2068" s="13">
        <f>B2068+B2066+B2065+B2064+B2063+B2062+B2061+B2060+B2059+B2067</f>
        <v>3150</v>
      </c>
    </row>
    <row r="2069" spans="1:9">
      <c r="A2069" s="21" t="s">
        <v>705</v>
      </c>
      <c r="B2069" s="81">
        <v>400</v>
      </c>
      <c r="C2069" s="15" t="s">
        <v>44</v>
      </c>
      <c r="D2069" s="15" t="s">
        <v>6</v>
      </c>
      <c r="E2069" s="15" t="s">
        <v>6</v>
      </c>
      <c r="F2069" s="15" t="s">
        <v>45</v>
      </c>
      <c r="G2069" s="15" t="s">
        <v>46</v>
      </c>
      <c r="H2069" s="64">
        <v>54108</v>
      </c>
      <c r="I2069" s="13">
        <f>B2069</f>
        <v>400</v>
      </c>
    </row>
    <row r="2070" spans="1:9">
      <c r="A2070" s="21" t="s">
        <v>706</v>
      </c>
      <c r="B2070" s="81">
        <v>50</v>
      </c>
      <c r="C2070" s="15" t="s">
        <v>44</v>
      </c>
      <c r="D2070" s="15" t="s">
        <v>6</v>
      </c>
      <c r="E2070" s="15" t="s">
        <v>6</v>
      </c>
      <c r="F2070" s="15" t="s">
        <v>45</v>
      </c>
      <c r="G2070" s="15" t="s">
        <v>46</v>
      </c>
      <c r="H2070" s="64">
        <v>54111</v>
      </c>
      <c r="I2070" s="13">
        <f>B2070</f>
        <v>50</v>
      </c>
    </row>
    <row r="2071" spans="1:9">
      <c r="A2071" s="21" t="s">
        <v>707</v>
      </c>
      <c r="B2071" s="81">
        <v>400</v>
      </c>
      <c r="C2071" s="15" t="s">
        <v>44</v>
      </c>
      <c r="D2071" s="15" t="s">
        <v>6</v>
      </c>
      <c r="E2071" s="15" t="s">
        <v>6</v>
      </c>
      <c r="F2071" s="15" t="s">
        <v>45</v>
      </c>
      <c r="G2071" s="15" t="s">
        <v>46</v>
      </c>
      <c r="H2071" s="64">
        <v>54112</v>
      </c>
      <c r="I2071" s="13">
        <f>B2071</f>
        <v>400</v>
      </c>
    </row>
    <row r="2072" spans="1:9">
      <c r="A2072" s="21" t="s">
        <v>229</v>
      </c>
      <c r="B2072" s="81">
        <v>20</v>
      </c>
      <c r="C2072" s="15" t="s">
        <v>44</v>
      </c>
      <c r="D2072" s="15" t="s">
        <v>6</v>
      </c>
      <c r="E2072" s="15" t="s">
        <v>6</v>
      </c>
      <c r="F2072" s="15" t="s">
        <v>45</v>
      </c>
      <c r="G2072" s="15" t="s">
        <v>46</v>
      </c>
      <c r="H2072" s="64">
        <v>54114</v>
      </c>
      <c r="I2072" s="13"/>
    </row>
    <row r="2073" spans="1:9">
      <c r="A2073" s="21" t="s">
        <v>368</v>
      </c>
      <c r="B2073" s="81">
        <v>25</v>
      </c>
      <c r="C2073" s="15" t="s">
        <v>44</v>
      </c>
      <c r="D2073" s="15" t="s">
        <v>6</v>
      </c>
      <c r="E2073" s="15" t="s">
        <v>6</v>
      </c>
      <c r="F2073" s="15" t="s">
        <v>45</v>
      </c>
      <c r="G2073" s="15" t="s">
        <v>46</v>
      </c>
      <c r="H2073" s="64">
        <v>54114</v>
      </c>
      <c r="I2073" s="13"/>
    </row>
    <row r="2074" spans="1:9">
      <c r="A2074" s="21" t="s">
        <v>708</v>
      </c>
      <c r="B2074" s="81">
        <v>15</v>
      </c>
      <c r="C2074" s="15" t="s">
        <v>44</v>
      </c>
      <c r="D2074" s="15" t="s">
        <v>6</v>
      </c>
      <c r="E2074" s="15" t="s">
        <v>6</v>
      </c>
      <c r="F2074" s="15" t="s">
        <v>45</v>
      </c>
      <c r="G2074" s="15" t="s">
        <v>46</v>
      </c>
      <c r="H2074" s="64">
        <v>54114</v>
      </c>
      <c r="I2074" s="13">
        <f>B2074+B2072+B2073</f>
        <v>60</v>
      </c>
    </row>
    <row r="2075" spans="1:9">
      <c r="A2075" s="21" t="s">
        <v>658</v>
      </c>
      <c r="B2075" s="81">
        <v>250</v>
      </c>
      <c r="C2075" s="15" t="s">
        <v>44</v>
      </c>
      <c r="D2075" s="15" t="s">
        <v>6</v>
      </c>
      <c r="E2075" s="15" t="s">
        <v>6</v>
      </c>
      <c r="F2075" s="15" t="s">
        <v>45</v>
      </c>
      <c r="G2075" s="15" t="s">
        <v>46</v>
      </c>
      <c r="H2075" s="64">
        <v>54118</v>
      </c>
      <c r="I2075" s="13">
        <f>B2075</f>
        <v>250</v>
      </c>
    </row>
    <row r="2076" spans="1:9">
      <c r="A2076" s="21" t="s">
        <v>709</v>
      </c>
      <c r="B2076" s="81">
        <v>40</v>
      </c>
      <c r="C2076" s="15" t="s">
        <v>44</v>
      </c>
      <c r="D2076" s="15" t="s">
        <v>6</v>
      </c>
      <c r="E2076" s="15" t="s">
        <v>6</v>
      </c>
      <c r="F2076" s="15" t="s">
        <v>45</v>
      </c>
      <c r="G2076" s="15" t="s">
        <v>46</v>
      </c>
      <c r="H2076" s="64">
        <v>54199</v>
      </c>
      <c r="I2076" s="3"/>
    </row>
    <row r="2077" spans="1:9">
      <c r="A2077" s="21" t="s">
        <v>710</v>
      </c>
      <c r="B2077" s="81">
        <v>50</v>
      </c>
      <c r="C2077" s="15" t="s">
        <v>44</v>
      </c>
      <c r="D2077" s="15" t="s">
        <v>6</v>
      </c>
      <c r="E2077" s="15" t="s">
        <v>6</v>
      </c>
      <c r="F2077" s="15" t="s">
        <v>45</v>
      </c>
      <c r="G2077" s="15" t="s">
        <v>46</v>
      </c>
      <c r="H2077" s="64">
        <v>54199</v>
      </c>
      <c r="I2077" s="3"/>
    </row>
    <row r="2078" spans="1:9">
      <c r="A2078" s="21" t="s">
        <v>711</v>
      </c>
      <c r="B2078" s="81">
        <v>200</v>
      </c>
      <c r="C2078" s="15" t="s">
        <v>44</v>
      </c>
      <c r="D2078" s="15" t="s">
        <v>6</v>
      </c>
      <c r="E2078" s="15" t="s">
        <v>6</v>
      </c>
      <c r="F2078" s="15" t="s">
        <v>45</v>
      </c>
      <c r="G2078" s="15" t="s">
        <v>46</v>
      </c>
      <c r="H2078" s="64">
        <v>54199</v>
      </c>
      <c r="I2078" s="3"/>
    </row>
    <row r="2079" spans="1:9">
      <c r="A2079" s="21" t="s">
        <v>712</v>
      </c>
      <c r="B2079" s="81">
        <v>100</v>
      </c>
      <c r="C2079" s="15" t="s">
        <v>44</v>
      </c>
      <c r="D2079" s="15" t="s">
        <v>6</v>
      </c>
      <c r="E2079" s="15" t="s">
        <v>6</v>
      </c>
      <c r="F2079" s="15" t="s">
        <v>45</v>
      </c>
      <c r="G2079" s="15" t="s">
        <v>46</v>
      </c>
      <c r="H2079" s="64">
        <v>54199</v>
      </c>
      <c r="I2079" s="3"/>
    </row>
    <row r="2080" spans="1:9" ht="15.75" customHeight="1">
      <c r="A2080" s="21" t="s">
        <v>713</v>
      </c>
      <c r="B2080" s="81">
        <v>1000</v>
      </c>
      <c r="C2080" s="15" t="s">
        <v>44</v>
      </c>
      <c r="D2080" s="15" t="s">
        <v>6</v>
      </c>
      <c r="E2080" s="15" t="s">
        <v>6</v>
      </c>
      <c r="F2080" s="15" t="s">
        <v>45</v>
      </c>
      <c r="G2080" s="15" t="s">
        <v>46</v>
      </c>
      <c r="H2080" s="64">
        <v>54199</v>
      </c>
      <c r="I2080" s="3"/>
    </row>
    <row r="2081" spans="1:9">
      <c r="A2081" s="21" t="s">
        <v>513</v>
      </c>
      <c r="B2081" s="81">
        <v>2000</v>
      </c>
      <c r="C2081" s="15" t="s">
        <v>44</v>
      </c>
      <c r="D2081" s="15" t="s">
        <v>6</v>
      </c>
      <c r="E2081" s="15" t="s">
        <v>6</v>
      </c>
      <c r="F2081" s="15" t="s">
        <v>45</v>
      </c>
      <c r="G2081" s="15" t="s">
        <v>46</v>
      </c>
      <c r="H2081" s="64">
        <v>54199</v>
      </c>
      <c r="I2081" s="3"/>
    </row>
    <row r="2082" spans="1:9">
      <c r="A2082" s="21" t="s">
        <v>714</v>
      </c>
      <c r="B2082" s="81">
        <v>50</v>
      </c>
      <c r="C2082" s="15" t="s">
        <v>44</v>
      </c>
      <c r="D2082" s="15" t="s">
        <v>6</v>
      </c>
      <c r="E2082" s="15" t="s">
        <v>6</v>
      </c>
      <c r="F2082" s="15" t="s">
        <v>45</v>
      </c>
      <c r="G2082" s="15" t="s">
        <v>46</v>
      </c>
      <c r="H2082" s="64">
        <v>54199</v>
      </c>
      <c r="I2082" s="3"/>
    </row>
    <row r="2083" spans="1:9" ht="15.75" customHeight="1">
      <c r="A2083" s="21" t="s">
        <v>715</v>
      </c>
      <c r="B2083" s="81">
        <v>100</v>
      </c>
      <c r="C2083" s="15" t="s">
        <v>44</v>
      </c>
      <c r="D2083" s="15" t="s">
        <v>6</v>
      </c>
      <c r="E2083" s="15" t="s">
        <v>6</v>
      </c>
      <c r="F2083" s="15" t="s">
        <v>45</v>
      </c>
      <c r="G2083" s="15" t="s">
        <v>46</v>
      </c>
      <c r="H2083" s="64">
        <v>54199</v>
      </c>
      <c r="I2083" s="3"/>
    </row>
    <row r="2084" spans="1:9" ht="15.75" customHeight="1">
      <c r="A2084" s="21" t="s">
        <v>716</v>
      </c>
      <c r="B2084" s="81">
        <v>300</v>
      </c>
      <c r="C2084" s="15" t="s">
        <v>44</v>
      </c>
      <c r="D2084" s="15" t="s">
        <v>6</v>
      </c>
      <c r="E2084" s="15" t="s">
        <v>6</v>
      </c>
      <c r="F2084" s="15" t="s">
        <v>45</v>
      </c>
      <c r="G2084" s="15" t="s">
        <v>46</v>
      </c>
      <c r="H2084" s="64">
        <v>54199</v>
      </c>
      <c r="I2084" s="3"/>
    </row>
    <row r="2085" spans="1:9" ht="15.75" customHeight="1">
      <c r="A2085" s="21" t="s">
        <v>717</v>
      </c>
      <c r="B2085" s="81">
        <v>500</v>
      </c>
      <c r="C2085" s="15" t="s">
        <v>44</v>
      </c>
      <c r="D2085" s="15" t="s">
        <v>6</v>
      </c>
      <c r="E2085" s="15" t="s">
        <v>6</v>
      </c>
      <c r="F2085" s="15" t="s">
        <v>45</v>
      </c>
      <c r="G2085" s="15" t="s">
        <v>46</v>
      </c>
      <c r="H2085" s="64">
        <v>54199</v>
      </c>
      <c r="I2085" s="3"/>
    </row>
    <row r="2086" spans="1:9" ht="15.75" customHeight="1">
      <c r="A2086" s="21" t="s">
        <v>718</v>
      </c>
      <c r="B2086" s="81">
        <v>1500</v>
      </c>
      <c r="C2086" s="15" t="s">
        <v>44</v>
      </c>
      <c r="D2086" s="15" t="s">
        <v>6</v>
      </c>
      <c r="E2086" s="15" t="s">
        <v>6</v>
      </c>
      <c r="F2086" s="15" t="s">
        <v>45</v>
      </c>
      <c r="G2086" s="15" t="s">
        <v>46</v>
      </c>
      <c r="H2086" s="64">
        <v>54199</v>
      </c>
      <c r="I2086" s="3"/>
    </row>
    <row r="2087" spans="1:9" ht="15.75" customHeight="1">
      <c r="A2087" s="21" t="s">
        <v>719</v>
      </c>
      <c r="B2087" s="81">
        <v>200</v>
      </c>
      <c r="C2087" s="15" t="s">
        <v>44</v>
      </c>
      <c r="D2087" s="15" t="s">
        <v>6</v>
      </c>
      <c r="E2087" s="15" t="s">
        <v>6</v>
      </c>
      <c r="F2087" s="15" t="s">
        <v>45</v>
      </c>
      <c r="G2087" s="15" t="s">
        <v>46</v>
      </c>
      <c r="H2087" s="64">
        <v>54199</v>
      </c>
      <c r="I2087" s="13">
        <f>B2087+B2083+B2082+B2081+B2080+B2079+B2078+B2077+B2076+B2086+B2085+B2084</f>
        <v>6040</v>
      </c>
    </row>
    <row r="2088" spans="1:9" ht="15.75" customHeight="1" thickBot="1">
      <c r="A2088" s="21" t="s">
        <v>720</v>
      </c>
      <c r="B2088" s="81">
        <v>1000</v>
      </c>
      <c r="C2088" s="15" t="s">
        <v>44</v>
      </c>
      <c r="D2088" s="15" t="s">
        <v>6</v>
      </c>
      <c r="E2088" s="15" t="s">
        <v>6</v>
      </c>
      <c r="F2088" s="15" t="s">
        <v>45</v>
      </c>
      <c r="G2088" s="15" t="s">
        <v>46</v>
      </c>
      <c r="H2088" s="64">
        <v>54505</v>
      </c>
      <c r="I2088" s="13">
        <f>B2088</f>
        <v>1000</v>
      </c>
    </row>
    <row r="2089" spans="1:9" ht="24.75" customHeight="1" thickTop="1" thickBot="1">
      <c r="A2089" s="172" t="s">
        <v>3450</v>
      </c>
      <c r="B2089" s="38">
        <f>SUM(B1949:B2088)</f>
        <v>202493.46999999977</v>
      </c>
      <c r="C2089" s="45"/>
      <c r="D2089" s="39"/>
      <c r="E2089" s="39"/>
      <c r="F2089" s="39"/>
      <c r="G2089" s="39"/>
      <c r="H2089" s="39"/>
      <c r="I2089" s="8">
        <f>SUM(I1949:I2088)</f>
        <v>202493.47</v>
      </c>
    </row>
    <row r="2090" spans="1:9" ht="20.25" customHeight="1" thickTop="1">
      <c r="A2090" s="89"/>
      <c r="B2090" s="40"/>
      <c r="C2090" s="47"/>
      <c r="D2090" s="35"/>
      <c r="E2090" s="35"/>
      <c r="F2090" s="35"/>
      <c r="G2090" s="35"/>
      <c r="H2090" s="35"/>
      <c r="I2090" s="41"/>
    </row>
    <row r="2091" spans="1:9" ht="16.5">
      <c r="A2091" s="89"/>
      <c r="B2091" s="40"/>
      <c r="C2091" s="47"/>
      <c r="D2091" s="35"/>
      <c r="E2091" s="35"/>
      <c r="F2091" s="35"/>
      <c r="G2091" s="35"/>
      <c r="H2091" s="35"/>
      <c r="I2091" s="41"/>
    </row>
    <row r="2092" spans="1:9" ht="16.5">
      <c r="A2092" s="89"/>
      <c r="B2092" s="40"/>
      <c r="C2092" s="47"/>
      <c r="D2092" s="35"/>
      <c r="E2092" s="35"/>
      <c r="F2092" s="35"/>
      <c r="G2092" s="35"/>
      <c r="H2092" s="35"/>
      <c r="I2092" s="41"/>
    </row>
    <row r="2093" spans="1:9" ht="16.5">
      <c r="A2093" s="89"/>
      <c r="B2093" s="40"/>
      <c r="C2093" s="47"/>
      <c r="D2093" s="35"/>
      <c r="E2093" s="35"/>
      <c r="F2093" s="35"/>
      <c r="G2093" s="35"/>
      <c r="H2093" s="35"/>
      <c r="I2093" s="41"/>
    </row>
    <row r="2094" spans="1:9" ht="20.25" customHeight="1">
      <c r="A2094" s="89"/>
      <c r="B2094" s="40"/>
      <c r="C2094" s="47"/>
      <c r="D2094" s="35"/>
      <c r="E2094" s="35"/>
      <c r="F2094" s="35"/>
      <c r="G2094" s="35"/>
      <c r="H2094" s="35"/>
      <c r="I2094" s="41"/>
    </row>
    <row r="2095" spans="1:9" ht="16.5">
      <c r="A2095" s="89"/>
      <c r="B2095" s="40"/>
      <c r="C2095" s="47"/>
      <c r="D2095" s="35"/>
      <c r="E2095" s="35"/>
      <c r="F2095" s="35"/>
      <c r="G2095" s="35"/>
      <c r="H2095" s="35"/>
      <c r="I2095" s="41"/>
    </row>
    <row r="2096" spans="1:9" ht="16.5">
      <c r="A2096" s="89"/>
      <c r="B2096" s="40"/>
      <c r="C2096" s="47"/>
      <c r="D2096" s="35"/>
      <c r="E2096" s="35"/>
      <c r="F2096" s="35"/>
      <c r="G2096" s="35"/>
      <c r="H2096" s="35"/>
      <c r="I2096" s="41"/>
    </row>
    <row r="2097" spans="1:9" ht="16.5">
      <c r="A2097" s="89"/>
      <c r="B2097" s="40"/>
      <c r="C2097" s="47"/>
      <c r="D2097" s="35"/>
      <c r="E2097" s="35"/>
      <c r="F2097" s="35"/>
      <c r="G2097" s="35"/>
      <c r="H2097" s="35"/>
      <c r="I2097" s="41"/>
    </row>
    <row r="2098" spans="1:9" ht="16.5">
      <c r="A2098" s="89"/>
      <c r="B2098" s="40"/>
      <c r="C2098" s="47"/>
      <c r="D2098" s="35"/>
      <c r="E2098" s="35"/>
      <c r="F2098" s="35"/>
      <c r="G2098" s="35"/>
      <c r="H2098" s="35"/>
      <c r="I2098" s="41"/>
    </row>
    <row r="2099" spans="1:9" ht="16.5">
      <c r="A2099" s="89"/>
      <c r="B2099" s="40"/>
      <c r="C2099" s="47"/>
      <c r="D2099" s="35"/>
      <c r="E2099" s="35"/>
      <c r="F2099" s="35"/>
      <c r="G2099" s="35"/>
      <c r="H2099" s="35"/>
      <c r="I2099" s="41"/>
    </row>
    <row r="2100" spans="1:9" ht="21.75" customHeight="1">
      <c r="A2100" s="89"/>
      <c r="B2100" s="40"/>
      <c r="C2100" s="47"/>
      <c r="D2100" s="35"/>
      <c r="E2100" s="35"/>
      <c r="F2100" s="35"/>
      <c r="G2100" s="35"/>
      <c r="H2100" s="35"/>
      <c r="I2100" s="41"/>
    </row>
    <row r="2101" spans="1:9" ht="16.5">
      <c r="A2101" s="89"/>
      <c r="B2101" s="40"/>
      <c r="C2101" s="47"/>
      <c r="D2101" s="35"/>
      <c r="E2101" s="35"/>
      <c r="F2101" s="35"/>
      <c r="G2101" s="35"/>
      <c r="H2101" s="35"/>
      <c r="I2101" s="41"/>
    </row>
    <row r="2102" spans="1:9" ht="16.5">
      <c r="A2102" s="89"/>
      <c r="B2102" s="40"/>
      <c r="C2102" s="47"/>
      <c r="D2102" s="35"/>
      <c r="E2102" s="35"/>
      <c r="F2102" s="35"/>
      <c r="G2102" s="35"/>
      <c r="H2102" s="35"/>
      <c r="I2102" s="41"/>
    </row>
    <row r="2103" spans="1:9" ht="16.5">
      <c r="A2103" s="89"/>
      <c r="B2103" s="40"/>
      <c r="C2103" s="47"/>
      <c r="D2103" s="35"/>
      <c r="E2103" s="35"/>
      <c r="F2103" s="35"/>
      <c r="G2103" s="35"/>
      <c r="H2103" s="35"/>
      <c r="I2103" s="41"/>
    </row>
    <row r="2104" spans="1:9" ht="16.5">
      <c r="A2104" s="89"/>
      <c r="B2104" s="40"/>
      <c r="C2104" s="47"/>
      <c r="D2104" s="35"/>
      <c r="E2104" s="35"/>
      <c r="F2104" s="35"/>
      <c r="G2104" s="35"/>
      <c r="H2104" s="35"/>
      <c r="I2104" s="41"/>
    </row>
    <row r="2105" spans="1:9" ht="16.5">
      <c r="A2105" s="89"/>
      <c r="B2105" s="40"/>
      <c r="C2105" s="47"/>
      <c r="D2105" s="35"/>
      <c r="E2105" s="35"/>
      <c r="F2105" s="35"/>
      <c r="G2105" s="35"/>
      <c r="H2105" s="35"/>
      <c r="I2105" s="41"/>
    </row>
    <row r="2106" spans="1:9" ht="16.5">
      <c r="A2106" s="89"/>
      <c r="B2106" s="40"/>
      <c r="C2106" s="47"/>
      <c r="D2106" s="35"/>
      <c r="E2106" s="35"/>
      <c r="F2106" s="35"/>
      <c r="G2106" s="35"/>
      <c r="H2106" s="35"/>
      <c r="I2106" s="41"/>
    </row>
    <row r="2107" spans="1:9" ht="16.5">
      <c r="A2107" s="89"/>
      <c r="B2107" s="40"/>
      <c r="C2107" s="47"/>
      <c r="D2107" s="35"/>
      <c r="E2107" s="35"/>
      <c r="F2107" s="35"/>
      <c r="G2107" s="35"/>
      <c r="H2107" s="35"/>
      <c r="I2107" s="41"/>
    </row>
    <row r="2108" spans="1:9" ht="16.5">
      <c r="A2108" s="89"/>
      <c r="B2108" s="40"/>
      <c r="C2108" s="47"/>
      <c r="D2108" s="35"/>
      <c r="E2108" s="35"/>
      <c r="F2108" s="35"/>
      <c r="G2108" s="35"/>
      <c r="H2108" s="35"/>
      <c r="I2108" s="41"/>
    </row>
    <row r="2109" spans="1:9" ht="16.5">
      <c r="A2109" s="89"/>
      <c r="B2109" s="40"/>
      <c r="C2109" s="47"/>
      <c r="D2109" s="35"/>
      <c r="E2109" s="35"/>
      <c r="F2109" s="35"/>
      <c r="G2109" s="35"/>
      <c r="H2109" s="35"/>
      <c r="I2109" s="41"/>
    </row>
    <row r="2110" spans="1:9" ht="16.5">
      <c r="A2110" s="89"/>
      <c r="B2110" s="40"/>
      <c r="C2110" s="47"/>
      <c r="D2110" s="35"/>
      <c r="E2110" s="35"/>
      <c r="F2110" s="35"/>
      <c r="G2110" s="35"/>
      <c r="H2110" s="35"/>
      <c r="I2110" s="41"/>
    </row>
    <row r="2111" spans="1:9" ht="16.5">
      <c r="A2111" s="89"/>
      <c r="B2111" s="40"/>
      <c r="C2111" s="47"/>
      <c r="D2111" s="35"/>
      <c r="E2111" s="35"/>
      <c r="F2111" s="35"/>
      <c r="G2111" s="35"/>
      <c r="H2111" s="35"/>
      <c r="I2111" s="41"/>
    </row>
    <row r="2112" spans="1:9" ht="16.5">
      <c r="A2112" s="89"/>
      <c r="B2112" s="40"/>
      <c r="C2112" s="47"/>
      <c r="D2112" s="35"/>
      <c r="E2112" s="35"/>
      <c r="F2112" s="35"/>
      <c r="G2112" s="35"/>
      <c r="H2112" s="35"/>
      <c r="I2112" s="41"/>
    </row>
    <row r="2113" spans="1:9" ht="16.5">
      <c r="A2113" s="89"/>
      <c r="B2113" s="40"/>
      <c r="C2113" s="47"/>
      <c r="D2113" s="35"/>
      <c r="E2113" s="35"/>
      <c r="F2113" s="35"/>
      <c r="G2113" s="35"/>
      <c r="H2113" s="35"/>
      <c r="I2113" s="41"/>
    </row>
    <row r="2114" spans="1:9" ht="16.5">
      <c r="A2114" s="89"/>
      <c r="B2114" s="40"/>
      <c r="C2114" s="47"/>
      <c r="D2114" s="35"/>
      <c r="E2114" s="35"/>
      <c r="F2114" s="35"/>
      <c r="G2114" s="35"/>
      <c r="H2114" s="35"/>
      <c r="I2114" s="41"/>
    </row>
    <row r="2115" spans="1:9" ht="16.5">
      <c r="A2115" s="89"/>
      <c r="B2115" s="40"/>
      <c r="C2115" s="47"/>
      <c r="D2115" s="35"/>
      <c r="E2115" s="35"/>
      <c r="F2115" s="35"/>
      <c r="G2115" s="35"/>
      <c r="H2115" s="35"/>
      <c r="I2115" s="41"/>
    </row>
    <row r="2116" spans="1:9" ht="16.5">
      <c r="A2116" s="89"/>
      <c r="B2116" s="40"/>
      <c r="C2116" s="47"/>
      <c r="D2116" s="35"/>
      <c r="E2116" s="35"/>
      <c r="F2116" s="35"/>
      <c r="G2116" s="35"/>
      <c r="H2116" s="35"/>
      <c r="I2116" s="41"/>
    </row>
    <row r="2117" spans="1:9" ht="16.5">
      <c r="A2117" s="89"/>
      <c r="B2117" s="40"/>
      <c r="C2117" s="47"/>
      <c r="D2117" s="35"/>
      <c r="E2117" s="35"/>
      <c r="F2117" s="35"/>
      <c r="G2117" s="35"/>
      <c r="H2117" s="35"/>
      <c r="I2117" s="41"/>
    </row>
    <row r="2118" spans="1:9" ht="16.5">
      <c r="A2118" s="89"/>
      <c r="B2118" s="40"/>
      <c r="C2118" s="47"/>
      <c r="D2118" s="35"/>
      <c r="E2118" s="35"/>
      <c r="F2118" s="35"/>
      <c r="G2118" s="35"/>
      <c r="H2118" s="35"/>
      <c r="I2118" s="41"/>
    </row>
    <row r="2119" spans="1:9" ht="16.5">
      <c r="A2119" s="89"/>
      <c r="B2119" s="40"/>
      <c r="C2119" s="47"/>
      <c r="D2119" s="35"/>
      <c r="E2119" s="35"/>
      <c r="F2119" s="35"/>
      <c r="G2119" s="35"/>
      <c r="H2119" s="35"/>
      <c r="I2119" s="41"/>
    </row>
    <row r="2120" spans="1:9" ht="16.5">
      <c r="A2120" s="89"/>
      <c r="B2120" s="40"/>
      <c r="C2120" s="47"/>
      <c r="D2120" s="35"/>
      <c r="E2120" s="35"/>
      <c r="F2120" s="35"/>
      <c r="G2120" s="35"/>
      <c r="H2120" s="35"/>
      <c r="I2120" s="41"/>
    </row>
    <row r="2121" spans="1:9" ht="16.5">
      <c r="A2121" s="89"/>
      <c r="B2121" s="40"/>
      <c r="C2121" s="47"/>
      <c r="D2121" s="35"/>
      <c r="E2121" s="35"/>
      <c r="F2121" s="35"/>
      <c r="G2121" s="35"/>
      <c r="H2121" s="35"/>
      <c r="I2121" s="41"/>
    </row>
    <row r="2122" spans="1:9" ht="16.5">
      <c r="A2122" s="89"/>
      <c r="B2122" s="40"/>
      <c r="C2122" s="47"/>
      <c r="D2122" s="35"/>
      <c r="E2122" s="35"/>
      <c r="F2122" s="35"/>
      <c r="G2122" s="35"/>
      <c r="H2122" s="35"/>
      <c r="I2122" s="41"/>
    </row>
    <row r="2123" spans="1:9" ht="27.75" customHeight="1">
      <c r="A2123" s="320" t="s">
        <v>3682</v>
      </c>
      <c r="B2123" s="40"/>
      <c r="C2123" s="47"/>
      <c r="D2123" s="35"/>
      <c r="E2123" s="35"/>
      <c r="F2123" s="47"/>
      <c r="G2123" s="35"/>
      <c r="H2123" s="47"/>
      <c r="I2123" s="36"/>
    </row>
    <row r="2124" spans="1:9" ht="32.25" customHeight="1">
      <c r="A2124" s="319" t="s">
        <v>35</v>
      </c>
      <c r="B2124" s="37" t="s">
        <v>36</v>
      </c>
      <c r="C2124" s="5" t="s">
        <v>37</v>
      </c>
      <c r="D2124" s="5" t="s">
        <v>38</v>
      </c>
      <c r="E2124" s="5" t="s">
        <v>39</v>
      </c>
      <c r="F2124" s="5" t="s">
        <v>40</v>
      </c>
      <c r="G2124" s="5" t="s">
        <v>41</v>
      </c>
      <c r="H2124" s="53" t="s">
        <v>42</v>
      </c>
      <c r="I2124" s="6" t="s">
        <v>43</v>
      </c>
    </row>
    <row r="2125" spans="1:9" ht="27.75" customHeight="1">
      <c r="A2125" s="19" t="s">
        <v>721</v>
      </c>
      <c r="B2125" s="14">
        <v>8700</v>
      </c>
      <c r="C2125" s="12">
        <v>1</v>
      </c>
      <c r="D2125" s="9" t="s">
        <v>6</v>
      </c>
      <c r="E2125" s="9" t="s">
        <v>6</v>
      </c>
      <c r="F2125" s="9" t="s">
        <v>45</v>
      </c>
      <c r="G2125" s="9" t="s">
        <v>46</v>
      </c>
      <c r="H2125" s="63" t="s">
        <v>153</v>
      </c>
      <c r="I2125" s="83">
        <f t="shared" ref="I2125:I2132" si="18">B2125</f>
        <v>8700</v>
      </c>
    </row>
    <row r="2126" spans="1:9" ht="27.75" customHeight="1">
      <c r="A2126" s="30" t="s">
        <v>2966</v>
      </c>
      <c r="B2126" s="14">
        <v>725</v>
      </c>
      <c r="C2126" s="12">
        <v>1</v>
      </c>
      <c r="D2126" s="9" t="s">
        <v>6</v>
      </c>
      <c r="E2126" s="9" t="s">
        <v>6</v>
      </c>
      <c r="F2126" s="9" t="s">
        <v>44</v>
      </c>
      <c r="G2126" s="9" t="s">
        <v>3291</v>
      </c>
      <c r="H2126" s="63" t="s">
        <v>155</v>
      </c>
      <c r="I2126" s="83">
        <f t="shared" si="18"/>
        <v>725</v>
      </c>
    </row>
    <row r="2127" spans="1:9" ht="27.75" customHeight="1">
      <c r="A2127" s="20" t="s">
        <v>2967</v>
      </c>
      <c r="B2127" s="14">
        <v>300</v>
      </c>
      <c r="C2127" s="12">
        <v>1</v>
      </c>
      <c r="D2127" s="9" t="s">
        <v>6</v>
      </c>
      <c r="E2127" s="9" t="s">
        <v>6</v>
      </c>
      <c r="F2127" s="9" t="s">
        <v>44</v>
      </c>
      <c r="G2127" s="9" t="s">
        <v>3291</v>
      </c>
      <c r="H2127" s="63" t="s">
        <v>156</v>
      </c>
      <c r="I2127" s="83">
        <f t="shared" si="18"/>
        <v>300</v>
      </c>
    </row>
    <row r="2128" spans="1:9" ht="27.75" customHeight="1">
      <c r="A2128" s="107" t="s">
        <v>722</v>
      </c>
      <c r="B2128" s="14">
        <v>706.88</v>
      </c>
      <c r="C2128" s="12">
        <v>1</v>
      </c>
      <c r="D2128" s="9" t="s">
        <v>6</v>
      </c>
      <c r="E2128" s="9" t="s">
        <v>6</v>
      </c>
      <c r="F2128" s="9" t="s">
        <v>45</v>
      </c>
      <c r="G2128" s="9" t="s">
        <v>46</v>
      </c>
      <c r="H2128" s="63" t="s">
        <v>157</v>
      </c>
      <c r="I2128" s="83">
        <f t="shared" si="18"/>
        <v>706.88</v>
      </c>
    </row>
    <row r="2129" spans="1:9" ht="27.75" customHeight="1">
      <c r="A2129" s="98" t="s">
        <v>723</v>
      </c>
      <c r="B2129" s="109">
        <v>94.25</v>
      </c>
      <c r="C2129" s="67" t="s">
        <v>44</v>
      </c>
      <c r="D2129" s="67" t="s">
        <v>6</v>
      </c>
      <c r="E2129" s="67" t="s">
        <v>6</v>
      </c>
      <c r="F2129" s="67" t="s">
        <v>45</v>
      </c>
      <c r="G2129" s="67" t="s">
        <v>46</v>
      </c>
      <c r="H2129" s="63" t="s">
        <v>157</v>
      </c>
      <c r="I2129" s="86">
        <f>B2129</f>
        <v>94.25</v>
      </c>
    </row>
    <row r="2130" spans="1:9" ht="21.75" customHeight="1">
      <c r="A2130" s="107" t="s">
        <v>724</v>
      </c>
      <c r="B2130" s="14">
        <v>730.44</v>
      </c>
      <c r="C2130" s="12">
        <v>1</v>
      </c>
      <c r="D2130" s="9" t="s">
        <v>6</v>
      </c>
      <c r="E2130" s="9" t="s">
        <v>6</v>
      </c>
      <c r="F2130" s="9" t="s">
        <v>45</v>
      </c>
      <c r="G2130" s="9" t="s">
        <v>46</v>
      </c>
      <c r="H2130" s="63" t="s">
        <v>161</v>
      </c>
      <c r="I2130" s="83">
        <f t="shared" si="18"/>
        <v>730.44</v>
      </c>
    </row>
    <row r="2131" spans="1:9" ht="27.75" customHeight="1">
      <c r="A2131" s="20" t="s">
        <v>4599</v>
      </c>
      <c r="B2131" s="14"/>
      <c r="C2131" s="12">
        <v>1</v>
      </c>
      <c r="D2131" s="9" t="s">
        <v>6</v>
      </c>
      <c r="E2131" s="9" t="s">
        <v>6</v>
      </c>
      <c r="F2131" s="9" t="s">
        <v>44</v>
      </c>
      <c r="G2131" s="9" t="s">
        <v>3291</v>
      </c>
      <c r="H2131" s="63" t="s">
        <v>164</v>
      </c>
      <c r="I2131" s="83">
        <f t="shared" si="18"/>
        <v>0</v>
      </c>
    </row>
    <row r="2132" spans="1:9" ht="27.75" customHeight="1">
      <c r="A2132" s="20" t="s">
        <v>2968</v>
      </c>
      <c r="B2132" s="14">
        <v>60</v>
      </c>
      <c r="C2132" s="12">
        <v>1</v>
      </c>
      <c r="D2132" s="9" t="s">
        <v>6</v>
      </c>
      <c r="E2132" s="9" t="s">
        <v>6</v>
      </c>
      <c r="F2132" s="9" t="s">
        <v>44</v>
      </c>
      <c r="G2132" s="9" t="s">
        <v>3291</v>
      </c>
      <c r="H2132" s="63" t="s">
        <v>164</v>
      </c>
      <c r="I2132" s="83">
        <f t="shared" si="18"/>
        <v>60</v>
      </c>
    </row>
    <row r="2133" spans="1:9" ht="27.75" customHeight="1">
      <c r="A2133" s="20" t="s">
        <v>405</v>
      </c>
      <c r="B2133" s="14">
        <v>120</v>
      </c>
      <c r="C2133" s="9" t="s">
        <v>44</v>
      </c>
      <c r="D2133" s="9" t="s">
        <v>6</v>
      </c>
      <c r="E2133" s="9" t="s">
        <v>6</v>
      </c>
      <c r="F2133" s="9" t="s">
        <v>45</v>
      </c>
      <c r="G2133" s="9" t="s">
        <v>46</v>
      </c>
      <c r="H2133" s="16">
        <v>54105</v>
      </c>
      <c r="I2133" s="83"/>
    </row>
    <row r="2134" spans="1:9" ht="27.75" customHeight="1">
      <c r="A2134" s="19" t="s">
        <v>725</v>
      </c>
      <c r="B2134" s="108">
        <v>25</v>
      </c>
      <c r="C2134" s="11" t="s">
        <v>44</v>
      </c>
      <c r="D2134" s="11" t="s">
        <v>6</v>
      </c>
      <c r="E2134" s="11" t="s">
        <v>6</v>
      </c>
      <c r="F2134" s="11" t="s">
        <v>45</v>
      </c>
      <c r="G2134" s="11" t="s">
        <v>46</v>
      </c>
      <c r="H2134" s="16">
        <v>54105</v>
      </c>
      <c r="I2134" s="83">
        <f>B2134+B2133</f>
        <v>145</v>
      </c>
    </row>
    <row r="2135" spans="1:9" ht="27.75" customHeight="1">
      <c r="A2135" s="19" t="s">
        <v>726</v>
      </c>
      <c r="B2135" s="108">
        <v>5</v>
      </c>
      <c r="C2135" s="9" t="s">
        <v>44</v>
      </c>
      <c r="D2135" s="9" t="s">
        <v>6</v>
      </c>
      <c r="E2135" s="9" t="s">
        <v>6</v>
      </c>
      <c r="F2135" s="9" t="s">
        <v>45</v>
      </c>
      <c r="G2135" s="9" t="s">
        <v>46</v>
      </c>
      <c r="H2135" s="16">
        <v>54107</v>
      </c>
      <c r="I2135" s="83">
        <f t="shared" ref="I2135:I2143" si="19">B2135</f>
        <v>5</v>
      </c>
    </row>
    <row r="2136" spans="1:9" ht="27.75" customHeight="1">
      <c r="A2136" s="19" t="s">
        <v>727</v>
      </c>
      <c r="B2136" s="108">
        <v>10</v>
      </c>
      <c r="C2136" s="9" t="s">
        <v>44</v>
      </c>
      <c r="D2136" s="9" t="s">
        <v>6</v>
      </c>
      <c r="E2136" s="9" t="s">
        <v>6</v>
      </c>
      <c r="F2136" s="9" t="s">
        <v>45</v>
      </c>
      <c r="G2136" s="9" t="s">
        <v>46</v>
      </c>
      <c r="H2136" s="16">
        <v>54114</v>
      </c>
      <c r="I2136" s="83"/>
    </row>
    <row r="2137" spans="1:9" ht="27.75" customHeight="1">
      <c r="A2137" s="19" t="s">
        <v>728</v>
      </c>
      <c r="B2137" s="108">
        <v>15</v>
      </c>
      <c r="C2137" s="9" t="s">
        <v>44</v>
      </c>
      <c r="D2137" s="9" t="s">
        <v>6</v>
      </c>
      <c r="E2137" s="9" t="s">
        <v>6</v>
      </c>
      <c r="F2137" s="9" t="s">
        <v>45</v>
      </c>
      <c r="G2137" s="9" t="s">
        <v>46</v>
      </c>
      <c r="H2137" s="16">
        <v>54114</v>
      </c>
      <c r="I2137" s="83"/>
    </row>
    <row r="2138" spans="1:9" ht="27.75" customHeight="1">
      <c r="A2138" s="19" t="s">
        <v>437</v>
      </c>
      <c r="B2138" s="108">
        <v>10</v>
      </c>
      <c r="C2138" s="9" t="s">
        <v>44</v>
      </c>
      <c r="D2138" s="9" t="s">
        <v>6</v>
      </c>
      <c r="E2138" s="9" t="s">
        <v>6</v>
      </c>
      <c r="F2138" s="9" t="s">
        <v>45</v>
      </c>
      <c r="G2138" s="9" t="s">
        <v>46</v>
      </c>
      <c r="H2138" s="16">
        <v>54114</v>
      </c>
      <c r="I2138" s="83"/>
    </row>
    <row r="2139" spans="1:9" ht="27.75" customHeight="1">
      <c r="A2139" s="19" t="s">
        <v>372</v>
      </c>
      <c r="B2139" s="108">
        <v>10</v>
      </c>
      <c r="C2139" s="9" t="s">
        <v>44</v>
      </c>
      <c r="D2139" s="9" t="s">
        <v>6</v>
      </c>
      <c r="E2139" s="9" t="s">
        <v>6</v>
      </c>
      <c r="F2139" s="9" t="s">
        <v>45</v>
      </c>
      <c r="G2139" s="9" t="s">
        <v>46</v>
      </c>
      <c r="H2139" s="16">
        <v>54114</v>
      </c>
      <c r="I2139" s="83"/>
    </row>
    <row r="2140" spans="1:9" ht="27.75" customHeight="1">
      <c r="A2140" s="19" t="s">
        <v>729</v>
      </c>
      <c r="B2140" s="108">
        <v>10</v>
      </c>
      <c r="C2140" s="9" t="s">
        <v>44</v>
      </c>
      <c r="D2140" s="9" t="s">
        <v>6</v>
      </c>
      <c r="E2140" s="9" t="s">
        <v>6</v>
      </c>
      <c r="F2140" s="9" t="s">
        <v>45</v>
      </c>
      <c r="G2140" s="9" t="s">
        <v>46</v>
      </c>
      <c r="H2140" s="16">
        <v>54114</v>
      </c>
      <c r="I2140" s="83">
        <f>B2140+B2139+B2138+B2137+B2136</f>
        <v>55</v>
      </c>
    </row>
    <row r="2141" spans="1:9" ht="27.75" customHeight="1">
      <c r="A2141" s="19" t="s">
        <v>730</v>
      </c>
      <c r="B2141" s="108">
        <v>180</v>
      </c>
      <c r="C2141" s="9" t="s">
        <v>44</v>
      </c>
      <c r="D2141" s="9" t="s">
        <v>6</v>
      </c>
      <c r="E2141" s="9" t="s">
        <v>6</v>
      </c>
      <c r="F2141" s="9" t="s">
        <v>45</v>
      </c>
      <c r="G2141" s="9" t="s">
        <v>46</v>
      </c>
      <c r="H2141" s="16">
        <v>54115</v>
      </c>
      <c r="I2141" s="83">
        <f>B2141</f>
        <v>180</v>
      </c>
    </row>
    <row r="2142" spans="1:9" ht="27.75" customHeight="1">
      <c r="A2142" s="19" t="s">
        <v>731</v>
      </c>
      <c r="B2142" s="108">
        <v>200</v>
      </c>
      <c r="C2142" s="9" t="s">
        <v>44</v>
      </c>
      <c r="D2142" s="9" t="s">
        <v>6</v>
      </c>
      <c r="E2142" s="9" t="s">
        <v>6</v>
      </c>
      <c r="F2142" s="9" t="s">
        <v>45</v>
      </c>
      <c r="G2142" s="9" t="s">
        <v>46</v>
      </c>
      <c r="H2142" s="16">
        <v>54313</v>
      </c>
      <c r="I2142" s="83">
        <f t="shared" si="19"/>
        <v>200</v>
      </c>
    </row>
    <row r="2143" spans="1:9" ht="27.75" customHeight="1" thickBot="1">
      <c r="A2143" s="65" t="s">
        <v>596</v>
      </c>
      <c r="B2143" s="66">
        <v>500</v>
      </c>
      <c r="C2143" s="67" t="s">
        <v>44</v>
      </c>
      <c r="D2143" s="67" t="s">
        <v>6</v>
      </c>
      <c r="E2143" s="67" t="s">
        <v>6</v>
      </c>
      <c r="F2143" s="67" t="s">
        <v>45</v>
      </c>
      <c r="G2143" s="67" t="s">
        <v>46</v>
      </c>
      <c r="H2143" s="68">
        <v>54505</v>
      </c>
      <c r="I2143" s="86">
        <f t="shared" si="19"/>
        <v>500</v>
      </c>
    </row>
    <row r="2144" spans="1:9" ht="35.25" customHeight="1" thickTop="1" thickBot="1">
      <c r="A2144" s="642" t="s">
        <v>4615</v>
      </c>
      <c r="B2144" s="103">
        <f>SUM(B2125:B2143)</f>
        <v>12401.57</v>
      </c>
      <c r="C2144" s="49"/>
      <c r="D2144" s="49"/>
      <c r="E2144" s="49"/>
      <c r="F2144" s="49"/>
      <c r="G2144" s="49"/>
      <c r="H2144" s="104"/>
      <c r="I2144" s="51">
        <f>SUM(I2125:I2143)</f>
        <v>12401.57</v>
      </c>
    </row>
    <row r="2145" spans="1:9" ht="17.25" thickTop="1">
      <c r="A2145" s="132"/>
      <c r="B2145" s="40"/>
      <c r="C2145" s="35"/>
      <c r="D2145" s="35"/>
      <c r="E2145" s="35"/>
      <c r="F2145" s="35"/>
      <c r="G2145" s="35"/>
      <c r="H2145" s="47"/>
      <c r="I2145" s="52"/>
    </row>
    <row r="2146" spans="1:9" ht="16.5">
      <c r="A2146" s="132"/>
      <c r="B2146" s="40"/>
      <c r="C2146" s="35"/>
      <c r="D2146" s="35"/>
      <c r="E2146" s="35"/>
      <c r="F2146" s="35"/>
      <c r="G2146" s="35"/>
      <c r="H2146" s="47"/>
      <c r="I2146" s="52"/>
    </row>
    <row r="2147" spans="1:9" ht="16.5">
      <c r="A2147" s="132"/>
      <c r="B2147" s="40"/>
      <c r="C2147" s="35"/>
      <c r="D2147" s="35"/>
      <c r="E2147" s="35"/>
      <c r="F2147" s="35"/>
      <c r="G2147" s="35"/>
      <c r="H2147" s="47"/>
      <c r="I2147" s="52"/>
    </row>
    <row r="2148" spans="1:9" ht="16.5">
      <c r="A2148" s="132"/>
      <c r="B2148" s="40"/>
      <c r="C2148" s="35"/>
      <c r="D2148" s="35"/>
      <c r="E2148" s="35"/>
      <c r="F2148" s="35"/>
      <c r="G2148" s="35"/>
      <c r="H2148" s="47"/>
      <c r="I2148" s="52"/>
    </row>
    <row r="2149" spans="1:9" ht="16.5">
      <c r="A2149" s="132"/>
      <c r="B2149" s="40"/>
      <c r="C2149" s="35"/>
      <c r="D2149" s="35"/>
      <c r="E2149" s="35"/>
      <c r="F2149" s="35"/>
      <c r="G2149" s="35"/>
      <c r="H2149" s="47"/>
      <c r="I2149" s="52"/>
    </row>
    <row r="2150" spans="1:9" ht="16.5">
      <c r="A2150" s="132"/>
      <c r="B2150" s="40"/>
      <c r="C2150" s="35"/>
      <c r="D2150" s="35"/>
      <c r="E2150" s="35"/>
      <c r="F2150" s="35"/>
      <c r="G2150" s="35"/>
      <c r="H2150" s="47"/>
      <c r="I2150" s="52"/>
    </row>
    <row r="2151" spans="1:9" ht="16.5">
      <c r="A2151" s="132"/>
      <c r="B2151" s="40"/>
      <c r="C2151" s="35"/>
      <c r="D2151" s="35"/>
      <c r="E2151" s="35"/>
      <c r="F2151" s="35"/>
      <c r="G2151" s="35"/>
      <c r="H2151" s="47"/>
      <c r="I2151" s="52"/>
    </row>
    <row r="2152" spans="1:9" ht="24" customHeight="1">
      <c r="A2152" s="320" t="s">
        <v>3683</v>
      </c>
      <c r="B2152" s="40"/>
      <c r="C2152" s="47"/>
      <c r="D2152" s="35"/>
      <c r="E2152" s="35"/>
      <c r="F2152" s="47"/>
      <c r="G2152" s="35"/>
      <c r="H2152" s="47"/>
      <c r="I2152" s="36"/>
    </row>
    <row r="2153" spans="1:9" ht="28.5" customHeight="1">
      <c r="A2153" s="319" t="s">
        <v>35</v>
      </c>
      <c r="B2153" s="37" t="s">
        <v>36</v>
      </c>
      <c r="C2153" s="5" t="s">
        <v>37</v>
      </c>
      <c r="D2153" s="5" t="s">
        <v>38</v>
      </c>
      <c r="E2153" s="5" t="s">
        <v>39</v>
      </c>
      <c r="F2153" s="5" t="s">
        <v>40</v>
      </c>
      <c r="G2153" s="5" t="s">
        <v>41</v>
      </c>
      <c r="H2153" s="6" t="s">
        <v>42</v>
      </c>
      <c r="I2153" s="6" t="s">
        <v>43</v>
      </c>
    </row>
    <row r="2154" spans="1:9" ht="27" customHeight="1">
      <c r="A2154" s="20" t="s">
        <v>3761</v>
      </c>
      <c r="B2154" s="14">
        <v>9778.32</v>
      </c>
      <c r="C2154" s="12">
        <v>1</v>
      </c>
      <c r="D2154" s="9" t="s">
        <v>6</v>
      </c>
      <c r="E2154" s="9" t="s">
        <v>6</v>
      </c>
      <c r="F2154" s="9" t="s">
        <v>45</v>
      </c>
      <c r="G2154" s="9" t="s">
        <v>46</v>
      </c>
      <c r="H2154" s="117" t="s">
        <v>153</v>
      </c>
      <c r="I2154" s="82"/>
    </row>
    <row r="2155" spans="1:9" ht="20.25" customHeight="1">
      <c r="A2155" s="19" t="s">
        <v>734</v>
      </c>
      <c r="B2155" s="14">
        <v>8820</v>
      </c>
      <c r="C2155" s="12">
        <v>1</v>
      </c>
      <c r="D2155" s="9" t="s">
        <v>6</v>
      </c>
      <c r="E2155" s="9" t="s">
        <v>6</v>
      </c>
      <c r="F2155" s="9" t="s">
        <v>45</v>
      </c>
      <c r="G2155" s="9" t="s">
        <v>46</v>
      </c>
      <c r="H2155" s="63" t="s">
        <v>153</v>
      </c>
      <c r="I2155" s="82"/>
    </row>
    <row r="2156" spans="1:9" ht="20.25" customHeight="1">
      <c r="A2156" s="19" t="s">
        <v>735</v>
      </c>
      <c r="B2156" s="14">
        <v>7284</v>
      </c>
      <c r="C2156" s="12">
        <v>1</v>
      </c>
      <c r="D2156" s="9" t="s">
        <v>6</v>
      </c>
      <c r="E2156" s="9" t="s">
        <v>6</v>
      </c>
      <c r="F2156" s="9" t="s">
        <v>45</v>
      </c>
      <c r="G2156" s="9" t="s">
        <v>46</v>
      </c>
      <c r="H2156" s="63" t="s">
        <v>153</v>
      </c>
      <c r="I2156" s="83">
        <f>B2156+B2154+B2155</f>
        <v>25882.32</v>
      </c>
    </row>
    <row r="2157" spans="1:9" ht="27" customHeight="1">
      <c r="A2157" s="30" t="s">
        <v>3889</v>
      </c>
      <c r="B2157" s="14">
        <v>814.86</v>
      </c>
      <c r="C2157" s="12">
        <v>1</v>
      </c>
      <c r="D2157" s="9" t="s">
        <v>6</v>
      </c>
      <c r="E2157" s="9" t="s">
        <v>6</v>
      </c>
      <c r="F2157" s="9" t="s">
        <v>44</v>
      </c>
      <c r="G2157" s="9" t="s">
        <v>3291</v>
      </c>
      <c r="H2157" s="63" t="s">
        <v>155</v>
      </c>
      <c r="I2157" s="82"/>
    </row>
    <row r="2158" spans="1:9" ht="20.25" customHeight="1">
      <c r="A2158" s="85" t="s">
        <v>2942</v>
      </c>
      <c r="B2158" s="14">
        <v>735</v>
      </c>
      <c r="C2158" s="12">
        <v>1</v>
      </c>
      <c r="D2158" s="9" t="s">
        <v>6</v>
      </c>
      <c r="E2158" s="9" t="s">
        <v>6</v>
      </c>
      <c r="F2158" s="9" t="s">
        <v>44</v>
      </c>
      <c r="G2158" s="9" t="s">
        <v>3291</v>
      </c>
      <c r="H2158" s="63" t="s">
        <v>155</v>
      </c>
      <c r="I2158" s="82"/>
    </row>
    <row r="2159" spans="1:9" ht="20.25" customHeight="1">
      <c r="A2159" s="85" t="s">
        <v>2943</v>
      </c>
      <c r="B2159" s="14">
        <v>607</v>
      </c>
      <c r="C2159" s="12">
        <v>1</v>
      </c>
      <c r="D2159" s="9" t="s">
        <v>6</v>
      </c>
      <c r="E2159" s="9" t="s">
        <v>6</v>
      </c>
      <c r="F2159" s="9" t="s">
        <v>44</v>
      </c>
      <c r="G2159" s="9" t="s">
        <v>3291</v>
      </c>
      <c r="H2159" s="63" t="s">
        <v>155</v>
      </c>
      <c r="I2159" s="83">
        <f>B2159+B2157+B2158</f>
        <v>2156.86</v>
      </c>
    </row>
    <row r="2160" spans="1:9" ht="20.25" customHeight="1">
      <c r="A2160" s="20" t="s">
        <v>2969</v>
      </c>
      <c r="B2160" s="14">
        <f>3*300</f>
        <v>900</v>
      </c>
      <c r="C2160" s="12">
        <v>1</v>
      </c>
      <c r="D2160" s="9" t="s">
        <v>6</v>
      </c>
      <c r="E2160" s="9" t="s">
        <v>6</v>
      </c>
      <c r="F2160" s="9" t="s">
        <v>44</v>
      </c>
      <c r="G2160" s="9" t="s">
        <v>3291</v>
      </c>
      <c r="H2160" s="63" t="s">
        <v>156</v>
      </c>
      <c r="I2160" s="83">
        <f>B2160</f>
        <v>900</v>
      </c>
    </row>
    <row r="2161" spans="1:9" ht="27.75" customHeight="1">
      <c r="A2161" s="107" t="s">
        <v>4037</v>
      </c>
      <c r="B2161" s="14">
        <v>794.49</v>
      </c>
      <c r="C2161" s="12">
        <v>1</v>
      </c>
      <c r="D2161" s="9" t="s">
        <v>6</v>
      </c>
      <c r="E2161" s="9" t="s">
        <v>6</v>
      </c>
      <c r="F2161" s="9" t="s">
        <v>45</v>
      </c>
      <c r="G2161" s="9" t="s">
        <v>46</v>
      </c>
      <c r="H2161" s="63" t="s">
        <v>157</v>
      </c>
      <c r="I2161" s="82"/>
    </row>
    <row r="2162" spans="1:9" ht="20.25" customHeight="1">
      <c r="A2162" s="107" t="s">
        <v>736</v>
      </c>
      <c r="B2162" s="14">
        <v>716.63</v>
      </c>
      <c r="C2162" s="12">
        <v>1</v>
      </c>
      <c r="D2162" s="9" t="s">
        <v>6</v>
      </c>
      <c r="E2162" s="9" t="s">
        <v>6</v>
      </c>
      <c r="F2162" s="9" t="s">
        <v>45</v>
      </c>
      <c r="G2162" s="9" t="s">
        <v>46</v>
      </c>
      <c r="H2162" s="63" t="s">
        <v>157</v>
      </c>
      <c r="I2162" s="82"/>
    </row>
    <row r="2163" spans="1:9" ht="20.25" customHeight="1">
      <c r="A2163" s="107" t="s">
        <v>737</v>
      </c>
      <c r="B2163" s="14">
        <v>591.83000000000004</v>
      </c>
      <c r="C2163" s="12">
        <v>1</v>
      </c>
      <c r="D2163" s="9" t="s">
        <v>6</v>
      </c>
      <c r="E2163" s="9" t="s">
        <v>6</v>
      </c>
      <c r="F2163" s="9" t="s">
        <v>45</v>
      </c>
      <c r="G2163" s="9" t="s">
        <v>46</v>
      </c>
      <c r="H2163" s="63" t="s">
        <v>157</v>
      </c>
      <c r="I2163" s="83">
        <f>B2161+B2163+B2162</f>
        <v>2102.9500000000003</v>
      </c>
    </row>
    <row r="2164" spans="1:9" ht="20.25" customHeight="1">
      <c r="A2164" s="107" t="s">
        <v>4039</v>
      </c>
      <c r="B2164" s="14">
        <v>573.29999999999995</v>
      </c>
      <c r="C2164" s="12">
        <v>1</v>
      </c>
      <c r="D2164" s="9" t="s">
        <v>6</v>
      </c>
      <c r="E2164" s="9" t="s">
        <v>6</v>
      </c>
      <c r="F2164" s="9" t="s">
        <v>45</v>
      </c>
      <c r="G2164" s="9" t="s">
        <v>46</v>
      </c>
      <c r="H2164" s="63" t="s">
        <v>157</v>
      </c>
      <c r="I2164" s="83">
        <f>B2164</f>
        <v>573.29999999999995</v>
      </c>
    </row>
    <row r="2165" spans="1:9" ht="29.25" customHeight="1">
      <c r="A2165" s="20" t="s">
        <v>4036</v>
      </c>
      <c r="B2165" s="108">
        <v>105.93</v>
      </c>
      <c r="C2165" s="9" t="s">
        <v>44</v>
      </c>
      <c r="D2165" s="9" t="s">
        <v>6</v>
      </c>
      <c r="E2165" s="9" t="s">
        <v>6</v>
      </c>
      <c r="F2165" s="9" t="s">
        <v>45</v>
      </c>
      <c r="G2165" s="9" t="s">
        <v>46</v>
      </c>
      <c r="H2165" s="63" t="s">
        <v>157</v>
      </c>
      <c r="I2165" s="83"/>
    </row>
    <row r="2166" spans="1:9" ht="20.25" customHeight="1">
      <c r="A2166" s="19" t="s">
        <v>738</v>
      </c>
      <c r="B2166" s="17">
        <v>95.55</v>
      </c>
      <c r="C2166" s="9" t="s">
        <v>44</v>
      </c>
      <c r="D2166" s="9" t="s">
        <v>6</v>
      </c>
      <c r="E2166" s="9" t="s">
        <v>6</v>
      </c>
      <c r="F2166" s="9" t="s">
        <v>45</v>
      </c>
      <c r="G2166" s="9" t="s">
        <v>46</v>
      </c>
      <c r="H2166" s="63" t="s">
        <v>157</v>
      </c>
      <c r="I2166" s="83"/>
    </row>
    <row r="2167" spans="1:9" ht="20.25" customHeight="1">
      <c r="A2167" s="19" t="s">
        <v>739</v>
      </c>
      <c r="B2167" s="17">
        <v>78.91</v>
      </c>
      <c r="C2167" s="9" t="s">
        <v>44</v>
      </c>
      <c r="D2167" s="9" t="s">
        <v>6</v>
      </c>
      <c r="E2167" s="9" t="s">
        <v>6</v>
      </c>
      <c r="F2167" s="9" t="s">
        <v>45</v>
      </c>
      <c r="G2167" s="9" t="s">
        <v>46</v>
      </c>
      <c r="H2167" s="63" t="s">
        <v>157</v>
      </c>
      <c r="I2167" s="83">
        <f>B2167+B2165+B2166</f>
        <v>280.39</v>
      </c>
    </row>
    <row r="2168" spans="1:9" ht="27.75" customHeight="1">
      <c r="A2168" s="107" t="s">
        <v>4038</v>
      </c>
      <c r="B2168" s="14">
        <v>820.97</v>
      </c>
      <c r="C2168" s="12">
        <v>1</v>
      </c>
      <c r="D2168" s="9" t="s">
        <v>6</v>
      </c>
      <c r="E2168" s="9" t="s">
        <v>6</v>
      </c>
      <c r="F2168" s="9" t="s">
        <v>45</v>
      </c>
      <c r="G2168" s="9" t="s">
        <v>46</v>
      </c>
      <c r="H2168" s="63" t="s">
        <v>161</v>
      </c>
      <c r="I2168" s="83"/>
    </row>
    <row r="2169" spans="1:9" ht="20.25" customHeight="1">
      <c r="A2169" s="107" t="s">
        <v>740</v>
      </c>
      <c r="B2169" s="14">
        <v>611.54999999999995</v>
      </c>
      <c r="C2169" s="12">
        <v>1</v>
      </c>
      <c r="D2169" s="9" t="s">
        <v>6</v>
      </c>
      <c r="E2169" s="9" t="s">
        <v>6</v>
      </c>
      <c r="F2169" s="9" t="s">
        <v>45</v>
      </c>
      <c r="G2169" s="9" t="s">
        <v>46</v>
      </c>
      <c r="H2169" s="63" t="s">
        <v>161</v>
      </c>
      <c r="I2169" s="83">
        <f>B2169+B2168</f>
        <v>1432.52</v>
      </c>
    </row>
    <row r="2170" spans="1:9" ht="31.5" customHeight="1">
      <c r="A2170" s="20" t="s">
        <v>3977</v>
      </c>
      <c r="B2170" s="14">
        <f>2*125</f>
        <v>250</v>
      </c>
      <c r="C2170" s="12">
        <v>1</v>
      </c>
      <c r="D2170" s="9" t="s">
        <v>6</v>
      </c>
      <c r="E2170" s="9" t="s">
        <v>6</v>
      </c>
      <c r="F2170" s="9" t="s">
        <v>44</v>
      </c>
      <c r="G2170" s="9" t="s">
        <v>3291</v>
      </c>
      <c r="H2170" s="63" t="s">
        <v>164</v>
      </c>
      <c r="I2170" s="83">
        <f>B2170</f>
        <v>250</v>
      </c>
    </row>
    <row r="2171" spans="1:9" ht="27.75" customHeight="1">
      <c r="A2171" s="20" t="s">
        <v>2970</v>
      </c>
      <c r="B2171" s="14">
        <f>3*60</f>
        <v>180</v>
      </c>
      <c r="C2171" s="12">
        <v>1</v>
      </c>
      <c r="D2171" s="9" t="s">
        <v>6</v>
      </c>
      <c r="E2171" s="9" t="s">
        <v>6</v>
      </c>
      <c r="F2171" s="9" t="s">
        <v>44</v>
      </c>
      <c r="G2171" s="9" t="s">
        <v>3291</v>
      </c>
      <c r="H2171" s="63" t="s">
        <v>164</v>
      </c>
      <c r="I2171" s="83">
        <f>B2171</f>
        <v>180</v>
      </c>
    </row>
    <row r="2172" spans="1:9" ht="20.25" customHeight="1">
      <c r="A2172" s="21" t="s">
        <v>741</v>
      </c>
      <c r="B2172" s="17">
        <v>1400</v>
      </c>
      <c r="C2172" s="15" t="s">
        <v>44</v>
      </c>
      <c r="D2172" s="15" t="s">
        <v>6</v>
      </c>
      <c r="E2172" s="15" t="s">
        <v>6</v>
      </c>
      <c r="F2172" s="15" t="s">
        <v>45</v>
      </c>
      <c r="G2172" s="15" t="s">
        <v>46</v>
      </c>
      <c r="H2172" s="64">
        <v>54105</v>
      </c>
      <c r="I2172" s="82"/>
    </row>
    <row r="2173" spans="1:9" ht="20.25" customHeight="1">
      <c r="A2173" s="21" t="s">
        <v>289</v>
      </c>
      <c r="B2173" s="17">
        <v>50</v>
      </c>
      <c r="C2173" s="15" t="s">
        <v>44</v>
      </c>
      <c r="D2173" s="15" t="s">
        <v>6</v>
      </c>
      <c r="E2173" s="15" t="s">
        <v>6</v>
      </c>
      <c r="F2173" s="15" t="s">
        <v>45</v>
      </c>
      <c r="G2173" s="15" t="s">
        <v>46</v>
      </c>
      <c r="H2173" s="64">
        <v>54105</v>
      </c>
      <c r="I2173" s="82"/>
    </row>
    <row r="2174" spans="1:9" ht="20.25" customHeight="1">
      <c r="A2174" s="21" t="s">
        <v>742</v>
      </c>
      <c r="B2174" s="17">
        <v>20</v>
      </c>
      <c r="C2174" s="15" t="s">
        <v>44</v>
      </c>
      <c r="D2174" s="15" t="s">
        <v>6</v>
      </c>
      <c r="E2174" s="15" t="s">
        <v>6</v>
      </c>
      <c r="F2174" s="15" t="s">
        <v>45</v>
      </c>
      <c r="G2174" s="15" t="s">
        <v>46</v>
      </c>
      <c r="H2174" s="64">
        <v>54105</v>
      </c>
      <c r="I2174" s="82"/>
    </row>
    <row r="2175" spans="1:9" ht="20.25" customHeight="1">
      <c r="A2175" s="21" t="s">
        <v>743</v>
      </c>
      <c r="B2175" s="17">
        <v>40</v>
      </c>
      <c r="C2175" s="15" t="s">
        <v>44</v>
      </c>
      <c r="D2175" s="15" t="s">
        <v>6</v>
      </c>
      <c r="E2175" s="15" t="s">
        <v>6</v>
      </c>
      <c r="F2175" s="15" t="s">
        <v>45</v>
      </c>
      <c r="G2175" s="15" t="s">
        <v>46</v>
      </c>
      <c r="H2175" s="64">
        <v>54105</v>
      </c>
      <c r="I2175" s="82"/>
    </row>
    <row r="2176" spans="1:9" ht="20.25" customHeight="1">
      <c r="A2176" s="21" t="s">
        <v>744</v>
      </c>
      <c r="B2176" s="17">
        <v>40</v>
      </c>
      <c r="C2176" s="15" t="s">
        <v>44</v>
      </c>
      <c r="D2176" s="15" t="s">
        <v>6</v>
      </c>
      <c r="E2176" s="15" t="s">
        <v>6</v>
      </c>
      <c r="F2176" s="15" t="s">
        <v>45</v>
      </c>
      <c r="G2176" s="15" t="s">
        <v>46</v>
      </c>
      <c r="H2176" s="64">
        <v>54105</v>
      </c>
      <c r="I2176" s="82"/>
    </row>
    <row r="2177" spans="1:9" ht="20.25" customHeight="1">
      <c r="A2177" s="21" t="s">
        <v>745</v>
      </c>
      <c r="B2177" s="17">
        <v>75</v>
      </c>
      <c r="C2177" s="15" t="s">
        <v>44</v>
      </c>
      <c r="D2177" s="15" t="s">
        <v>6</v>
      </c>
      <c r="E2177" s="15" t="s">
        <v>6</v>
      </c>
      <c r="F2177" s="15" t="s">
        <v>45</v>
      </c>
      <c r="G2177" s="15" t="s">
        <v>46</v>
      </c>
      <c r="H2177" s="64">
        <v>54105</v>
      </c>
      <c r="I2177" s="82"/>
    </row>
    <row r="2178" spans="1:9" ht="20.25" customHeight="1">
      <c r="A2178" s="21" t="s">
        <v>2660</v>
      </c>
      <c r="B2178" s="17">
        <v>250</v>
      </c>
      <c r="C2178" s="15" t="s">
        <v>44</v>
      </c>
      <c r="D2178" s="15" t="s">
        <v>6</v>
      </c>
      <c r="E2178" s="15" t="s">
        <v>6</v>
      </c>
      <c r="F2178" s="15" t="s">
        <v>45</v>
      </c>
      <c r="G2178" s="15" t="s">
        <v>46</v>
      </c>
      <c r="H2178" s="64">
        <v>54105</v>
      </c>
      <c r="I2178" s="83">
        <f>B2178+B2174+B2173+B2172+B2176+B2175+B2177</f>
        <v>1875</v>
      </c>
    </row>
    <row r="2179" spans="1:9" ht="20.25" customHeight="1">
      <c r="A2179" s="21" t="s">
        <v>746</v>
      </c>
      <c r="B2179" s="17">
        <v>30</v>
      </c>
      <c r="C2179" s="15" t="s">
        <v>44</v>
      </c>
      <c r="D2179" s="15" t="s">
        <v>6</v>
      </c>
      <c r="E2179" s="15" t="s">
        <v>6</v>
      </c>
      <c r="F2179" s="15" t="s">
        <v>45</v>
      </c>
      <c r="G2179" s="15" t="s">
        <v>46</v>
      </c>
      <c r="H2179" s="64">
        <v>54107</v>
      </c>
      <c r="I2179" s="82"/>
    </row>
    <row r="2180" spans="1:9" ht="20.25" customHeight="1">
      <c r="A2180" s="21" t="s">
        <v>747</v>
      </c>
      <c r="B2180" s="17">
        <v>5</v>
      </c>
      <c r="C2180" s="15" t="s">
        <v>44</v>
      </c>
      <c r="D2180" s="15" t="s">
        <v>6</v>
      </c>
      <c r="E2180" s="15" t="s">
        <v>6</v>
      </c>
      <c r="F2180" s="15" t="s">
        <v>45</v>
      </c>
      <c r="G2180" s="15" t="s">
        <v>46</v>
      </c>
      <c r="H2180" s="64">
        <v>54107</v>
      </c>
      <c r="I2180" s="83">
        <f>B2180+B2179</f>
        <v>35</v>
      </c>
    </row>
    <row r="2181" spans="1:9" ht="20.25" customHeight="1">
      <c r="A2181" s="21" t="s">
        <v>748</v>
      </c>
      <c r="B2181" s="17">
        <v>6</v>
      </c>
      <c r="C2181" s="15" t="s">
        <v>44</v>
      </c>
      <c r="D2181" s="15" t="s">
        <v>6</v>
      </c>
      <c r="E2181" s="15" t="s">
        <v>6</v>
      </c>
      <c r="F2181" s="15" t="s">
        <v>45</v>
      </c>
      <c r="G2181" s="15" t="s">
        <v>46</v>
      </c>
      <c r="H2181" s="64">
        <v>54114</v>
      </c>
      <c r="I2181" s="83"/>
    </row>
    <row r="2182" spans="1:9" ht="20.25" customHeight="1">
      <c r="A2182" s="21" t="s">
        <v>749</v>
      </c>
      <c r="B2182" s="17">
        <v>10</v>
      </c>
      <c r="C2182" s="15" t="s">
        <v>44</v>
      </c>
      <c r="D2182" s="15" t="s">
        <v>6</v>
      </c>
      <c r="E2182" s="15" t="s">
        <v>6</v>
      </c>
      <c r="F2182" s="15" t="s">
        <v>45</v>
      </c>
      <c r="G2182" s="15" t="s">
        <v>46</v>
      </c>
      <c r="H2182" s="64">
        <v>54114</v>
      </c>
      <c r="I2182" s="83"/>
    </row>
    <row r="2183" spans="1:9" ht="20.25" customHeight="1">
      <c r="A2183" s="21" t="s">
        <v>750</v>
      </c>
      <c r="B2183" s="17">
        <v>12</v>
      </c>
      <c r="C2183" s="15" t="s">
        <v>44</v>
      </c>
      <c r="D2183" s="15" t="s">
        <v>6</v>
      </c>
      <c r="E2183" s="15" t="s">
        <v>6</v>
      </c>
      <c r="F2183" s="15" t="s">
        <v>45</v>
      </c>
      <c r="G2183" s="15" t="s">
        <v>46</v>
      </c>
      <c r="H2183" s="64">
        <v>54114</v>
      </c>
      <c r="I2183" s="83"/>
    </row>
    <row r="2184" spans="1:9" ht="20.25" customHeight="1">
      <c r="A2184" s="21" t="s">
        <v>751</v>
      </c>
      <c r="B2184" s="17">
        <v>10</v>
      </c>
      <c r="C2184" s="15" t="s">
        <v>44</v>
      </c>
      <c r="D2184" s="15" t="s">
        <v>6</v>
      </c>
      <c r="E2184" s="15" t="s">
        <v>6</v>
      </c>
      <c r="F2184" s="15" t="s">
        <v>45</v>
      </c>
      <c r="G2184" s="15" t="s">
        <v>46</v>
      </c>
      <c r="H2184" s="64">
        <v>54114</v>
      </c>
      <c r="I2184" s="83"/>
    </row>
    <row r="2185" spans="1:9" ht="19.5" customHeight="1">
      <c r="A2185" s="21" t="s">
        <v>752</v>
      </c>
      <c r="B2185" s="17">
        <v>10</v>
      </c>
      <c r="C2185" s="15" t="s">
        <v>44</v>
      </c>
      <c r="D2185" s="15" t="s">
        <v>6</v>
      </c>
      <c r="E2185" s="15" t="s">
        <v>6</v>
      </c>
      <c r="F2185" s="15" t="s">
        <v>45</v>
      </c>
      <c r="G2185" s="15" t="s">
        <v>46</v>
      </c>
      <c r="H2185" s="64">
        <v>54114</v>
      </c>
      <c r="I2185" s="83"/>
    </row>
    <row r="2186" spans="1:9" ht="20.25" customHeight="1">
      <c r="A2186" s="21" t="s">
        <v>753</v>
      </c>
      <c r="B2186" s="17">
        <v>60</v>
      </c>
      <c r="C2186" s="15" t="s">
        <v>44</v>
      </c>
      <c r="D2186" s="15" t="s">
        <v>6</v>
      </c>
      <c r="E2186" s="15" t="s">
        <v>6</v>
      </c>
      <c r="F2186" s="15" t="s">
        <v>45</v>
      </c>
      <c r="G2186" s="15" t="s">
        <v>46</v>
      </c>
      <c r="H2186" s="64">
        <v>54114</v>
      </c>
      <c r="I2186" s="83"/>
    </row>
    <row r="2187" spans="1:9" ht="20.25" customHeight="1">
      <c r="A2187" s="21" t="s">
        <v>754</v>
      </c>
      <c r="B2187" s="17">
        <v>10</v>
      </c>
      <c r="C2187" s="15" t="s">
        <v>44</v>
      </c>
      <c r="D2187" s="15" t="s">
        <v>6</v>
      </c>
      <c r="E2187" s="15" t="s">
        <v>6</v>
      </c>
      <c r="F2187" s="15" t="s">
        <v>45</v>
      </c>
      <c r="G2187" s="15" t="s">
        <v>46</v>
      </c>
      <c r="H2187" s="64">
        <v>54114</v>
      </c>
      <c r="I2187" s="83"/>
    </row>
    <row r="2188" spans="1:9" ht="20.25" customHeight="1">
      <c r="A2188" s="21" t="s">
        <v>755</v>
      </c>
      <c r="B2188" s="17">
        <v>10</v>
      </c>
      <c r="C2188" s="15" t="s">
        <v>44</v>
      </c>
      <c r="D2188" s="15" t="s">
        <v>6</v>
      </c>
      <c r="E2188" s="15" t="s">
        <v>6</v>
      </c>
      <c r="F2188" s="15" t="s">
        <v>45</v>
      </c>
      <c r="G2188" s="15" t="s">
        <v>46</v>
      </c>
      <c r="H2188" s="64">
        <v>54114</v>
      </c>
      <c r="I2188" s="83"/>
    </row>
    <row r="2189" spans="1:9" ht="20.25" customHeight="1">
      <c r="A2189" s="21" t="s">
        <v>449</v>
      </c>
      <c r="B2189" s="17">
        <v>12</v>
      </c>
      <c r="C2189" s="15" t="s">
        <v>44</v>
      </c>
      <c r="D2189" s="15" t="s">
        <v>6</v>
      </c>
      <c r="E2189" s="15" t="s">
        <v>6</v>
      </c>
      <c r="F2189" s="15" t="s">
        <v>45</v>
      </c>
      <c r="G2189" s="15" t="s">
        <v>46</v>
      </c>
      <c r="H2189" s="64">
        <v>54114</v>
      </c>
      <c r="I2189" s="83"/>
    </row>
    <row r="2190" spans="1:9" ht="20.25" customHeight="1">
      <c r="A2190" s="21" t="s">
        <v>756</v>
      </c>
      <c r="B2190" s="17">
        <v>12</v>
      </c>
      <c r="C2190" s="15" t="s">
        <v>44</v>
      </c>
      <c r="D2190" s="15" t="s">
        <v>6</v>
      </c>
      <c r="E2190" s="15" t="s">
        <v>6</v>
      </c>
      <c r="F2190" s="15" t="s">
        <v>45</v>
      </c>
      <c r="G2190" s="15" t="s">
        <v>46</v>
      </c>
      <c r="H2190" s="64">
        <v>54114</v>
      </c>
      <c r="I2190" s="83"/>
    </row>
    <row r="2191" spans="1:9" ht="20.25" customHeight="1">
      <c r="A2191" s="21" t="s">
        <v>437</v>
      </c>
      <c r="B2191" s="17">
        <v>7</v>
      </c>
      <c r="C2191" s="15" t="s">
        <v>44</v>
      </c>
      <c r="D2191" s="15" t="s">
        <v>6</v>
      </c>
      <c r="E2191" s="15" t="s">
        <v>6</v>
      </c>
      <c r="F2191" s="15" t="s">
        <v>45</v>
      </c>
      <c r="G2191" s="15" t="s">
        <v>46</v>
      </c>
      <c r="H2191" s="64">
        <v>54114</v>
      </c>
      <c r="I2191" s="83"/>
    </row>
    <row r="2192" spans="1:9" ht="20.25" customHeight="1">
      <c r="A2192" s="21" t="s">
        <v>757</v>
      </c>
      <c r="B2192" s="17">
        <v>25</v>
      </c>
      <c r="C2192" s="15" t="s">
        <v>44</v>
      </c>
      <c r="D2192" s="15" t="s">
        <v>6</v>
      </c>
      <c r="E2192" s="15" t="s">
        <v>6</v>
      </c>
      <c r="F2192" s="15" t="s">
        <v>45</v>
      </c>
      <c r="G2192" s="15" t="s">
        <v>46</v>
      </c>
      <c r="H2192" s="64">
        <v>54114</v>
      </c>
      <c r="I2192" s="83">
        <f>B2192+B2188+B2186+B2183+B2182+B2181+B2185+B2184+B2187+B2189+B2190+B2191</f>
        <v>184</v>
      </c>
    </row>
    <row r="2193" spans="1:9" ht="20.25" customHeight="1">
      <c r="A2193" s="21" t="s">
        <v>2661</v>
      </c>
      <c r="B2193" s="17">
        <v>160</v>
      </c>
      <c r="C2193" s="15" t="s">
        <v>44</v>
      </c>
      <c r="D2193" s="15" t="s">
        <v>6</v>
      </c>
      <c r="E2193" s="15" t="s">
        <v>6</v>
      </c>
      <c r="F2193" s="15" t="s">
        <v>45</v>
      </c>
      <c r="G2193" s="15" t="s">
        <v>46</v>
      </c>
      <c r="H2193" s="64">
        <v>54115</v>
      </c>
      <c r="I2193" s="83">
        <f>B2193</f>
        <v>160</v>
      </c>
    </row>
    <row r="2194" spans="1:9" ht="20.25" customHeight="1">
      <c r="A2194" s="21" t="s">
        <v>758</v>
      </c>
      <c r="B2194" s="17">
        <v>80</v>
      </c>
      <c r="C2194" s="15" t="s">
        <v>44</v>
      </c>
      <c r="D2194" s="15" t="s">
        <v>6</v>
      </c>
      <c r="E2194" s="15" t="s">
        <v>6</v>
      </c>
      <c r="F2194" s="15" t="s">
        <v>45</v>
      </c>
      <c r="G2194" s="15" t="s">
        <v>46</v>
      </c>
      <c r="H2194" s="64">
        <v>54199</v>
      </c>
      <c r="I2194" s="83">
        <f>B2194</f>
        <v>80</v>
      </c>
    </row>
    <row r="2195" spans="1:9" ht="20.25" customHeight="1">
      <c r="A2195" s="21" t="s">
        <v>759</v>
      </c>
      <c r="B2195" s="17">
        <v>25</v>
      </c>
      <c r="C2195" s="9" t="s">
        <v>44</v>
      </c>
      <c r="D2195" s="9" t="s">
        <v>6</v>
      </c>
      <c r="E2195" s="9" t="s">
        <v>6</v>
      </c>
      <c r="F2195" s="9" t="s">
        <v>45</v>
      </c>
      <c r="G2195" s="9" t="s">
        <v>46</v>
      </c>
      <c r="H2195" s="64">
        <v>54313</v>
      </c>
      <c r="I2195" s="83">
        <f>B2195</f>
        <v>25</v>
      </c>
    </row>
    <row r="2196" spans="1:9" ht="20.25" customHeight="1">
      <c r="A2196" s="19" t="s">
        <v>197</v>
      </c>
      <c r="B2196" s="17">
        <v>3500</v>
      </c>
      <c r="C2196" s="9" t="s">
        <v>44</v>
      </c>
      <c r="D2196" s="9" t="s">
        <v>6</v>
      </c>
      <c r="E2196" s="9" t="s">
        <v>6</v>
      </c>
      <c r="F2196" s="9" t="s">
        <v>45</v>
      </c>
      <c r="G2196" s="9" t="s">
        <v>46</v>
      </c>
      <c r="H2196" s="12">
        <v>61102</v>
      </c>
      <c r="I2196" s="83">
        <f>B2196</f>
        <v>3500</v>
      </c>
    </row>
    <row r="2197" spans="1:9" ht="20.25" customHeight="1" thickBot="1">
      <c r="A2197" s="406" t="s">
        <v>2662</v>
      </c>
      <c r="B2197" s="438">
        <v>350</v>
      </c>
      <c r="C2197" s="110" t="s">
        <v>44</v>
      </c>
      <c r="D2197" s="110" t="s">
        <v>6</v>
      </c>
      <c r="E2197" s="110" t="s">
        <v>6</v>
      </c>
      <c r="F2197" s="110" t="s">
        <v>45</v>
      </c>
      <c r="G2197" s="110" t="s">
        <v>46</v>
      </c>
      <c r="H2197" s="111">
        <v>61199</v>
      </c>
      <c r="I2197" s="133">
        <f>B2197</f>
        <v>350</v>
      </c>
    </row>
    <row r="2198" spans="1:9" ht="21" customHeight="1" thickTop="1" thickBot="1">
      <c r="A2198" s="176" t="s">
        <v>4616</v>
      </c>
      <c r="B2198" s="38">
        <f>SUM(B2154:B2197)</f>
        <v>39967.340000000004</v>
      </c>
      <c r="C2198" s="45"/>
      <c r="D2198" s="39"/>
      <c r="E2198" s="39"/>
      <c r="F2198" s="45"/>
      <c r="G2198" s="39"/>
      <c r="H2198" s="45"/>
      <c r="I2198" s="404">
        <f>I2156+I2159+I2160+I2163+I2169+I2178+I2180+I2192+I2193+I2194+I2167+I2196+I2170+I2171+I2195+I2197+I2164</f>
        <v>39967.340000000004</v>
      </c>
    </row>
    <row r="2199" spans="1:9" ht="15.75" thickTop="1"/>
    <row r="2201" spans="1:9" ht="16.5" customHeight="1"/>
    <row r="2202" spans="1:9" ht="17.25" customHeight="1"/>
    <row r="2216" ht="15.75" customHeight="1"/>
    <row r="2217" ht="15.75" customHeight="1"/>
    <row r="2218" ht="15.75" customHeight="1"/>
    <row r="2219" ht="15.75" customHeight="1"/>
    <row r="2224" ht="14.25" customHeight="1"/>
    <row r="2225" spans="1:9" ht="16.5" customHeight="1"/>
    <row r="2228" spans="1:9" ht="20.25" customHeight="1">
      <c r="A2228" s="320" t="s">
        <v>3684</v>
      </c>
      <c r="B2228" s="127"/>
      <c r="C2228" s="89"/>
      <c r="D2228" s="90"/>
      <c r="E2228" s="90"/>
      <c r="F2228" s="90"/>
      <c r="G2228" s="90"/>
      <c r="H2228" s="90"/>
      <c r="I2228" s="36"/>
    </row>
    <row r="2229" spans="1:9" ht="30" customHeight="1">
      <c r="A2229" s="319" t="s">
        <v>35</v>
      </c>
      <c r="B2229" s="37" t="s">
        <v>36</v>
      </c>
      <c r="C2229" s="5" t="s">
        <v>37</v>
      </c>
      <c r="D2229" s="5" t="s">
        <v>38</v>
      </c>
      <c r="E2229" s="5" t="s">
        <v>39</v>
      </c>
      <c r="F2229" s="5" t="s">
        <v>40</v>
      </c>
      <c r="G2229" s="5" t="s">
        <v>41</v>
      </c>
      <c r="H2229" s="125" t="s">
        <v>42</v>
      </c>
      <c r="I2229" s="125" t="s">
        <v>43</v>
      </c>
    </row>
    <row r="2230" spans="1:9" ht="23.25" customHeight="1">
      <c r="A2230" s="20" t="s">
        <v>3762</v>
      </c>
      <c r="B2230" s="14">
        <v>12000</v>
      </c>
      <c r="C2230" s="12">
        <v>1</v>
      </c>
      <c r="D2230" s="9" t="s">
        <v>6</v>
      </c>
      <c r="E2230" s="9" t="s">
        <v>6</v>
      </c>
      <c r="F2230" s="9" t="s">
        <v>45</v>
      </c>
      <c r="G2230" s="9" t="s">
        <v>46</v>
      </c>
      <c r="H2230" s="63" t="s">
        <v>153</v>
      </c>
      <c r="I2230" s="59"/>
    </row>
    <row r="2231" spans="1:9">
      <c r="A2231" s="20" t="s">
        <v>3763</v>
      </c>
      <c r="B2231" s="14">
        <v>7200</v>
      </c>
      <c r="C2231" s="12">
        <v>1</v>
      </c>
      <c r="D2231" s="9" t="s">
        <v>6</v>
      </c>
      <c r="E2231" s="9" t="s">
        <v>6</v>
      </c>
      <c r="F2231" s="9" t="s">
        <v>45</v>
      </c>
      <c r="G2231" s="9" t="s">
        <v>46</v>
      </c>
      <c r="H2231" s="63" t="s">
        <v>153</v>
      </c>
      <c r="I2231" s="59"/>
    </row>
    <row r="2232" spans="1:9">
      <c r="A2232" s="20" t="s">
        <v>3764</v>
      </c>
      <c r="B2232" s="14">
        <v>10104</v>
      </c>
      <c r="C2232" s="12">
        <v>1</v>
      </c>
      <c r="D2232" s="9" t="s">
        <v>6</v>
      </c>
      <c r="E2232" s="9" t="s">
        <v>6</v>
      </c>
      <c r="F2232" s="9" t="s">
        <v>45</v>
      </c>
      <c r="G2232" s="9" t="s">
        <v>46</v>
      </c>
      <c r="H2232" s="63" t="s">
        <v>153</v>
      </c>
      <c r="I2232" s="59"/>
    </row>
    <row r="2233" spans="1:9">
      <c r="A2233" s="20" t="s">
        <v>3765</v>
      </c>
      <c r="B2233" s="14">
        <v>9504</v>
      </c>
      <c r="C2233" s="12">
        <v>1</v>
      </c>
      <c r="D2233" s="9" t="s">
        <v>6</v>
      </c>
      <c r="E2233" s="9" t="s">
        <v>6</v>
      </c>
      <c r="F2233" s="9" t="s">
        <v>45</v>
      </c>
      <c r="G2233" s="9" t="s">
        <v>46</v>
      </c>
      <c r="H2233" s="63" t="s">
        <v>153</v>
      </c>
      <c r="I2233" s="82"/>
    </row>
    <row r="2234" spans="1:9">
      <c r="A2234" s="20" t="s">
        <v>3766</v>
      </c>
      <c r="B2234" s="14">
        <v>6600</v>
      </c>
      <c r="C2234" s="12">
        <v>1</v>
      </c>
      <c r="D2234" s="9" t="s">
        <v>6</v>
      </c>
      <c r="E2234" s="9" t="s">
        <v>6</v>
      </c>
      <c r="F2234" s="9" t="s">
        <v>45</v>
      </c>
      <c r="G2234" s="9" t="s">
        <v>46</v>
      </c>
      <c r="H2234" s="63" t="s">
        <v>153</v>
      </c>
      <c r="I2234" s="82"/>
    </row>
    <row r="2235" spans="1:9">
      <c r="A2235" s="20" t="s">
        <v>3766</v>
      </c>
      <c r="B2235" s="14">
        <v>6000</v>
      </c>
      <c r="C2235" s="12">
        <v>1</v>
      </c>
      <c r="D2235" s="9" t="s">
        <v>6</v>
      </c>
      <c r="E2235" s="9" t="s">
        <v>6</v>
      </c>
      <c r="F2235" s="9" t="s">
        <v>45</v>
      </c>
      <c r="G2235" s="9" t="s">
        <v>46</v>
      </c>
      <c r="H2235" s="63" t="s">
        <v>153</v>
      </c>
      <c r="I2235" s="83">
        <f>B2235+B2233+B2230+B2231+B2232+B2234</f>
        <v>51408</v>
      </c>
    </row>
    <row r="2236" spans="1:9" ht="22.5" customHeight="1">
      <c r="A2236" s="20" t="s">
        <v>2971</v>
      </c>
      <c r="B2236" s="14">
        <v>1000</v>
      </c>
      <c r="C2236" s="12">
        <v>1</v>
      </c>
      <c r="D2236" s="9" t="s">
        <v>6</v>
      </c>
      <c r="E2236" s="9" t="s">
        <v>6</v>
      </c>
      <c r="F2236" s="9" t="s">
        <v>44</v>
      </c>
      <c r="G2236" s="9" t="s">
        <v>3291</v>
      </c>
      <c r="H2236" s="63" t="s">
        <v>155</v>
      </c>
      <c r="I2236" s="83"/>
    </row>
    <row r="2237" spans="1:9">
      <c r="A2237" s="20" t="s">
        <v>3890</v>
      </c>
      <c r="B2237" s="14">
        <v>600</v>
      </c>
      <c r="C2237" s="12">
        <v>1</v>
      </c>
      <c r="D2237" s="9" t="s">
        <v>6</v>
      </c>
      <c r="E2237" s="9" t="s">
        <v>6</v>
      </c>
      <c r="F2237" s="9" t="s">
        <v>44</v>
      </c>
      <c r="G2237" s="9" t="s">
        <v>3291</v>
      </c>
      <c r="H2237" s="63" t="s">
        <v>155</v>
      </c>
      <c r="I2237" s="82"/>
    </row>
    <row r="2238" spans="1:9">
      <c r="A2238" s="20" t="s">
        <v>3891</v>
      </c>
      <c r="B2238" s="14">
        <v>842</v>
      </c>
      <c r="C2238" s="12">
        <v>1</v>
      </c>
      <c r="D2238" s="9" t="s">
        <v>6</v>
      </c>
      <c r="E2238" s="9" t="s">
        <v>6</v>
      </c>
      <c r="F2238" s="9" t="s">
        <v>44</v>
      </c>
      <c r="G2238" s="9" t="s">
        <v>3291</v>
      </c>
      <c r="H2238" s="63" t="s">
        <v>155</v>
      </c>
      <c r="I2238" s="82"/>
    </row>
    <row r="2239" spans="1:9">
      <c r="A2239" s="20" t="s">
        <v>3892</v>
      </c>
      <c r="B2239" s="14">
        <v>792</v>
      </c>
      <c r="C2239" s="12">
        <v>1</v>
      </c>
      <c r="D2239" s="9" t="s">
        <v>6</v>
      </c>
      <c r="E2239" s="9" t="s">
        <v>6</v>
      </c>
      <c r="F2239" s="9" t="s">
        <v>44</v>
      </c>
      <c r="G2239" s="9" t="s">
        <v>3291</v>
      </c>
      <c r="H2239" s="63" t="s">
        <v>155</v>
      </c>
      <c r="I2239" s="82"/>
    </row>
    <row r="2240" spans="1:9">
      <c r="A2240" s="19" t="s">
        <v>3893</v>
      </c>
      <c r="B2240" s="14">
        <v>550</v>
      </c>
      <c r="C2240" s="12">
        <v>1</v>
      </c>
      <c r="D2240" s="9" t="s">
        <v>6</v>
      </c>
      <c r="E2240" s="9" t="s">
        <v>6</v>
      </c>
      <c r="F2240" s="9" t="s">
        <v>44</v>
      </c>
      <c r="G2240" s="9" t="s">
        <v>3291</v>
      </c>
      <c r="H2240" s="63" t="s">
        <v>155</v>
      </c>
      <c r="I2240" s="82"/>
    </row>
    <row r="2241" spans="1:9">
      <c r="A2241" s="19" t="s">
        <v>3893</v>
      </c>
      <c r="B2241" s="14">
        <v>500</v>
      </c>
      <c r="C2241" s="12">
        <v>1</v>
      </c>
      <c r="D2241" s="9" t="s">
        <v>6</v>
      </c>
      <c r="E2241" s="9" t="s">
        <v>6</v>
      </c>
      <c r="F2241" s="9" t="s">
        <v>44</v>
      </c>
      <c r="G2241" s="9" t="s">
        <v>3291</v>
      </c>
      <c r="H2241" s="63" t="s">
        <v>155</v>
      </c>
      <c r="I2241" s="83">
        <f>B2241+B2237+B2236+B2238+B2239+B2240</f>
        <v>4284</v>
      </c>
    </row>
    <row r="2242" spans="1:9">
      <c r="A2242" s="134" t="s">
        <v>3894</v>
      </c>
      <c r="B2242" s="14">
        <f>6*300</f>
        <v>1800</v>
      </c>
      <c r="C2242" s="9" t="s">
        <v>44</v>
      </c>
      <c r="D2242" s="9" t="s">
        <v>6</v>
      </c>
      <c r="E2242" s="9" t="s">
        <v>6</v>
      </c>
      <c r="F2242" s="9" t="s">
        <v>44</v>
      </c>
      <c r="G2242" s="9" t="s">
        <v>3291</v>
      </c>
      <c r="H2242" s="16" t="s">
        <v>156</v>
      </c>
      <c r="I2242" s="83">
        <f>B2242</f>
        <v>1800</v>
      </c>
    </row>
    <row r="2243" spans="1:9" ht="27.75" customHeight="1">
      <c r="A2243" s="20" t="s">
        <v>760</v>
      </c>
      <c r="B2243" s="14">
        <v>975</v>
      </c>
      <c r="C2243" s="135" t="s">
        <v>44</v>
      </c>
      <c r="D2243" s="135" t="s">
        <v>6</v>
      </c>
      <c r="E2243" s="135" t="s">
        <v>6</v>
      </c>
      <c r="F2243" s="9" t="s">
        <v>45</v>
      </c>
      <c r="G2243" s="9" t="s">
        <v>46</v>
      </c>
      <c r="H2243" s="16">
        <v>51401</v>
      </c>
      <c r="I2243" s="83"/>
    </row>
    <row r="2244" spans="1:9">
      <c r="A2244" s="20" t="s">
        <v>4066</v>
      </c>
      <c r="B2244" s="14">
        <v>585</v>
      </c>
      <c r="C2244" s="135" t="s">
        <v>44</v>
      </c>
      <c r="D2244" s="135" t="s">
        <v>6</v>
      </c>
      <c r="E2244" s="135" t="s">
        <v>6</v>
      </c>
      <c r="F2244" s="135" t="s">
        <v>45</v>
      </c>
      <c r="G2244" s="135" t="s">
        <v>46</v>
      </c>
      <c r="H2244" s="16">
        <v>51401</v>
      </c>
      <c r="I2244" s="83"/>
    </row>
    <row r="2245" spans="1:9" ht="23.25" customHeight="1">
      <c r="A2245" s="20" t="s">
        <v>4067</v>
      </c>
      <c r="B2245" s="14">
        <v>820.95</v>
      </c>
      <c r="C2245" s="135" t="s">
        <v>44</v>
      </c>
      <c r="D2245" s="135" t="s">
        <v>6</v>
      </c>
      <c r="E2245" s="135" t="s">
        <v>6</v>
      </c>
      <c r="F2245" s="135" t="s">
        <v>45</v>
      </c>
      <c r="G2245" s="135" t="s">
        <v>46</v>
      </c>
      <c r="H2245" s="16">
        <v>51401</v>
      </c>
      <c r="I2245" s="83"/>
    </row>
    <row r="2246" spans="1:9" ht="24.75" customHeight="1">
      <c r="A2246" s="20" t="s">
        <v>4068</v>
      </c>
      <c r="B2246" s="14">
        <v>772.2</v>
      </c>
      <c r="C2246" s="135" t="s">
        <v>44</v>
      </c>
      <c r="D2246" s="135" t="s">
        <v>6</v>
      </c>
      <c r="E2246" s="135" t="s">
        <v>6</v>
      </c>
      <c r="F2246" s="135" t="s">
        <v>45</v>
      </c>
      <c r="G2246" s="135" t="s">
        <v>46</v>
      </c>
      <c r="H2246" s="16">
        <v>51401</v>
      </c>
      <c r="I2246" s="83"/>
    </row>
    <row r="2247" spans="1:9" ht="13.5" customHeight="1">
      <c r="A2247" s="20" t="s">
        <v>4069</v>
      </c>
      <c r="B2247" s="14">
        <v>536.25</v>
      </c>
      <c r="C2247" s="135" t="s">
        <v>44</v>
      </c>
      <c r="D2247" s="135" t="s">
        <v>6</v>
      </c>
      <c r="E2247" s="135" t="s">
        <v>6</v>
      </c>
      <c r="F2247" s="135" t="s">
        <v>45</v>
      </c>
      <c r="G2247" s="135" t="s">
        <v>46</v>
      </c>
      <c r="H2247" s="16">
        <v>51401</v>
      </c>
      <c r="I2247" s="82"/>
    </row>
    <row r="2248" spans="1:9" ht="13.5" customHeight="1">
      <c r="A2248" s="20" t="s">
        <v>4069</v>
      </c>
      <c r="B2248" s="14">
        <v>487.5</v>
      </c>
      <c r="C2248" s="9" t="s">
        <v>44</v>
      </c>
      <c r="D2248" s="9" t="s">
        <v>6</v>
      </c>
      <c r="E2248" s="9" t="s">
        <v>6</v>
      </c>
      <c r="F2248" s="9" t="s">
        <v>45</v>
      </c>
      <c r="G2248" s="9" t="s">
        <v>46</v>
      </c>
      <c r="H2248" s="16">
        <v>51401</v>
      </c>
      <c r="I2248" s="83">
        <f>B2248+B2247+B2243+B2244+B2245+B2246</f>
        <v>4176.8999999999996</v>
      </c>
    </row>
    <row r="2249" spans="1:9" ht="22.5" customHeight="1">
      <c r="A2249" s="136" t="s">
        <v>761</v>
      </c>
      <c r="B2249" s="14">
        <v>130</v>
      </c>
      <c r="C2249" s="9" t="s">
        <v>44</v>
      </c>
      <c r="D2249" s="9" t="s">
        <v>6</v>
      </c>
      <c r="E2249" s="9" t="s">
        <v>6</v>
      </c>
      <c r="F2249" s="9" t="s">
        <v>45</v>
      </c>
      <c r="G2249" s="9" t="s">
        <v>46</v>
      </c>
      <c r="H2249" s="16">
        <v>51401</v>
      </c>
      <c r="I2249" s="83"/>
    </row>
    <row r="2250" spans="1:9">
      <c r="A2250" s="136" t="s">
        <v>4070</v>
      </c>
      <c r="B2250" s="14">
        <v>78</v>
      </c>
      <c r="C2250" s="9" t="s">
        <v>44</v>
      </c>
      <c r="D2250" s="9" t="s">
        <v>6</v>
      </c>
      <c r="E2250" s="9" t="s">
        <v>6</v>
      </c>
      <c r="F2250" s="9" t="s">
        <v>45</v>
      </c>
      <c r="G2250" s="9" t="s">
        <v>46</v>
      </c>
      <c r="H2250" s="16">
        <v>51401</v>
      </c>
      <c r="I2250" s="83"/>
    </row>
    <row r="2251" spans="1:9" ht="22.5" customHeight="1">
      <c r="A2251" s="136" t="s">
        <v>4071</v>
      </c>
      <c r="B2251" s="14">
        <v>109.46</v>
      </c>
      <c r="C2251" s="9" t="s">
        <v>44</v>
      </c>
      <c r="D2251" s="9" t="s">
        <v>6</v>
      </c>
      <c r="E2251" s="9" t="s">
        <v>6</v>
      </c>
      <c r="F2251" s="9" t="s">
        <v>45</v>
      </c>
      <c r="G2251" s="9" t="s">
        <v>46</v>
      </c>
      <c r="H2251" s="16">
        <v>51401</v>
      </c>
      <c r="I2251" s="83"/>
    </row>
    <row r="2252" spans="1:9" ht="23.25" customHeight="1">
      <c r="A2252" s="136" t="s">
        <v>4072</v>
      </c>
      <c r="B2252" s="14">
        <v>102.96</v>
      </c>
      <c r="C2252" s="9" t="s">
        <v>44</v>
      </c>
      <c r="D2252" s="9" t="s">
        <v>6</v>
      </c>
      <c r="E2252" s="9" t="s">
        <v>6</v>
      </c>
      <c r="F2252" s="9" t="s">
        <v>45</v>
      </c>
      <c r="G2252" s="9" t="s">
        <v>46</v>
      </c>
      <c r="H2252" s="16">
        <v>51401</v>
      </c>
      <c r="I2252" s="83"/>
    </row>
    <row r="2253" spans="1:9">
      <c r="A2253" s="20" t="s">
        <v>4073</v>
      </c>
      <c r="B2253" s="14">
        <v>71.5</v>
      </c>
      <c r="C2253" s="9" t="s">
        <v>44</v>
      </c>
      <c r="D2253" s="9" t="s">
        <v>6</v>
      </c>
      <c r="E2253" s="9" t="s">
        <v>6</v>
      </c>
      <c r="F2253" s="9" t="s">
        <v>45</v>
      </c>
      <c r="G2253" s="9" t="s">
        <v>46</v>
      </c>
      <c r="H2253" s="16">
        <v>51401</v>
      </c>
      <c r="I2253" s="82"/>
    </row>
    <row r="2254" spans="1:9">
      <c r="A2254" s="20" t="s">
        <v>4073</v>
      </c>
      <c r="B2254" s="14">
        <v>65</v>
      </c>
      <c r="C2254" s="9" t="s">
        <v>44</v>
      </c>
      <c r="D2254" s="9" t="s">
        <v>6</v>
      </c>
      <c r="E2254" s="9" t="s">
        <v>6</v>
      </c>
      <c r="F2254" s="9" t="s">
        <v>45</v>
      </c>
      <c r="G2254" s="9" t="s">
        <v>46</v>
      </c>
      <c r="H2254" s="16">
        <v>51401</v>
      </c>
      <c r="I2254" s="83">
        <f>B2254+B2253+B2249+B2250+B2251+B2252</f>
        <v>556.91999999999996</v>
      </c>
    </row>
    <row r="2255" spans="1:9" ht="27" customHeight="1">
      <c r="A2255" s="20" t="s">
        <v>762</v>
      </c>
      <c r="B2255" s="14">
        <v>1007.5</v>
      </c>
      <c r="C2255" s="9" t="s">
        <v>44</v>
      </c>
      <c r="D2255" s="9" t="s">
        <v>6</v>
      </c>
      <c r="E2255" s="9" t="s">
        <v>6</v>
      </c>
      <c r="F2255" s="9" t="s">
        <v>45</v>
      </c>
      <c r="G2255" s="9" t="s">
        <v>46</v>
      </c>
      <c r="H2255" s="16">
        <v>51501</v>
      </c>
      <c r="I2255" s="83"/>
    </row>
    <row r="2256" spans="1:9">
      <c r="A2256" s="20" t="s">
        <v>4040</v>
      </c>
      <c r="B2256" s="14">
        <v>604.5</v>
      </c>
      <c r="C2256" s="9" t="s">
        <v>44</v>
      </c>
      <c r="D2256" s="9" t="s">
        <v>6</v>
      </c>
      <c r="E2256" s="9" t="s">
        <v>6</v>
      </c>
      <c r="F2256" s="9" t="s">
        <v>45</v>
      </c>
      <c r="G2256" s="9" t="s">
        <v>46</v>
      </c>
      <c r="H2256" s="16">
        <v>51501</v>
      </c>
      <c r="I2256" s="83"/>
    </row>
    <row r="2257" spans="1:9" ht="25.5" customHeight="1">
      <c r="A2257" s="20" t="s">
        <v>4041</v>
      </c>
      <c r="B2257" s="14">
        <v>848.32</v>
      </c>
      <c r="C2257" s="9" t="s">
        <v>44</v>
      </c>
      <c r="D2257" s="9" t="s">
        <v>6</v>
      </c>
      <c r="E2257" s="9" t="s">
        <v>6</v>
      </c>
      <c r="F2257" s="9" t="s">
        <v>45</v>
      </c>
      <c r="G2257" s="9" t="s">
        <v>46</v>
      </c>
      <c r="H2257" s="16">
        <v>51501</v>
      </c>
      <c r="I2257" s="83"/>
    </row>
    <row r="2258" spans="1:9" ht="25.5" customHeight="1">
      <c r="A2258" s="20" t="s">
        <v>4042</v>
      </c>
      <c r="B2258" s="14">
        <v>797.94</v>
      </c>
      <c r="C2258" s="9" t="s">
        <v>44</v>
      </c>
      <c r="D2258" s="9" t="s">
        <v>6</v>
      </c>
      <c r="E2258" s="9" t="s">
        <v>6</v>
      </c>
      <c r="F2258" s="9" t="s">
        <v>45</v>
      </c>
      <c r="G2258" s="9" t="s">
        <v>46</v>
      </c>
      <c r="H2258" s="16">
        <v>51501</v>
      </c>
      <c r="I2258" s="83"/>
    </row>
    <row r="2259" spans="1:9" ht="14.25" customHeight="1">
      <c r="A2259" s="20" t="s">
        <v>4043</v>
      </c>
      <c r="B2259" s="14">
        <v>554.13</v>
      </c>
      <c r="C2259" s="9" t="s">
        <v>44</v>
      </c>
      <c r="D2259" s="9" t="s">
        <v>6</v>
      </c>
      <c r="E2259" s="9" t="s">
        <v>6</v>
      </c>
      <c r="F2259" s="9" t="s">
        <v>45</v>
      </c>
      <c r="G2259" s="9" t="s">
        <v>46</v>
      </c>
      <c r="H2259" s="16">
        <v>51501</v>
      </c>
      <c r="I2259" s="82"/>
    </row>
    <row r="2260" spans="1:9" ht="16.5" customHeight="1">
      <c r="A2260" s="20" t="s">
        <v>4043</v>
      </c>
      <c r="B2260" s="14">
        <v>503.75</v>
      </c>
      <c r="C2260" s="9" t="s">
        <v>44</v>
      </c>
      <c r="D2260" s="9" t="s">
        <v>6</v>
      </c>
      <c r="E2260" s="9" t="s">
        <v>6</v>
      </c>
      <c r="F2260" s="9" t="s">
        <v>45</v>
      </c>
      <c r="G2260" s="9" t="s">
        <v>46</v>
      </c>
      <c r="H2260" s="16">
        <v>51501</v>
      </c>
      <c r="I2260" s="83">
        <f>B2260+B2259+B2255+B2258+B2256+B2257</f>
        <v>4316.1400000000003</v>
      </c>
    </row>
    <row r="2261" spans="1:9" ht="27" customHeight="1">
      <c r="A2261" s="20" t="s">
        <v>2997</v>
      </c>
      <c r="B2261" s="14">
        <v>125</v>
      </c>
      <c r="C2261" s="9" t="s">
        <v>44</v>
      </c>
      <c r="D2261" s="9" t="s">
        <v>6</v>
      </c>
      <c r="E2261" s="9" t="s">
        <v>6</v>
      </c>
      <c r="F2261" s="9" t="s">
        <v>44</v>
      </c>
      <c r="G2261" s="9" t="s">
        <v>3291</v>
      </c>
      <c r="H2261" s="16">
        <v>51903</v>
      </c>
      <c r="I2261" s="83">
        <f>B2261</f>
        <v>125</v>
      </c>
    </row>
    <row r="2262" spans="1:9" ht="25.5" customHeight="1">
      <c r="A2262" s="20" t="s">
        <v>3767</v>
      </c>
      <c r="B2262" s="14">
        <f>6*60</f>
        <v>360</v>
      </c>
      <c r="C2262" s="9" t="s">
        <v>44</v>
      </c>
      <c r="D2262" s="9" t="s">
        <v>6</v>
      </c>
      <c r="E2262" s="9" t="s">
        <v>6</v>
      </c>
      <c r="F2262" s="9" t="s">
        <v>44</v>
      </c>
      <c r="G2262" s="9" t="s">
        <v>3291</v>
      </c>
      <c r="H2262" s="16">
        <v>51903</v>
      </c>
      <c r="I2262" s="83">
        <f>B2262</f>
        <v>360</v>
      </c>
    </row>
    <row r="2263" spans="1:9">
      <c r="A2263" s="21" t="s">
        <v>288</v>
      </c>
      <c r="B2263" s="17">
        <v>10</v>
      </c>
      <c r="C2263" s="137" t="s">
        <v>44</v>
      </c>
      <c r="D2263" s="137" t="s">
        <v>6</v>
      </c>
      <c r="E2263" s="137" t="s">
        <v>6</v>
      </c>
      <c r="F2263" s="137" t="s">
        <v>45</v>
      </c>
      <c r="G2263" s="137" t="s">
        <v>46</v>
      </c>
      <c r="H2263" s="64">
        <v>54105</v>
      </c>
      <c r="I2263" s="82"/>
    </row>
    <row r="2264" spans="1:9">
      <c r="A2264" s="21" t="s">
        <v>763</v>
      </c>
      <c r="B2264" s="17">
        <v>10</v>
      </c>
      <c r="C2264" s="137" t="s">
        <v>44</v>
      </c>
      <c r="D2264" s="137" t="s">
        <v>6</v>
      </c>
      <c r="E2264" s="137" t="s">
        <v>6</v>
      </c>
      <c r="F2264" s="137" t="s">
        <v>45</v>
      </c>
      <c r="G2264" s="137" t="s">
        <v>46</v>
      </c>
      <c r="H2264" s="64">
        <v>54105</v>
      </c>
      <c r="I2264" s="82"/>
    </row>
    <row r="2265" spans="1:9">
      <c r="A2265" s="21" t="s">
        <v>491</v>
      </c>
      <c r="B2265" s="17">
        <v>6</v>
      </c>
      <c r="C2265" s="137" t="s">
        <v>44</v>
      </c>
      <c r="D2265" s="137" t="s">
        <v>6</v>
      </c>
      <c r="E2265" s="137" t="s">
        <v>6</v>
      </c>
      <c r="F2265" s="137" t="s">
        <v>45</v>
      </c>
      <c r="G2265" s="137" t="s">
        <v>46</v>
      </c>
      <c r="H2265" s="64">
        <v>54105</v>
      </c>
      <c r="I2265" s="82"/>
    </row>
    <row r="2266" spans="1:9">
      <c r="A2266" s="21" t="s">
        <v>490</v>
      </c>
      <c r="B2266" s="17">
        <v>5</v>
      </c>
      <c r="C2266" s="137" t="s">
        <v>44</v>
      </c>
      <c r="D2266" s="137" t="s">
        <v>6</v>
      </c>
      <c r="E2266" s="137" t="s">
        <v>6</v>
      </c>
      <c r="F2266" s="137" t="s">
        <v>45</v>
      </c>
      <c r="G2266" s="137" t="s">
        <v>46</v>
      </c>
      <c r="H2266" s="64">
        <v>54105</v>
      </c>
      <c r="I2266" s="82"/>
    </row>
    <row r="2267" spans="1:9">
      <c r="A2267" s="21" t="s">
        <v>764</v>
      </c>
      <c r="B2267" s="17">
        <v>10</v>
      </c>
      <c r="C2267" s="137" t="s">
        <v>44</v>
      </c>
      <c r="D2267" s="137" t="s">
        <v>6</v>
      </c>
      <c r="E2267" s="137" t="s">
        <v>6</v>
      </c>
      <c r="F2267" s="137" t="s">
        <v>45</v>
      </c>
      <c r="G2267" s="137" t="s">
        <v>46</v>
      </c>
      <c r="H2267" s="64">
        <v>54105</v>
      </c>
      <c r="I2267" s="83">
        <f>B2267+B2266+B2264+B2263+B2265</f>
        <v>41</v>
      </c>
    </row>
    <row r="2268" spans="1:9">
      <c r="A2268" s="21" t="s">
        <v>765</v>
      </c>
      <c r="B2268" s="17">
        <v>10</v>
      </c>
      <c r="C2268" s="137" t="s">
        <v>44</v>
      </c>
      <c r="D2268" s="137" t="s">
        <v>6</v>
      </c>
      <c r="E2268" s="137" t="s">
        <v>6</v>
      </c>
      <c r="F2268" s="137" t="s">
        <v>45</v>
      </c>
      <c r="G2268" s="137" t="s">
        <v>46</v>
      </c>
      <c r="H2268" s="64">
        <v>54106</v>
      </c>
      <c r="I2268" s="83">
        <f>B2268</f>
        <v>10</v>
      </c>
    </row>
    <row r="2269" spans="1:9">
      <c r="A2269" s="21" t="s">
        <v>766</v>
      </c>
      <c r="B2269" s="17">
        <v>300</v>
      </c>
      <c r="C2269" s="137" t="s">
        <v>44</v>
      </c>
      <c r="D2269" s="137" t="s">
        <v>6</v>
      </c>
      <c r="E2269" s="137" t="s">
        <v>6</v>
      </c>
      <c r="F2269" s="137" t="s">
        <v>45</v>
      </c>
      <c r="G2269" s="137" t="s">
        <v>46</v>
      </c>
      <c r="H2269" s="64">
        <v>54107</v>
      </c>
      <c r="I2269" s="82"/>
    </row>
    <row r="2270" spans="1:9">
      <c r="A2270" s="21" t="s">
        <v>767</v>
      </c>
      <c r="B2270" s="17">
        <v>200</v>
      </c>
      <c r="C2270" s="137" t="s">
        <v>44</v>
      </c>
      <c r="D2270" s="137" t="s">
        <v>6</v>
      </c>
      <c r="E2270" s="137" t="s">
        <v>6</v>
      </c>
      <c r="F2270" s="137" t="s">
        <v>45</v>
      </c>
      <c r="G2270" s="137" t="s">
        <v>46</v>
      </c>
      <c r="H2270" s="64">
        <v>54107</v>
      </c>
      <c r="I2270" s="82"/>
    </row>
    <row r="2271" spans="1:9">
      <c r="A2271" s="21" t="s">
        <v>768</v>
      </c>
      <c r="B2271" s="17">
        <v>100</v>
      </c>
      <c r="C2271" s="137" t="s">
        <v>44</v>
      </c>
      <c r="D2271" s="137" t="s">
        <v>6</v>
      </c>
      <c r="E2271" s="137" t="s">
        <v>6</v>
      </c>
      <c r="F2271" s="137" t="s">
        <v>45</v>
      </c>
      <c r="G2271" s="137" t="s">
        <v>46</v>
      </c>
      <c r="H2271" s="64">
        <v>54107</v>
      </c>
      <c r="I2271" s="82"/>
    </row>
    <row r="2272" spans="1:9">
      <c r="A2272" s="21" t="s">
        <v>769</v>
      </c>
      <c r="B2272" s="17">
        <v>100</v>
      </c>
      <c r="C2272" s="137" t="s">
        <v>44</v>
      </c>
      <c r="D2272" s="137" t="s">
        <v>6</v>
      </c>
      <c r="E2272" s="137" t="s">
        <v>6</v>
      </c>
      <c r="F2272" s="137" t="s">
        <v>45</v>
      </c>
      <c r="G2272" s="137" t="s">
        <v>46</v>
      </c>
      <c r="H2272" s="64">
        <v>54107</v>
      </c>
      <c r="I2272" s="83">
        <f>B2272+B2270+B2269+B2271</f>
        <v>700</v>
      </c>
    </row>
    <row r="2273" spans="1:9">
      <c r="A2273" s="21" t="s">
        <v>770</v>
      </c>
      <c r="B2273" s="17">
        <v>50</v>
      </c>
      <c r="C2273" s="137" t="s">
        <v>44</v>
      </c>
      <c r="D2273" s="137" t="s">
        <v>6</v>
      </c>
      <c r="E2273" s="137" t="s">
        <v>6</v>
      </c>
      <c r="F2273" s="137" t="s">
        <v>45</v>
      </c>
      <c r="G2273" s="137" t="s">
        <v>46</v>
      </c>
      <c r="H2273" s="64">
        <v>54110</v>
      </c>
      <c r="I2273" s="83">
        <f>B2273</f>
        <v>50</v>
      </c>
    </row>
    <row r="2274" spans="1:9">
      <c r="A2274" s="21" t="s">
        <v>771</v>
      </c>
      <c r="B2274" s="17">
        <v>15</v>
      </c>
      <c r="C2274" s="137" t="s">
        <v>44</v>
      </c>
      <c r="D2274" s="137" t="s">
        <v>6</v>
      </c>
      <c r="E2274" s="137" t="s">
        <v>6</v>
      </c>
      <c r="F2274" s="137" t="s">
        <v>45</v>
      </c>
      <c r="G2274" s="137" t="s">
        <v>46</v>
      </c>
      <c r="H2274" s="64">
        <v>54114</v>
      </c>
      <c r="I2274" s="82"/>
    </row>
    <row r="2275" spans="1:9">
      <c r="A2275" s="21" t="s">
        <v>772</v>
      </c>
      <c r="B2275" s="17">
        <v>10</v>
      </c>
      <c r="C2275" s="137" t="s">
        <v>44</v>
      </c>
      <c r="D2275" s="137" t="s">
        <v>6</v>
      </c>
      <c r="E2275" s="137" t="s">
        <v>6</v>
      </c>
      <c r="F2275" s="137" t="s">
        <v>45</v>
      </c>
      <c r="G2275" s="137" t="s">
        <v>46</v>
      </c>
      <c r="H2275" s="64">
        <v>54114</v>
      </c>
      <c r="I2275" s="82"/>
    </row>
    <row r="2276" spans="1:9">
      <c r="A2276" s="21" t="s">
        <v>773</v>
      </c>
      <c r="B2276" s="17">
        <v>10</v>
      </c>
      <c r="C2276" s="137" t="s">
        <v>44</v>
      </c>
      <c r="D2276" s="137" t="s">
        <v>6</v>
      </c>
      <c r="E2276" s="137" t="s">
        <v>6</v>
      </c>
      <c r="F2276" s="137" t="s">
        <v>45</v>
      </c>
      <c r="G2276" s="137" t="s">
        <v>46</v>
      </c>
      <c r="H2276" s="64">
        <v>54114</v>
      </c>
      <c r="I2276" s="82"/>
    </row>
    <row r="2277" spans="1:9">
      <c r="A2277" s="21" t="s">
        <v>774</v>
      </c>
      <c r="B2277" s="17">
        <v>5</v>
      </c>
      <c r="C2277" s="137" t="s">
        <v>44</v>
      </c>
      <c r="D2277" s="137" t="s">
        <v>6</v>
      </c>
      <c r="E2277" s="137" t="s">
        <v>6</v>
      </c>
      <c r="F2277" s="137" t="s">
        <v>45</v>
      </c>
      <c r="G2277" s="137" t="s">
        <v>46</v>
      </c>
      <c r="H2277" s="64">
        <v>54114</v>
      </c>
      <c r="I2277" s="82"/>
    </row>
    <row r="2278" spans="1:9">
      <c r="A2278" s="21" t="s">
        <v>775</v>
      </c>
      <c r="B2278" s="17">
        <v>10</v>
      </c>
      <c r="C2278" s="137" t="s">
        <v>44</v>
      </c>
      <c r="D2278" s="137" t="s">
        <v>6</v>
      </c>
      <c r="E2278" s="137" t="s">
        <v>6</v>
      </c>
      <c r="F2278" s="137" t="s">
        <v>45</v>
      </c>
      <c r="G2278" s="137" t="s">
        <v>46</v>
      </c>
      <c r="H2278" s="64">
        <v>54114</v>
      </c>
      <c r="I2278" s="83">
        <f>B2278+B2277+B2276+B2275+B2274</f>
        <v>50</v>
      </c>
    </row>
    <row r="2279" spans="1:9">
      <c r="A2279" s="21" t="s">
        <v>2674</v>
      </c>
      <c r="B2279" s="17">
        <v>125</v>
      </c>
      <c r="C2279" s="137" t="s">
        <v>44</v>
      </c>
      <c r="D2279" s="137" t="s">
        <v>6</v>
      </c>
      <c r="E2279" s="137" t="s">
        <v>6</v>
      </c>
      <c r="F2279" s="137" t="s">
        <v>45</v>
      </c>
      <c r="G2279" s="137" t="s">
        <v>46</v>
      </c>
      <c r="H2279" s="64">
        <v>54115</v>
      </c>
      <c r="I2279" s="83"/>
    </row>
    <row r="2280" spans="1:9" ht="15" customHeight="1">
      <c r="A2280" s="21" t="s">
        <v>776</v>
      </c>
      <c r="B2280" s="17">
        <v>25</v>
      </c>
      <c r="C2280" s="137" t="s">
        <v>44</v>
      </c>
      <c r="D2280" s="137" t="s">
        <v>6</v>
      </c>
      <c r="E2280" s="137" t="s">
        <v>6</v>
      </c>
      <c r="F2280" s="137" t="s">
        <v>45</v>
      </c>
      <c r="G2280" s="137" t="s">
        <v>46</v>
      </c>
      <c r="H2280" s="64">
        <v>54115</v>
      </c>
      <c r="I2280" s="82"/>
    </row>
    <row r="2281" spans="1:9" ht="15.75" customHeight="1">
      <c r="A2281" s="21" t="s">
        <v>777</v>
      </c>
      <c r="B2281" s="17">
        <v>500</v>
      </c>
      <c r="C2281" s="137" t="s">
        <v>44</v>
      </c>
      <c r="D2281" s="137" t="s">
        <v>6</v>
      </c>
      <c r="E2281" s="137" t="s">
        <v>6</v>
      </c>
      <c r="F2281" s="137" t="s">
        <v>45</v>
      </c>
      <c r="G2281" s="137" t="s">
        <v>46</v>
      </c>
      <c r="H2281" s="64">
        <v>54115</v>
      </c>
      <c r="I2281" s="82"/>
    </row>
    <row r="2282" spans="1:9">
      <c r="A2282" s="21" t="s">
        <v>778</v>
      </c>
      <c r="B2282" s="17">
        <v>25</v>
      </c>
      <c r="C2282" s="137" t="s">
        <v>44</v>
      </c>
      <c r="D2282" s="137" t="s">
        <v>6</v>
      </c>
      <c r="E2282" s="137" t="s">
        <v>6</v>
      </c>
      <c r="F2282" s="137" t="s">
        <v>45</v>
      </c>
      <c r="G2282" s="137" t="s">
        <v>46</v>
      </c>
      <c r="H2282" s="64">
        <v>54115</v>
      </c>
      <c r="I2282" s="82"/>
    </row>
    <row r="2283" spans="1:9">
      <c r="A2283" s="21" t="s">
        <v>779</v>
      </c>
      <c r="B2283" s="17">
        <v>50</v>
      </c>
      <c r="C2283" s="137" t="s">
        <v>44</v>
      </c>
      <c r="D2283" s="137" t="s">
        <v>6</v>
      </c>
      <c r="E2283" s="137" t="s">
        <v>6</v>
      </c>
      <c r="F2283" s="137" t="s">
        <v>45</v>
      </c>
      <c r="G2283" s="137" t="s">
        <v>46</v>
      </c>
      <c r="H2283" s="64">
        <v>54115</v>
      </c>
      <c r="I2283" s="82"/>
    </row>
    <row r="2284" spans="1:9">
      <c r="A2284" s="21" t="s">
        <v>460</v>
      </c>
      <c r="B2284" s="17">
        <v>100</v>
      </c>
      <c r="C2284" s="137" t="s">
        <v>44</v>
      </c>
      <c r="D2284" s="137" t="s">
        <v>6</v>
      </c>
      <c r="E2284" s="137" t="s">
        <v>6</v>
      </c>
      <c r="F2284" s="137" t="s">
        <v>45</v>
      </c>
      <c r="G2284" s="137" t="s">
        <v>46</v>
      </c>
      <c r="H2284" s="64">
        <v>54115</v>
      </c>
      <c r="I2284" s="82"/>
    </row>
    <row r="2285" spans="1:9">
      <c r="A2285" s="21" t="s">
        <v>780</v>
      </c>
      <c r="B2285" s="17">
        <v>300</v>
      </c>
      <c r="C2285" s="137" t="s">
        <v>44</v>
      </c>
      <c r="D2285" s="137" t="s">
        <v>6</v>
      </c>
      <c r="E2285" s="137" t="s">
        <v>6</v>
      </c>
      <c r="F2285" s="137" t="s">
        <v>45</v>
      </c>
      <c r="G2285" s="137" t="s">
        <v>46</v>
      </c>
      <c r="H2285" s="64">
        <v>54115</v>
      </c>
      <c r="I2285" s="82"/>
    </row>
    <row r="2286" spans="1:9">
      <c r="A2286" s="21" t="s">
        <v>781</v>
      </c>
      <c r="B2286" s="17">
        <v>200</v>
      </c>
      <c r="C2286" s="137" t="s">
        <v>44</v>
      </c>
      <c r="D2286" s="137" t="s">
        <v>6</v>
      </c>
      <c r="E2286" s="137" t="s">
        <v>6</v>
      </c>
      <c r="F2286" s="137" t="s">
        <v>45</v>
      </c>
      <c r="G2286" s="137" t="s">
        <v>46</v>
      </c>
      <c r="H2286" s="64">
        <v>54115</v>
      </c>
      <c r="I2286" s="82"/>
    </row>
    <row r="2287" spans="1:9">
      <c r="A2287" s="21" t="s">
        <v>782</v>
      </c>
      <c r="B2287" s="17">
        <v>500</v>
      </c>
      <c r="C2287" s="137" t="s">
        <v>44</v>
      </c>
      <c r="D2287" s="137" t="s">
        <v>6</v>
      </c>
      <c r="E2287" s="137" t="s">
        <v>6</v>
      </c>
      <c r="F2287" s="137" t="s">
        <v>45</v>
      </c>
      <c r="G2287" s="137" t="s">
        <v>46</v>
      </c>
      <c r="H2287" s="64">
        <v>54115</v>
      </c>
      <c r="I2287" s="83">
        <f>B2287+B2285+B2284+B2283+B2282+B2281+B2280+B2286+B2279</f>
        <v>1825</v>
      </c>
    </row>
    <row r="2288" spans="1:9">
      <c r="A2288" s="21" t="s">
        <v>783</v>
      </c>
      <c r="B2288" s="17">
        <v>100</v>
      </c>
      <c r="C2288" s="15" t="s">
        <v>44</v>
      </c>
      <c r="D2288" s="15" t="s">
        <v>6</v>
      </c>
      <c r="E2288" s="15" t="s">
        <v>6</v>
      </c>
      <c r="F2288" s="15" t="s">
        <v>45</v>
      </c>
      <c r="G2288" s="15" t="s">
        <v>46</v>
      </c>
      <c r="H2288" s="64">
        <v>54118</v>
      </c>
      <c r="I2288" s="83">
        <f>B2288</f>
        <v>100</v>
      </c>
    </row>
    <row r="2289" spans="1:9">
      <c r="A2289" s="21" t="s">
        <v>248</v>
      </c>
      <c r="B2289" s="17">
        <v>60</v>
      </c>
      <c r="C2289" s="15" t="s">
        <v>44</v>
      </c>
      <c r="D2289" s="15" t="s">
        <v>6</v>
      </c>
      <c r="E2289" s="15" t="s">
        <v>6</v>
      </c>
      <c r="F2289" s="15" t="s">
        <v>45</v>
      </c>
      <c r="G2289" s="15" t="s">
        <v>46</v>
      </c>
      <c r="H2289" s="64">
        <v>54313</v>
      </c>
      <c r="I2289" s="83">
        <f>B2289</f>
        <v>60</v>
      </c>
    </row>
    <row r="2290" spans="1:9">
      <c r="A2290" s="21" t="s">
        <v>594</v>
      </c>
      <c r="B2290" s="17">
        <v>150</v>
      </c>
      <c r="C2290" s="15" t="s">
        <v>44</v>
      </c>
      <c r="D2290" s="15" t="s">
        <v>6</v>
      </c>
      <c r="E2290" s="15" t="s">
        <v>6</v>
      </c>
      <c r="F2290" s="15" t="s">
        <v>45</v>
      </c>
      <c r="G2290" s="15" t="s">
        <v>46</v>
      </c>
      <c r="H2290" s="64">
        <v>54401</v>
      </c>
      <c r="I2290" s="83">
        <f>B2290</f>
        <v>150</v>
      </c>
    </row>
    <row r="2291" spans="1:9">
      <c r="A2291" s="21" t="s">
        <v>784</v>
      </c>
      <c r="B2291" s="17">
        <v>300</v>
      </c>
      <c r="C2291" s="15" t="s">
        <v>44</v>
      </c>
      <c r="D2291" s="15" t="s">
        <v>6</v>
      </c>
      <c r="E2291" s="15" t="s">
        <v>6</v>
      </c>
      <c r="F2291" s="15" t="s">
        <v>45</v>
      </c>
      <c r="G2291" s="15" t="s">
        <v>46</v>
      </c>
      <c r="H2291" s="64">
        <v>54403</v>
      </c>
      <c r="I2291" s="83">
        <f>B2291</f>
        <v>300</v>
      </c>
    </row>
    <row r="2292" spans="1:9">
      <c r="A2292" s="98" t="s">
        <v>785</v>
      </c>
      <c r="B2292" s="66">
        <v>600</v>
      </c>
      <c r="C2292" s="69" t="s">
        <v>44</v>
      </c>
      <c r="D2292" s="69" t="s">
        <v>6</v>
      </c>
      <c r="E2292" s="69" t="s">
        <v>6</v>
      </c>
      <c r="F2292" s="69" t="s">
        <v>45</v>
      </c>
      <c r="G2292" s="69" t="s">
        <v>46</v>
      </c>
      <c r="H2292" s="68">
        <v>61101</v>
      </c>
      <c r="I2292" s="83"/>
    </row>
    <row r="2293" spans="1:9">
      <c r="A2293" s="98" t="s">
        <v>786</v>
      </c>
      <c r="B2293" s="66">
        <v>480</v>
      </c>
      <c r="C2293" s="69" t="s">
        <v>44</v>
      </c>
      <c r="D2293" s="69" t="s">
        <v>6</v>
      </c>
      <c r="E2293" s="69" t="s">
        <v>6</v>
      </c>
      <c r="F2293" s="69" t="s">
        <v>45</v>
      </c>
      <c r="G2293" s="69" t="s">
        <v>46</v>
      </c>
      <c r="H2293" s="68">
        <v>61101</v>
      </c>
      <c r="I2293" s="83">
        <f>B2293+B2292</f>
        <v>1080</v>
      </c>
    </row>
    <row r="2294" spans="1:9">
      <c r="A2294" s="214" t="s">
        <v>787</v>
      </c>
      <c r="B2294" s="25">
        <v>420</v>
      </c>
      <c r="C2294" s="69" t="s">
        <v>44</v>
      </c>
      <c r="D2294" s="69" t="s">
        <v>6</v>
      </c>
      <c r="E2294" s="69" t="s">
        <v>6</v>
      </c>
      <c r="F2294" s="69" t="s">
        <v>45</v>
      </c>
      <c r="G2294" s="69" t="s">
        <v>46</v>
      </c>
      <c r="H2294" s="70">
        <v>61104</v>
      </c>
      <c r="I2294" s="82"/>
    </row>
    <row r="2295" spans="1:9">
      <c r="A2295" s="214" t="s">
        <v>259</v>
      </c>
      <c r="B2295" s="25">
        <v>500</v>
      </c>
      <c r="C2295" s="69" t="s">
        <v>44</v>
      </c>
      <c r="D2295" s="69" t="s">
        <v>6</v>
      </c>
      <c r="E2295" s="69" t="s">
        <v>6</v>
      </c>
      <c r="F2295" s="69" t="s">
        <v>45</v>
      </c>
      <c r="G2295" s="69" t="s">
        <v>46</v>
      </c>
      <c r="H2295" s="70">
        <v>61104</v>
      </c>
      <c r="I2295" s="82"/>
    </row>
    <row r="2296" spans="1:9" ht="15.75" thickBot="1">
      <c r="A2296" s="214" t="s">
        <v>788</v>
      </c>
      <c r="B2296" s="25">
        <v>500</v>
      </c>
      <c r="C2296" s="69" t="s">
        <v>44</v>
      </c>
      <c r="D2296" s="69" t="s">
        <v>6</v>
      </c>
      <c r="E2296" s="69" t="s">
        <v>6</v>
      </c>
      <c r="F2296" s="69" t="s">
        <v>45</v>
      </c>
      <c r="G2296" s="69" t="s">
        <v>46</v>
      </c>
      <c r="H2296" s="70">
        <v>61104</v>
      </c>
      <c r="I2296" s="86">
        <f>B2296+B2294+B2295</f>
        <v>1420</v>
      </c>
    </row>
    <row r="2297" spans="1:9" ht="18.75" customHeight="1" thickTop="1" thickBot="1">
      <c r="A2297" s="176" t="s">
        <v>3451</v>
      </c>
      <c r="B2297" s="126">
        <f>SUM(B2230:B2296)</f>
        <v>72812.959999999992</v>
      </c>
      <c r="C2297" s="45"/>
      <c r="D2297" s="39"/>
      <c r="E2297" s="39"/>
      <c r="F2297" s="39"/>
      <c r="G2297" s="39"/>
      <c r="H2297" s="39"/>
      <c r="I2297" s="8">
        <f>SUM(I2233:I2296)</f>
        <v>72812.960000000006</v>
      </c>
    </row>
    <row r="2298" spans="1:9" ht="17.25" customHeight="1" thickTop="1" thickBot="1">
      <c r="A2298" s="316" t="s">
        <v>2538</v>
      </c>
      <c r="B2298" s="215">
        <f>B190+B263+B328+B391+B499+B556+B707+B1347+B1448+B1510+B1601+B1806+B1909+B2089+B2144+B2198+B2297+B1710+B837</f>
        <v>4189913.2699999996</v>
      </c>
      <c r="C2298" s="210"/>
      <c r="D2298" s="211"/>
      <c r="E2298" s="211"/>
      <c r="F2298" s="210"/>
      <c r="G2298" s="211"/>
      <c r="H2298" s="212"/>
      <c r="I2298" s="164"/>
    </row>
    <row r="2299" spans="1:9" ht="16.5" customHeight="1" thickTop="1">
      <c r="A2299" s="307" t="s">
        <v>2536</v>
      </c>
      <c r="B2299" s="297">
        <f>B2298-I1649-I1648-I1638-I1637-I1636-I2262-I2261-I2242-I2241-I2171-I2170-I2160-I2159-I2132-I2131-I2127-I2126-I2046-I2045-I1987-I1986-I1835-I1834-I1820-I1819-I1745-I1744-I1730-I1729-I1728-I1556-I1555-I1548-I1547-I1474-I1473-I1460-I1459-I618-I617-I604-I603-I514-I513-I506-I505-I436-I435-I417-I416-I415-I348-I347-I337-I336-I297-I296-I289-I288-I206-I205-I197-I196-I1397-I1396-I1375-I1374-I1251-I1250-I1000-I959-I958-I748-I747-I740-I739-I80-I35-I33-I31-I3-I82-I84-I87-I89-I90-I92-I93-I95-I97-I98-I99-I101-I103-I106-I108-I112-I114-I117-I118-I121-I160-I163-I183-I187-I79-I188-I110-I1395-I434</f>
        <v>3285712.9499999993</v>
      </c>
      <c r="C2299" s="217"/>
      <c r="D2299" s="218"/>
      <c r="E2299" s="218"/>
      <c r="F2299" s="217"/>
      <c r="G2299" s="218"/>
      <c r="H2299" s="156"/>
      <c r="I2299" s="216"/>
    </row>
    <row r="2300" spans="1:9" ht="16.5" customHeight="1">
      <c r="A2300" s="317" t="s">
        <v>2537</v>
      </c>
      <c r="B2300" s="298">
        <f>'ANEXO 4.1 FONDOS PROPIOS'!H69</f>
        <v>3285712.95</v>
      </c>
      <c r="C2300" s="295"/>
      <c r="D2300" s="296"/>
      <c r="E2300" s="296"/>
      <c r="F2300" s="295"/>
      <c r="G2300" s="296"/>
      <c r="H2300" s="156"/>
      <c r="I2300" s="216"/>
    </row>
    <row r="2301" spans="1:9" ht="16.5" customHeight="1">
      <c r="A2301" s="317" t="s">
        <v>3768</v>
      </c>
      <c r="B2301" s="298">
        <f>I2262+I2261+I2242+I2241+I2171+I2170+I2160+I2159+I2132+I2131+I2127+I2126+I2046+I2045+I1987+I1986+I1835+I1834+I1820+I1819+I1745+I1744+I1730+I1729+I1728+I1649+I1648+I1638+I1637+I1636+I1556+I1555+I1548+I1547+I1474+I1473+I1460+I1459+I1397+I1396+I1375+I1374+I1251+I1250+I1000+I959+I958+I748+I747+I740+I739+I618+I617+I604+I603+I514+I513+I506+I505+I436+I435+I417+I416+I415+I348+I347+I337+I336+I297+I296+I289+I288+I206+I205+I197+I196+I80+I35+I33+I31+I3+I82+I84+I87+I89+I90+I92+I93+I95+I97+I98+I99+I101+I103+I106+I108+I112+I114+I117+I118+I121+I160+I163+I183+I187+I79+I188+I110+I1395+I434</f>
        <v>904200.32000000007</v>
      </c>
      <c r="C2301" s="295"/>
      <c r="D2301" s="296"/>
      <c r="E2301" s="296"/>
      <c r="F2301" s="295"/>
      <c r="G2301" s="296"/>
      <c r="H2301" s="156"/>
      <c r="I2301" s="216"/>
    </row>
    <row r="2302" spans="1:9" ht="16.5" customHeight="1">
      <c r="A2302" s="317" t="s">
        <v>3769</v>
      </c>
      <c r="B2302" s="298">
        <f>'ANEXO 4.2 FODES LIBRE DISPON.'!H43</f>
        <v>904200.32000000007</v>
      </c>
      <c r="C2302" s="295"/>
      <c r="D2302" s="296"/>
      <c r="E2302" s="296"/>
      <c r="F2302" s="295"/>
      <c r="G2302" s="296"/>
      <c r="H2302" s="156"/>
      <c r="I2302" s="216"/>
    </row>
    <row r="2303" spans="1:9" ht="16.5" customHeight="1" thickBot="1">
      <c r="A2303" s="318" t="s">
        <v>2539</v>
      </c>
      <c r="B2303" s="299">
        <f>B2300+B2302</f>
        <v>4189913.2700000005</v>
      </c>
      <c r="C2303" s="295"/>
      <c r="D2303" s="296"/>
      <c r="E2303" s="296"/>
      <c r="F2303" s="295"/>
      <c r="G2303" s="296"/>
      <c r="H2303" s="156"/>
      <c r="I2303" s="216"/>
    </row>
    <row r="2304" spans="1:9" ht="16.5" customHeight="1" thickTop="1">
      <c r="A2304" s="294"/>
      <c r="B2304" s="219">
        <f>B2299+B2301</f>
        <v>4189913.2699999996</v>
      </c>
      <c r="C2304" s="295"/>
      <c r="D2304" s="296"/>
      <c r="E2304" s="296"/>
      <c r="F2304" s="295"/>
      <c r="G2304" s="296"/>
      <c r="H2304" s="156"/>
      <c r="I2304" s="216"/>
    </row>
    <row r="2305" spans="1:9" ht="16.5" customHeight="1">
      <c r="A2305" s="294"/>
      <c r="B2305" s="219"/>
      <c r="C2305" s="295"/>
      <c r="D2305" s="296"/>
      <c r="E2305" s="296"/>
      <c r="F2305" s="295"/>
      <c r="G2305" s="296"/>
      <c r="H2305" s="156"/>
      <c r="I2305" s="216"/>
    </row>
    <row r="2306" spans="1:9" ht="16.5" customHeight="1">
      <c r="A2306" s="294"/>
      <c r="B2306" s="219"/>
      <c r="C2306" s="295"/>
      <c r="D2306" s="296"/>
      <c r="E2306" s="296"/>
      <c r="F2306" s="295"/>
      <c r="G2306" s="296"/>
      <c r="H2306" s="156"/>
      <c r="I2306" s="216"/>
    </row>
    <row r="2307" spans="1:9" ht="16.5" customHeight="1">
      <c r="A2307" s="332"/>
      <c r="B2307" s="216"/>
      <c r="C2307" s="295"/>
      <c r="D2307" s="296"/>
      <c r="E2307" s="296"/>
      <c r="F2307" s="295"/>
      <c r="G2307" s="296"/>
      <c r="H2307" s="156"/>
      <c r="I2307" s="216"/>
    </row>
    <row r="2308" spans="1:9" ht="16.5" customHeight="1">
      <c r="A2308" s="332"/>
      <c r="B2308" s="216"/>
      <c r="C2308" s="295"/>
      <c r="D2308" s="296"/>
      <c r="E2308" s="296"/>
      <c r="F2308" s="295"/>
      <c r="G2308" s="296"/>
      <c r="H2308" s="156"/>
      <c r="I2308" s="216"/>
    </row>
    <row r="2309" spans="1:9" ht="16.5" customHeight="1">
      <c r="A2309" s="332"/>
      <c r="B2309" s="216"/>
      <c r="C2309" s="295"/>
      <c r="D2309" s="296"/>
      <c r="E2309" s="296"/>
      <c r="F2309" s="295"/>
      <c r="G2309" s="296"/>
      <c r="H2309" s="156"/>
      <c r="I2309" s="216"/>
    </row>
    <row r="2310" spans="1:9" ht="16.5" customHeight="1">
      <c r="A2310" s="332"/>
      <c r="B2310" s="216"/>
      <c r="C2310" s="295"/>
      <c r="D2310" s="296"/>
      <c r="E2310" s="296"/>
      <c r="F2310" s="295"/>
      <c r="G2310" s="296"/>
      <c r="H2310" s="156"/>
      <c r="I2310" s="216"/>
    </row>
    <row r="2311" spans="1:9" ht="16.5" customHeight="1">
      <c r="A2311" s="332"/>
      <c r="B2311" s="216"/>
      <c r="C2311" s="295"/>
      <c r="D2311" s="296"/>
      <c r="E2311" s="296"/>
      <c r="F2311" s="295"/>
      <c r="G2311" s="296"/>
      <c r="H2311" s="156"/>
      <c r="I2311" s="216"/>
    </row>
    <row r="2312" spans="1:9" ht="14.25" customHeight="1">
      <c r="A2312" s="332"/>
      <c r="B2312" s="216"/>
      <c r="C2312" s="295"/>
      <c r="D2312" s="296"/>
      <c r="E2312" s="296"/>
      <c r="F2312" s="295"/>
      <c r="G2312" s="296"/>
      <c r="H2312" s="156"/>
      <c r="I2312" s="216"/>
    </row>
    <row r="2313" spans="1:9" ht="15.75" customHeight="1">
      <c r="A2313" s="332"/>
      <c r="B2313" s="216"/>
      <c r="C2313" s="295"/>
      <c r="D2313" s="296"/>
      <c r="E2313" s="296"/>
      <c r="F2313" s="295"/>
      <c r="G2313" s="296"/>
      <c r="H2313" s="156"/>
      <c r="I2313" s="216"/>
    </row>
    <row r="2314" spans="1:9" ht="16.5">
      <c r="A2314" s="332"/>
      <c r="B2314" s="216"/>
      <c r="C2314" s="295"/>
      <c r="D2314" s="296"/>
      <c r="E2314" s="296"/>
      <c r="F2314" s="295"/>
      <c r="G2314" s="296"/>
      <c r="H2314" s="156"/>
      <c r="I2314" s="216"/>
    </row>
    <row r="2315" spans="1:9" ht="24" customHeight="1">
      <c r="A2315" s="622" t="s">
        <v>3685</v>
      </c>
      <c r="B2315" s="188"/>
      <c r="C2315" s="189"/>
      <c r="D2315" s="189"/>
      <c r="E2315" s="189"/>
      <c r="F2315" s="189"/>
      <c r="G2315" s="189"/>
      <c r="H2315" s="189"/>
      <c r="I2315" s="36"/>
    </row>
    <row r="2316" spans="1:9" ht="26.25" customHeight="1">
      <c r="A2316" s="319" t="s">
        <v>35</v>
      </c>
      <c r="B2316" s="37" t="s">
        <v>36</v>
      </c>
      <c r="C2316" s="5" t="s">
        <v>37</v>
      </c>
      <c r="D2316" s="5" t="s">
        <v>38</v>
      </c>
      <c r="E2316" s="5" t="s">
        <v>39</v>
      </c>
      <c r="F2316" s="5" t="s">
        <v>40</v>
      </c>
      <c r="G2316" s="5" t="s">
        <v>41</v>
      </c>
      <c r="H2316" s="6" t="s">
        <v>42</v>
      </c>
      <c r="I2316" s="6" t="s">
        <v>43</v>
      </c>
    </row>
    <row r="2317" spans="1:9" ht="17.25" customHeight="1">
      <c r="A2317" s="105" t="s">
        <v>1045</v>
      </c>
      <c r="B2317" s="195">
        <v>22800</v>
      </c>
      <c r="C2317" s="12">
        <v>1</v>
      </c>
      <c r="D2317" s="9" t="s">
        <v>6</v>
      </c>
      <c r="E2317" s="9" t="s">
        <v>13</v>
      </c>
      <c r="F2317" s="12">
        <v>2</v>
      </c>
      <c r="G2317" s="9" t="s">
        <v>46</v>
      </c>
      <c r="H2317" s="16">
        <v>51101</v>
      </c>
      <c r="I2317" s="82"/>
    </row>
    <row r="2318" spans="1:9" ht="17.25" customHeight="1">
      <c r="A2318" s="105" t="s">
        <v>1046</v>
      </c>
      <c r="B2318" s="195">
        <v>6564</v>
      </c>
      <c r="C2318" s="12">
        <v>1</v>
      </c>
      <c r="D2318" s="9" t="s">
        <v>6</v>
      </c>
      <c r="E2318" s="9" t="s">
        <v>13</v>
      </c>
      <c r="F2318" s="12">
        <v>2</v>
      </c>
      <c r="G2318" s="9" t="s">
        <v>46</v>
      </c>
      <c r="H2318" s="16">
        <v>51101</v>
      </c>
      <c r="I2318" s="82"/>
    </row>
    <row r="2319" spans="1:9" ht="17.25" customHeight="1">
      <c r="A2319" s="105" t="s">
        <v>1047</v>
      </c>
      <c r="B2319" s="195">
        <v>8724</v>
      </c>
      <c r="C2319" s="12">
        <v>1</v>
      </c>
      <c r="D2319" s="9" t="s">
        <v>6</v>
      </c>
      <c r="E2319" s="9" t="s">
        <v>13</v>
      </c>
      <c r="F2319" s="12">
        <v>2</v>
      </c>
      <c r="G2319" s="9" t="s">
        <v>46</v>
      </c>
      <c r="H2319" s="16">
        <v>51101</v>
      </c>
      <c r="I2319" s="82"/>
    </row>
    <row r="2320" spans="1:9" ht="17.25" customHeight="1">
      <c r="A2320" s="105" t="s">
        <v>1048</v>
      </c>
      <c r="B2320" s="195">
        <v>7164</v>
      </c>
      <c r="C2320" s="12">
        <v>1</v>
      </c>
      <c r="D2320" s="9" t="s">
        <v>6</v>
      </c>
      <c r="E2320" s="9" t="s">
        <v>13</v>
      </c>
      <c r="F2320" s="12">
        <v>2</v>
      </c>
      <c r="G2320" s="9" t="s">
        <v>46</v>
      </c>
      <c r="H2320" s="16">
        <v>51101</v>
      </c>
      <c r="I2320" s="82"/>
    </row>
    <row r="2321" spans="1:9" ht="17.25" customHeight="1">
      <c r="A2321" s="105" t="s">
        <v>1049</v>
      </c>
      <c r="B2321" s="195">
        <v>9600</v>
      </c>
      <c r="C2321" s="12">
        <v>1</v>
      </c>
      <c r="D2321" s="9" t="s">
        <v>6</v>
      </c>
      <c r="E2321" s="9" t="s">
        <v>13</v>
      </c>
      <c r="F2321" s="12">
        <v>2</v>
      </c>
      <c r="G2321" s="9" t="s">
        <v>46</v>
      </c>
      <c r="H2321" s="16">
        <v>51101</v>
      </c>
      <c r="I2321" s="82"/>
    </row>
    <row r="2322" spans="1:9" ht="17.25" customHeight="1">
      <c r="A2322" s="105" t="s">
        <v>1050</v>
      </c>
      <c r="B2322" s="195">
        <v>5004</v>
      </c>
      <c r="C2322" s="12">
        <v>1</v>
      </c>
      <c r="D2322" s="9" t="s">
        <v>6</v>
      </c>
      <c r="E2322" s="9" t="s">
        <v>13</v>
      </c>
      <c r="F2322" s="12">
        <v>2</v>
      </c>
      <c r="G2322" s="9" t="s">
        <v>46</v>
      </c>
      <c r="H2322" s="16">
        <v>51101</v>
      </c>
      <c r="I2322" s="83">
        <f>B2322+B2321+B2320+B2318+B2317+B2319</f>
        <v>59856</v>
      </c>
    </row>
    <row r="2323" spans="1:9" ht="17.25" customHeight="1">
      <c r="A2323" s="105" t="s">
        <v>2973</v>
      </c>
      <c r="B2323" s="195">
        <v>1900</v>
      </c>
      <c r="C2323" s="12">
        <v>1</v>
      </c>
      <c r="D2323" s="9" t="s">
        <v>6</v>
      </c>
      <c r="E2323" s="9" t="s">
        <v>13</v>
      </c>
      <c r="F2323" s="12">
        <v>1</v>
      </c>
      <c r="G2323" s="9" t="s">
        <v>3291</v>
      </c>
      <c r="H2323" s="16">
        <v>51103</v>
      </c>
      <c r="I2323" s="82"/>
    </row>
    <row r="2324" spans="1:9" ht="17.25" customHeight="1">
      <c r="A2324" s="105" t="s">
        <v>2974</v>
      </c>
      <c r="B2324" s="195">
        <v>547</v>
      </c>
      <c r="C2324" s="12">
        <v>1</v>
      </c>
      <c r="D2324" s="9" t="s">
        <v>6</v>
      </c>
      <c r="E2324" s="9" t="s">
        <v>13</v>
      </c>
      <c r="F2324" s="12">
        <v>1</v>
      </c>
      <c r="G2324" s="9" t="s">
        <v>3291</v>
      </c>
      <c r="H2324" s="16">
        <v>51103</v>
      </c>
      <c r="I2324" s="82"/>
    </row>
    <row r="2325" spans="1:9" ht="17.25" customHeight="1">
      <c r="A2325" s="105" t="s">
        <v>2975</v>
      </c>
      <c r="B2325" s="195">
        <v>727</v>
      </c>
      <c r="C2325" s="12">
        <v>1</v>
      </c>
      <c r="D2325" s="9" t="s">
        <v>6</v>
      </c>
      <c r="E2325" s="9" t="s">
        <v>13</v>
      </c>
      <c r="F2325" s="12">
        <v>1</v>
      </c>
      <c r="G2325" s="9" t="s">
        <v>3291</v>
      </c>
      <c r="H2325" s="16">
        <v>51103</v>
      </c>
      <c r="I2325" s="82"/>
    </row>
    <row r="2326" spans="1:9" ht="17.25" customHeight="1">
      <c r="A2326" s="105" t="s">
        <v>2976</v>
      </c>
      <c r="B2326" s="195">
        <v>597</v>
      </c>
      <c r="C2326" s="12">
        <v>1</v>
      </c>
      <c r="D2326" s="9" t="s">
        <v>6</v>
      </c>
      <c r="E2326" s="9" t="s">
        <v>13</v>
      </c>
      <c r="F2326" s="12">
        <v>1</v>
      </c>
      <c r="G2326" s="9" t="s">
        <v>3291</v>
      </c>
      <c r="H2326" s="16">
        <v>51103</v>
      </c>
      <c r="I2326" s="82"/>
    </row>
    <row r="2327" spans="1:9" ht="17.25" customHeight="1">
      <c r="A2327" s="105" t="s">
        <v>2977</v>
      </c>
      <c r="B2327" s="195">
        <v>800</v>
      </c>
      <c r="C2327" s="12">
        <v>1</v>
      </c>
      <c r="D2327" s="9" t="s">
        <v>6</v>
      </c>
      <c r="E2327" s="9" t="s">
        <v>13</v>
      </c>
      <c r="F2327" s="12">
        <v>1</v>
      </c>
      <c r="G2327" s="9" t="s">
        <v>3291</v>
      </c>
      <c r="H2327" s="16">
        <v>51103</v>
      </c>
      <c r="I2327" s="82"/>
    </row>
    <row r="2328" spans="1:9" ht="17.25" customHeight="1">
      <c r="A2328" s="105" t="s">
        <v>2978</v>
      </c>
      <c r="B2328" s="195">
        <v>417</v>
      </c>
      <c r="C2328" s="12">
        <v>1</v>
      </c>
      <c r="D2328" s="9" t="s">
        <v>6</v>
      </c>
      <c r="E2328" s="9" t="s">
        <v>13</v>
      </c>
      <c r="F2328" s="12">
        <v>1</v>
      </c>
      <c r="G2328" s="9" t="s">
        <v>3291</v>
      </c>
      <c r="H2328" s="16">
        <v>51103</v>
      </c>
      <c r="I2328" s="83">
        <f>B2328+B2327+B2326+B2325+B2324+B2323</f>
        <v>4988</v>
      </c>
    </row>
    <row r="2329" spans="1:9" ht="18" customHeight="1">
      <c r="A2329" s="71" t="s">
        <v>2979</v>
      </c>
      <c r="B2329" s="195">
        <f>6*300</f>
        <v>1800</v>
      </c>
      <c r="C2329" s="12">
        <v>1</v>
      </c>
      <c r="D2329" s="9" t="s">
        <v>6</v>
      </c>
      <c r="E2329" s="9" t="s">
        <v>13</v>
      </c>
      <c r="F2329" s="12">
        <v>1</v>
      </c>
      <c r="G2329" s="9" t="s">
        <v>3291</v>
      </c>
      <c r="H2329" s="16">
        <v>51107</v>
      </c>
      <c r="I2329" s="83">
        <f>B2329</f>
        <v>1800</v>
      </c>
    </row>
    <row r="2330" spans="1:9">
      <c r="A2330" s="105" t="s">
        <v>1051</v>
      </c>
      <c r="B2330" s="195">
        <v>975</v>
      </c>
      <c r="C2330" s="12">
        <v>1</v>
      </c>
      <c r="D2330" s="9" t="s">
        <v>6</v>
      </c>
      <c r="E2330" s="9" t="s">
        <v>13</v>
      </c>
      <c r="F2330" s="12">
        <v>2</v>
      </c>
      <c r="G2330" s="9" t="s">
        <v>46</v>
      </c>
      <c r="H2330" s="16">
        <v>51401</v>
      </c>
      <c r="I2330" s="82"/>
    </row>
    <row r="2331" spans="1:9">
      <c r="A2331" s="105" t="s">
        <v>1052</v>
      </c>
      <c r="B2331" s="195">
        <v>533.33000000000004</v>
      </c>
      <c r="C2331" s="12">
        <v>1</v>
      </c>
      <c r="D2331" s="9" t="s">
        <v>6</v>
      </c>
      <c r="E2331" s="9" t="s">
        <v>13</v>
      </c>
      <c r="F2331" s="12">
        <v>2</v>
      </c>
      <c r="G2331" s="9" t="s">
        <v>46</v>
      </c>
      <c r="H2331" s="16">
        <v>51401</v>
      </c>
      <c r="I2331" s="82"/>
    </row>
    <row r="2332" spans="1:9">
      <c r="A2332" s="105" t="s">
        <v>1053</v>
      </c>
      <c r="B2332" s="195">
        <v>708.83</v>
      </c>
      <c r="C2332" s="12">
        <v>1</v>
      </c>
      <c r="D2332" s="9" t="s">
        <v>6</v>
      </c>
      <c r="E2332" s="9" t="s">
        <v>13</v>
      </c>
      <c r="F2332" s="12">
        <v>2</v>
      </c>
      <c r="G2332" s="9" t="s">
        <v>46</v>
      </c>
      <c r="H2332" s="16">
        <v>51401</v>
      </c>
      <c r="I2332" s="82"/>
    </row>
    <row r="2333" spans="1:9">
      <c r="A2333" s="105" t="s">
        <v>1054</v>
      </c>
      <c r="B2333" s="195">
        <v>582.08000000000004</v>
      </c>
      <c r="C2333" s="12">
        <v>1</v>
      </c>
      <c r="D2333" s="9" t="s">
        <v>6</v>
      </c>
      <c r="E2333" s="9" t="s">
        <v>13</v>
      </c>
      <c r="F2333" s="12">
        <v>2</v>
      </c>
      <c r="G2333" s="9" t="s">
        <v>46</v>
      </c>
      <c r="H2333" s="16">
        <v>51401</v>
      </c>
      <c r="I2333" s="82"/>
    </row>
    <row r="2334" spans="1:9">
      <c r="A2334" s="71" t="s">
        <v>1055</v>
      </c>
      <c r="B2334" s="195">
        <v>780</v>
      </c>
      <c r="C2334" s="12">
        <v>1</v>
      </c>
      <c r="D2334" s="9" t="s">
        <v>6</v>
      </c>
      <c r="E2334" s="9" t="s">
        <v>13</v>
      </c>
      <c r="F2334" s="12">
        <v>2</v>
      </c>
      <c r="G2334" s="9" t="s">
        <v>46</v>
      </c>
      <c r="H2334" s="16">
        <v>51401</v>
      </c>
      <c r="I2334" s="82"/>
    </row>
    <row r="2335" spans="1:9">
      <c r="A2335" s="71" t="s">
        <v>1056</v>
      </c>
      <c r="B2335" s="195">
        <v>406.58</v>
      </c>
      <c r="C2335" s="12">
        <v>1</v>
      </c>
      <c r="D2335" s="9" t="s">
        <v>6</v>
      </c>
      <c r="E2335" s="9" t="s">
        <v>13</v>
      </c>
      <c r="F2335" s="12">
        <v>2</v>
      </c>
      <c r="G2335" s="9" t="s">
        <v>46</v>
      </c>
      <c r="H2335" s="16">
        <v>51401</v>
      </c>
      <c r="I2335" s="83">
        <f>B2335+B2334+B2331+B2330+B2333+B2332</f>
        <v>3985.8199999999997</v>
      </c>
    </row>
    <row r="2336" spans="1:9">
      <c r="A2336" s="105" t="s">
        <v>1057</v>
      </c>
      <c r="B2336" s="195">
        <v>130</v>
      </c>
      <c r="C2336" s="12">
        <v>1</v>
      </c>
      <c r="D2336" s="9" t="s">
        <v>6</v>
      </c>
      <c r="E2336" s="9" t="s">
        <v>13</v>
      </c>
      <c r="F2336" s="12">
        <v>2</v>
      </c>
      <c r="G2336" s="9" t="s">
        <v>46</v>
      </c>
      <c r="H2336" s="16">
        <v>51401</v>
      </c>
      <c r="I2336" s="82"/>
    </row>
    <row r="2337" spans="1:9">
      <c r="A2337" s="71" t="s">
        <v>1058</v>
      </c>
      <c r="B2337" s="195">
        <v>71.11</v>
      </c>
      <c r="C2337" s="12">
        <v>1</v>
      </c>
      <c r="D2337" s="9" t="s">
        <v>6</v>
      </c>
      <c r="E2337" s="9" t="s">
        <v>13</v>
      </c>
      <c r="F2337" s="12">
        <v>2</v>
      </c>
      <c r="G2337" s="9" t="s">
        <v>46</v>
      </c>
      <c r="H2337" s="16">
        <v>51401</v>
      </c>
      <c r="I2337" s="82"/>
    </row>
    <row r="2338" spans="1:9">
      <c r="A2338" s="71" t="s">
        <v>1059</v>
      </c>
      <c r="B2338" s="195">
        <v>94.51</v>
      </c>
      <c r="C2338" s="12">
        <v>1</v>
      </c>
      <c r="D2338" s="9" t="s">
        <v>6</v>
      </c>
      <c r="E2338" s="9" t="s">
        <v>13</v>
      </c>
      <c r="F2338" s="12">
        <v>2</v>
      </c>
      <c r="G2338" s="9" t="s">
        <v>46</v>
      </c>
      <c r="H2338" s="16">
        <v>51401</v>
      </c>
      <c r="I2338" s="82"/>
    </row>
    <row r="2339" spans="1:9">
      <c r="A2339" s="71" t="s">
        <v>1060</v>
      </c>
      <c r="B2339" s="195">
        <v>77.61</v>
      </c>
      <c r="C2339" s="12">
        <v>1</v>
      </c>
      <c r="D2339" s="9" t="s">
        <v>6</v>
      </c>
      <c r="E2339" s="9" t="s">
        <v>13</v>
      </c>
      <c r="F2339" s="12">
        <v>2</v>
      </c>
      <c r="G2339" s="9" t="s">
        <v>46</v>
      </c>
      <c r="H2339" s="16">
        <v>51401</v>
      </c>
      <c r="I2339" s="82"/>
    </row>
    <row r="2340" spans="1:9" ht="23.25" customHeight="1">
      <c r="A2340" s="71" t="s">
        <v>1061</v>
      </c>
      <c r="B2340" s="195">
        <v>104</v>
      </c>
      <c r="C2340" s="12">
        <v>1</v>
      </c>
      <c r="D2340" s="9" t="s">
        <v>6</v>
      </c>
      <c r="E2340" s="9" t="s">
        <v>13</v>
      </c>
      <c r="F2340" s="12">
        <v>2</v>
      </c>
      <c r="G2340" s="9" t="s">
        <v>46</v>
      </c>
      <c r="H2340" s="16">
        <v>51401</v>
      </c>
      <c r="I2340" s="82"/>
    </row>
    <row r="2341" spans="1:9" ht="21.75" customHeight="1">
      <c r="A2341" s="71" t="s">
        <v>1062</v>
      </c>
      <c r="B2341" s="195">
        <v>54.21</v>
      </c>
      <c r="C2341" s="12">
        <v>1</v>
      </c>
      <c r="D2341" s="9" t="s">
        <v>6</v>
      </c>
      <c r="E2341" s="9" t="s">
        <v>13</v>
      </c>
      <c r="F2341" s="12">
        <v>2</v>
      </c>
      <c r="G2341" s="9" t="s">
        <v>46</v>
      </c>
      <c r="H2341" s="16">
        <v>51401</v>
      </c>
      <c r="I2341" s="83">
        <f>B2341+B2340+B2337+B2336+B2339+B2338</f>
        <v>531.44000000000005</v>
      </c>
    </row>
    <row r="2342" spans="1:9">
      <c r="A2342" s="105" t="s">
        <v>1063</v>
      </c>
      <c r="B2342" s="195">
        <v>1914.25</v>
      </c>
      <c r="C2342" s="12">
        <v>1</v>
      </c>
      <c r="D2342" s="9" t="s">
        <v>6</v>
      </c>
      <c r="E2342" s="9" t="s">
        <v>13</v>
      </c>
      <c r="F2342" s="12">
        <v>2</v>
      </c>
      <c r="G2342" s="9" t="s">
        <v>46</v>
      </c>
      <c r="H2342" s="16">
        <v>51501</v>
      </c>
      <c r="I2342" s="82"/>
    </row>
    <row r="2343" spans="1:9">
      <c r="A2343" s="105" t="s">
        <v>1064</v>
      </c>
      <c r="B2343" s="195">
        <v>551.1</v>
      </c>
      <c r="C2343" s="12">
        <v>1</v>
      </c>
      <c r="D2343" s="9" t="s">
        <v>6</v>
      </c>
      <c r="E2343" s="9" t="s">
        <v>13</v>
      </c>
      <c r="F2343" s="12">
        <v>2</v>
      </c>
      <c r="G2343" s="9" t="s">
        <v>46</v>
      </c>
      <c r="H2343" s="16">
        <v>51501</v>
      </c>
      <c r="I2343" s="82"/>
    </row>
    <row r="2344" spans="1:9">
      <c r="A2344" s="105" t="s">
        <v>1065</v>
      </c>
      <c r="B2344" s="195">
        <v>732.45</v>
      </c>
      <c r="C2344" s="12">
        <v>1</v>
      </c>
      <c r="D2344" s="9" t="s">
        <v>6</v>
      </c>
      <c r="E2344" s="9" t="s">
        <v>13</v>
      </c>
      <c r="F2344" s="12">
        <v>2</v>
      </c>
      <c r="G2344" s="9" t="s">
        <v>46</v>
      </c>
      <c r="H2344" s="16">
        <v>51501</v>
      </c>
      <c r="I2344" s="82"/>
    </row>
    <row r="2345" spans="1:9">
      <c r="A2345" s="105" t="s">
        <v>1066</v>
      </c>
      <c r="B2345" s="195">
        <v>601.48</v>
      </c>
      <c r="C2345" s="12">
        <v>1</v>
      </c>
      <c r="D2345" s="9" t="s">
        <v>6</v>
      </c>
      <c r="E2345" s="9" t="s">
        <v>13</v>
      </c>
      <c r="F2345" s="12">
        <v>2</v>
      </c>
      <c r="G2345" s="9" t="s">
        <v>46</v>
      </c>
      <c r="H2345" s="16">
        <v>51501</v>
      </c>
      <c r="I2345" s="82"/>
    </row>
    <row r="2346" spans="1:9" ht="15" customHeight="1">
      <c r="A2346" s="105" t="s">
        <v>1067</v>
      </c>
      <c r="B2346" s="195">
        <v>806</v>
      </c>
      <c r="C2346" s="12">
        <v>1</v>
      </c>
      <c r="D2346" s="9" t="s">
        <v>6</v>
      </c>
      <c r="E2346" s="9" t="s">
        <v>13</v>
      </c>
      <c r="F2346" s="12">
        <v>2</v>
      </c>
      <c r="G2346" s="9" t="s">
        <v>46</v>
      </c>
      <c r="H2346" s="16">
        <v>51501</v>
      </c>
      <c r="I2346" s="82"/>
    </row>
    <row r="2347" spans="1:9">
      <c r="A2347" s="71" t="s">
        <v>1068</v>
      </c>
      <c r="B2347" s="195">
        <v>420.13</v>
      </c>
      <c r="C2347" s="12">
        <v>1</v>
      </c>
      <c r="D2347" s="9" t="s">
        <v>6</v>
      </c>
      <c r="E2347" s="9" t="s">
        <v>13</v>
      </c>
      <c r="F2347" s="12">
        <v>2</v>
      </c>
      <c r="G2347" s="9" t="s">
        <v>46</v>
      </c>
      <c r="H2347" s="16">
        <v>51501</v>
      </c>
      <c r="I2347" s="83">
        <f>B2347+B2343+B2342+B2346+B2345+B2344</f>
        <v>5025.41</v>
      </c>
    </row>
    <row r="2348" spans="1:9" ht="23.25" customHeight="1">
      <c r="A2348" s="71" t="s">
        <v>2997</v>
      </c>
      <c r="B2348" s="195">
        <v>125</v>
      </c>
      <c r="C2348" s="12">
        <v>1</v>
      </c>
      <c r="D2348" s="9" t="s">
        <v>6</v>
      </c>
      <c r="E2348" s="9" t="s">
        <v>13</v>
      </c>
      <c r="F2348" s="12">
        <v>1</v>
      </c>
      <c r="G2348" s="9" t="s">
        <v>3291</v>
      </c>
      <c r="H2348" s="16">
        <v>51903</v>
      </c>
      <c r="I2348" s="83">
        <f>B2348</f>
        <v>125</v>
      </c>
    </row>
    <row r="2349" spans="1:9" ht="23.25" customHeight="1">
      <c r="A2349" s="71" t="s">
        <v>2980</v>
      </c>
      <c r="B2349" s="195">
        <f>6*60</f>
        <v>360</v>
      </c>
      <c r="C2349" s="12">
        <v>1</v>
      </c>
      <c r="D2349" s="9" t="s">
        <v>6</v>
      </c>
      <c r="E2349" s="9" t="s">
        <v>13</v>
      </c>
      <c r="F2349" s="12">
        <v>1</v>
      </c>
      <c r="G2349" s="9" t="s">
        <v>3291</v>
      </c>
      <c r="H2349" s="16">
        <v>51903</v>
      </c>
      <c r="I2349" s="83">
        <f>B2349</f>
        <v>360</v>
      </c>
    </row>
    <row r="2350" spans="1:9" ht="17.25" customHeight="1">
      <c r="A2350" s="23" t="s">
        <v>1069</v>
      </c>
      <c r="B2350" s="196">
        <v>60</v>
      </c>
      <c r="C2350" s="18">
        <v>1</v>
      </c>
      <c r="D2350" s="9" t="s">
        <v>6</v>
      </c>
      <c r="E2350" s="9" t="s">
        <v>13</v>
      </c>
      <c r="F2350" s="18">
        <v>2</v>
      </c>
      <c r="G2350" s="15" t="s">
        <v>46</v>
      </c>
      <c r="H2350" s="64">
        <v>54104</v>
      </c>
      <c r="I2350" s="83"/>
    </row>
    <row r="2351" spans="1:9" ht="16.5" customHeight="1">
      <c r="A2351" s="23" t="s">
        <v>1070</v>
      </c>
      <c r="B2351" s="196">
        <v>45</v>
      </c>
      <c r="C2351" s="18">
        <v>1</v>
      </c>
      <c r="D2351" s="9" t="s">
        <v>6</v>
      </c>
      <c r="E2351" s="9" t="s">
        <v>13</v>
      </c>
      <c r="F2351" s="18">
        <v>2</v>
      </c>
      <c r="G2351" s="15" t="s">
        <v>46</v>
      </c>
      <c r="H2351" s="64">
        <v>54104</v>
      </c>
      <c r="I2351" s="83">
        <f>B2351+B2350</f>
        <v>105</v>
      </c>
    </row>
    <row r="2352" spans="1:9" ht="16.5" customHeight="1">
      <c r="A2352" s="23" t="s">
        <v>764</v>
      </c>
      <c r="B2352" s="196">
        <v>14</v>
      </c>
      <c r="C2352" s="18">
        <v>1</v>
      </c>
      <c r="D2352" s="9" t="s">
        <v>6</v>
      </c>
      <c r="E2352" s="9" t="s">
        <v>13</v>
      </c>
      <c r="F2352" s="18">
        <v>2</v>
      </c>
      <c r="G2352" s="15" t="s">
        <v>46</v>
      </c>
      <c r="H2352" s="64">
        <v>54105</v>
      </c>
      <c r="I2352" s="83"/>
    </row>
    <row r="2353" spans="1:9" ht="16.5" customHeight="1">
      <c r="A2353" s="23" t="s">
        <v>1071</v>
      </c>
      <c r="B2353" s="196">
        <v>57</v>
      </c>
      <c r="C2353" s="18">
        <v>1</v>
      </c>
      <c r="D2353" s="9" t="s">
        <v>6</v>
      </c>
      <c r="E2353" s="9" t="s">
        <v>13</v>
      </c>
      <c r="F2353" s="18">
        <v>2</v>
      </c>
      <c r="G2353" s="15" t="s">
        <v>46</v>
      </c>
      <c r="H2353" s="64">
        <v>54105</v>
      </c>
      <c r="I2353" s="83"/>
    </row>
    <row r="2354" spans="1:9" ht="16.5" customHeight="1">
      <c r="A2354" s="23" t="s">
        <v>1072</v>
      </c>
      <c r="B2354" s="196">
        <v>60.5</v>
      </c>
      <c r="C2354" s="18">
        <v>1</v>
      </c>
      <c r="D2354" s="9" t="s">
        <v>6</v>
      </c>
      <c r="E2354" s="9" t="s">
        <v>13</v>
      </c>
      <c r="F2354" s="18">
        <v>2</v>
      </c>
      <c r="G2354" s="15" t="s">
        <v>46</v>
      </c>
      <c r="H2354" s="64">
        <v>54105</v>
      </c>
      <c r="I2354" s="83"/>
    </row>
    <row r="2355" spans="1:9" ht="16.5" customHeight="1">
      <c r="A2355" s="23" t="s">
        <v>2676</v>
      </c>
      <c r="B2355" s="196">
        <v>55</v>
      </c>
      <c r="C2355" s="18">
        <v>1</v>
      </c>
      <c r="D2355" s="9" t="s">
        <v>6</v>
      </c>
      <c r="E2355" s="9" t="s">
        <v>13</v>
      </c>
      <c r="F2355" s="18">
        <v>2</v>
      </c>
      <c r="G2355" s="15" t="s">
        <v>46</v>
      </c>
      <c r="H2355" s="64">
        <v>54105</v>
      </c>
      <c r="I2355" s="83"/>
    </row>
    <row r="2356" spans="1:9" ht="16.5" customHeight="1">
      <c r="A2356" s="23" t="s">
        <v>2675</v>
      </c>
      <c r="B2356" s="196">
        <v>9</v>
      </c>
      <c r="C2356" s="18">
        <v>1</v>
      </c>
      <c r="D2356" s="9" t="s">
        <v>6</v>
      </c>
      <c r="E2356" s="9" t="s">
        <v>13</v>
      </c>
      <c r="F2356" s="18">
        <v>2</v>
      </c>
      <c r="G2356" s="15" t="s">
        <v>46</v>
      </c>
      <c r="H2356" s="64">
        <v>54105</v>
      </c>
      <c r="I2356" s="82"/>
    </row>
    <row r="2357" spans="1:9">
      <c r="A2357" s="23" t="s">
        <v>2677</v>
      </c>
      <c r="B2357" s="196">
        <v>17.5</v>
      </c>
      <c r="C2357" s="18">
        <v>1</v>
      </c>
      <c r="D2357" s="9" t="s">
        <v>6</v>
      </c>
      <c r="E2357" s="9" t="s">
        <v>13</v>
      </c>
      <c r="F2357" s="18">
        <v>2</v>
      </c>
      <c r="G2357" s="15" t="s">
        <v>46</v>
      </c>
      <c r="H2357" s="64">
        <v>54105</v>
      </c>
      <c r="I2357" s="82"/>
    </row>
    <row r="2358" spans="1:9">
      <c r="A2358" s="23" t="s">
        <v>2678</v>
      </c>
      <c r="B2358" s="196">
        <v>760</v>
      </c>
      <c r="C2358" s="18">
        <v>1</v>
      </c>
      <c r="D2358" s="9" t="s">
        <v>6</v>
      </c>
      <c r="E2358" s="9" t="s">
        <v>13</v>
      </c>
      <c r="F2358" s="18">
        <v>2</v>
      </c>
      <c r="G2358" s="15" t="s">
        <v>46</v>
      </c>
      <c r="H2358" s="64">
        <v>54105</v>
      </c>
      <c r="I2358" s="82"/>
    </row>
    <row r="2359" spans="1:9">
      <c r="A2359" s="23" t="s">
        <v>168</v>
      </c>
      <c r="B2359" s="196">
        <v>17.5</v>
      </c>
      <c r="C2359" s="18">
        <v>1</v>
      </c>
      <c r="D2359" s="9" t="s">
        <v>6</v>
      </c>
      <c r="E2359" s="9" t="s">
        <v>13</v>
      </c>
      <c r="F2359" s="18">
        <v>2</v>
      </c>
      <c r="G2359" s="15" t="s">
        <v>46</v>
      </c>
      <c r="H2359" s="64">
        <v>54105</v>
      </c>
      <c r="I2359" s="82"/>
    </row>
    <row r="2360" spans="1:9">
      <c r="A2360" s="197" t="s">
        <v>1073</v>
      </c>
      <c r="B2360" s="196">
        <v>64</v>
      </c>
      <c r="C2360" s="18">
        <v>1</v>
      </c>
      <c r="D2360" s="9" t="s">
        <v>6</v>
      </c>
      <c r="E2360" s="9" t="s">
        <v>13</v>
      </c>
      <c r="F2360" s="18">
        <v>2</v>
      </c>
      <c r="G2360" s="15" t="s">
        <v>46</v>
      </c>
      <c r="H2360" s="64">
        <v>54105</v>
      </c>
      <c r="I2360" s="82"/>
    </row>
    <row r="2361" spans="1:9">
      <c r="A2361" s="23" t="s">
        <v>2679</v>
      </c>
      <c r="B2361" s="196">
        <v>577.5</v>
      </c>
      <c r="C2361" s="18">
        <v>1</v>
      </c>
      <c r="D2361" s="9" t="s">
        <v>6</v>
      </c>
      <c r="E2361" s="9" t="s">
        <v>13</v>
      </c>
      <c r="F2361" s="18">
        <v>2</v>
      </c>
      <c r="G2361" s="15" t="s">
        <v>46</v>
      </c>
      <c r="H2361" s="64">
        <v>54105</v>
      </c>
      <c r="I2361" s="82"/>
    </row>
    <row r="2362" spans="1:9">
      <c r="A2362" s="23" t="s">
        <v>2680</v>
      </c>
      <c r="B2362" s="196">
        <v>360</v>
      </c>
      <c r="C2362" s="18">
        <v>1</v>
      </c>
      <c r="D2362" s="9" t="s">
        <v>6</v>
      </c>
      <c r="E2362" s="9" t="s">
        <v>13</v>
      </c>
      <c r="F2362" s="18">
        <v>2</v>
      </c>
      <c r="G2362" s="15" t="s">
        <v>46</v>
      </c>
      <c r="H2362" s="64">
        <v>54105</v>
      </c>
      <c r="I2362" s="82"/>
    </row>
    <row r="2363" spans="1:9">
      <c r="A2363" s="23" t="s">
        <v>2681</v>
      </c>
      <c r="B2363" s="196">
        <v>50</v>
      </c>
      <c r="C2363" s="18">
        <v>1</v>
      </c>
      <c r="D2363" s="9" t="s">
        <v>6</v>
      </c>
      <c r="E2363" s="9" t="s">
        <v>13</v>
      </c>
      <c r="F2363" s="18">
        <v>2</v>
      </c>
      <c r="G2363" s="15" t="s">
        <v>46</v>
      </c>
      <c r="H2363" s="64">
        <v>54105</v>
      </c>
      <c r="I2363" s="82"/>
    </row>
    <row r="2364" spans="1:9" ht="16.5" customHeight="1">
      <c r="A2364" s="23" t="s">
        <v>2682</v>
      </c>
      <c r="B2364" s="196">
        <v>10</v>
      </c>
      <c r="C2364" s="18">
        <v>1</v>
      </c>
      <c r="D2364" s="9" t="s">
        <v>6</v>
      </c>
      <c r="E2364" s="9" t="s">
        <v>13</v>
      </c>
      <c r="F2364" s="18">
        <v>2</v>
      </c>
      <c r="G2364" s="15" t="s">
        <v>46</v>
      </c>
      <c r="H2364" s="64">
        <v>54105</v>
      </c>
      <c r="I2364" s="82"/>
    </row>
    <row r="2365" spans="1:9">
      <c r="A2365" s="23" t="s">
        <v>2683</v>
      </c>
      <c r="B2365" s="196">
        <v>5.25</v>
      </c>
      <c r="C2365" s="18">
        <v>1</v>
      </c>
      <c r="D2365" s="9" t="s">
        <v>6</v>
      </c>
      <c r="E2365" s="9" t="s">
        <v>13</v>
      </c>
      <c r="F2365" s="18">
        <v>2</v>
      </c>
      <c r="G2365" s="15" t="s">
        <v>46</v>
      </c>
      <c r="H2365" s="64">
        <v>54105</v>
      </c>
      <c r="I2365" s="82"/>
    </row>
    <row r="2366" spans="1:9">
      <c r="A2366" s="23" t="s">
        <v>2684</v>
      </c>
      <c r="B2366" s="196">
        <v>6</v>
      </c>
      <c r="C2366" s="18">
        <v>1</v>
      </c>
      <c r="D2366" s="9" t="s">
        <v>6</v>
      </c>
      <c r="E2366" s="9" t="s">
        <v>13</v>
      </c>
      <c r="F2366" s="18">
        <v>2</v>
      </c>
      <c r="G2366" s="15" t="s">
        <v>46</v>
      </c>
      <c r="H2366" s="64">
        <v>54105</v>
      </c>
      <c r="I2366" s="82"/>
    </row>
    <row r="2367" spans="1:9">
      <c r="A2367" s="23" t="s">
        <v>2685</v>
      </c>
      <c r="B2367" s="196">
        <v>26</v>
      </c>
      <c r="C2367" s="18">
        <v>1</v>
      </c>
      <c r="D2367" s="9" t="s">
        <v>6</v>
      </c>
      <c r="E2367" s="9" t="s">
        <v>13</v>
      </c>
      <c r="F2367" s="18">
        <v>2</v>
      </c>
      <c r="G2367" s="15" t="s">
        <v>46</v>
      </c>
      <c r="H2367" s="64">
        <v>54105</v>
      </c>
      <c r="I2367" s="82"/>
    </row>
    <row r="2368" spans="1:9">
      <c r="A2368" s="23" t="s">
        <v>2686</v>
      </c>
      <c r="B2368" s="196">
        <v>15</v>
      </c>
      <c r="C2368" s="18">
        <v>1</v>
      </c>
      <c r="D2368" s="9" t="s">
        <v>6</v>
      </c>
      <c r="E2368" s="9" t="s">
        <v>13</v>
      </c>
      <c r="F2368" s="18">
        <v>2</v>
      </c>
      <c r="G2368" s="15" t="s">
        <v>46</v>
      </c>
      <c r="H2368" s="64">
        <v>54105</v>
      </c>
      <c r="I2368" s="83">
        <f>B2368+B2367+B2366+B2365+B2364+B2363+B2362+B2361+B2360+B2359+B2358+B2357+B2356+B2354+B2353+B2352+B2355</f>
        <v>2104.25</v>
      </c>
    </row>
    <row r="2369" spans="1:9">
      <c r="A2369" s="23" t="s">
        <v>2687</v>
      </c>
      <c r="B2369" s="196">
        <v>6</v>
      </c>
      <c r="C2369" s="18">
        <v>1</v>
      </c>
      <c r="D2369" s="9" t="s">
        <v>6</v>
      </c>
      <c r="E2369" s="9" t="s">
        <v>13</v>
      </c>
      <c r="F2369" s="18">
        <v>2</v>
      </c>
      <c r="G2369" s="15" t="s">
        <v>46</v>
      </c>
      <c r="H2369" s="64">
        <v>54107</v>
      </c>
      <c r="I2369" s="82"/>
    </row>
    <row r="2370" spans="1:9">
      <c r="A2370" s="23" t="s">
        <v>2688</v>
      </c>
      <c r="B2370" s="196">
        <v>6</v>
      </c>
      <c r="C2370" s="18">
        <v>1</v>
      </c>
      <c r="D2370" s="9" t="s">
        <v>6</v>
      </c>
      <c r="E2370" s="9" t="s">
        <v>13</v>
      </c>
      <c r="F2370" s="18">
        <v>2</v>
      </c>
      <c r="G2370" s="15" t="s">
        <v>46</v>
      </c>
      <c r="H2370" s="64">
        <v>54107</v>
      </c>
      <c r="I2370" s="82"/>
    </row>
    <row r="2371" spans="1:9">
      <c r="A2371" s="23" t="s">
        <v>2689</v>
      </c>
      <c r="B2371" s="196">
        <v>12</v>
      </c>
      <c r="C2371" s="18">
        <v>1</v>
      </c>
      <c r="D2371" s="9" t="s">
        <v>6</v>
      </c>
      <c r="E2371" s="9" t="s">
        <v>13</v>
      </c>
      <c r="F2371" s="18">
        <v>2</v>
      </c>
      <c r="G2371" s="15" t="s">
        <v>46</v>
      </c>
      <c r="H2371" s="64">
        <v>54107</v>
      </c>
      <c r="I2371" s="82"/>
    </row>
    <row r="2372" spans="1:9">
      <c r="A2372" s="23" t="s">
        <v>2690</v>
      </c>
      <c r="B2372" s="196">
        <v>9</v>
      </c>
      <c r="C2372" s="18">
        <v>1</v>
      </c>
      <c r="D2372" s="9" t="s">
        <v>6</v>
      </c>
      <c r="E2372" s="9" t="s">
        <v>13</v>
      </c>
      <c r="F2372" s="18">
        <v>2</v>
      </c>
      <c r="G2372" s="15" t="s">
        <v>46</v>
      </c>
      <c r="H2372" s="64">
        <v>54107</v>
      </c>
      <c r="I2372" s="82"/>
    </row>
    <row r="2373" spans="1:9">
      <c r="A2373" s="23" t="s">
        <v>2691</v>
      </c>
      <c r="B2373" s="196">
        <v>26.25</v>
      </c>
      <c r="C2373" s="18">
        <v>1</v>
      </c>
      <c r="D2373" s="9" t="s">
        <v>6</v>
      </c>
      <c r="E2373" s="9" t="s">
        <v>13</v>
      </c>
      <c r="F2373" s="18">
        <v>2</v>
      </c>
      <c r="G2373" s="15" t="s">
        <v>46</v>
      </c>
      <c r="H2373" s="64">
        <v>54107</v>
      </c>
      <c r="I2373" s="82"/>
    </row>
    <row r="2374" spans="1:9">
      <c r="A2374" s="23" t="s">
        <v>1074</v>
      </c>
      <c r="B2374" s="196">
        <v>15</v>
      </c>
      <c r="C2374" s="18">
        <v>1</v>
      </c>
      <c r="D2374" s="9" t="s">
        <v>6</v>
      </c>
      <c r="E2374" s="9" t="s">
        <v>13</v>
      </c>
      <c r="F2374" s="18">
        <v>2</v>
      </c>
      <c r="G2374" s="15" t="s">
        <v>46</v>
      </c>
      <c r="H2374" s="64">
        <v>54107</v>
      </c>
      <c r="I2374" s="82"/>
    </row>
    <row r="2375" spans="1:9">
      <c r="A2375" s="197" t="s">
        <v>2692</v>
      </c>
      <c r="B2375" s="196">
        <v>30</v>
      </c>
      <c r="C2375" s="18">
        <v>1</v>
      </c>
      <c r="D2375" s="9" t="s">
        <v>6</v>
      </c>
      <c r="E2375" s="9" t="s">
        <v>13</v>
      </c>
      <c r="F2375" s="18">
        <v>2</v>
      </c>
      <c r="G2375" s="15" t="s">
        <v>46</v>
      </c>
      <c r="H2375" s="64">
        <v>54107</v>
      </c>
      <c r="I2375" s="83">
        <f>B2375+B2373+B2372+B2371+B2370+B2369+B2374</f>
        <v>104.25</v>
      </c>
    </row>
    <row r="2376" spans="1:9">
      <c r="A2376" s="23" t="s">
        <v>2737</v>
      </c>
      <c r="B2376" s="196">
        <v>500</v>
      </c>
      <c r="C2376" s="18">
        <v>1</v>
      </c>
      <c r="D2376" s="9" t="s">
        <v>6</v>
      </c>
      <c r="E2376" s="9" t="s">
        <v>13</v>
      </c>
      <c r="F2376" s="18">
        <v>2</v>
      </c>
      <c r="G2376" s="15" t="s">
        <v>46</v>
      </c>
      <c r="H2376" s="64">
        <v>54113</v>
      </c>
      <c r="I2376" s="83">
        <f>B2376</f>
        <v>500</v>
      </c>
    </row>
    <row r="2377" spans="1:9">
      <c r="A2377" s="23" t="s">
        <v>2696</v>
      </c>
      <c r="B2377" s="196">
        <v>45</v>
      </c>
      <c r="C2377" s="18">
        <v>1</v>
      </c>
      <c r="D2377" s="9" t="s">
        <v>6</v>
      </c>
      <c r="E2377" s="9" t="s">
        <v>13</v>
      </c>
      <c r="F2377" s="18">
        <v>2</v>
      </c>
      <c r="G2377" s="15" t="s">
        <v>46</v>
      </c>
      <c r="H2377" s="64">
        <v>54114</v>
      </c>
      <c r="I2377" s="82"/>
    </row>
    <row r="2378" spans="1:9">
      <c r="A2378" s="23" t="s">
        <v>2695</v>
      </c>
      <c r="B2378" s="196">
        <v>17.5</v>
      </c>
      <c r="C2378" s="18">
        <v>1</v>
      </c>
      <c r="D2378" s="9" t="s">
        <v>6</v>
      </c>
      <c r="E2378" s="9" t="s">
        <v>13</v>
      </c>
      <c r="F2378" s="18">
        <v>2</v>
      </c>
      <c r="G2378" s="15" t="s">
        <v>46</v>
      </c>
      <c r="H2378" s="64">
        <v>54114</v>
      </c>
      <c r="I2378" s="82"/>
    </row>
    <row r="2379" spans="1:9">
      <c r="A2379" s="23" t="s">
        <v>2694</v>
      </c>
      <c r="B2379" s="196">
        <v>12.5</v>
      </c>
      <c r="C2379" s="18">
        <v>1</v>
      </c>
      <c r="D2379" s="9" t="s">
        <v>6</v>
      </c>
      <c r="E2379" s="9" t="s">
        <v>13</v>
      </c>
      <c r="F2379" s="18">
        <v>2</v>
      </c>
      <c r="G2379" s="15" t="s">
        <v>46</v>
      </c>
      <c r="H2379" s="64">
        <v>54114</v>
      </c>
      <c r="I2379" s="82"/>
    </row>
    <row r="2380" spans="1:9">
      <c r="A2380" s="23" t="s">
        <v>2693</v>
      </c>
      <c r="B2380" s="196">
        <v>11.25</v>
      </c>
      <c r="C2380" s="18">
        <v>1</v>
      </c>
      <c r="D2380" s="9" t="s">
        <v>6</v>
      </c>
      <c r="E2380" s="9" t="s">
        <v>13</v>
      </c>
      <c r="F2380" s="18">
        <v>2</v>
      </c>
      <c r="G2380" s="15" t="s">
        <v>46</v>
      </c>
      <c r="H2380" s="64">
        <v>54114</v>
      </c>
      <c r="I2380" s="82"/>
    </row>
    <row r="2381" spans="1:9">
      <c r="A2381" s="23" t="s">
        <v>2697</v>
      </c>
      <c r="B2381" s="196">
        <v>15</v>
      </c>
      <c r="C2381" s="18">
        <v>1</v>
      </c>
      <c r="D2381" s="9" t="s">
        <v>6</v>
      </c>
      <c r="E2381" s="9" t="s">
        <v>13</v>
      </c>
      <c r="F2381" s="18">
        <v>2</v>
      </c>
      <c r="G2381" s="15" t="s">
        <v>46</v>
      </c>
      <c r="H2381" s="64">
        <v>54114</v>
      </c>
      <c r="I2381" s="82"/>
    </row>
    <row r="2382" spans="1:9">
      <c r="A2382" s="23" t="s">
        <v>2698</v>
      </c>
      <c r="B2382" s="196">
        <v>35</v>
      </c>
      <c r="C2382" s="18">
        <v>1</v>
      </c>
      <c r="D2382" s="9" t="s">
        <v>6</v>
      </c>
      <c r="E2382" s="9" t="s">
        <v>13</v>
      </c>
      <c r="F2382" s="18">
        <v>2</v>
      </c>
      <c r="G2382" s="15" t="s">
        <v>46</v>
      </c>
      <c r="H2382" s="64">
        <v>54114</v>
      </c>
      <c r="I2382" s="82"/>
    </row>
    <row r="2383" spans="1:9">
      <c r="A2383" s="23" t="s">
        <v>2699</v>
      </c>
      <c r="B2383" s="196">
        <v>10</v>
      </c>
      <c r="C2383" s="18">
        <v>1</v>
      </c>
      <c r="D2383" s="9" t="s">
        <v>6</v>
      </c>
      <c r="E2383" s="9" t="s">
        <v>13</v>
      </c>
      <c r="F2383" s="18">
        <v>2</v>
      </c>
      <c r="G2383" s="15" t="s">
        <v>46</v>
      </c>
      <c r="H2383" s="64">
        <v>54114</v>
      </c>
      <c r="I2383" s="82"/>
    </row>
    <row r="2384" spans="1:9">
      <c r="A2384" s="23" t="s">
        <v>2700</v>
      </c>
      <c r="B2384" s="196">
        <v>10</v>
      </c>
      <c r="C2384" s="18">
        <v>1</v>
      </c>
      <c r="D2384" s="9" t="s">
        <v>6</v>
      </c>
      <c r="E2384" s="9" t="s">
        <v>13</v>
      </c>
      <c r="F2384" s="18">
        <v>2</v>
      </c>
      <c r="G2384" s="15" t="s">
        <v>46</v>
      </c>
      <c r="H2384" s="64">
        <v>54114</v>
      </c>
      <c r="I2384" s="82"/>
    </row>
    <row r="2385" spans="1:9">
      <c r="A2385" s="23" t="s">
        <v>2701</v>
      </c>
      <c r="B2385" s="196">
        <v>27.5</v>
      </c>
      <c r="C2385" s="18">
        <v>1</v>
      </c>
      <c r="D2385" s="9" t="s">
        <v>6</v>
      </c>
      <c r="E2385" s="9" t="s">
        <v>13</v>
      </c>
      <c r="F2385" s="18">
        <v>2</v>
      </c>
      <c r="G2385" s="15" t="s">
        <v>46</v>
      </c>
      <c r="H2385" s="64">
        <v>54114</v>
      </c>
      <c r="I2385" s="82"/>
    </row>
    <row r="2386" spans="1:9">
      <c r="A2386" s="197" t="s">
        <v>2702</v>
      </c>
      <c r="B2386" s="196">
        <v>10</v>
      </c>
      <c r="C2386" s="18">
        <v>1</v>
      </c>
      <c r="D2386" s="9" t="s">
        <v>6</v>
      </c>
      <c r="E2386" s="9" t="s">
        <v>13</v>
      </c>
      <c r="F2386" s="18">
        <v>2</v>
      </c>
      <c r="G2386" s="15" t="s">
        <v>46</v>
      </c>
      <c r="H2386" s="64">
        <v>54114</v>
      </c>
      <c r="I2386" s="82"/>
    </row>
    <row r="2387" spans="1:9">
      <c r="A2387" s="197" t="s">
        <v>2703</v>
      </c>
      <c r="B2387" s="196">
        <v>17.5</v>
      </c>
      <c r="C2387" s="18">
        <v>1</v>
      </c>
      <c r="D2387" s="9" t="s">
        <v>6</v>
      </c>
      <c r="E2387" s="9" t="s">
        <v>13</v>
      </c>
      <c r="F2387" s="18">
        <v>2</v>
      </c>
      <c r="G2387" s="15" t="s">
        <v>46</v>
      </c>
      <c r="H2387" s="64">
        <v>54114</v>
      </c>
      <c r="I2387" s="82"/>
    </row>
    <row r="2388" spans="1:9">
      <c r="A2388" s="23" t="s">
        <v>2704</v>
      </c>
      <c r="B2388" s="196">
        <v>120</v>
      </c>
      <c r="C2388" s="18">
        <v>1</v>
      </c>
      <c r="D2388" s="9" t="s">
        <v>6</v>
      </c>
      <c r="E2388" s="9" t="s">
        <v>13</v>
      </c>
      <c r="F2388" s="18">
        <v>2</v>
      </c>
      <c r="G2388" s="15" t="s">
        <v>46</v>
      </c>
      <c r="H2388" s="64">
        <v>54114</v>
      </c>
      <c r="I2388" s="82"/>
    </row>
    <row r="2389" spans="1:9">
      <c r="A2389" s="23" t="s">
        <v>2705</v>
      </c>
      <c r="B2389" s="196">
        <v>40</v>
      </c>
      <c r="C2389" s="18">
        <v>1</v>
      </c>
      <c r="D2389" s="9" t="s">
        <v>6</v>
      </c>
      <c r="E2389" s="9" t="s">
        <v>13</v>
      </c>
      <c r="F2389" s="18">
        <v>2</v>
      </c>
      <c r="G2389" s="15" t="s">
        <v>46</v>
      </c>
      <c r="H2389" s="64">
        <v>54114</v>
      </c>
      <c r="I2389" s="82"/>
    </row>
    <row r="2390" spans="1:9">
      <c r="A2390" s="23" t="s">
        <v>2706</v>
      </c>
      <c r="B2390" s="196">
        <v>18</v>
      </c>
      <c r="C2390" s="18">
        <v>1</v>
      </c>
      <c r="D2390" s="9" t="s">
        <v>6</v>
      </c>
      <c r="E2390" s="9" t="s">
        <v>13</v>
      </c>
      <c r="F2390" s="18">
        <v>2</v>
      </c>
      <c r="G2390" s="15" t="s">
        <v>46</v>
      </c>
      <c r="H2390" s="64">
        <v>54114</v>
      </c>
      <c r="I2390" s="82"/>
    </row>
    <row r="2391" spans="1:9">
      <c r="A2391" s="23" t="s">
        <v>2707</v>
      </c>
      <c r="B2391" s="196">
        <v>60</v>
      </c>
      <c r="C2391" s="18">
        <v>1</v>
      </c>
      <c r="D2391" s="9" t="s">
        <v>6</v>
      </c>
      <c r="E2391" s="9" t="s">
        <v>13</v>
      </c>
      <c r="F2391" s="18">
        <v>2</v>
      </c>
      <c r="G2391" s="15" t="s">
        <v>46</v>
      </c>
      <c r="H2391" s="64">
        <v>54114</v>
      </c>
      <c r="I2391" s="82"/>
    </row>
    <row r="2392" spans="1:9">
      <c r="A2392" s="23" t="s">
        <v>2708</v>
      </c>
      <c r="B2392" s="196">
        <v>64</v>
      </c>
      <c r="C2392" s="18">
        <v>1</v>
      </c>
      <c r="D2392" s="9" t="s">
        <v>6</v>
      </c>
      <c r="E2392" s="9" t="s">
        <v>13</v>
      </c>
      <c r="F2392" s="18">
        <v>2</v>
      </c>
      <c r="G2392" s="15" t="s">
        <v>46</v>
      </c>
      <c r="H2392" s="64">
        <v>54114</v>
      </c>
      <c r="I2392" s="82"/>
    </row>
    <row r="2393" spans="1:9">
      <c r="A2393" s="23" t="s">
        <v>2709</v>
      </c>
      <c r="B2393" s="196">
        <v>52.5</v>
      </c>
      <c r="C2393" s="18">
        <v>1</v>
      </c>
      <c r="D2393" s="9" t="s">
        <v>6</v>
      </c>
      <c r="E2393" s="9" t="s">
        <v>13</v>
      </c>
      <c r="F2393" s="18">
        <v>2</v>
      </c>
      <c r="G2393" s="15" t="s">
        <v>46</v>
      </c>
      <c r="H2393" s="64">
        <v>54114</v>
      </c>
      <c r="I2393" s="82"/>
    </row>
    <row r="2394" spans="1:9">
      <c r="A2394" s="23" t="s">
        <v>2710</v>
      </c>
      <c r="B2394" s="196">
        <v>262.5</v>
      </c>
      <c r="C2394" s="18">
        <v>1</v>
      </c>
      <c r="D2394" s="9" t="s">
        <v>6</v>
      </c>
      <c r="E2394" s="9" t="s">
        <v>13</v>
      </c>
      <c r="F2394" s="18">
        <v>2</v>
      </c>
      <c r="G2394" s="15" t="s">
        <v>46</v>
      </c>
      <c r="H2394" s="64">
        <v>54114</v>
      </c>
      <c r="I2394" s="82"/>
    </row>
    <row r="2395" spans="1:9">
      <c r="A2395" s="23" t="s">
        <v>2711</v>
      </c>
      <c r="B2395" s="196">
        <v>24</v>
      </c>
      <c r="C2395" s="18">
        <v>1</v>
      </c>
      <c r="D2395" s="9" t="s">
        <v>6</v>
      </c>
      <c r="E2395" s="9" t="s">
        <v>13</v>
      </c>
      <c r="F2395" s="18">
        <v>2</v>
      </c>
      <c r="G2395" s="15" t="s">
        <v>46</v>
      </c>
      <c r="H2395" s="64">
        <v>54114</v>
      </c>
      <c r="I2395" s="82"/>
    </row>
    <row r="2396" spans="1:9">
      <c r="A2396" s="23" t="s">
        <v>2712</v>
      </c>
      <c r="B2396" s="196">
        <v>2.4</v>
      </c>
      <c r="C2396" s="18">
        <v>1</v>
      </c>
      <c r="D2396" s="9" t="s">
        <v>6</v>
      </c>
      <c r="E2396" s="9" t="s">
        <v>13</v>
      </c>
      <c r="F2396" s="18">
        <v>2</v>
      </c>
      <c r="G2396" s="15" t="s">
        <v>46</v>
      </c>
      <c r="H2396" s="64">
        <v>54114</v>
      </c>
      <c r="I2396" s="82"/>
    </row>
    <row r="2397" spans="1:9">
      <c r="A2397" s="23" t="s">
        <v>2713</v>
      </c>
      <c r="B2397" s="196">
        <v>17.5</v>
      </c>
      <c r="C2397" s="18">
        <v>1</v>
      </c>
      <c r="D2397" s="9" t="s">
        <v>6</v>
      </c>
      <c r="E2397" s="9" t="s">
        <v>13</v>
      </c>
      <c r="F2397" s="18">
        <v>2</v>
      </c>
      <c r="G2397" s="15" t="s">
        <v>46</v>
      </c>
      <c r="H2397" s="64">
        <v>54114</v>
      </c>
      <c r="I2397" s="82"/>
    </row>
    <row r="2398" spans="1:9">
      <c r="A2398" s="23" t="s">
        <v>2714</v>
      </c>
      <c r="B2398" s="196">
        <v>54</v>
      </c>
      <c r="C2398" s="18">
        <v>1</v>
      </c>
      <c r="D2398" s="9" t="s">
        <v>6</v>
      </c>
      <c r="E2398" s="9" t="s">
        <v>13</v>
      </c>
      <c r="F2398" s="18">
        <v>2</v>
      </c>
      <c r="G2398" s="15" t="s">
        <v>46</v>
      </c>
      <c r="H2398" s="64">
        <v>54114</v>
      </c>
      <c r="I2398" s="82"/>
    </row>
    <row r="2399" spans="1:9">
      <c r="A2399" s="23" t="s">
        <v>2715</v>
      </c>
      <c r="B2399" s="196">
        <v>72</v>
      </c>
      <c r="C2399" s="18">
        <v>1</v>
      </c>
      <c r="D2399" s="9" t="s">
        <v>6</v>
      </c>
      <c r="E2399" s="9" t="s">
        <v>13</v>
      </c>
      <c r="F2399" s="18">
        <v>2</v>
      </c>
      <c r="G2399" s="15" t="s">
        <v>46</v>
      </c>
      <c r="H2399" s="64">
        <v>54114</v>
      </c>
      <c r="I2399" s="82"/>
    </row>
    <row r="2400" spans="1:9" ht="13.5" customHeight="1">
      <c r="A2400" s="23" t="s">
        <v>577</v>
      </c>
      <c r="B2400" s="196">
        <v>15</v>
      </c>
      <c r="C2400" s="18">
        <v>1</v>
      </c>
      <c r="D2400" s="9" t="s">
        <v>6</v>
      </c>
      <c r="E2400" s="9" t="s">
        <v>13</v>
      </c>
      <c r="F2400" s="18">
        <v>2</v>
      </c>
      <c r="G2400" s="15" t="s">
        <v>46</v>
      </c>
      <c r="H2400" s="64">
        <v>54114</v>
      </c>
      <c r="I2400" s="82"/>
    </row>
    <row r="2401" spans="1:9">
      <c r="A2401" s="23" t="s">
        <v>224</v>
      </c>
      <c r="B2401" s="196">
        <v>6</v>
      </c>
      <c r="C2401" s="18">
        <v>1</v>
      </c>
      <c r="D2401" s="9" t="s">
        <v>6</v>
      </c>
      <c r="E2401" s="9" t="s">
        <v>13</v>
      </c>
      <c r="F2401" s="18">
        <v>2</v>
      </c>
      <c r="G2401" s="15" t="s">
        <v>46</v>
      </c>
      <c r="H2401" s="64">
        <v>54114</v>
      </c>
      <c r="I2401" s="82"/>
    </row>
    <row r="2402" spans="1:9">
      <c r="A2402" s="23" t="s">
        <v>2716</v>
      </c>
      <c r="B2402" s="196">
        <v>15</v>
      </c>
      <c r="C2402" s="18">
        <v>1</v>
      </c>
      <c r="D2402" s="9" t="s">
        <v>6</v>
      </c>
      <c r="E2402" s="9" t="s">
        <v>13</v>
      </c>
      <c r="F2402" s="18">
        <v>2</v>
      </c>
      <c r="G2402" s="15" t="s">
        <v>46</v>
      </c>
      <c r="H2402" s="64">
        <v>54114</v>
      </c>
      <c r="I2402" s="82"/>
    </row>
    <row r="2403" spans="1:9">
      <c r="A2403" s="23" t="s">
        <v>2717</v>
      </c>
      <c r="B2403" s="196">
        <v>19</v>
      </c>
      <c r="C2403" s="18">
        <v>1</v>
      </c>
      <c r="D2403" s="9" t="s">
        <v>6</v>
      </c>
      <c r="E2403" s="9" t="s">
        <v>13</v>
      </c>
      <c r="F2403" s="18">
        <v>2</v>
      </c>
      <c r="G2403" s="15" t="s">
        <v>46</v>
      </c>
      <c r="H2403" s="64">
        <v>54114</v>
      </c>
      <c r="I2403" s="82"/>
    </row>
    <row r="2404" spans="1:9">
      <c r="A2404" s="23" t="s">
        <v>2718</v>
      </c>
      <c r="B2404" s="196">
        <v>300</v>
      </c>
      <c r="C2404" s="18">
        <v>1</v>
      </c>
      <c r="D2404" s="9" t="s">
        <v>6</v>
      </c>
      <c r="E2404" s="9" t="s">
        <v>13</v>
      </c>
      <c r="F2404" s="18">
        <v>2</v>
      </c>
      <c r="G2404" s="15" t="s">
        <v>46</v>
      </c>
      <c r="H2404" s="64">
        <v>54114</v>
      </c>
      <c r="I2404" s="82"/>
    </row>
    <row r="2405" spans="1:9">
      <c r="A2405" s="23" t="s">
        <v>2719</v>
      </c>
      <c r="B2405" s="196">
        <v>90</v>
      </c>
      <c r="C2405" s="18">
        <v>1</v>
      </c>
      <c r="D2405" s="9" t="s">
        <v>6</v>
      </c>
      <c r="E2405" s="9" t="s">
        <v>13</v>
      </c>
      <c r="F2405" s="18">
        <v>2</v>
      </c>
      <c r="G2405" s="15" t="s">
        <v>46</v>
      </c>
      <c r="H2405" s="64">
        <v>54114</v>
      </c>
      <c r="I2405" s="82"/>
    </row>
    <row r="2406" spans="1:9">
      <c r="A2406" s="23" t="s">
        <v>2720</v>
      </c>
      <c r="B2406" s="196">
        <v>20</v>
      </c>
      <c r="C2406" s="18">
        <v>1</v>
      </c>
      <c r="D2406" s="9" t="s">
        <v>6</v>
      </c>
      <c r="E2406" s="9" t="s">
        <v>13</v>
      </c>
      <c r="F2406" s="18">
        <v>2</v>
      </c>
      <c r="G2406" s="15" t="s">
        <v>46</v>
      </c>
      <c r="H2406" s="64">
        <v>54114</v>
      </c>
      <c r="I2406" s="82"/>
    </row>
    <row r="2407" spans="1:9">
      <c r="A2407" s="23" t="s">
        <v>2721</v>
      </c>
      <c r="B2407" s="196">
        <v>10</v>
      </c>
      <c r="C2407" s="18">
        <v>1</v>
      </c>
      <c r="D2407" s="9" t="s">
        <v>6</v>
      </c>
      <c r="E2407" s="9" t="s">
        <v>13</v>
      </c>
      <c r="F2407" s="18">
        <v>2</v>
      </c>
      <c r="G2407" s="15" t="s">
        <v>46</v>
      </c>
      <c r="H2407" s="64">
        <v>54114</v>
      </c>
      <c r="I2407" s="82"/>
    </row>
    <row r="2408" spans="1:9">
      <c r="A2408" s="23" t="s">
        <v>2722</v>
      </c>
      <c r="B2408" s="196">
        <v>6</v>
      </c>
      <c r="C2408" s="18">
        <v>1</v>
      </c>
      <c r="D2408" s="9" t="s">
        <v>6</v>
      </c>
      <c r="E2408" s="9" t="s">
        <v>13</v>
      </c>
      <c r="F2408" s="18">
        <v>2</v>
      </c>
      <c r="G2408" s="15" t="s">
        <v>46</v>
      </c>
      <c r="H2408" s="64">
        <v>54114</v>
      </c>
      <c r="I2408" s="82"/>
    </row>
    <row r="2409" spans="1:9">
      <c r="A2409" s="23" t="s">
        <v>4614</v>
      </c>
      <c r="B2409" s="196">
        <v>17.5</v>
      </c>
      <c r="C2409" s="18">
        <v>1</v>
      </c>
      <c r="D2409" s="9" t="s">
        <v>6</v>
      </c>
      <c r="E2409" s="9" t="s">
        <v>13</v>
      </c>
      <c r="F2409" s="18">
        <v>2</v>
      </c>
      <c r="G2409" s="15" t="s">
        <v>46</v>
      </c>
      <c r="H2409" s="64">
        <v>54114</v>
      </c>
      <c r="I2409" s="82"/>
    </row>
    <row r="2410" spans="1:9">
      <c r="A2410" s="23" t="s">
        <v>2723</v>
      </c>
      <c r="B2410" s="196">
        <v>30</v>
      </c>
      <c r="C2410" s="18">
        <v>1</v>
      </c>
      <c r="D2410" s="9" t="s">
        <v>6</v>
      </c>
      <c r="E2410" s="9" t="s">
        <v>13</v>
      </c>
      <c r="F2410" s="18">
        <v>2</v>
      </c>
      <c r="G2410" s="15" t="s">
        <v>46</v>
      </c>
      <c r="H2410" s="64">
        <v>54114</v>
      </c>
      <c r="I2410" s="82"/>
    </row>
    <row r="2411" spans="1:9" ht="15.75" customHeight="1">
      <c r="A2411" s="23" t="s">
        <v>2724</v>
      </c>
      <c r="B2411" s="196">
        <v>30</v>
      </c>
      <c r="C2411" s="18">
        <v>1</v>
      </c>
      <c r="D2411" s="9" t="s">
        <v>6</v>
      </c>
      <c r="E2411" s="9" t="s">
        <v>13</v>
      </c>
      <c r="F2411" s="18">
        <v>2</v>
      </c>
      <c r="G2411" s="15" t="s">
        <v>46</v>
      </c>
      <c r="H2411" s="64">
        <v>54114</v>
      </c>
      <c r="I2411" s="82"/>
    </row>
    <row r="2412" spans="1:9">
      <c r="A2412" s="23" t="s">
        <v>2725</v>
      </c>
      <c r="B2412" s="196">
        <v>30</v>
      </c>
      <c r="C2412" s="18">
        <v>1</v>
      </c>
      <c r="D2412" s="9" t="s">
        <v>6</v>
      </c>
      <c r="E2412" s="9" t="s">
        <v>13</v>
      </c>
      <c r="F2412" s="18">
        <v>2</v>
      </c>
      <c r="G2412" s="15" t="s">
        <v>46</v>
      </c>
      <c r="H2412" s="64">
        <v>54114</v>
      </c>
      <c r="I2412" s="82"/>
    </row>
    <row r="2413" spans="1:9">
      <c r="A2413" s="23" t="s">
        <v>2726</v>
      </c>
      <c r="B2413" s="196">
        <v>21</v>
      </c>
      <c r="C2413" s="18">
        <v>1</v>
      </c>
      <c r="D2413" s="9" t="s">
        <v>6</v>
      </c>
      <c r="E2413" s="9" t="s">
        <v>13</v>
      </c>
      <c r="F2413" s="18">
        <v>2</v>
      </c>
      <c r="G2413" s="15" t="s">
        <v>46</v>
      </c>
      <c r="H2413" s="64">
        <v>54114</v>
      </c>
      <c r="I2413" s="82"/>
    </row>
    <row r="2414" spans="1:9">
      <c r="A2414" s="23" t="s">
        <v>2727</v>
      </c>
      <c r="B2414" s="196">
        <v>12</v>
      </c>
      <c r="C2414" s="18">
        <v>1</v>
      </c>
      <c r="D2414" s="9" t="s">
        <v>6</v>
      </c>
      <c r="E2414" s="9" t="s">
        <v>13</v>
      </c>
      <c r="F2414" s="18">
        <v>2</v>
      </c>
      <c r="G2414" s="15" t="s">
        <v>46</v>
      </c>
      <c r="H2414" s="64">
        <v>54114</v>
      </c>
      <c r="I2414" s="82"/>
    </row>
    <row r="2415" spans="1:9">
      <c r="A2415" s="23" t="s">
        <v>1076</v>
      </c>
      <c r="B2415" s="196">
        <v>11</v>
      </c>
      <c r="C2415" s="18">
        <v>1</v>
      </c>
      <c r="D2415" s="9" t="s">
        <v>6</v>
      </c>
      <c r="E2415" s="9" t="s">
        <v>13</v>
      </c>
      <c r="F2415" s="18">
        <v>2</v>
      </c>
      <c r="G2415" s="15" t="s">
        <v>46</v>
      </c>
      <c r="H2415" s="64">
        <v>54114</v>
      </c>
      <c r="I2415" s="83">
        <f>B2415+B2393+B2392+B2391+B2390+B2389+B2388+B2386+B2385+B2384+B2383+B2382+B2381+B2380+B2379+B2378+B2377+B2394+B2396+B2395+B2397+B2387+B2399+B2398+B2400+B2401+B2402+B2403+B2404+B2405+B2406+B2407+B2408+B2409+B2410+B2411+B2412+B2413+B2414</f>
        <v>1630.65</v>
      </c>
    </row>
    <row r="2416" spans="1:9" ht="15" customHeight="1">
      <c r="A2416" s="23" t="s">
        <v>241</v>
      </c>
      <c r="B2416" s="196">
        <v>100</v>
      </c>
      <c r="C2416" s="18">
        <v>1</v>
      </c>
      <c r="D2416" s="9" t="s">
        <v>6</v>
      </c>
      <c r="E2416" s="9" t="s">
        <v>13</v>
      </c>
      <c r="F2416" s="18">
        <v>2</v>
      </c>
      <c r="G2416" s="15" t="s">
        <v>46</v>
      </c>
      <c r="H2416" s="64">
        <v>54115</v>
      </c>
      <c r="I2416" s="82"/>
    </row>
    <row r="2417" spans="1:9">
      <c r="A2417" s="23" t="s">
        <v>2728</v>
      </c>
      <c r="B2417" s="196">
        <v>100</v>
      </c>
      <c r="C2417" s="18">
        <v>1</v>
      </c>
      <c r="D2417" s="9" t="s">
        <v>6</v>
      </c>
      <c r="E2417" s="9" t="s">
        <v>13</v>
      </c>
      <c r="F2417" s="18">
        <v>2</v>
      </c>
      <c r="G2417" s="15" t="s">
        <v>46</v>
      </c>
      <c r="H2417" s="64">
        <v>54115</v>
      </c>
      <c r="I2417" s="82"/>
    </row>
    <row r="2418" spans="1:9" ht="14.25" customHeight="1">
      <c r="A2418" s="23" t="s">
        <v>2729</v>
      </c>
      <c r="B2418" s="196">
        <v>160</v>
      </c>
      <c r="C2418" s="18">
        <v>1</v>
      </c>
      <c r="D2418" s="9" t="s">
        <v>6</v>
      </c>
      <c r="E2418" s="9" t="s">
        <v>13</v>
      </c>
      <c r="F2418" s="18">
        <v>2</v>
      </c>
      <c r="G2418" s="15" t="s">
        <v>46</v>
      </c>
      <c r="H2418" s="64">
        <v>54115</v>
      </c>
      <c r="I2418" s="82"/>
    </row>
    <row r="2419" spans="1:9">
      <c r="A2419" s="23" t="s">
        <v>2730</v>
      </c>
      <c r="B2419" s="196">
        <v>100</v>
      </c>
      <c r="C2419" s="18">
        <v>1</v>
      </c>
      <c r="D2419" s="9" t="s">
        <v>6</v>
      </c>
      <c r="E2419" s="9" t="s">
        <v>13</v>
      </c>
      <c r="F2419" s="18">
        <v>2</v>
      </c>
      <c r="G2419" s="15" t="s">
        <v>46</v>
      </c>
      <c r="H2419" s="64">
        <v>54115</v>
      </c>
      <c r="I2419" s="82"/>
    </row>
    <row r="2420" spans="1:9">
      <c r="A2420" s="23" t="s">
        <v>2731</v>
      </c>
      <c r="B2420" s="196">
        <v>100</v>
      </c>
      <c r="C2420" s="18">
        <v>1</v>
      </c>
      <c r="D2420" s="9" t="s">
        <v>6</v>
      </c>
      <c r="E2420" s="9" t="s">
        <v>13</v>
      </c>
      <c r="F2420" s="18">
        <v>2</v>
      </c>
      <c r="G2420" s="15" t="s">
        <v>46</v>
      </c>
      <c r="H2420" s="64">
        <v>54115</v>
      </c>
      <c r="I2420" s="82"/>
    </row>
    <row r="2421" spans="1:9">
      <c r="A2421" s="23" t="s">
        <v>2732</v>
      </c>
      <c r="B2421" s="196">
        <v>100</v>
      </c>
      <c r="C2421" s="18">
        <v>1</v>
      </c>
      <c r="D2421" s="9" t="s">
        <v>6</v>
      </c>
      <c r="E2421" s="9" t="s">
        <v>13</v>
      </c>
      <c r="F2421" s="18">
        <v>2</v>
      </c>
      <c r="G2421" s="15" t="s">
        <v>46</v>
      </c>
      <c r="H2421" s="64">
        <v>54115</v>
      </c>
      <c r="I2421" s="82"/>
    </row>
    <row r="2422" spans="1:9">
      <c r="A2422" s="23" t="s">
        <v>2733</v>
      </c>
      <c r="B2422" s="196">
        <v>240</v>
      </c>
      <c r="C2422" s="18">
        <v>1</v>
      </c>
      <c r="D2422" s="9" t="s">
        <v>6</v>
      </c>
      <c r="E2422" s="9" t="s">
        <v>13</v>
      </c>
      <c r="F2422" s="18">
        <v>2</v>
      </c>
      <c r="G2422" s="15" t="s">
        <v>46</v>
      </c>
      <c r="H2422" s="64">
        <v>54115</v>
      </c>
      <c r="I2422" s="82"/>
    </row>
    <row r="2423" spans="1:9">
      <c r="A2423" s="23" t="s">
        <v>2734</v>
      </c>
      <c r="B2423" s="196">
        <v>240</v>
      </c>
      <c r="C2423" s="18">
        <v>1</v>
      </c>
      <c r="D2423" s="9" t="s">
        <v>6</v>
      </c>
      <c r="E2423" s="9" t="s">
        <v>13</v>
      </c>
      <c r="F2423" s="18">
        <v>2</v>
      </c>
      <c r="G2423" s="15" t="s">
        <v>46</v>
      </c>
      <c r="H2423" s="64">
        <v>54115</v>
      </c>
      <c r="I2423" s="82"/>
    </row>
    <row r="2424" spans="1:9">
      <c r="A2424" s="23" t="s">
        <v>2735</v>
      </c>
      <c r="B2424" s="196">
        <v>240</v>
      </c>
      <c r="C2424" s="18">
        <v>1</v>
      </c>
      <c r="D2424" s="9" t="s">
        <v>6</v>
      </c>
      <c r="E2424" s="9" t="s">
        <v>13</v>
      </c>
      <c r="F2424" s="18">
        <v>2</v>
      </c>
      <c r="G2424" s="15" t="s">
        <v>46</v>
      </c>
      <c r="H2424" s="64">
        <v>54115</v>
      </c>
      <c r="I2424" s="82"/>
    </row>
    <row r="2425" spans="1:9">
      <c r="A2425" s="23" t="s">
        <v>2736</v>
      </c>
      <c r="B2425" s="196">
        <v>240</v>
      </c>
      <c r="C2425" s="18">
        <v>1</v>
      </c>
      <c r="D2425" s="9" t="s">
        <v>6</v>
      </c>
      <c r="E2425" s="9" t="s">
        <v>13</v>
      </c>
      <c r="F2425" s="18">
        <v>2</v>
      </c>
      <c r="G2425" s="15" t="s">
        <v>46</v>
      </c>
      <c r="H2425" s="64">
        <v>54115</v>
      </c>
      <c r="I2425" s="83">
        <f>B2425+B2417+B2416+B2418+B2419+B2420+B2421+B2422+B2423+B2424</f>
        <v>1620</v>
      </c>
    </row>
    <row r="2426" spans="1:9">
      <c r="A2426" s="23" t="s">
        <v>1037</v>
      </c>
      <c r="B2426" s="196">
        <v>1000</v>
      </c>
      <c r="C2426" s="18">
        <v>1</v>
      </c>
      <c r="D2426" s="9" t="s">
        <v>6</v>
      </c>
      <c r="E2426" s="9" t="s">
        <v>13</v>
      </c>
      <c r="F2426" s="18">
        <v>2</v>
      </c>
      <c r="G2426" s="15" t="s">
        <v>46</v>
      </c>
      <c r="H2426" s="64">
        <v>54118</v>
      </c>
      <c r="I2426" s="83">
        <f>B2426</f>
        <v>1000</v>
      </c>
    </row>
    <row r="2427" spans="1:9">
      <c r="A2427" s="23" t="s">
        <v>2738</v>
      </c>
      <c r="B2427" s="196">
        <v>5000</v>
      </c>
      <c r="C2427" s="18">
        <v>1</v>
      </c>
      <c r="D2427" s="9" t="s">
        <v>6</v>
      </c>
      <c r="E2427" s="9" t="s">
        <v>13</v>
      </c>
      <c r="F2427" s="18">
        <v>2</v>
      </c>
      <c r="G2427" s="15" t="s">
        <v>46</v>
      </c>
      <c r="H2427" s="64">
        <v>54313</v>
      </c>
      <c r="I2427" s="82"/>
    </row>
    <row r="2428" spans="1:9">
      <c r="A2428" s="23" t="s">
        <v>1077</v>
      </c>
      <c r="B2428" s="196">
        <v>4000</v>
      </c>
      <c r="C2428" s="18">
        <v>1</v>
      </c>
      <c r="D2428" s="9" t="s">
        <v>6</v>
      </c>
      <c r="E2428" s="9" t="s">
        <v>13</v>
      </c>
      <c r="F2428" s="18">
        <v>2</v>
      </c>
      <c r="G2428" s="15" t="s">
        <v>46</v>
      </c>
      <c r="H2428" s="64">
        <v>54313</v>
      </c>
      <c r="I2428" s="83">
        <f>B2428+B2427</f>
        <v>9000</v>
      </c>
    </row>
    <row r="2429" spans="1:9">
      <c r="A2429" s="105" t="s">
        <v>884</v>
      </c>
      <c r="B2429" s="195">
        <v>750</v>
      </c>
      <c r="C2429" s="12">
        <v>1</v>
      </c>
      <c r="D2429" s="9" t="s">
        <v>6</v>
      </c>
      <c r="E2429" s="9" t="s">
        <v>13</v>
      </c>
      <c r="F2429" s="12">
        <v>2</v>
      </c>
      <c r="G2429" s="9" t="s">
        <v>46</v>
      </c>
      <c r="H2429" s="16">
        <v>61101</v>
      </c>
      <c r="I2429" s="83"/>
    </row>
    <row r="2430" spans="1:9">
      <c r="A2430" s="105" t="s">
        <v>2663</v>
      </c>
      <c r="B2430" s="195">
        <v>700</v>
      </c>
      <c r="C2430" s="12">
        <v>1</v>
      </c>
      <c r="D2430" s="9" t="s">
        <v>6</v>
      </c>
      <c r="E2430" s="9" t="s">
        <v>13</v>
      </c>
      <c r="F2430" s="12">
        <v>2</v>
      </c>
      <c r="G2430" s="9" t="s">
        <v>46</v>
      </c>
      <c r="H2430" s="16">
        <v>61101</v>
      </c>
      <c r="I2430" s="83">
        <f>B2429+B2430</f>
        <v>1450</v>
      </c>
    </row>
    <row r="2431" spans="1:9" ht="15.75" customHeight="1">
      <c r="A2431" s="23" t="s">
        <v>1078</v>
      </c>
      <c r="B2431" s="195">
        <v>60</v>
      </c>
      <c r="C2431" s="18">
        <v>1</v>
      </c>
      <c r="D2431" s="9" t="s">
        <v>6</v>
      </c>
      <c r="E2431" s="9" t="s">
        <v>13</v>
      </c>
      <c r="F2431" s="18">
        <v>2</v>
      </c>
      <c r="G2431" s="15" t="s">
        <v>46</v>
      </c>
      <c r="H2431" s="64">
        <v>61102</v>
      </c>
      <c r="I2431" s="83"/>
    </row>
    <row r="2432" spans="1:9" ht="15" customHeight="1">
      <c r="A2432" s="23" t="s">
        <v>887</v>
      </c>
      <c r="B2432" s="195">
        <v>50</v>
      </c>
      <c r="C2432" s="18">
        <v>1</v>
      </c>
      <c r="D2432" s="9" t="s">
        <v>6</v>
      </c>
      <c r="E2432" s="9" t="s">
        <v>13</v>
      </c>
      <c r="F2432" s="18">
        <v>2</v>
      </c>
      <c r="G2432" s="15" t="s">
        <v>46</v>
      </c>
      <c r="H2432" s="64">
        <v>61102</v>
      </c>
      <c r="I2432" s="83"/>
    </row>
    <row r="2433" spans="1:9">
      <c r="A2433" s="23" t="s">
        <v>1080</v>
      </c>
      <c r="B2433" s="196">
        <v>700</v>
      </c>
      <c r="C2433" s="18">
        <v>1</v>
      </c>
      <c r="D2433" s="9" t="s">
        <v>6</v>
      </c>
      <c r="E2433" s="9" t="s">
        <v>13</v>
      </c>
      <c r="F2433" s="18">
        <v>2</v>
      </c>
      <c r="G2433" s="15" t="s">
        <v>46</v>
      </c>
      <c r="H2433" s="64">
        <v>61102</v>
      </c>
      <c r="I2433" s="83">
        <f>B2433+B2431+B2432</f>
        <v>810</v>
      </c>
    </row>
    <row r="2434" spans="1:9">
      <c r="A2434" s="97" t="s">
        <v>335</v>
      </c>
      <c r="B2434" s="196">
        <v>1500</v>
      </c>
      <c r="C2434" s="18">
        <v>1</v>
      </c>
      <c r="D2434" s="9" t="s">
        <v>6</v>
      </c>
      <c r="E2434" s="9" t="s">
        <v>13</v>
      </c>
      <c r="F2434" s="18">
        <v>2</v>
      </c>
      <c r="G2434" s="15" t="s">
        <v>46</v>
      </c>
      <c r="H2434" s="64">
        <v>61104</v>
      </c>
      <c r="I2434" s="83">
        <f>B2434</f>
        <v>1500</v>
      </c>
    </row>
    <row r="2435" spans="1:9" ht="15.75" thickBot="1">
      <c r="A2435" s="199" t="s">
        <v>1081</v>
      </c>
      <c r="B2435" s="198">
        <v>500</v>
      </c>
      <c r="C2435" s="123">
        <v>1</v>
      </c>
      <c r="D2435" s="9" t="s">
        <v>6</v>
      </c>
      <c r="E2435" s="9" t="s">
        <v>13</v>
      </c>
      <c r="F2435" s="123">
        <v>2</v>
      </c>
      <c r="G2435" s="69" t="s">
        <v>46</v>
      </c>
      <c r="H2435" s="70">
        <v>61199</v>
      </c>
      <c r="I2435" s="86">
        <f>B2435</f>
        <v>500</v>
      </c>
    </row>
    <row r="2436" spans="1:9" ht="19.5" customHeight="1" thickTop="1" thickBot="1">
      <c r="A2436" s="200" t="s">
        <v>3452</v>
      </c>
      <c r="B2436" s="190">
        <f>SUM(B2317:B2435)</f>
        <v>96995.82</v>
      </c>
      <c r="C2436" s="191"/>
      <c r="D2436" s="191"/>
      <c r="E2436" s="191"/>
      <c r="F2436" s="191"/>
      <c r="G2436" s="191"/>
      <c r="H2436" s="191"/>
      <c r="I2436" s="120">
        <f>SUM(I2317:I2435)</f>
        <v>96995.82</v>
      </c>
    </row>
    <row r="2437" spans="1:9" ht="15" customHeight="1" thickTop="1">
      <c r="A2437" s="414"/>
      <c r="B2437" s="192"/>
      <c r="C2437" s="193"/>
      <c r="D2437" s="193"/>
      <c r="E2437" s="193"/>
      <c r="F2437" s="193"/>
      <c r="G2437" s="193"/>
      <c r="H2437" s="193"/>
      <c r="I2437" s="52"/>
    </row>
    <row r="2438" spans="1:9">
      <c r="A2438" s="414"/>
      <c r="B2438" s="192"/>
      <c r="C2438" s="193"/>
      <c r="D2438" s="193"/>
      <c r="E2438" s="193"/>
      <c r="F2438" s="193"/>
      <c r="G2438" s="193"/>
      <c r="H2438" s="193"/>
      <c r="I2438" s="52"/>
    </row>
    <row r="2439" spans="1:9">
      <c r="A2439" s="414"/>
      <c r="B2439" s="192"/>
      <c r="C2439" s="193"/>
      <c r="D2439" s="193"/>
      <c r="E2439" s="193"/>
      <c r="F2439" s="193"/>
      <c r="G2439" s="193"/>
      <c r="H2439" s="193"/>
      <c r="I2439" s="52"/>
    </row>
    <row r="2440" spans="1:9">
      <c r="A2440" s="414"/>
      <c r="B2440" s="192"/>
      <c r="C2440" s="193"/>
      <c r="D2440" s="193"/>
      <c r="E2440" s="193"/>
      <c r="F2440" s="193"/>
      <c r="G2440" s="193"/>
      <c r="H2440" s="193"/>
      <c r="I2440" s="52"/>
    </row>
    <row r="2441" spans="1:9">
      <c r="A2441" s="414"/>
      <c r="B2441" s="192"/>
      <c r="C2441" s="193"/>
      <c r="D2441" s="193"/>
      <c r="E2441" s="193"/>
      <c r="F2441" s="193"/>
      <c r="G2441" s="193"/>
      <c r="H2441" s="193"/>
      <c r="I2441" s="52"/>
    </row>
    <row r="2442" spans="1:9">
      <c r="A2442" s="414"/>
      <c r="B2442" s="192"/>
      <c r="C2442" s="193"/>
      <c r="D2442" s="193"/>
      <c r="E2442" s="193"/>
      <c r="F2442" s="193"/>
      <c r="G2442" s="193"/>
      <c r="H2442" s="193"/>
      <c r="I2442" s="52"/>
    </row>
    <row r="2443" spans="1:9">
      <c r="A2443" s="414"/>
      <c r="B2443" s="192"/>
      <c r="C2443" s="193"/>
      <c r="D2443" s="193"/>
      <c r="E2443" s="193"/>
      <c r="F2443" s="193"/>
      <c r="G2443" s="193"/>
      <c r="H2443" s="193"/>
      <c r="I2443" s="52"/>
    </row>
    <row r="2444" spans="1:9">
      <c r="A2444" s="414"/>
      <c r="B2444" s="192"/>
      <c r="C2444" s="193"/>
      <c r="D2444" s="193"/>
      <c r="E2444" s="193"/>
      <c r="F2444" s="193"/>
      <c r="G2444" s="193"/>
      <c r="H2444" s="193"/>
      <c r="I2444" s="52"/>
    </row>
    <row r="2445" spans="1:9">
      <c r="A2445" s="414"/>
      <c r="B2445" s="192"/>
      <c r="C2445" s="193"/>
      <c r="D2445" s="193"/>
      <c r="E2445" s="193"/>
      <c r="F2445" s="193"/>
      <c r="G2445" s="193"/>
      <c r="H2445" s="193"/>
      <c r="I2445" s="52"/>
    </row>
    <row r="2446" spans="1:9" ht="12.75" customHeight="1">
      <c r="A2446" s="414"/>
      <c r="B2446" s="192"/>
      <c r="C2446" s="193"/>
      <c r="D2446" s="193"/>
      <c r="E2446" s="193"/>
      <c r="F2446" s="193"/>
      <c r="G2446" s="193"/>
      <c r="H2446" s="193"/>
      <c r="I2446" s="52"/>
    </row>
    <row r="2447" spans="1:9">
      <c r="A2447" s="414"/>
      <c r="B2447" s="192"/>
      <c r="C2447" s="193"/>
      <c r="D2447" s="193"/>
      <c r="E2447" s="193"/>
      <c r="F2447" s="193"/>
      <c r="G2447" s="193"/>
      <c r="H2447" s="193"/>
      <c r="I2447" s="52"/>
    </row>
    <row r="2448" spans="1:9">
      <c r="A2448" s="414"/>
      <c r="B2448" s="192"/>
      <c r="C2448" s="193"/>
      <c r="D2448" s="193"/>
      <c r="E2448" s="193"/>
      <c r="F2448" s="193"/>
      <c r="G2448" s="193"/>
      <c r="H2448" s="193"/>
      <c r="I2448" s="52"/>
    </row>
    <row r="2449" spans="1:9">
      <c r="A2449" s="414"/>
      <c r="B2449" s="192"/>
      <c r="C2449" s="193"/>
      <c r="D2449" s="193"/>
      <c r="E2449" s="193"/>
      <c r="F2449" s="193"/>
      <c r="G2449" s="193"/>
      <c r="H2449" s="193"/>
      <c r="I2449" s="52"/>
    </row>
    <row r="2450" spans="1:9">
      <c r="A2450" s="414"/>
      <c r="B2450" s="192"/>
      <c r="C2450" s="193"/>
      <c r="D2450" s="193"/>
      <c r="E2450" s="193"/>
      <c r="F2450" s="193"/>
      <c r="G2450" s="193"/>
      <c r="H2450" s="193"/>
      <c r="I2450" s="52"/>
    </row>
    <row r="2451" spans="1:9">
      <c r="A2451" s="414"/>
      <c r="B2451" s="192"/>
      <c r="C2451" s="193"/>
      <c r="D2451" s="193"/>
      <c r="E2451" s="193"/>
      <c r="F2451" s="193"/>
      <c r="G2451" s="193"/>
      <c r="H2451" s="193"/>
      <c r="I2451" s="52"/>
    </row>
    <row r="2452" spans="1:9">
      <c r="A2452" s="414"/>
      <c r="B2452" s="192"/>
      <c r="C2452" s="193"/>
      <c r="D2452" s="193"/>
      <c r="E2452" s="193"/>
      <c r="F2452" s="193"/>
      <c r="G2452" s="193"/>
      <c r="H2452" s="193"/>
      <c r="I2452" s="52"/>
    </row>
    <row r="2453" spans="1:9">
      <c r="A2453" s="414"/>
      <c r="B2453" s="192"/>
      <c r="C2453" s="193"/>
      <c r="D2453" s="193"/>
      <c r="E2453" s="193"/>
      <c r="F2453" s="193"/>
      <c r="G2453" s="193"/>
      <c r="H2453" s="193"/>
      <c r="I2453" s="52"/>
    </row>
    <row r="2454" spans="1:9">
      <c r="A2454" s="414"/>
      <c r="B2454" s="192"/>
      <c r="C2454" s="193"/>
      <c r="D2454" s="193"/>
      <c r="E2454" s="193"/>
      <c r="F2454" s="193"/>
      <c r="G2454" s="193"/>
      <c r="H2454" s="193"/>
      <c r="I2454" s="52"/>
    </row>
    <row r="2455" spans="1:9">
      <c r="A2455" s="414"/>
      <c r="B2455" s="192"/>
      <c r="C2455" s="193"/>
      <c r="D2455" s="193"/>
      <c r="E2455" s="193"/>
      <c r="F2455" s="193"/>
      <c r="G2455" s="193"/>
      <c r="H2455" s="193"/>
      <c r="I2455" s="52"/>
    </row>
    <row r="2456" spans="1:9" ht="21.75" customHeight="1">
      <c r="A2456" s="209" t="s">
        <v>3686</v>
      </c>
      <c r="B2456" s="194"/>
      <c r="C2456" s="89"/>
      <c r="D2456" s="89"/>
      <c r="E2456" s="89"/>
      <c r="F2456" s="89"/>
      <c r="G2456" s="89"/>
      <c r="H2456" s="89"/>
      <c r="I2456" s="36"/>
    </row>
    <row r="2457" spans="1:9" ht="31.5" customHeight="1">
      <c r="A2457" s="319" t="s">
        <v>35</v>
      </c>
      <c r="B2457" s="37" t="s">
        <v>36</v>
      </c>
      <c r="C2457" s="5" t="s">
        <v>37</v>
      </c>
      <c r="D2457" s="5" t="s">
        <v>38</v>
      </c>
      <c r="E2457" s="5" t="s">
        <v>39</v>
      </c>
      <c r="F2457" s="5" t="s">
        <v>40</v>
      </c>
      <c r="G2457" s="5" t="s">
        <v>41</v>
      </c>
      <c r="H2457" s="6" t="s">
        <v>42</v>
      </c>
      <c r="I2457" s="6" t="s">
        <v>43</v>
      </c>
    </row>
    <row r="2458" spans="1:9" ht="12.75" customHeight="1">
      <c r="A2458" s="96" t="s">
        <v>1082</v>
      </c>
      <c r="B2458" s="14">
        <v>13200</v>
      </c>
      <c r="C2458" s="12">
        <v>1</v>
      </c>
      <c r="D2458" s="9" t="s">
        <v>6</v>
      </c>
      <c r="E2458" s="9" t="s">
        <v>13</v>
      </c>
      <c r="F2458" s="9" t="s">
        <v>45</v>
      </c>
      <c r="G2458" s="9" t="s">
        <v>46</v>
      </c>
      <c r="H2458" s="63" t="s">
        <v>153</v>
      </c>
      <c r="I2458" s="82"/>
    </row>
    <row r="2459" spans="1:9" ht="12.75" customHeight="1">
      <c r="A2459" s="96" t="s">
        <v>3770</v>
      </c>
      <c r="B2459" s="14">
        <v>12000</v>
      </c>
      <c r="C2459" s="12">
        <v>1</v>
      </c>
      <c r="D2459" s="9" t="s">
        <v>6</v>
      </c>
      <c r="E2459" s="9" t="s">
        <v>13</v>
      </c>
      <c r="F2459" s="9" t="s">
        <v>45</v>
      </c>
      <c r="G2459" s="9" t="s">
        <v>46</v>
      </c>
      <c r="H2459" s="63" t="s">
        <v>153</v>
      </c>
      <c r="I2459" s="82"/>
    </row>
    <row r="2460" spans="1:9" ht="12.75" customHeight="1">
      <c r="A2460" s="96" t="s">
        <v>1083</v>
      </c>
      <c r="B2460" s="14">
        <v>8124</v>
      </c>
      <c r="C2460" s="12">
        <v>1</v>
      </c>
      <c r="D2460" s="9" t="s">
        <v>6</v>
      </c>
      <c r="E2460" s="9" t="s">
        <v>13</v>
      </c>
      <c r="F2460" s="9" t="s">
        <v>45</v>
      </c>
      <c r="G2460" s="9" t="s">
        <v>46</v>
      </c>
      <c r="H2460" s="63" t="s">
        <v>153</v>
      </c>
      <c r="I2460" s="82"/>
    </row>
    <row r="2461" spans="1:9" ht="12.75" customHeight="1">
      <c r="A2461" s="96" t="s">
        <v>1084</v>
      </c>
      <c r="B2461" s="14">
        <v>8700</v>
      </c>
      <c r="C2461" s="12">
        <v>1</v>
      </c>
      <c r="D2461" s="9" t="s">
        <v>6</v>
      </c>
      <c r="E2461" s="9" t="s">
        <v>13</v>
      </c>
      <c r="F2461" s="9" t="s">
        <v>45</v>
      </c>
      <c r="G2461" s="9" t="s">
        <v>46</v>
      </c>
      <c r="H2461" s="63" t="s">
        <v>153</v>
      </c>
      <c r="I2461" s="82"/>
    </row>
    <row r="2462" spans="1:9" ht="12.75" customHeight="1">
      <c r="A2462" s="96" t="s">
        <v>1085</v>
      </c>
      <c r="B2462" s="14">
        <v>7200</v>
      </c>
      <c r="C2462" s="12">
        <v>1</v>
      </c>
      <c r="D2462" s="9" t="s">
        <v>6</v>
      </c>
      <c r="E2462" s="9" t="s">
        <v>13</v>
      </c>
      <c r="F2462" s="9" t="s">
        <v>45</v>
      </c>
      <c r="G2462" s="9" t="s">
        <v>46</v>
      </c>
      <c r="H2462" s="63" t="s">
        <v>153</v>
      </c>
      <c r="I2462" s="82"/>
    </row>
    <row r="2463" spans="1:9" ht="12.75" customHeight="1">
      <c r="A2463" s="96" t="s">
        <v>1086</v>
      </c>
      <c r="B2463" s="14">
        <v>7380</v>
      </c>
      <c r="C2463" s="12">
        <v>1</v>
      </c>
      <c r="D2463" s="9" t="s">
        <v>6</v>
      </c>
      <c r="E2463" s="9" t="s">
        <v>13</v>
      </c>
      <c r="F2463" s="9" t="s">
        <v>45</v>
      </c>
      <c r="G2463" s="9" t="s">
        <v>46</v>
      </c>
      <c r="H2463" s="63" t="s">
        <v>153</v>
      </c>
      <c r="I2463" s="82"/>
    </row>
    <row r="2464" spans="1:9" ht="12.75" customHeight="1">
      <c r="A2464" s="96" t="s">
        <v>1087</v>
      </c>
      <c r="B2464" s="14">
        <v>8424</v>
      </c>
      <c r="C2464" s="12">
        <v>1</v>
      </c>
      <c r="D2464" s="9" t="s">
        <v>6</v>
      </c>
      <c r="E2464" s="9" t="s">
        <v>13</v>
      </c>
      <c r="F2464" s="9" t="s">
        <v>45</v>
      </c>
      <c r="G2464" s="9" t="s">
        <v>46</v>
      </c>
      <c r="H2464" s="63" t="s">
        <v>153</v>
      </c>
      <c r="I2464" s="82"/>
    </row>
    <row r="2465" spans="1:9" ht="12.75" customHeight="1">
      <c r="A2465" s="96" t="s">
        <v>1088</v>
      </c>
      <c r="B2465" s="14">
        <v>9300</v>
      </c>
      <c r="C2465" s="12">
        <v>1</v>
      </c>
      <c r="D2465" s="9" t="s">
        <v>6</v>
      </c>
      <c r="E2465" s="9" t="s">
        <v>13</v>
      </c>
      <c r="F2465" s="9" t="s">
        <v>45</v>
      </c>
      <c r="G2465" s="9" t="s">
        <v>46</v>
      </c>
      <c r="H2465" s="63" t="s">
        <v>153</v>
      </c>
      <c r="I2465" s="82"/>
    </row>
    <row r="2466" spans="1:9" ht="12.75" customHeight="1">
      <c r="A2466" s="96" t="s">
        <v>1089</v>
      </c>
      <c r="B2466" s="14">
        <v>7164</v>
      </c>
      <c r="C2466" s="12">
        <v>1</v>
      </c>
      <c r="D2466" s="9" t="s">
        <v>6</v>
      </c>
      <c r="E2466" s="9" t="s">
        <v>13</v>
      </c>
      <c r="F2466" s="9" t="s">
        <v>45</v>
      </c>
      <c r="G2466" s="9" t="s">
        <v>46</v>
      </c>
      <c r="H2466" s="63" t="s">
        <v>153</v>
      </c>
      <c r="I2466" s="82"/>
    </row>
    <row r="2467" spans="1:9" ht="12.75" customHeight="1">
      <c r="A2467" s="96" t="s">
        <v>1090</v>
      </c>
      <c r="B2467" s="14">
        <v>8400</v>
      </c>
      <c r="C2467" s="12">
        <v>1</v>
      </c>
      <c r="D2467" s="9" t="s">
        <v>6</v>
      </c>
      <c r="E2467" s="9" t="s">
        <v>13</v>
      </c>
      <c r="F2467" s="9" t="s">
        <v>45</v>
      </c>
      <c r="G2467" s="9" t="s">
        <v>46</v>
      </c>
      <c r="H2467" s="63" t="s">
        <v>153</v>
      </c>
      <c r="I2467" s="82"/>
    </row>
    <row r="2468" spans="1:9" ht="12.75" customHeight="1">
      <c r="A2468" s="96" t="s">
        <v>1091</v>
      </c>
      <c r="B2468" s="14">
        <v>6564</v>
      </c>
      <c r="C2468" s="12">
        <v>1</v>
      </c>
      <c r="D2468" s="9" t="s">
        <v>6</v>
      </c>
      <c r="E2468" s="9" t="s">
        <v>13</v>
      </c>
      <c r="F2468" s="9" t="s">
        <v>45</v>
      </c>
      <c r="G2468" s="9" t="s">
        <v>46</v>
      </c>
      <c r="H2468" s="63" t="s">
        <v>153</v>
      </c>
      <c r="I2468" s="82"/>
    </row>
    <row r="2469" spans="1:9" ht="12.75" customHeight="1">
      <c r="A2469" s="96" t="s">
        <v>1092</v>
      </c>
      <c r="B2469" s="14">
        <v>6204</v>
      </c>
      <c r="C2469" s="12">
        <v>1</v>
      </c>
      <c r="D2469" s="9" t="s">
        <v>6</v>
      </c>
      <c r="E2469" s="9" t="s">
        <v>13</v>
      </c>
      <c r="F2469" s="9" t="s">
        <v>45</v>
      </c>
      <c r="G2469" s="9" t="s">
        <v>46</v>
      </c>
      <c r="H2469" s="63" t="s">
        <v>153</v>
      </c>
      <c r="I2469" s="82"/>
    </row>
    <row r="2470" spans="1:9" ht="12.75" customHeight="1">
      <c r="A2470" s="327" t="s">
        <v>1093</v>
      </c>
      <c r="B2470" s="14">
        <v>9924</v>
      </c>
      <c r="C2470" s="12">
        <v>1</v>
      </c>
      <c r="D2470" s="9" t="s">
        <v>6</v>
      </c>
      <c r="E2470" s="9" t="s">
        <v>13</v>
      </c>
      <c r="F2470" s="9" t="s">
        <v>45</v>
      </c>
      <c r="G2470" s="9" t="s">
        <v>46</v>
      </c>
      <c r="H2470" s="63" t="s">
        <v>153</v>
      </c>
      <c r="I2470" s="82"/>
    </row>
    <row r="2471" spans="1:9" ht="12.75" customHeight="1">
      <c r="A2471" s="96" t="s">
        <v>1094</v>
      </c>
      <c r="B2471" s="14">
        <v>8364</v>
      </c>
      <c r="C2471" s="12">
        <v>1</v>
      </c>
      <c r="D2471" s="9" t="s">
        <v>6</v>
      </c>
      <c r="E2471" s="9" t="s">
        <v>13</v>
      </c>
      <c r="F2471" s="9" t="s">
        <v>45</v>
      </c>
      <c r="G2471" s="9" t="s">
        <v>46</v>
      </c>
      <c r="H2471" s="63" t="s">
        <v>153</v>
      </c>
      <c r="I2471" s="82"/>
    </row>
    <row r="2472" spans="1:9" ht="12.75" customHeight="1">
      <c r="A2472" s="96" t="s">
        <v>1094</v>
      </c>
      <c r="B2472" s="14">
        <v>9600</v>
      </c>
      <c r="C2472" s="12">
        <v>1</v>
      </c>
      <c r="D2472" s="9" t="s">
        <v>6</v>
      </c>
      <c r="E2472" s="9" t="s">
        <v>13</v>
      </c>
      <c r="F2472" s="9" t="s">
        <v>45</v>
      </c>
      <c r="G2472" s="9" t="s">
        <v>46</v>
      </c>
      <c r="H2472" s="63" t="s">
        <v>153</v>
      </c>
      <c r="I2472" s="82"/>
    </row>
    <row r="2473" spans="1:9" ht="12.75" customHeight="1">
      <c r="A2473" s="96" t="s">
        <v>1095</v>
      </c>
      <c r="B2473" s="14">
        <v>7164</v>
      </c>
      <c r="C2473" s="12">
        <v>1</v>
      </c>
      <c r="D2473" s="9" t="s">
        <v>6</v>
      </c>
      <c r="E2473" s="9" t="s">
        <v>13</v>
      </c>
      <c r="F2473" s="9" t="s">
        <v>45</v>
      </c>
      <c r="G2473" s="9" t="s">
        <v>46</v>
      </c>
      <c r="H2473" s="63" t="s">
        <v>153</v>
      </c>
      <c r="I2473" s="82"/>
    </row>
    <row r="2474" spans="1:9" ht="12.75" customHeight="1">
      <c r="A2474" s="96" t="s">
        <v>1096</v>
      </c>
      <c r="B2474" s="14">
        <v>9300</v>
      </c>
      <c r="C2474" s="12">
        <v>1</v>
      </c>
      <c r="D2474" s="9" t="s">
        <v>6</v>
      </c>
      <c r="E2474" s="9" t="s">
        <v>13</v>
      </c>
      <c r="F2474" s="9" t="s">
        <v>45</v>
      </c>
      <c r="G2474" s="9" t="s">
        <v>46</v>
      </c>
      <c r="H2474" s="63" t="s">
        <v>153</v>
      </c>
      <c r="I2474" s="82"/>
    </row>
    <row r="2475" spans="1:9">
      <c r="A2475" s="96" t="s">
        <v>1097</v>
      </c>
      <c r="B2475" s="14">
        <v>7164</v>
      </c>
      <c r="C2475" s="12">
        <v>1</v>
      </c>
      <c r="D2475" s="9" t="s">
        <v>6</v>
      </c>
      <c r="E2475" s="9" t="s">
        <v>13</v>
      </c>
      <c r="F2475" s="9" t="s">
        <v>45</v>
      </c>
      <c r="G2475" s="9" t="s">
        <v>46</v>
      </c>
      <c r="H2475" s="63" t="s">
        <v>153</v>
      </c>
      <c r="I2475" s="82"/>
    </row>
    <row r="2476" spans="1:9">
      <c r="A2476" s="96" t="s">
        <v>1098</v>
      </c>
      <c r="B2476" s="14">
        <v>6204</v>
      </c>
      <c r="C2476" s="12">
        <v>1</v>
      </c>
      <c r="D2476" s="9" t="s">
        <v>6</v>
      </c>
      <c r="E2476" s="9" t="s">
        <v>13</v>
      </c>
      <c r="F2476" s="9" t="s">
        <v>45</v>
      </c>
      <c r="G2476" s="9" t="s">
        <v>46</v>
      </c>
      <c r="H2476" s="63" t="s">
        <v>153</v>
      </c>
      <c r="I2476" s="82"/>
    </row>
    <row r="2477" spans="1:9">
      <c r="A2477" s="96" t="s">
        <v>3771</v>
      </c>
      <c r="B2477" s="14">
        <v>5004</v>
      </c>
      <c r="C2477" s="12">
        <v>1</v>
      </c>
      <c r="D2477" s="9" t="s">
        <v>6</v>
      </c>
      <c r="E2477" s="9" t="s">
        <v>13</v>
      </c>
      <c r="F2477" s="9" t="s">
        <v>45</v>
      </c>
      <c r="G2477" s="9" t="s">
        <v>46</v>
      </c>
      <c r="H2477" s="63" t="s">
        <v>153</v>
      </c>
      <c r="I2477" s="83">
        <f>B2477+B2476+B2475+B2474+B2472+B2471+B2470+B2468+B2467+B2466+B2465+B2464+B2463+B2462+B2461+B2458+B2469+B2473+B2460+B2459</f>
        <v>165384</v>
      </c>
    </row>
    <row r="2478" spans="1:9" ht="14.25" customHeight="1">
      <c r="A2478" s="96" t="s">
        <v>2981</v>
      </c>
      <c r="B2478" s="14">
        <v>1100</v>
      </c>
      <c r="C2478" s="12">
        <v>1</v>
      </c>
      <c r="D2478" s="9" t="s">
        <v>6</v>
      </c>
      <c r="E2478" s="9" t="s">
        <v>13</v>
      </c>
      <c r="F2478" s="9" t="s">
        <v>44</v>
      </c>
      <c r="G2478" s="9" t="s">
        <v>3291</v>
      </c>
      <c r="H2478" s="63" t="s">
        <v>155</v>
      </c>
      <c r="I2478" s="82"/>
    </row>
    <row r="2479" spans="1:9" ht="14.25" customHeight="1">
      <c r="A2479" s="96" t="s">
        <v>3895</v>
      </c>
      <c r="B2479" s="14">
        <v>1000</v>
      </c>
      <c r="C2479" s="12">
        <v>1</v>
      </c>
      <c r="D2479" s="9" t="s">
        <v>6</v>
      </c>
      <c r="E2479" s="9" t="s">
        <v>13</v>
      </c>
      <c r="F2479" s="9" t="s">
        <v>44</v>
      </c>
      <c r="G2479" s="9" t="s">
        <v>3291</v>
      </c>
      <c r="H2479" s="63" t="s">
        <v>155</v>
      </c>
      <c r="I2479" s="82"/>
    </row>
    <row r="2480" spans="1:9" ht="14.25" customHeight="1">
      <c r="A2480" s="96" t="s">
        <v>2982</v>
      </c>
      <c r="B2480" s="14">
        <v>677</v>
      </c>
      <c r="C2480" s="12">
        <v>1</v>
      </c>
      <c r="D2480" s="9" t="s">
        <v>6</v>
      </c>
      <c r="E2480" s="9" t="s">
        <v>13</v>
      </c>
      <c r="F2480" s="9" t="s">
        <v>44</v>
      </c>
      <c r="G2480" s="9" t="s">
        <v>3291</v>
      </c>
      <c r="H2480" s="63" t="s">
        <v>155</v>
      </c>
      <c r="I2480" s="82"/>
    </row>
    <row r="2481" spans="1:9" ht="14.25" customHeight="1">
      <c r="A2481" s="85" t="s">
        <v>2983</v>
      </c>
      <c r="B2481" s="14">
        <v>725</v>
      </c>
      <c r="C2481" s="12">
        <v>1</v>
      </c>
      <c r="D2481" s="9" t="s">
        <v>6</v>
      </c>
      <c r="E2481" s="9" t="s">
        <v>13</v>
      </c>
      <c r="F2481" s="9" t="s">
        <v>44</v>
      </c>
      <c r="G2481" s="9" t="s">
        <v>3291</v>
      </c>
      <c r="H2481" s="63" t="s">
        <v>155</v>
      </c>
      <c r="I2481" s="82"/>
    </row>
    <row r="2482" spans="1:9" ht="14.25" customHeight="1">
      <c r="A2482" s="85" t="s">
        <v>2984</v>
      </c>
      <c r="B2482" s="14">
        <v>600</v>
      </c>
      <c r="C2482" s="12">
        <v>1</v>
      </c>
      <c r="D2482" s="9" t="s">
        <v>6</v>
      </c>
      <c r="E2482" s="9" t="s">
        <v>13</v>
      </c>
      <c r="F2482" s="9" t="s">
        <v>44</v>
      </c>
      <c r="G2482" s="9" t="s">
        <v>3291</v>
      </c>
      <c r="H2482" s="63" t="s">
        <v>155</v>
      </c>
      <c r="I2482" s="82"/>
    </row>
    <row r="2483" spans="1:9" ht="14.25" customHeight="1">
      <c r="A2483" s="85" t="s">
        <v>2985</v>
      </c>
      <c r="B2483" s="14">
        <v>615</v>
      </c>
      <c r="C2483" s="12">
        <v>1</v>
      </c>
      <c r="D2483" s="9" t="s">
        <v>6</v>
      </c>
      <c r="E2483" s="9" t="s">
        <v>13</v>
      </c>
      <c r="F2483" s="9" t="s">
        <v>44</v>
      </c>
      <c r="G2483" s="9" t="s">
        <v>3291</v>
      </c>
      <c r="H2483" s="63" t="s">
        <v>155</v>
      </c>
      <c r="I2483" s="82"/>
    </row>
    <row r="2484" spans="1:9" ht="14.25" customHeight="1">
      <c r="A2484" s="85" t="s">
        <v>2986</v>
      </c>
      <c r="B2484" s="14">
        <v>702</v>
      </c>
      <c r="C2484" s="12">
        <v>1</v>
      </c>
      <c r="D2484" s="9" t="s">
        <v>6</v>
      </c>
      <c r="E2484" s="9" t="s">
        <v>13</v>
      </c>
      <c r="F2484" s="9" t="s">
        <v>44</v>
      </c>
      <c r="G2484" s="9" t="s">
        <v>3291</v>
      </c>
      <c r="H2484" s="63" t="s">
        <v>155</v>
      </c>
      <c r="I2484" s="82"/>
    </row>
    <row r="2485" spans="1:9" ht="14.25" customHeight="1">
      <c r="A2485" s="85" t="s">
        <v>2987</v>
      </c>
      <c r="B2485" s="14">
        <v>775</v>
      </c>
      <c r="C2485" s="12">
        <v>1</v>
      </c>
      <c r="D2485" s="9" t="s">
        <v>6</v>
      </c>
      <c r="E2485" s="9" t="s">
        <v>13</v>
      </c>
      <c r="F2485" s="9" t="s">
        <v>44</v>
      </c>
      <c r="G2485" s="9" t="s">
        <v>3291</v>
      </c>
      <c r="H2485" s="63" t="s">
        <v>155</v>
      </c>
      <c r="I2485" s="82"/>
    </row>
    <row r="2486" spans="1:9" ht="14.25" customHeight="1">
      <c r="A2486" s="85" t="s">
        <v>2988</v>
      </c>
      <c r="B2486" s="14">
        <v>597</v>
      </c>
      <c r="C2486" s="12">
        <v>1</v>
      </c>
      <c r="D2486" s="9" t="s">
        <v>6</v>
      </c>
      <c r="E2486" s="9" t="s">
        <v>13</v>
      </c>
      <c r="F2486" s="9" t="s">
        <v>44</v>
      </c>
      <c r="G2486" s="9" t="s">
        <v>3291</v>
      </c>
      <c r="H2486" s="63" t="s">
        <v>155</v>
      </c>
      <c r="I2486" s="82"/>
    </row>
    <row r="2487" spans="1:9" ht="14.25" customHeight="1">
      <c r="A2487" s="85" t="s">
        <v>2989</v>
      </c>
      <c r="B2487" s="14">
        <v>700</v>
      </c>
      <c r="C2487" s="12">
        <v>1</v>
      </c>
      <c r="D2487" s="9" t="s">
        <v>6</v>
      </c>
      <c r="E2487" s="9" t="s">
        <v>13</v>
      </c>
      <c r="F2487" s="9" t="s">
        <v>44</v>
      </c>
      <c r="G2487" s="9" t="s">
        <v>3291</v>
      </c>
      <c r="H2487" s="63" t="s">
        <v>155</v>
      </c>
      <c r="I2487" s="82"/>
    </row>
    <row r="2488" spans="1:9" ht="14.25" customHeight="1">
      <c r="A2488" s="85" t="s">
        <v>2990</v>
      </c>
      <c r="B2488" s="14">
        <v>547</v>
      </c>
      <c r="C2488" s="12">
        <v>1</v>
      </c>
      <c r="D2488" s="9" t="s">
        <v>6</v>
      </c>
      <c r="E2488" s="9" t="s">
        <v>13</v>
      </c>
      <c r="F2488" s="9" t="s">
        <v>44</v>
      </c>
      <c r="G2488" s="9" t="s">
        <v>3291</v>
      </c>
      <c r="H2488" s="63" t="s">
        <v>155</v>
      </c>
      <c r="I2488" s="82"/>
    </row>
    <row r="2489" spans="1:9" ht="14.25" customHeight="1">
      <c r="A2489" s="85" t="s">
        <v>2991</v>
      </c>
      <c r="B2489" s="14">
        <v>517</v>
      </c>
      <c r="C2489" s="12">
        <v>1</v>
      </c>
      <c r="D2489" s="9" t="s">
        <v>6</v>
      </c>
      <c r="E2489" s="9" t="s">
        <v>13</v>
      </c>
      <c r="F2489" s="9" t="s">
        <v>44</v>
      </c>
      <c r="G2489" s="9" t="s">
        <v>3291</v>
      </c>
      <c r="H2489" s="63" t="s">
        <v>155</v>
      </c>
      <c r="I2489" s="82"/>
    </row>
    <row r="2490" spans="1:9" ht="14.25" customHeight="1">
      <c r="A2490" s="201" t="s">
        <v>2992</v>
      </c>
      <c r="B2490" s="14">
        <v>827</v>
      </c>
      <c r="C2490" s="12">
        <v>1</v>
      </c>
      <c r="D2490" s="9" t="s">
        <v>6</v>
      </c>
      <c r="E2490" s="9" t="s">
        <v>13</v>
      </c>
      <c r="F2490" s="9" t="s">
        <v>44</v>
      </c>
      <c r="G2490" s="9" t="s">
        <v>3291</v>
      </c>
      <c r="H2490" s="63" t="s">
        <v>155</v>
      </c>
      <c r="I2490" s="82"/>
    </row>
    <row r="2491" spans="1:9" ht="14.25" customHeight="1">
      <c r="A2491" s="85" t="s">
        <v>2993</v>
      </c>
      <c r="B2491" s="14">
        <v>697</v>
      </c>
      <c r="C2491" s="12">
        <v>1</v>
      </c>
      <c r="D2491" s="9" t="s">
        <v>6</v>
      </c>
      <c r="E2491" s="9" t="s">
        <v>13</v>
      </c>
      <c r="F2491" s="9" t="s">
        <v>44</v>
      </c>
      <c r="G2491" s="9" t="s">
        <v>3291</v>
      </c>
      <c r="H2491" s="63" t="s">
        <v>155</v>
      </c>
      <c r="I2491" s="82"/>
    </row>
    <row r="2492" spans="1:9" ht="14.25" customHeight="1">
      <c r="A2492" s="85" t="s">
        <v>2993</v>
      </c>
      <c r="B2492" s="14">
        <v>800</v>
      </c>
      <c r="C2492" s="12">
        <v>1</v>
      </c>
      <c r="D2492" s="9" t="s">
        <v>6</v>
      </c>
      <c r="E2492" s="9" t="s">
        <v>13</v>
      </c>
      <c r="F2492" s="9" t="s">
        <v>44</v>
      </c>
      <c r="G2492" s="9" t="s">
        <v>3291</v>
      </c>
      <c r="H2492" s="63" t="s">
        <v>155</v>
      </c>
      <c r="I2492" s="82"/>
    </row>
    <row r="2493" spans="1:9" ht="14.25" customHeight="1">
      <c r="A2493" s="85" t="s">
        <v>2994</v>
      </c>
      <c r="B2493" s="14">
        <v>597</v>
      </c>
      <c r="C2493" s="12">
        <v>1</v>
      </c>
      <c r="D2493" s="9" t="s">
        <v>6</v>
      </c>
      <c r="E2493" s="9" t="s">
        <v>13</v>
      </c>
      <c r="F2493" s="9" t="s">
        <v>44</v>
      </c>
      <c r="G2493" s="9" t="s">
        <v>3291</v>
      </c>
      <c r="H2493" s="63" t="s">
        <v>155</v>
      </c>
      <c r="I2493" s="82"/>
    </row>
    <row r="2494" spans="1:9" ht="14.25" customHeight="1">
      <c r="A2494" s="85" t="s">
        <v>3896</v>
      </c>
      <c r="B2494" s="14">
        <v>775</v>
      </c>
      <c r="C2494" s="12">
        <v>1</v>
      </c>
      <c r="D2494" s="9" t="s">
        <v>6</v>
      </c>
      <c r="E2494" s="9" t="s">
        <v>13</v>
      </c>
      <c r="F2494" s="9" t="s">
        <v>44</v>
      </c>
      <c r="G2494" s="9" t="s">
        <v>3291</v>
      </c>
      <c r="H2494" s="63" t="s">
        <v>155</v>
      </c>
      <c r="I2494" s="82"/>
    </row>
    <row r="2495" spans="1:9" ht="14.25" customHeight="1">
      <c r="A2495" s="96" t="s">
        <v>2995</v>
      </c>
      <c r="B2495" s="14">
        <v>597</v>
      </c>
      <c r="C2495" s="12">
        <v>1</v>
      </c>
      <c r="D2495" s="9" t="s">
        <v>6</v>
      </c>
      <c r="E2495" s="9" t="s">
        <v>13</v>
      </c>
      <c r="F2495" s="9" t="s">
        <v>44</v>
      </c>
      <c r="G2495" s="9" t="s">
        <v>3291</v>
      </c>
      <c r="H2495" s="63" t="s">
        <v>155</v>
      </c>
      <c r="I2495" s="82"/>
    </row>
    <row r="2496" spans="1:9" ht="14.25" customHeight="1">
      <c r="A2496" s="96" t="s">
        <v>2996</v>
      </c>
      <c r="B2496" s="14">
        <v>517</v>
      </c>
      <c r="C2496" s="12">
        <v>1</v>
      </c>
      <c r="D2496" s="9" t="s">
        <v>6</v>
      </c>
      <c r="E2496" s="9" t="s">
        <v>13</v>
      </c>
      <c r="F2496" s="9" t="s">
        <v>44</v>
      </c>
      <c r="G2496" s="9" t="s">
        <v>3291</v>
      </c>
      <c r="H2496" s="63" t="s">
        <v>155</v>
      </c>
      <c r="I2496" s="82"/>
    </row>
    <row r="2497" spans="1:9" ht="14.25" customHeight="1">
      <c r="A2497" s="96" t="s">
        <v>3897</v>
      </c>
      <c r="B2497" s="14">
        <v>417</v>
      </c>
      <c r="C2497" s="12">
        <v>1</v>
      </c>
      <c r="D2497" s="9" t="s">
        <v>6</v>
      </c>
      <c r="E2497" s="9" t="s">
        <v>13</v>
      </c>
      <c r="F2497" s="9" t="s">
        <v>44</v>
      </c>
      <c r="G2497" s="9" t="s">
        <v>3291</v>
      </c>
      <c r="H2497" s="63" t="s">
        <v>155</v>
      </c>
      <c r="I2497" s="83">
        <f>B2497+B2496+B2495+B2494+B2492+B2491+B2490+B2488+B2487+B2486+B2485+B2484+B2483+B2482+B2481+B2478+B2489+B2493+B2480+B2479</f>
        <v>13782</v>
      </c>
    </row>
    <row r="2498" spans="1:9" ht="13.5" customHeight="1">
      <c r="A2498" s="71" t="s">
        <v>3898</v>
      </c>
      <c r="B2498" s="74">
        <f>20*300</f>
        <v>6000</v>
      </c>
      <c r="C2498" s="9" t="s">
        <v>44</v>
      </c>
      <c r="D2498" s="9" t="s">
        <v>6</v>
      </c>
      <c r="E2498" s="9" t="s">
        <v>13</v>
      </c>
      <c r="F2498" s="9" t="s">
        <v>44</v>
      </c>
      <c r="G2498" s="9" t="s">
        <v>3291</v>
      </c>
      <c r="H2498" s="63">
        <v>51107</v>
      </c>
      <c r="I2498" s="83">
        <f>B2498</f>
        <v>6000</v>
      </c>
    </row>
    <row r="2499" spans="1:9" ht="12.75" customHeight="1">
      <c r="A2499" s="206" t="s">
        <v>1099</v>
      </c>
      <c r="B2499" s="14">
        <v>1072.5</v>
      </c>
      <c r="C2499" s="9" t="s">
        <v>44</v>
      </c>
      <c r="D2499" s="9" t="s">
        <v>6</v>
      </c>
      <c r="E2499" s="9" t="s">
        <v>13</v>
      </c>
      <c r="F2499" s="9" t="s">
        <v>45</v>
      </c>
      <c r="G2499" s="9" t="s">
        <v>46</v>
      </c>
      <c r="H2499" s="63" t="s">
        <v>157</v>
      </c>
      <c r="I2499" s="82"/>
    </row>
    <row r="2500" spans="1:9" ht="12.75" customHeight="1">
      <c r="A2500" s="206" t="s">
        <v>4048</v>
      </c>
      <c r="B2500" s="14">
        <v>975</v>
      </c>
      <c r="C2500" s="9" t="s">
        <v>44</v>
      </c>
      <c r="D2500" s="9" t="s">
        <v>6</v>
      </c>
      <c r="E2500" s="9" t="s">
        <v>13</v>
      </c>
      <c r="F2500" s="9" t="s">
        <v>45</v>
      </c>
      <c r="G2500" s="9" t="s">
        <v>46</v>
      </c>
      <c r="H2500" s="63" t="s">
        <v>157</v>
      </c>
      <c r="I2500" s="82"/>
    </row>
    <row r="2501" spans="1:9" ht="12.75" customHeight="1">
      <c r="A2501" s="206" t="s">
        <v>1100</v>
      </c>
      <c r="B2501" s="14">
        <v>660.08</v>
      </c>
      <c r="C2501" s="9" t="s">
        <v>44</v>
      </c>
      <c r="D2501" s="9" t="s">
        <v>6</v>
      </c>
      <c r="E2501" s="9" t="s">
        <v>13</v>
      </c>
      <c r="F2501" s="9" t="s">
        <v>45</v>
      </c>
      <c r="G2501" s="9" t="s">
        <v>46</v>
      </c>
      <c r="H2501" s="63" t="s">
        <v>157</v>
      </c>
      <c r="I2501" s="82"/>
    </row>
    <row r="2502" spans="1:9" ht="12.75" customHeight="1">
      <c r="A2502" s="206" t="s">
        <v>1101</v>
      </c>
      <c r="B2502" s="14">
        <v>706.88</v>
      </c>
      <c r="C2502" s="9" t="s">
        <v>44</v>
      </c>
      <c r="D2502" s="9" t="s">
        <v>6</v>
      </c>
      <c r="E2502" s="9" t="s">
        <v>13</v>
      </c>
      <c r="F2502" s="9" t="s">
        <v>45</v>
      </c>
      <c r="G2502" s="9" t="s">
        <v>46</v>
      </c>
      <c r="H2502" s="63" t="s">
        <v>157</v>
      </c>
      <c r="I2502" s="82"/>
    </row>
    <row r="2503" spans="1:9" ht="12.75" customHeight="1">
      <c r="A2503" s="206" t="s">
        <v>1102</v>
      </c>
      <c r="B2503" s="14">
        <v>585</v>
      </c>
      <c r="C2503" s="9" t="s">
        <v>44</v>
      </c>
      <c r="D2503" s="9" t="s">
        <v>6</v>
      </c>
      <c r="E2503" s="9" t="s">
        <v>13</v>
      </c>
      <c r="F2503" s="9" t="s">
        <v>45</v>
      </c>
      <c r="G2503" s="9" t="s">
        <v>46</v>
      </c>
      <c r="H2503" s="63" t="s">
        <v>157</v>
      </c>
      <c r="I2503" s="82"/>
    </row>
    <row r="2504" spans="1:9" ht="12.75" customHeight="1">
      <c r="A2504" s="206" t="s">
        <v>1103</v>
      </c>
      <c r="B2504" s="14">
        <v>599.63</v>
      </c>
      <c r="C2504" s="9" t="s">
        <v>44</v>
      </c>
      <c r="D2504" s="9" t="s">
        <v>6</v>
      </c>
      <c r="E2504" s="9" t="s">
        <v>13</v>
      </c>
      <c r="F2504" s="9" t="s">
        <v>45</v>
      </c>
      <c r="G2504" s="9" t="s">
        <v>46</v>
      </c>
      <c r="H2504" s="63" t="s">
        <v>157</v>
      </c>
      <c r="I2504" s="82"/>
    </row>
    <row r="2505" spans="1:9" ht="12.75" customHeight="1">
      <c r="A2505" s="206" t="s">
        <v>1104</v>
      </c>
      <c r="B2505" s="14">
        <v>684.45</v>
      </c>
      <c r="C2505" s="9" t="s">
        <v>44</v>
      </c>
      <c r="D2505" s="9" t="s">
        <v>6</v>
      </c>
      <c r="E2505" s="9" t="s">
        <v>13</v>
      </c>
      <c r="F2505" s="9" t="s">
        <v>45</v>
      </c>
      <c r="G2505" s="9" t="s">
        <v>46</v>
      </c>
      <c r="H2505" s="63" t="s">
        <v>157</v>
      </c>
      <c r="I2505" s="82"/>
    </row>
    <row r="2506" spans="1:9" ht="12.75" customHeight="1">
      <c r="A2506" s="206" t="s">
        <v>1105</v>
      </c>
      <c r="B2506" s="14">
        <v>755.63</v>
      </c>
      <c r="C2506" s="9" t="s">
        <v>44</v>
      </c>
      <c r="D2506" s="9" t="s">
        <v>6</v>
      </c>
      <c r="E2506" s="9" t="s">
        <v>13</v>
      </c>
      <c r="F2506" s="9" t="s">
        <v>45</v>
      </c>
      <c r="G2506" s="9" t="s">
        <v>46</v>
      </c>
      <c r="H2506" s="63" t="s">
        <v>157</v>
      </c>
      <c r="I2506" s="82"/>
    </row>
    <row r="2507" spans="1:9" ht="12.75" customHeight="1">
      <c r="A2507" s="206" t="s">
        <v>1106</v>
      </c>
      <c r="B2507" s="14">
        <v>582.08000000000004</v>
      </c>
      <c r="C2507" s="9" t="s">
        <v>44</v>
      </c>
      <c r="D2507" s="9" t="s">
        <v>6</v>
      </c>
      <c r="E2507" s="9" t="s">
        <v>13</v>
      </c>
      <c r="F2507" s="9" t="s">
        <v>45</v>
      </c>
      <c r="G2507" s="9" t="s">
        <v>46</v>
      </c>
      <c r="H2507" s="63" t="s">
        <v>157</v>
      </c>
      <c r="I2507" s="82"/>
    </row>
    <row r="2508" spans="1:9" ht="12.75" customHeight="1">
      <c r="A2508" s="206" t="s">
        <v>1107</v>
      </c>
      <c r="B2508" s="14">
        <v>682.5</v>
      </c>
      <c r="C2508" s="9" t="s">
        <v>44</v>
      </c>
      <c r="D2508" s="9" t="s">
        <v>6</v>
      </c>
      <c r="E2508" s="9" t="s">
        <v>13</v>
      </c>
      <c r="F2508" s="9" t="s">
        <v>45</v>
      </c>
      <c r="G2508" s="9" t="s">
        <v>46</v>
      </c>
      <c r="H2508" s="63" t="s">
        <v>157</v>
      </c>
      <c r="I2508" s="82"/>
    </row>
    <row r="2509" spans="1:9" ht="15.75" customHeight="1">
      <c r="A2509" s="206" t="s">
        <v>1108</v>
      </c>
      <c r="B2509" s="14">
        <v>533.33000000000004</v>
      </c>
      <c r="C2509" s="9" t="s">
        <v>44</v>
      </c>
      <c r="D2509" s="9" t="s">
        <v>6</v>
      </c>
      <c r="E2509" s="9" t="s">
        <v>13</v>
      </c>
      <c r="F2509" s="9" t="s">
        <v>45</v>
      </c>
      <c r="G2509" s="9" t="s">
        <v>46</v>
      </c>
      <c r="H2509" s="63" t="s">
        <v>157</v>
      </c>
      <c r="I2509" s="82"/>
    </row>
    <row r="2510" spans="1:9" ht="17.25" customHeight="1">
      <c r="A2510" s="206" t="s">
        <v>1109</v>
      </c>
      <c r="B2510" s="14">
        <v>504.08</v>
      </c>
      <c r="C2510" s="9" t="s">
        <v>44</v>
      </c>
      <c r="D2510" s="9" t="s">
        <v>6</v>
      </c>
      <c r="E2510" s="9" t="s">
        <v>13</v>
      </c>
      <c r="F2510" s="9" t="s">
        <v>45</v>
      </c>
      <c r="G2510" s="9" t="s">
        <v>46</v>
      </c>
      <c r="H2510" s="63" t="s">
        <v>157</v>
      </c>
      <c r="I2510" s="82"/>
    </row>
    <row r="2511" spans="1:9" ht="24.75" customHeight="1">
      <c r="A2511" s="207" t="s">
        <v>1110</v>
      </c>
      <c r="B2511" s="14">
        <v>806.33</v>
      </c>
      <c r="C2511" s="9" t="s">
        <v>44</v>
      </c>
      <c r="D2511" s="9" t="s">
        <v>6</v>
      </c>
      <c r="E2511" s="9" t="s">
        <v>13</v>
      </c>
      <c r="F2511" s="9" t="s">
        <v>45</v>
      </c>
      <c r="G2511" s="9" t="s">
        <v>46</v>
      </c>
      <c r="H2511" s="63" t="s">
        <v>157</v>
      </c>
      <c r="I2511" s="82"/>
    </row>
    <row r="2512" spans="1:9" ht="24.75" customHeight="1">
      <c r="A2512" s="206" t="s">
        <v>1111</v>
      </c>
      <c r="B2512" s="14">
        <v>679.58</v>
      </c>
      <c r="C2512" s="9" t="s">
        <v>44</v>
      </c>
      <c r="D2512" s="9" t="s">
        <v>6</v>
      </c>
      <c r="E2512" s="9" t="s">
        <v>13</v>
      </c>
      <c r="F2512" s="9" t="s">
        <v>45</v>
      </c>
      <c r="G2512" s="9" t="s">
        <v>46</v>
      </c>
      <c r="H2512" s="63" t="s">
        <v>157</v>
      </c>
      <c r="I2512" s="82"/>
    </row>
    <row r="2513" spans="1:9" ht="24.75" customHeight="1">
      <c r="A2513" s="206" t="s">
        <v>1111</v>
      </c>
      <c r="B2513" s="14">
        <v>780</v>
      </c>
      <c r="C2513" s="9" t="s">
        <v>44</v>
      </c>
      <c r="D2513" s="9" t="s">
        <v>6</v>
      </c>
      <c r="E2513" s="9" t="s">
        <v>13</v>
      </c>
      <c r="F2513" s="9" t="s">
        <v>45</v>
      </c>
      <c r="G2513" s="9" t="s">
        <v>46</v>
      </c>
      <c r="H2513" s="63" t="s">
        <v>157</v>
      </c>
      <c r="I2513" s="82"/>
    </row>
    <row r="2514" spans="1:9" ht="24.75" customHeight="1">
      <c r="A2514" s="206" t="s">
        <v>1112</v>
      </c>
      <c r="B2514" s="14">
        <v>582.08000000000004</v>
      </c>
      <c r="C2514" s="9" t="s">
        <v>44</v>
      </c>
      <c r="D2514" s="9" t="s">
        <v>6</v>
      </c>
      <c r="E2514" s="9" t="s">
        <v>13</v>
      </c>
      <c r="F2514" s="9" t="s">
        <v>45</v>
      </c>
      <c r="G2514" s="9" t="s">
        <v>46</v>
      </c>
      <c r="H2514" s="63" t="s">
        <v>157</v>
      </c>
      <c r="I2514" s="82"/>
    </row>
    <row r="2515" spans="1:9" ht="15" customHeight="1">
      <c r="A2515" s="206" t="s">
        <v>1113</v>
      </c>
      <c r="B2515" s="14">
        <v>755.63</v>
      </c>
      <c r="C2515" s="9" t="s">
        <v>44</v>
      </c>
      <c r="D2515" s="9" t="s">
        <v>6</v>
      </c>
      <c r="E2515" s="9" t="s">
        <v>13</v>
      </c>
      <c r="F2515" s="9" t="s">
        <v>45</v>
      </c>
      <c r="G2515" s="9" t="s">
        <v>46</v>
      </c>
      <c r="H2515" s="63" t="s">
        <v>157</v>
      </c>
      <c r="I2515" s="82"/>
    </row>
    <row r="2516" spans="1:9" ht="15" customHeight="1">
      <c r="A2516" s="206" t="s">
        <v>1114</v>
      </c>
      <c r="B2516" s="14">
        <v>582.08000000000004</v>
      </c>
      <c r="C2516" s="9" t="s">
        <v>44</v>
      </c>
      <c r="D2516" s="9" t="s">
        <v>6</v>
      </c>
      <c r="E2516" s="9" t="s">
        <v>13</v>
      </c>
      <c r="F2516" s="9" t="s">
        <v>45</v>
      </c>
      <c r="G2516" s="9" t="s">
        <v>46</v>
      </c>
      <c r="H2516" s="63" t="s">
        <v>157</v>
      </c>
      <c r="I2516" s="82"/>
    </row>
    <row r="2517" spans="1:9" ht="15" customHeight="1">
      <c r="A2517" s="206" t="s">
        <v>1116</v>
      </c>
      <c r="B2517" s="14">
        <v>504.08</v>
      </c>
      <c r="C2517" s="9" t="s">
        <v>44</v>
      </c>
      <c r="D2517" s="9" t="s">
        <v>6</v>
      </c>
      <c r="E2517" s="9" t="s">
        <v>13</v>
      </c>
      <c r="F2517" s="9" t="s">
        <v>1115</v>
      </c>
      <c r="G2517" s="9" t="s">
        <v>46</v>
      </c>
      <c r="H2517" s="63" t="s">
        <v>157</v>
      </c>
      <c r="I2517" s="82"/>
    </row>
    <row r="2518" spans="1:9" ht="15" customHeight="1">
      <c r="A2518" s="206" t="s">
        <v>4049</v>
      </c>
      <c r="B2518" s="14">
        <v>406.58</v>
      </c>
      <c r="C2518" s="9" t="s">
        <v>44</v>
      </c>
      <c r="D2518" s="9" t="s">
        <v>6</v>
      </c>
      <c r="E2518" s="9" t="s">
        <v>13</v>
      </c>
      <c r="F2518" s="9" t="s">
        <v>45</v>
      </c>
      <c r="G2518" s="9" t="s">
        <v>46</v>
      </c>
      <c r="H2518" s="63" t="s">
        <v>157</v>
      </c>
      <c r="I2518" s="83">
        <f>B2518+B2517+B2516+B2515+B2513+B2512+B2511+B2509+B2508+B2507+B2506+B2505+B2504+B2503+B2502+B2499+B2510+B2514+B2501+B2500</f>
        <v>13437.519999999999</v>
      </c>
    </row>
    <row r="2519" spans="1:9" ht="15" customHeight="1">
      <c r="A2519" s="30" t="s">
        <v>1117</v>
      </c>
      <c r="B2519" s="14">
        <v>130</v>
      </c>
      <c r="C2519" s="9" t="s">
        <v>44</v>
      </c>
      <c r="D2519" s="9" t="s">
        <v>6</v>
      </c>
      <c r="E2519" s="9" t="s">
        <v>13</v>
      </c>
      <c r="F2519" s="9" t="s">
        <v>45</v>
      </c>
      <c r="G2519" s="9" t="s">
        <v>46</v>
      </c>
      <c r="H2519" s="63" t="s">
        <v>157</v>
      </c>
      <c r="I2519" s="82"/>
    </row>
    <row r="2520" spans="1:9" ht="15" customHeight="1">
      <c r="A2520" s="30" t="s">
        <v>4044</v>
      </c>
      <c r="B2520" s="14">
        <v>130</v>
      </c>
      <c r="C2520" s="9" t="s">
        <v>44</v>
      </c>
      <c r="D2520" s="9" t="s">
        <v>6</v>
      </c>
      <c r="E2520" s="9" t="s">
        <v>13</v>
      </c>
      <c r="F2520" s="9" t="s">
        <v>45</v>
      </c>
      <c r="G2520" s="9" t="s">
        <v>46</v>
      </c>
      <c r="H2520" s="63" t="s">
        <v>157</v>
      </c>
      <c r="I2520" s="82"/>
    </row>
    <row r="2521" spans="1:9" ht="15" customHeight="1">
      <c r="A2521" s="30" t="s">
        <v>1118</v>
      </c>
      <c r="B2521" s="14">
        <v>88.01</v>
      </c>
      <c r="C2521" s="9" t="s">
        <v>44</v>
      </c>
      <c r="D2521" s="9" t="s">
        <v>6</v>
      </c>
      <c r="E2521" s="9" t="s">
        <v>13</v>
      </c>
      <c r="F2521" s="9" t="s">
        <v>45</v>
      </c>
      <c r="G2521" s="9" t="s">
        <v>46</v>
      </c>
      <c r="H2521" s="63" t="s">
        <v>157</v>
      </c>
      <c r="I2521" s="82"/>
    </row>
    <row r="2522" spans="1:9" ht="24.75" customHeight="1">
      <c r="A2522" s="30" t="s">
        <v>4045</v>
      </c>
      <c r="B2522" s="14">
        <v>94.25</v>
      </c>
      <c r="C2522" s="9" t="s">
        <v>44</v>
      </c>
      <c r="D2522" s="9" t="s">
        <v>6</v>
      </c>
      <c r="E2522" s="9" t="s">
        <v>13</v>
      </c>
      <c r="F2522" s="9" t="s">
        <v>45</v>
      </c>
      <c r="G2522" s="9" t="s">
        <v>46</v>
      </c>
      <c r="H2522" s="63" t="s">
        <v>157</v>
      </c>
      <c r="I2522" s="82"/>
    </row>
    <row r="2523" spans="1:9" ht="18" customHeight="1">
      <c r="A2523" s="85" t="s">
        <v>4046</v>
      </c>
      <c r="B2523" s="14">
        <v>78</v>
      </c>
      <c r="C2523" s="9" t="s">
        <v>44</v>
      </c>
      <c r="D2523" s="9" t="s">
        <v>6</v>
      </c>
      <c r="E2523" s="9" t="s">
        <v>13</v>
      </c>
      <c r="F2523" s="9" t="s">
        <v>45</v>
      </c>
      <c r="G2523" s="9" t="s">
        <v>46</v>
      </c>
      <c r="H2523" s="63" t="s">
        <v>157</v>
      </c>
      <c r="I2523" s="82"/>
    </row>
    <row r="2524" spans="1:9" ht="18" customHeight="1">
      <c r="A2524" s="85" t="s">
        <v>1119</v>
      </c>
      <c r="B2524" s="14">
        <v>79.95</v>
      </c>
      <c r="C2524" s="9" t="s">
        <v>44</v>
      </c>
      <c r="D2524" s="9" t="s">
        <v>6</v>
      </c>
      <c r="E2524" s="9" t="s">
        <v>13</v>
      </c>
      <c r="F2524" s="9" t="s">
        <v>45</v>
      </c>
      <c r="G2524" s="9" t="s">
        <v>46</v>
      </c>
      <c r="H2524" s="63" t="s">
        <v>157</v>
      </c>
      <c r="I2524" s="82"/>
    </row>
    <row r="2525" spans="1:9" ht="18" customHeight="1">
      <c r="A2525" s="85" t="s">
        <v>1120</v>
      </c>
      <c r="B2525" s="14">
        <v>91.26</v>
      </c>
      <c r="C2525" s="9" t="s">
        <v>44</v>
      </c>
      <c r="D2525" s="9" t="s">
        <v>6</v>
      </c>
      <c r="E2525" s="9" t="s">
        <v>13</v>
      </c>
      <c r="F2525" s="9" t="s">
        <v>45</v>
      </c>
      <c r="G2525" s="9" t="s">
        <v>46</v>
      </c>
      <c r="H2525" s="63" t="s">
        <v>157</v>
      </c>
      <c r="I2525" s="82"/>
    </row>
    <row r="2526" spans="1:9" ht="22.5" customHeight="1">
      <c r="A2526" s="85" t="s">
        <v>1121</v>
      </c>
      <c r="B2526" s="14">
        <v>100.75</v>
      </c>
      <c r="C2526" s="9" t="s">
        <v>44</v>
      </c>
      <c r="D2526" s="9" t="s">
        <v>6</v>
      </c>
      <c r="E2526" s="9" t="s">
        <v>13</v>
      </c>
      <c r="F2526" s="9" t="s">
        <v>45</v>
      </c>
      <c r="G2526" s="9" t="s">
        <v>46</v>
      </c>
      <c r="H2526" s="63" t="s">
        <v>157</v>
      </c>
      <c r="I2526" s="82"/>
    </row>
    <row r="2527" spans="1:9" ht="21.75" customHeight="1">
      <c r="A2527" s="85" t="s">
        <v>1122</v>
      </c>
      <c r="B2527" s="14">
        <v>77.61</v>
      </c>
      <c r="C2527" s="9" t="s">
        <v>44</v>
      </c>
      <c r="D2527" s="9" t="s">
        <v>6</v>
      </c>
      <c r="E2527" s="9" t="s">
        <v>13</v>
      </c>
      <c r="F2527" s="9" t="s">
        <v>45</v>
      </c>
      <c r="G2527" s="9" t="s">
        <v>46</v>
      </c>
      <c r="H2527" s="63" t="s">
        <v>157</v>
      </c>
      <c r="I2527" s="82"/>
    </row>
    <row r="2528" spans="1:9" ht="22.5" customHeight="1">
      <c r="A2528" s="85" t="s">
        <v>1123</v>
      </c>
      <c r="B2528" s="14">
        <v>91</v>
      </c>
      <c r="C2528" s="9" t="s">
        <v>44</v>
      </c>
      <c r="D2528" s="9" t="s">
        <v>6</v>
      </c>
      <c r="E2528" s="9" t="s">
        <v>13</v>
      </c>
      <c r="F2528" s="9" t="s">
        <v>45</v>
      </c>
      <c r="G2528" s="9" t="s">
        <v>46</v>
      </c>
      <c r="H2528" s="63" t="s">
        <v>157</v>
      </c>
      <c r="I2528" s="82"/>
    </row>
    <row r="2529" spans="1:9" ht="24" customHeight="1">
      <c r="A2529" s="85" t="s">
        <v>1124</v>
      </c>
      <c r="B2529" s="14">
        <v>71.11</v>
      </c>
      <c r="C2529" s="9" t="s">
        <v>44</v>
      </c>
      <c r="D2529" s="9" t="s">
        <v>6</v>
      </c>
      <c r="E2529" s="9" t="s">
        <v>13</v>
      </c>
      <c r="F2529" s="9" t="s">
        <v>45</v>
      </c>
      <c r="G2529" s="9" t="s">
        <v>46</v>
      </c>
      <c r="H2529" s="63" t="s">
        <v>157</v>
      </c>
      <c r="I2529" s="82"/>
    </row>
    <row r="2530" spans="1:9" ht="24" customHeight="1">
      <c r="A2530" s="85" t="s">
        <v>1125</v>
      </c>
      <c r="B2530" s="14">
        <v>67.209999999999994</v>
      </c>
      <c r="C2530" s="9" t="s">
        <v>44</v>
      </c>
      <c r="D2530" s="9" t="s">
        <v>6</v>
      </c>
      <c r="E2530" s="9" t="s">
        <v>13</v>
      </c>
      <c r="F2530" s="9" t="s">
        <v>45</v>
      </c>
      <c r="G2530" s="9" t="s">
        <v>46</v>
      </c>
      <c r="H2530" s="63" t="s">
        <v>157</v>
      </c>
      <c r="I2530" s="82"/>
    </row>
    <row r="2531" spans="1:9" ht="24" customHeight="1">
      <c r="A2531" s="201" t="s">
        <v>1126</v>
      </c>
      <c r="B2531" s="14">
        <v>107.51</v>
      </c>
      <c r="C2531" s="9" t="s">
        <v>44</v>
      </c>
      <c r="D2531" s="9" t="s">
        <v>6</v>
      </c>
      <c r="E2531" s="9" t="s">
        <v>13</v>
      </c>
      <c r="F2531" s="9" t="s">
        <v>45</v>
      </c>
      <c r="G2531" s="9" t="s">
        <v>46</v>
      </c>
      <c r="H2531" s="63" t="s">
        <v>157</v>
      </c>
      <c r="I2531" s="82"/>
    </row>
    <row r="2532" spans="1:9" ht="24" customHeight="1">
      <c r="A2532" s="85" t="s">
        <v>1127</v>
      </c>
      <c r="B2532" s="14">
        <v>90.61</v>
      </c>
      <c r="C2532" s="9" t="s">
        <v>44</v>
      </c>
      <c r="D2532" s="9" t="s">
        <v>6</v>
      </c>
      <c r="E2532" s="9" t="s">
        <v>13</v>
      </c>
      <c r="F2532" s="9" t="s">
        <v>45</v>
      </c>
      <c r="G2532" s="9" t="s">
        <v>46</v>
      </c>
      <c r="H2532" s="63" t="s">
        <v>157</v>
      </c>
      <c r="I2532" s="82"/>
    </row>
    <row r="2533" spans="1:9" ht="24" customHeight="1">
      <c r="A2533" s="85" t="s">
        <v>1127</v>
      </c>
      <c r="B2533" s="14">
        <v>104</v>
      </c>
      <c r="C2533" s="9" t="s">
        <v>44</v>
      </c>
      <c r="D2533" s="9" t="s">
        <v>6</v>
      </c>
      <c r="E2533" s="9" t="s">
        <v>13</v>
      </c>
      <c r="F2533" s="9" t="s">
        <v>45</v>
      </c>
      <c r="G2533" s="9" t="s">
        <v>46</v>
      </c>
      <c r="H2533" s="63" t="s">
        <v>157</v>
      </c>
      <c r="I2533" s="82"/>
    </row>
    <row r="2534" spans="1:9" ht="24" customHeight="1">
      <c r="A2534" s="85" t="s">
        <v>1128</v>
      </c>
      <c r="B2534" s="14">
        <v>77.61</v>
      </c>
      <c r="C2534" s="9" t="s">
        <v>44</v>
      </c>
      <c r="D2534" s="9" t="s">
        <v>6</v>
      </c>
      <c r="E2534" s="9" t="s">
        <v>13</v>
      </c>
      <c r="F2534" s="9" t="s">
        <v>45</v>
      </c>
      <c r="G2534" s="9" t="s">
        <v>46</v>
      </c>
      <c r="H2534" s="63" t="s">
        <v>157</v>
      </c>
      <c r="I2534" s="82"/>
    </row>
    <row r="2535" spans="1:9" ht="24" customHeight="1">
      <c r="A2535" s="85" t="s">
        <v>1129</v>
      </c>
      <c r="B2535" s="14">
        <v>100.75</v>
      </c>
      <c r="C2535" s="9" t="s">
        <v>44</v>
      </c>
      <c r="D2535" s="9" t="s">
        <v>6</v>
      </c>
      <c r="E2535" s="9" t="s">
        <v>13</v>
      </c>
      <c r="F2535" s="9" t="s">
        <v>45</v>
      </c>
      <c r="G2535" s="9" t="s">
        <v>46</v>
      </c>
      <c r="H2535" s="63" t="s">
        <v>157</v>
      </c>
      <c r="I2535" s="82"/>
    </row>
    <row r="2536" spans="1:9" ht="15" customHeight="1">
      <c r="A2536" s="96" t="s">
        <v>1130</v>
      </c>
      <c r="B2536" s="14">
        <v>77.61</v>
      </c>
      <c r="C2536" s="9" t="s">
        <v>44</v>
      </c>
      <c r="D2536" s="9" t="s">
        <v>6</v>
      </c>
      <c r="E2536" s="9" t="s">
        <v>13</v>
      </c>
      <c r="F2536" s="9" t="s">
        <v>45</v>
      </c>
      <c r="G2536" s="9" t="s">
        <v>46</v>
      </c>
      <c r="H2536" s="63" t="s">
        <v>157</v>
      </c>
      <c r="I2536" s="82"/>
    </row>
    <row r="2537" spans="1:9" ht="15" customHeight="1">
      <c r="A2537" s="96" t="s">
        <v>1131</v>
      </c>
      <c r="B2537" s="14">
        <v>67.209999999999994</v>
      </c>
      <c r="C2537" s="9" t="s">
        <v>44</v>
      </c>
      <c r="D2537" s="9" t="s">
        <v>6</v>
      </c>
      <c r="E2537" s="9" t="s">
        <v>13</v>
      </c>
      <c r="F2537" s="9" t="s">
        <v>45</v>
      </c>
      <c r="G2537" s="9" t="s">
        <v>46</v>
      </c>
      <c r="H2537" s="63" t="s">
        <v>157</v>
      </c>
      <c r="I2537" s="82"/>
    </row>
    <row r="2538" spans="1:9" ht="15" customHeight="1">
      <c r="A2538" s="96" t="s">
        <v>4047</v>
      </c>
      <c r="B2538" s="14">
        <v>54.21</v>
      </c>
      <c r="C2538" s="9" t="s">
        <v>44</v>
      </c>
      <c r="D2538" s="9" t="s">
        <v>6</v>
      </c>
      <c r="E2538" s="9" t="s">
        <v>13</v>
      </c>
      <c r="F2538" s="9" t="s">
        <v>45</v>
      </c>
      <c r="G2538" s="9" t="s">
        <v>46</v>
      </c>
      <c r="H2538" s="63" t="s">
        <v>157</v>
      </c>
      <c r="I2538" s="83">
        <f>B2538+B2537+B2536+B2535+B2533+B2532+B2531+B2529+B2528+B2527+B2526+B2525+B2524+B2523+B2522+B2519+B2530+B2534+B2521+B2520</f>
        <v>1778.66</v>
      </c>
    </row>
    <row r="2539" spans="1:9" ht="15" customHeight="1">
      <c r="A2539" s="208" t="s">
        <v>1132</v>
      </c>
      <c r="B2539" s="14">
        <v>1108.25</v>
      </c>
      <c r="C2539" s="9" t="s">
        <v>44</v>
      </c>
      <c r="D2539" s="9" t="s">
        <v>6</v>
      </c>
      <c r="E2539" s="9" t="s">
        <v>13</v>
      </c>
      <c r="F2539" s="9" t="s">
        <v>45</v>
      </c>
      <c r="G2539" s="9" t="s">
        <v>46</v>
      </c>
      <c r="H2539" s="63" t="s">
        <v>161</v>
      </c>
      <c r="I2539" s="82"/>
    </row>
    <row r="2540" spans="1:9" ht="15" customHeight="1">
      <c r="A2540" s="208" t="s">
        <v>4050</v>
      </c>
      <c r="B2540" s="14">
        <v>1007.5</v>
      </c>
      <c r="C2540" s="9" t="s">
        <v>44</v>
      </c>
      <c r="D2540" s="9" t="s">
        <v>6</v>
      </c>
      <c r="E2540" s="9" t="s">
        <v>13</v>
      </c>
      <c r="F2540" s="9" t="s">
        <v>45</v>
      </c>
      <c r="G2540" s="9" t="s">
        <v>46</v>
      </c>
      <c r="H2540" s="63" t="s">
        <v>161</v>
      </c>
      <c r="I2540" s="82"/>
    </row>
    <row r="2541" spans="1:9" ht="15" customHeight="1">
      <c r="A2541" s="208" t="s">
        <v>1133</v>
      </c>
      <c r="B2541" s="14">
        <v>682.08</v>
      </c>
      <c r="C2541" s="9" t="s">
        <v>44</v>
      </c>
      <c r="D2541" s="9" t="s">
        <v>6</v>
      </c>
      <c r="E2541" s="9" t="s">
        <v>13</v>
      </c>
      <c r="F2541" s="9" t="s">
        <v>45</v>
      </c>
      <c r="G2541" s="9" t="s">
        <v>46</v>
      </c>
      <c r="H2541" s="63" t="s">
        <v>161</v>
      </c>
      <c r="I2541" s="82"/>
    </row>
    <row r="2542" spans="1:9" ht="27" customHeight="1">
      <c r="A2542" s="206" t="s">
        <v>1134</v>
      </c>
      <c r="B2542" s="14">
        <v>730.44</v>
      </c>
      <c r="C2542" s="9" t="s">
        <v>44</v>
      </c>
      <c r="D2542" s="9" t="s">
        <v>6</v>
      </c>
      <c r="E2542" s="9" t="s">
        <v>13</v>
      </c>
      <c r="F2542" s="9" t="s">
        <v>45</v>
      </c>
      <c r="G2542" s="9" t="s">
        <v>46</v>
      </c>
      <c r="H2542" s="63" t="s">
        <v>161</v>
      </c>
      <c r="I2542" s="82"/>
    </row>
    <row r="2543" spans="1:9" ht="16.5" customHeight="1">
      <c r="A2543" s="208" t="s">
        <v>1135</v>
      </c>
      <c r="B2543" s="14">
        <v>604.5</v>
      </c>
      <c r="C2543" s="9" t="s">
        <v>44</v>
      </c>
      <c r="D2543" s="9" t="s">
        <v>6</v>
      </c>
      <c r="E2543" s="9" t="s">
        <v>13</v>
      </c>
      <c r="F2543" s="9" t="s">
        <v>45</v>
      </c>
      <c r="G2543" s="9" t="s">
        <v>46</v>
      </c>
      <c r="H2543" s="63" t="s">
        <v>161</v>
      </c>
      <c r="I2543" s="82"/>
    </row>
    <row r="2544" spans="1:9" ht="16.5" customHeight="1">
      <c r="A2544" s="208" t="s">
        <v>1136</v>
      </c>
      <c r="B2544" s="14">
        <v>619.61</v>
      </c>
      <c r="C2544" s="9" t="s">
        <v>44</v>
      </c>
      <c r="D2544" s="9" t="s">
        <v>6</v>
      </c>
      <c r="E2544" s="9" t="s">
        <v>13</v>
      </c>
      <c r="F2544" s="9" t="s">
        <v>45</v>
      </c>
      <c r="G2544" s="9" t="s">
        <v>46</v>
      </c>
      <c r="H2544" s="63" t="s">
        <v>161</v>
      </c>
      <c r="I2544" s="82"/>
    </row>
    <row r="2545" spans="1:9" ht="16.5" customHeight="1">
      <c r="A2545" s="208" t="s">
        <v>1137</v>
      </c>
      <c r="B2545" s="14">
        <v>707.27</v>
      </c>
      <c r="C2545" s="9" t="s">
        <v>44</v>
      </c>
      <c r="D2545" s="9" t="s">
        <v>6</v>
      </c>
      <c r="E2545" s="9" t="s">
        <v>13</v>
      </c>
      <c r="F2545" s="9" t="s">
        <v>45</v>
      </c>
      <c r="G2545" s="9" t="s">
        <v>46</v>
      </c>
      <c r="H2545" s="63" t="s">
        <v>161</v>
      </c>
      <c r="I2545" s="82"/>
    </row>
    <row r="2546" spans="1:9" ht="16.5" customHeight="1">
      <c r="A2546" s="206" t="s">
        <v>1138</v>
      </c>
      <c r="B2546" s="14">
        <v>780.81</v>
      </c>
      <c r="C2546" s="9" t="s">
        <v>44</v>
      </c>
      <c r="D2546" s="9" t="s">
        <v>6</v>
      </c>
      <c r="E2546" s="9" t="s">
        <v>13</v>
      </c>
      <c r="F2546" s="9" t="s">
        <v>45</v>
      </c>
      <c r="G2546" s="9" t="s">
        <v>46</v>
      </c>
      <c r="H2546" s="63" t="s">
        <v>161</v>
      </c>
      <c r="I2546" s="82"/>
    </row>
    <row r="2547" spans="1:9" ht="16.5" customHeight="1">
      <c r="A2547" s="206" t="s">
        <v>1139</v>
      </c>
      <c r="B2547" s="14">
        <v>601.48</v>
      </c>
      <c r="C2547" s="9" t="s">
        <v>44</v>
      </c>
      <c r="D2547" s="9" t="s">
        <v>6</v>
      </c>
      <c r="E2547" s="9" t="s">
        <v>13</v>
      </c>
      <c r="F2547" s="9" t="s">
        <v>45</v>
      </c>
      <c r="G2547" s="9" t="s">
        <v>46</v>
      </c>
      <c r="H2547" s="63" t="s">
        <v>161</v>
      </c>
      <c r="I2547" s="82"/>
    </row>
    <row r="2548" spans="1:9" ht="16.5" customHeight="1">
      <c r="A2548" s="206" t="s">
        <v>1140</v>
      </c>
      <c r="B2548" s="14">
        <v>705.25</v>
      </c>
      <c r="C2548" s="9" t="s">
        <v>44</v>
      </c>
      <c r="D2548" s="9" t="s">
        <v>6</v>
      </c>
      <c r="E2548" s="9" t="s">
        <v>13</v>
      </c>
      <c r="F2548" s="9" t="s">
        <v>45</v>
      </c>
      <c r="G2548" s="9" t="s">
        <v>46</v>
      </c>
      <c r="H2548" s="63" t="s">
        <v>161</v>
      </c>
      <c r="I2548" s="82"/>
    </row>
    <row r="2549" spans="1:9" ht="16.5" customHeight="1">
      <c r="A2549" s="206" t="s">
        <v>1141</v>
      </c>
      <c r="B2549" s="14">
        <v>551.1</v>
      </c>
      <c r="C2549" s="9" t="s">
        <v>44</v>
      </c>
      <c r="D2549" s="9" t="s">
        <v>6</v>
      </c>
      <c r="E2549" s="9" t="s">
        <v>13</v>
      </c>
      <c r="F2549" s="9" t="s">
        <v>45</v>
      </c>
      <c r="G2549" s="9" t="s">
        <v>46</v>
      </c>
      <c r="H2549" s="63" t="s">
        <v>161</v>
      </c>
      <c r="I2549" s="82"/>
    </row>
    <row r="2550" spans="1:9">
      <c r="A2550" s="206" t="s">
        <v>1142</v>
      </c>
      <c r="B2550" s="14">
        <v>520.88</v>
      </c>
      <c r="C2550" s="9" t="s">
        <v>44</v>
      </c>
      <c r="D2550" s="9" t="s">
        <v>6</v>
      </c>
      <c r="E2550" s="9" t="s">
        <v>13</v>
      </c>
      <c r="F2550" s="9" t="s">
        <v>45</v>
      </c>
      <c r="G2550" s="9" t="s">
        <v>46</v>
      </c>
      <c r="H2550" s="63" t="s">
        <v>161</v>
      </c>
      <c r="I2550" s="82"/>
    </row>
    <row r="2551" spans="1:9" ht="21.75" customHeight="1">
      <c r="A2551" s="207" t="s">
        <v>1143</v>
      </c>
      <c r="B2551" s="14">
        <v>833.2</v>
      </c>
      <c r="C2551" s="9" t="s">
        <v>44</v>
      </c>
      <c r="D2551" s="9" t="s">
        <v>6</v>
      </c>
      <c r="E2551" s="9" t="s">
        <v>13</v>
      </c>
      <c r="F2551" s="9" t="s">
        <v>45</v>
      </c>
      <c r="G2551" s="9" t="s">
        <v>46</v>
      </c>
      <c r="H2551" s="63" t="s">
        <v>161</v>
      </c>
      <c r="I2551" s="82"/>
    </row>
    <row r="2552" spans="1:9" ht="21.75" customHeight="1">
      <c r="A2552" s="206" t="s">
        <v>1144</v>
      </c>
      <c r="B2552" s="14">
        <v>702.23</v>
      </c>
      <c r="C2552" s="9" t="s">
        <v>44</v>
      </c>
      <c r="D2552" s="9" t="s">
        <v>6</v>
      </c>
      <c r="E2552" s="9" t="s">
        <v>13</v>
      </c>
      <c r="F2552" s="9" t="s">
        <v>45</v>
      </c>
      <c r="G2552" s="9" t="s">
        <v>46</v>
      </c>
      <c r="H2552" s="63" t="s">
        <v>161</v>
      </c>
      <c r="I2552" s="82"/>
    </row>
    <row r="2553" spans="1:9" ht="21.75" customHeight="1">
      <c r="A2553" s="206" t="s">
        <v>1144</v>
      </c>
      <c r="B2553" s="14">
        <v>806</v>
      </c>
      <c r="C2553" s="9" t="s">
        <v>44</v>
      </c>
      <c r="D2553" s="9" t="s">
        <v>6</v>
      </c>
      <c r="E2553" s="9" t="s">
        <v>13</v>
      </c>
      <c r="F2553" s="9" t="s">
        <v>45</v>
      </c>
      <c r="G2553" s="9" t="s">
        <v>46</v>
      </c>
      <c r="H2553" s="63" t="s">
        <v>161</v>
      </c>
      <c r="I2553" s="82"/>
    </row>
    <row r="2554" spans="1:9" ht="21.75" customHeight="1">
      <c r="A2554" s="206" t="s">
        <v>1145</v>
      </c>
      <c r="B2554" s="14">
        <v>601.48</v>
      </c>
      <c r="C2554" s="9" t="s">
        <v>44</v>
      </c>
      <c r="D2554" s="9" t="s">
        <v>6</v>
      </c>
      <c r="E2554" s="9" t="s">
        <v>13</v>
      </c>
      <c r="F2554" s="9" t="s">
        <v>45</v>
      </c>
      <c r="G2554" s="9" t="s">
        <v>46</v>
      </c>
      <c r="H2554" s="63" t="s">
        <v>161</v>
      </c>
      <c r="I2554" s="82"/>
    </row>
    <row r="2555" spans="1:9">
      <c r="A2555" s="206" t="s">
        <v>1146</v>
      </c>
      <c r="B2555" s="14">
        <v>780.81</v>
      </c>
      <c r="C2555" s="9" t="s">
        <v>44</v>
      </c>
      <c r="D2555" s="9" t="s">
        <v>6</v>
      </c>
      <c r="E2555" s="9" t="s">
        <v>13</v>
      </c>
      <c r="F2555" s="9" t="s">
        <v>45</v>
      </c>
      <c r="G2555" s="9" t="s">
        <v>46</v>
      </c>
      <c r="H2555" s="63" t="s">
        <v>161</v>
      </c>
      <c r="I2555" s="82"/>
    </row>
    <row r="2556" spans="1:9">
      <c r="A2556" s="208" t="s">
        <v>1147</v>
      </c>
      <c r="B2556" s="14">
        <v>601.48</v>
      </c>
      <c r="C2556" s="9" t="s">
        <v>44</v>
      </c>
      <c r="D2556" s="9" t="s">
        <v>6</v>
      </c>
      <c r="E2556" s="9" t="s">
        <v>13</v>
      </c>
      <c r="F2556" s="9" t="s">
        <v>45</v>
      </c>
      <c r="G2556" s="9" t="s">
        <v>46</v>
      </c>
      <c r="H2556" s="63" t="s">
        <v>161</v>
      </c>
      <c r="I2556" s="82"/>
    </row>
    <row r="2557" spans="1:9">
      <c r="A2557" s="208" t="s">
        <v>4051</v>
      </c>
      <c r="B2557" s="14">
        <v>520.88</v>
      </c>
      <c r="C2557" s="9" t="s">
        <v>44</v>
      </c>
      <c r="D2557" s="9" t="s">
        <v>6</v>
      </c>
      <c r="E2557" s="9" t="s">
        <v>13</v>
      </c>
      <c r="F2557" s="9" t="s">
        <v>45</v>
      </c>
      <c r="G2557" s="9" t="s">
        <v>46</v>
      </c>
      <c r="H2557" s="63" t="s">
        <v>161</v>
      </c>
      <c r="I2557" s="82"/>
    </row>
    <row r="2558" spans="1:9">
      <c r="A2558" s="208" t="s">
        <v>4052</v>
      </c>
      <c r="B2558" s="14">
        <v>420.13</v>
      </c>
      <c r="C2558" s="9" t="s">
        <v>44</v>
      </c>
      <c r="D2558" s="9" t="s">
        <v>6</v>
      </c>
      <c r="E2558" s="9" t="s">
        <v>13</v>
      </c>
      <c r="F2558" s="9" t="s">
        <v>45</v>
      </c>
      <c r="G2558" s="9" t="s">
        <v>46</v>
      </c>
      <c r="H2558" s="63" t="s">
        <v>161</v>
      </c>
      <c r="I2558" s="83">
        <f>B2558+B2557+B2556+B2553+B2552+B2551+B2549+B2548+B2547+B2546+B2545+B2544+B2543+B2555+B2539+B2550+B2554+B2542+B2541+B2540</f>
        <v>13885.379999999997</v>
      </c>
    </row>
    <row r="2559" spans="1:9" ht="25.5" customHeight="1">
      <c r="A2559" s="20" t="s">
        <v>3978</v>
      </c>
      <c r="B2559" s="14">
        <f>13*125</f>
        <v>1625</v>
      </c>
      <c r="C2559" s="9" t="s">
        <v>44</v>
      </c>
      <c r="D2559" s="9" t="s">
        <v>6</v>
      </c>
      <c r="E2559" s="9" t="s">
        <v>13</v>
      </c>
      <c r="F2559" s="9" t="s">
        <v>44</v>
      </c>
      <c r="G2559" s="9" t="s">
        <v>3291</v>
      </c>
      <c r="H2559" s="63" t="s">
        <v>164</v>
      </c>
      <c r="I2559" s="83">
        <f>B2559</f>
        <v>1625</v>
      </c>
    </row>
    <row r="2560" spans="1:9" ht="26.25" customHeight="1">
      <c r="A2560" s="20" t="s">
        <v>3772</v>
      </c>
      <c r="B2560" s="14">
        <f>20*60</f>
        <v>1200</v>
      </c>
      <c r="C2560" s="9" t="s">
        <v>44</v>
      </c>
      <c r="D2560" s="9" t="s">
        <v>6</v>
      </c>
      <c r="E2560" s="9" t="s">
        <v>13</v>
      </c>
      <c r="F2560" s="9" t="s">
        <v>44</v>
      </c>
      <c r="G2560" s="9" t="s">
        <v>3291</v>
      </c>
      <c r="H2560" s="63" t="s">
        <v>164</v>
      </c>
      <c r="I2560" s="83">
        <f>B2560</f>
        <v>1200</v>
      </c>
    </row>
    <row r="2561" spans="1:9">
      <c r="A2561" s="20" t="s">
        <v>1148</v>
      </c>
      <c r="B2561" s="14">
        <v>100</v>
      </c>
      <c r="C2561" s="15" t="s">
        <v>44</v>
      </c>
      <c r="D2561" s="15" t="s">
        <v>6</v>
      </c>
      <c r="E2561" s="9" t="s">
        <v>13</v>
      </c>
      <c r="F2561" s="15" t="s">
        <v>45</v>
      </c>
      <c r="G2561" s="15" t="s">
        <v>46</v>
      </c>
      <c r="H2561" s="77" t="s">
        <v>399</v>
      </c>
      <c r="I2561" s="83"/>
    </row>
    <row r="2562" spans="1:9">
      <c r="A2562" s="22" t="s">
        <v>400</v>
      </c>
      <c r="B2562" s="17">
        <v>250</v>
      </c>
      <c r="C2562" s="15" t="s">
        <v>44</v>
      </c>
      <c r="D2562" s="15" t="s">
        <v>6</v>
      </c>
      <c r="E2562" s="9" t="s">
        <v>13</v>
      </c>
      <c r="F2562" s="15" t="s">
        <v>45</v>
      </c>
      <c r="G2562" s="15" t="s">
        <v>46</v>
      </c>
      <c r="H2562" s="77" t="s">
        <v>399</v>
      </c>
      <c r="I2562" s="83"/>
    </row>
    <row r="2563" spans="1:9">
      <c r="A2563" s="22" t="s">
        <v>1149</v>
      </c>
      <c r="B2563" s="17">
        <v>300</v>
      </c>
      <c r="C2563" s="73" t="s">
        <v>44</v>
      </c>
      <c r="D2563" s="73" t="s">
        <v>6</v>
      </c>
      <c r="E2563" s="9" t="s">
        <v>13</v>
      </c>
      <c r="F2563" s="73" t="s">
        <v>45</v>
      </c>
      <c r="G2563" s="73" t="s">
        <v>46</v>
      </c>
      <c r="H2563" s="77" t="s">
        <v>399</v>
      </c>
      <c r="I2563" s="83">
        <f>B2563+B2562+B2561</f>
        <v>650</v>
      </c>
    </row>
    <row r="2564" spans="1:9">
      <c r="A2564" s="22" t="s">
        <v>169</v>
      </c>
      <c r="B2564" s="17">
        <v>100</v>
      </c>
      <c r="C2564" s="15" t="s">
        <v>44</v>
      </c>
      <c r="D2564" s="15" t="s">
        <v>6</v>
      </c>
      <c r="E2564" s="9" t="s">
        <v>13</v>
      </c>
      <c r="F2564" s="15" t="s">
        <v>45</v>
      </c>
      <c r="G2564" s="15" t="s">
        <v>46</v>
      </c>
      <c r="H2564" s="77" t="s">
        <v>170</v>
      </c>
      <c r="I2564" s="82"/>
    </row>
    <row r="2565" spans="1:9">
      <c r="A2565" s="22" t="s">
        <v>937</v>
      </c>
      <c r="B2565" s="17">
        <v>150</v>
      </c>
      <c r="C2565" s="73" t="s">
        <v>44</v>
      </c>
      <c r="D2565" s="73" t="s">
        <v>6</v>
      </c>
      <c r="E2565" s="9" t="s">
        <v>13</v>
      </c>
      <c r="F2565" s="73" t="s">
        <v>45</v>
      </c>
      <c r="G2565" s="73" t="s">
        <v>46</v>
      </c>
      <c r="H2565" s="77" t="s">
        <v>170</v>
      </c>
      <c r="I2565" s="82"/>
    </row>
    <row r="2566" spans="1:9">
      <c r="A2566" s="22" t="s">
        <v>1150</v>
      </c>
      <c r="B2566" s="17">
        <v>25</v>
      </c>
      <c r="C2566" s="73" t="s">
        <v>44</v>
      </c>
      <c r="D2566" s="73" t="s">
        <v>6</v>
      </c>
      <c r="E2566" s="9" t="s">
        <v>13</v>
      </c>
      <c r="F2566" s="73" t="s">
        <v>45</v>
      </c>
      <c r="G2566" s="73" t="s">
        <v>46</v>
      </c>
      <c r="H2566" s="77" t="s">
        <v>170</v>
      </c>
      <c r="I2566" s="82"/>
    </row>
    <row r="2567" spans="1:9">
      <c r="A2567" s="21" t="s">
        <v>1151</v>
      </c>
      <c r="B2567" s="17">
        <v>300</v>
      </c>
      <c r="C2567" s="73" t="s">
        <v>44</v>
      </c>
      <c r="D2567" s="73" t="s">
        <v>6</v>
      </c>
      <c r="E2567" s="9" t="s">
        <v>13</v>
      </c>
      <c r="F2567" s="73" t="s">
        <v>45</v>
      </c>
      <c r="G2567" s="73" t="s">
        <v>46</v>
      </c>
      <c r="H2567" s="77" t="s">
        <v>170</v>
      </c>
      <c r="I2567" s="82"/>
    </row>
    <row r="2568" spans="1:9">
      <c r="A2568" s="21" t="s">
        <v>936</v>
      </c>
      <c r="B2568" s="17">
        <v>25</v>
      </c>
      <c r="C2568" s="15" t="s">
        <v>44</v>
      </c>
      <c r="D2568" s="15" t="s">
        <v>6</v>
      </c>
      <c r="E2568" s="9" t="s">
        <v>13</v>
      </c>
      <c r="F2568" s="15" t="s">
        <v>45</v>
      </c>
      <c r="G2568" s="15" t="s">
        <v>46</v>
      </c>
      <c r="H2568" s="77" t="s">
        <v>170</v>
      </c>
      <c r="I2568" s="82"/>
    </row>
    <row r="2569" spans="1:9">
      <c r="A2569" s="22" t="s">
        <v>1152</v>
      </c>
      <c r="B2569" s="17">
        <v>25</v>
      </c>
      <c r="C2569" s="73" t="s">
        <v>44</v>
      </c>
      <c r="D2569" s="73" t="s">
        <v>6</v>
      </c>
      <c r="E2569" s="9" t="s">
        <v>13</v>
      </c>
      <c r="F2569" s="73" t="s">
        <v>45</v>
      </c>
      <c r="G2569" s="73" t="s">
        <v>46</v>
      </c>
      <c r="H2569" s="77" t="s">
        <v>170</v>
      </c>
      <c r="I2569" s="82"/>
    </row>
    <row r="2570" spans="1:9">
      <c r="A2570" s="22" t="s">
        <v>1153</v>
      </c>
      <c r="B2570" s="17">
        <v>25</v>
      </c>
      <c r="C2570" s="73" t="s">
        <v>44</v>
      </c>
      <c r="D2570" s="73" t="s">
        <v>6</v>
      </c>
      <c r="E2570" s="9" t="s">
        <v>13</v>
      </c>
      <c r="F2570" s="73" t="s">
        <v>45</v>
      </c>
      <c r="G2570" s="73" t="s">
        <v>46</v>
      </c>
      <c r="H2570" s="77" t="s">
        <v>170</v>
      </c>
      <c r="I2570" s="82"/>
    </row>
    <row r="2571" spans="1:9">
      <c r="A2571" s="22" t="s">
        <v>1154</v>
      </c>
      <c r="B2571" s="17">
        <v>25</v>
      </c>
      <c r="C2571" s="73" t="s">
        <v>44</v>
      </c>
      <c r="D2571" s="73" t="s">
        <v>6</v>
      </c>
      <c r="E2571" s="9" t="s">
        <v>13</v>
      </c>
      <c r="F2571" s="73" t="s">
        <v>45</v>
      </c>
      <c r="G2571" s="73" t="s">
        <v>46</v>
      </c>
      <c r="H2571" s="77" t="s">
        <v>170</v>
      </c>
      <c r="I2571" s="82"/>
    </row>
    <row r="2572" spans="1:9">
      <c r="A2572" s="22" t="s">
        <v>1155</v>
      </c>
      <c r="B2572" s="17">
        <v>150</v>
      </c>
      <c r="C2572" s="73" t="s">
        <v>44</v>
      </c>
      <c r="D2572" s="73" t="s">
        <v>6</v>
      </c>
      <c r="E2572" s="9" t="s">
        <v>13</v>
      </c>
      <c r="F2572" s="73" t="s">
        <v>45</v>
      </c>
      <c r="G2572" s="73" t="s">
        <v>46</v>
      </c>
      <c r="H2572" s="77" t="s">
        <v>170</v>
      </c>
      <c r="I2572" s="82"/>
    </row>
    <row r="2573" spans="1:9">
      <c r="A2573" s="22" t="s">
        <v>1156</v>
      </c>
      <c r="B2573" s="17">
        <v>10</v>
      </c>
      <c r="C2573" s="73" t="s">
        <v>44</v>
      </c>
      <c r="D2573" s="73" t="s">
        <v>6</v>
      </c>
      <c r="E2573" s="9" t="s">
        <v>13</v>
      </c>
      <c r="F2573" s="73" t="s">
        <v>45</v>
      </c>
      <c r="G2573" s="73" t="s">
        <v>46</v>
      </c>
      <c r="H2573" s="77" t="s">
        <v>170</v>
      </c>
      <c r="I2573" s="82"/>
    </row>
    <row r="2574" spans="1:9">
      <c r="A2574" s="22" t="s">
        <v>1157</v>
      </c>
      <c r="B2574" s="17">
        <v>20</v>
      </c>
      <c r="C2574" s="73" t="s">
        <v>44</v>
      </c>
      <c r="D2574" s="73" t="s">
        <v>6</v>
      </c>
      <c r="E2574" s="9" t="s">
        <v>13</v>
      </c>
      <c r="F2574" s="73" t="s">
        <v>45</v>
      </c>
      <c r="G2574" s="73" t="s">
        <v>46</v>
      </c>
      <c r="H2574" s="77" t="s">
        <v>170</v>
      </c>
      <c r="I2574" s="82"/>
    </row>
    <row r="2575" spans="1:9">
      <c r="A2575" s="22" t="s">
        <v>1158</v>
      </c>
      <c r="B2575" s="17">
        <v>25</v>
      </c>
      <c r="C2575" s="73" t="s">
        <v>44</v>
      </c>
      <c r="D2575" s="73" t="s">
        <v>6</v>
      </c>
      <c r="E2575" s="9" t="s">
        <v>13</v>
      </c>
      <c r="F2575" s="73" t="s">
        <v>45</v>
      </c>
      <c r="G2575" s="73" t="s">
        <v>46</v>
      </c>
      <c r="H2575" s="77" t="s">
        <v>170</v>
      </c>
      <c r="I2575" s="82"/>
    </row>
    <row r="2576" spans="1:9">
      <c r="A2576" s="21" t="s">
        <v>421</v>
      </c>
      <c r="B2576" s="17">
        <v>10</v>
      </c>
      <c r="C2576" s="73" t="s">
        <v>44</v>
      </c>
      <c r="D2576" s="73" t="s">
        <v>6</v>
      </c>
      <c r="E2576" s="9" t="s">
        <v>13</v>
      </c>
      <c r="F2576" s="73" t="s">
        <v>45</v>
      </c>
      <c r="G2576" s="73" t="s">
        <v>46</v>
      </c>
      <c r="H2576" s="77" t="s">
        <v>170</v>
      </c>
      <c r="I2576" s="82"/>
    </row>
    <row r="2577" spans="1:9">
      <c r="A2577" s="21" t="s">
        <v>1159</v>
      </c>
      <c r="B2577" s="17">
        <v>10</v>
      </c>
      <c r="C2577" s="15" t="s">
        <v>44</v>
      </c>
      <c r="D2577" s="15" t="s">
        <v>6</v>
      </c>
      <c r="E2577" s="9" t="s">
        <v>13</v>
      </c>
      <c r="F2577" s="15" t="s">
        <v>45</v>
      </c>
      <c r="G2577" s="15" t="s">
        <v>46</v>
      </c>
      <c r="H2577" s="77" t="s">
        <v>170</v>
      </c>
      <c r="I2577" s="82"/>
    </row>
    <row r="2578" spans="1:9" ht="24" customHeight="1">
      <c r="A2578" s="22" t="s">
        <v>1160</v>
      </c>
      <c r="B2578" s="17">
        <v>75</v>
      </c>
      <c r="C2578" s="15" t="s">
        <v>44</v>
      </c>
      <c r="D2578" s="15" t="s">
        <v>6</v>
      </c>
      <c r="E2578" s="9" t="s">
        <v>13</v>
      </c>
      <c r="F2578" s="15" t="s">
        <v>45</v>
      </c>
      <c r="G2578" s="15" t="s">
        <v>46</v>
      </c>
      <c r="H2578" s="202">
        <v>54105</v>
      </c>
      <c r="I2578" s="82"/>
    </row>
    <row r="2579" spans="1:9">
      <c r="A2579" s="21" t="s">
        <v>1161</v>
      </c>
      <c r="B2579" s="17">
        <v>25</v>
      </c>
      <c r="C2579" s="73" t="s">
        <v>44</v>
      </c>
      <c r="D2579" s="73" t="s">
        <v>6</v>
      </c>
      <c r="E2579" s="9" t="s">
        <v>13</v>
      </c>
      <c r="F2579" s="73" t="s">
        <v>45</v>
      </c>
      <c r="G2579" s="73" t="s">
        <v>46</v>
      </c>
      <c r="H2579" s="202">
        <v>54105</v>
      </c>
      <c r="I2579" s="82"/>
    </row>
    <row r="2580" spans="1:9">
      <c r="A2580" s="21" t="s">
        <v>1162</v>
      </c>
      <c r="B2580" s="17">
        <v>25</v>
      </c>
      <c r="C2580" s="73" t="s">
        <v>44</v>
      </c>
      <c r="D2580" s="73" t="s">
        <v>6</v>
      </c>
      <c r="E2580" s="9" t="s">
        <v>13</v>
      </c>
      <c r="F2580" s="73" t="s">
        <v>45</v>
      </c>
      <c r="G2580" s="73" t="s">
        <v>46</v>
      </c>
      <c r="H2580" s="77">
        <v>54105</v>
      </c>
      <c r="I2580" s="82"/>
    </row>
    <row r="2581" spans="1:9">
      <c r="A2581" s="22" t="s">
        <v>1163</v>
      </c>
      <c r="B2581" s="17">
        <v>200</v>
      </c>
      <c r="C2581" s="73" t="s">
        <v>44</v>
      </c>
      <c r="D2581" s="73" t="s">
        <v>6</v>
      </c>
      <c r="E2581" s="9" t="s">
        <v>13</v>
      </c>
      <c r="F2581" s="73" t="s">
        <v>45</v>
      </c>
      <c r="G2581" s="73" t="s">
        <v>46</v>
      </c>
      <c r="H2581" s="77">
        <v>54105</v>
      </c>
      <c r="I2581" s="82"/>
    </row>
    <row r="2582" spans="1:9" ht="15.75" customHeight="1">
      <c r="A2582" s="22" t="s">
        <v>1164</v>
      </c>
      <c r="B2582" s="76">
        <v>25</v>
      </c>
      <c r="C2582" s="73" t="s">
        <v>44</v>
      </c>
      <c r="D2582" s="73" t="s">
        <v>6</v>
      </c>
      <c r="E2582" s="9" t="s">
        <v>13</v>
      </c>
      <c r="F2582" s="73" t="s">
        <v>45</v>
      </c>
      <c r="G2582" s="73" t="s">
        <v>46</v>
      </c>
      <c r="H2582" s="202">
        <v>54105</v>
      </c>
      <c r="I2582" s="82"/>
    </row>
    <row r="2583" spans="1:9">
      <c r="A2583" s="22" t="s">
        <v>1165</v>
      </c>
      <c r="B2583" s="17">
        <v>10</v>
      </c>
      <c r="C2583" s="73" t="s">
        <v>44</v>
      </c>
      <c r="D2583" s="73" t="s">
        <v>6</v>
      </c>
      <c r="E2583" s="9" t="s">
        <v>13</v>
      </c>
      <c r="F2583" s="73" t="s">
        <v>45</v>
      </c>
      <c r="G2583" s="73" t="s">
        <v>46</v>
      </c>
      <c r="H2583" s="77">
        <v>54105</v>
      </c>
      <c r="I2583" s="82"/>
    </row>
    <row r="2584" spans="1:9">
      <c r="A2584" s="22" t="s">
        <v>1166</v>
      </c>
      <c r="B2584" s="17">
        <v>20</v>
      </c>
      <c r="C2584" s="73" t="s">
        <v>44</v>
      </c>
      <c r="D2584" s="73" t="s">
        <v>6</v>
      </c>
      <c r="E2584" s="9" t="s">
        <v>13</v>
      </c>
      <c r="F2584" s="73" t="s">
        <v>45</v>
      </c>
      <c r="G2584" s="73" t="s">
        <v>46</v>
      </c>
      <c r="H2584" s="77">
        <v>54105</v>
      </c>
      <c r="I2584" s="82"/>
    </row>
    <row r="2585" spans="1:9" ht="15.75" customHeight="1">
      <c r="A2585" s="22" t="s">
        <v>1167</v>
      </c>
      <c r="B2585" s="17">
        <v>25</v>
      </c>
      <c r="C2585" s="73" t="s">
        <v>44</v>
      </c>
      <c r="D2585" s="73" t="s">
        <v>6</v>
      </c>
      <c r="E2585" s="9" t="s">
        <v>13</v>
      </c>
      <c r="F2585" s="73" t="s">
        <v>45</v>
      </c>
      <c r="G2585" s="73" t="s">
        <v>46</v>
      </c>
      <c r="H2585" s="77" t="s">
        <v>170</v>
      </c>
      <c r="I2585" s="82"/>
    </row>
    <row r="2586" spans="1:9" ht="15" customHeight="1">
      <c r="A2586" s="22" t="s">
        <v>1168</v>
      </c>
      <c r="B2586" s="17">
        <v>1000</v>
      </c>
      <c r="C2586" s="73" t="s">
        <v>44</v>
      </c>
      <c r="D2586" s="73" t="s">
        <v>6</v>
      </c>
      <c r="E2586" s="9" t="s">
        <v>13</v>
      </c>
      <c r="F2586" s="73" t="s">
        <v>45</v>
      </c>
      <c r="G2586" s="73" t="s">
        <v>46</v>
      </c>
      <c r="H2586" s="77" t="s">
        <v>170</v>
      </c>
      <c r="I2586" s="82"/>
    </row>
    <row r="2587" spans="1:9">
      <c r="A2587" s="22" t="s">
        <v>1169</v>
      </c>
      <c r="B2587" s="17">
        <v>500</v>
      </c>
      <c r="C2587" s="73" t="s">
        <v>44</v>
      </c>
      <c r="D2587" s="73" t="s">
        <v>6</v>
      </c>
      <c r="E2587" s="9" t="s">
        <v>13</v>
      </c>
      <c r="F2587" s="73" t="s">
        <v>45</v>
      </c>
      <c r="G2587" s="73" t="s">
        <v>46</v>
      </c>
      <c r="H2587" s="77">
        <v>54105</v>
      </c>
      <c r="I2587" s="82"/>
    </row>
    <row r="2588" spans="1:9">
      <c r="A2588" s="22" t="s">
        <v>1170</v>
      </c>
      <c r="B2588" s="17">
        <v>300</v>
      </c>
      <c r="C2588" s="73" t="s">
        <v>44</v>
      </c>
      <c r="D2588" s="73" t="s">
        <v>6</v>
      </c>
      <c r="E2588" s="9" t="s">
        <v>13</v>
      </c>
      <c r="F2588" s="73" t="s">
        <v>45</v>
      </c>
      <c r="G2588" s="73" t="s">
        <v>46</v>
      </c>
      <c r="H2588" s="77">
        <v>54105</v>
      </c>
      <c r="I2588" s="83">
        <f>B2588+B2586+B2585+B2584+B2583+B2582+B2581+B2580+B2579+B2578+B2577+B2576+B2575+B2574+B2573+B2572+B2571+B2570+B2569+B2568+B2567+B2566+B2565+B2564+B2587</f>
        <v>3105</v>
      </c>
    </row>
    <row r="2589" spans="1:9">
      <c r="A2589" s="21" t="s">
        <v>1171</v>
      </c>
      <c r="B2589" s="17">
        <v>450</v>
      </c>
      <c r="C2589" s="73" t="s">
        <v>44</v>
      </c>
      <c r="D2589" s="73" t="s">
        <v>6</v>
      </c>
      <c r="E2589" s="9" t="s">
        <v>13</v>
      </c>
      <c r="F2589" s="73" t="s">
        <v>45</v>
      </c>
      <c r="G2589" s="73" t="s">
        <v>46</v>
      </c>
      <c r="H2589" s="77" t="s">
        <v>423</v>
      </c>
      <c r="I2589" s="83">
        <f>B2589</f>
        <v>450</v>
      </c>
    </row>
    <row r="2590" spans="1:9">
      <c r="A2590" s="21" t="s">
        <v>1172</v>
      </c>
      <c r="B2590" s="17">
        <v>10</v>
      </c>
      <c r="C2590" s="73" t="s">
        <v>44</v>
      </c>
      <c r="D2590" s="73" t="s">
        <v>6</v>
      </c>
      <c r="E2590" s="9" t="s">
        <v>13</v>
      </c>
      <c r="F2590" s="73" t="s">
        <v>45</v>
      </c>
      <c r="G2590" s="73" t="s">
        <v>46</v>
      </c>
      <c r="H2590" s="77" t="s">
        <v>173</v>
      </c>
      <c r="I2590" s="82"/>
    </row>
    <row r="2591" spans="1:9">
      <c r="A2591" s="21" t="s">
        <v>1173</v>
      </c>
      <c r="B2591" s="17">
        <v>25</v>
      </c>
      <c r="C2591" s="73" t="s">
        <v>44</v>
      </c>
      <c r="D2591" s="73" t="s">
        <v>6</v>
      </c>
      <c r="E2591" s="9" t="s">
        <v>13</v>
      </c>
      <c r="F2591" s="73" t="s">
        <v>45</v>
      </c>
      <c r="G2591" s="73" t="s">
        <v>46</v>
      </c>
      <c r="H2591" s="77" t="s">
        <v>173</v>
      </c>
      <c r="I2591" s="82"/>
    </row>
    <row r="2592" spans="1:9">
      <c r="A2592" s="22" t="s">
        <v>1174</v>
      </c>
      <c r="B2592" s="17">
        <v>50</v>
      </c>
      <c r="C2592" s="73" t="s">
        <v>44</v>
      </c>
      <c r="D2592" s="73" t="s">
        <v>6</v>
      </c>
      <c r="E2592" s="9" t="s">
        <v>13</v>
      </c>
      <c r="F2592" s="73" t="s">
        <v>45</v>
      </c>
      <c r="G2592" s="73" t="s">
        <v>46</v>
      </c>
      <c r="H2592" s="77">
        <v>54107</v>
      </c>
      <c r="I2592" s="82"/>
    </row>
    <row r="2593" spans="1:9">
      <c r="A2593" s="21" t="s">
        <v>1175</v>
      </c>
      <c r="B2593" s="17">
        <v>40</v>
      </c>
      <c r="C2593" s="73" t="s">
        <v>44</v>
      </c>
      <c r="D2593" s="73" t="s">
        <v>6</v>
      </c>
      <c r="E2593" s="9" t="s">
        <v>13</v>
      </c>
      <c r="F2593" s="73" t="s">
        <v>45</v>
      </c>
      <c r="G2593" s="73" t="s">
        <v>46</v>
      </c>
      <c r="H2593" s="77">
        <v>54107</v>
      </c>
      <c r="I2593" s="83">
        <f>B2593+B2591+B2590+B2592</f>
        <v>125</v>
      </c>
    </row>
    <row r="2594" spans="1:9" ht="15.75" customHeight="1">
      <c r="A2594" s="22" t="s">
        <v>1176</v>
      </c>
      <c r="B2594" s="17">
        <v>360</v>
      </c>
      <c r="C2594" s="73" t="s">
        <v>44</v>
      </c>
      <c r="D2594" s="73" t="s">
        <v>6</v>
      </c>
      <c r="E2594" s="9" t="s">
        <v>13</v>
      </c>
      <c r="F2594" s="73" t="s">
        <v>45</v>
      </c>
      <c r="G2594" s="73" t="s">
        <v>46</v>
      </c>
      <c r="H2594" s="77" t="s">
        <v>1177</v>
      </c>
      <c r="I2594" s="83"/>
    </row>
    <row r="2595" spans="1:9">
      <c r="A2595" s="22" t="s">
        <v>1178</v>
      </c>
      <c r="B2595" s="17">
        <v>100</v>
      </c>
      <c r="C2595" s="15" t="s">
        <v>44</v>
      </c>
      <c r="D2595" s="15" t="s">
        <v>6</v>
      </c>
      <c r="E2595" s="9" t="s">
        <v>13</v>
      </c>
      <c r="F2595" s="15" t="s">
        <v>45</v>
      </c>
      <c r="G2595" s="15" t="s">
        <v>46</v>
      </c>
      <c r="H2595" s="77" t="s">
        <v>1177</v>
      </c>
      <c r="I2595" s="83">
        <f>B2595+B2594</f>
        <v>460</v>
      </c>
    </row>
    <row r="2596" spans="1:9">
      <c r="A2596" s="22" t="s">
        <v>1179</v>
      </c>
      <c r="B2596" s="17">
        <v>1500</v>
      </c>
      <c r="C2596" s="15" t="s">
        <v>44</v>
      </c>
      <c r="D2596" s="15" t="s">
        <v>6</v>
      </c>
      <c r="E2596" s="9" t="s">
        <v>13</v>
      </c>
      <c r="F2596" s="15" t="s">
        <v>45</v>
      </c>
      <c r="G2596" s="15" t="s">
        <v>46</v>
      </c>
      <c r="H2596" s="77">
        <v>54110</v>
      </c>
      <c r="I2596" s="83">
        <f>B2596</f>
        <v>1500</v>
      </c>
    </row>
    <row r="2597" spans="1:9">
      <c r="A2597" s="21" t="s">
        <v>1180</v>
      </c>
      <c r="B2597" s="17">
        <v>50</v>
      </c>
      <c r="C2597" s="15" t="s">
        <v>44</v>
      </c>
      <c r="D2597" s="15" t="s">
        <v>6</v>
      </c>
      <c r="E2597" s="9" t="s">
        <v>13</v>
      </c>
      <c r="F2597" s="15" t="s">
        <v>45</v>
      </c>
      <c r="G2597" s="15" t="s">
        <v>46</v>
      </c>
      <c r="H2597" s="77">
        <v>54114</v>
      </c>
      <c r="I2597" s="82"/>
    </row>
    <row r="2598" spans="1:9">
      <c r="A2598" s="22" t="s">
        <v>2739</v>
      </c>
      <c r="B2598" s="17">
        <v>10</v>
      </c>
      <c r="C2598" s="15" t="s">
        <v>44</v>
      </c>
      <c r="D2598" s="15" t="s">
        <v>6</v>
      </c>
      <c r="E2598" s="9" t="s">
        <v>13</v>
      </c>
      <c r="F2598" s="15" t="s">
        <v>45</v>
      </c>
      <c r="G2598" s="15" t="s">
        <v>46</v>
      </c>
      <c r="H2598" s="77" t="s">
        <v>175</v>
      </c>
      <c r="I2598" s="82"/>
    </row>
    <row r="2599" spans="1:9">
      <c r="A2599" s="22" t="s">
        <v>811</v>
      </c>
      <c r="B2599" s="203">
        <v>25</v>
      </c>
      <c r="C2599" s="15" t="s">
        <v>44</v>
      </c>
      <c r="D2599" s="15" t="s">
        <v>6</v>
      </c>
      <c r="E2599" s="9" t="s">
        <v>13</v>
      </c>
      <c r="F2599" s="15" t="s">
        <v>45</v>
      </c>
      <c r="G2599" s="15" t="s">
        <v>46</v>
      </c>
      <c r="H2599" s="202">
        <v>54114</v>
      </c>
      <c r="I2599" s="82"/>
    </row>
    <row r="2600" spans="1:9">
      <c r="A2600" s="22" t="s">
        <v>1181</v>
      </c>
      <c r="B2600" s="17">
        <v>25</v>
      </c>
      <c r="C2600" s="15" t="s">
        <v>44</v>
      </c>
      <c r="D2600" s="15" t="s">
        <v>6</v>
      </c>
      <c r="E2600" s="9" t="s">
        <v>13</v>
      </c>
      <c r="F2600" s="15" t="s">
        <v>45</v>
      </c>
      <c r="G2600" s="15" t="s">
        <v>46</v>
      </c>
      <c r="H2600" s="77">
        <v>54114</v>
      </c>
      <c r="I2600" s="82"/>
    </row>
    <row r="2601" spans="1:9">
      <c r="A2601" s="22" t="s">
        <v>1182</v>
      </c>
      <c r="B2601" s="203">
        <v>25</v>
      </c>
      <c r="C2601" s="15" t="s">
        <v>44</v>
      </c>
      <c r="D2601" s="15" t="s">
        <v>6</v>
      </c>
      <c r="E2601" s="9" t="s">
        <v>13</v>
      </c>
      <c r="F2601" s="15" t="s">
        <v>45</v>
      </c>
      <c r="G2601" s="15" t="s">
        <v>46</v>
      </c>
      <c r="H2601" s="77">
        <v>54114</v>
      </c>
      <c r="I2601" s="82"/>
    </row>
    <row r="2602" spans="1:9">
      <c r="A2602" s="22" t="s">
        <v>1183</v>
      </c>
      <c r="B2602" s="17">
        <v>25</v>
      </c>
      <c r="C2602" s="15" t="s">
        <v>44</v>
      </c>
      <c r="D2602" s="15" t="s">
        <v>6</v>
      </c>
      <c r="E2602" s="9" t="s">
        <v>13</v>
      </c>
      <c r="F2602" s="15" t="s">
        <v>45</v>
      </c>
      <c r="G2602" s="15" t="s">
        <v>46</v>
      </c>
      <c r="H2602" s="77">
        <v>54114</v>
      </c>
      <c r="I2602" s="82"/>
    </row>
    <row r="2603" spans="1:9">
      <c r="A2603" s="22" t="s">
        <v>1184</v>
      </c>
      <c r="B2603" s="17">
        <v>50</v>
      </c>
      <c r="C2603" s="15" t="s">
        <v>44</v>
      </c>
      <c r="D2603" s="15" t="s">
        <v>6</v>
      </c>
      <c r="E2603" s="9" t="s">
        <v>13</v>
      </c>
      <c r="F2603" s="15" t="s">
        <v>45</v>
      </c>
      <c r="G2603" s="15" t="s">
        <v>46</v>
      </c>
      <c r="H2603" s="77">
        <v>54114</v>
      </c>
      <c r="I2603" s="82"/>
    </row>
    <row r="2604" spans="1:9">
      <c r="A2604" s="22" t="s">
        <v>1185</v>
      </c>
      <c r="B2604" s="17">
        <v>10</v>
      </c>
      <c r="C2604" s="15" t="s">
        <v>44</v>
      </c>
      <c r="D2604" s="15" t="s">
        <v>6</v>
      </c>
      <c r="E2604" s="9" t="s">
        <v>13</v>
      </c>
      <c r="F2604" s="15" t="s">
        <v>45</v>
      </c>
      <c r="G2604" s="15" t="s">
        <v>46</v>
      </c>
      <c r="H2604" s="77">
        <v>54114</v>
      </c>
      <c r="I2604" s="82"/>
    </row>
    <row r="2605" spans="1:9">
      <c r="A2605" s="22" t="s">
        <v>1186</v>
      </c>
      <c r="B2605" s="17">
        <v>75</v>
      </c>
      <c r="C2605" s="15" t="s">
        <v>44</v>
      </c>
      <c r="D2605" s="15" t="s">
        <v>6</v>
      </c>
      <c r="E2605" s="9" t="s">
        <v>13</v>
      </c>
      <c r="F2605" s="15" t="s">
        <v>45</v>
      </c>
      <c r="G2605" s="15" t="s">
        <v>46</v>
      </c>
      <c r="H2605" s="77">
        <v>54114</v>
      </c>
      <c r="I2605" s="82"/>
    </row>
    <row r="2606" spans="1:9">
      <c r="A2606" s="22" t="s">
        <v>234</v>
      </c>
      <c r="B2606" s="17">
        <v>30</v>
      </c>
      <c r="C2606" s="15" t="s">
        <v>44</v>
      </c>
      <c r="D2606" s="15" t="s">
        <v>6</v>
      </c>
      <c r="E2606" s="9" t="s">
        <v>13</v>
      </c>
      <c r="F2606" s="15" t="s">
        <v>45</v>
      </c>
      <c r="G2606" s="15" t="s">
        <v>46</v>
      </c>
      <c r="H2606" s="77">
        <v>54114</v>
      </c>
      <c r="I2606" s="82"/>
    </row>
    <row r="2607" spans="1:9">
      <c r="A2607" s="22" t="s">
        <v>309</v>
      </c>
      <c r="B2607" s="17">
        <v>10</v>
      </c>
      <c r="C2607" s="15" t="s">
        <v>44</v>
      </c>
      <c r="D2607" s="15" t="s">
        <v>6</v>
      </c>
      <c r="E2607" s="9" t="s">
        <v>13</v>
      </c>
      <c r="F2607" s="15" t="s">
        <v>45</v>
      </c>
      <c r="G2607" s="15" t="s">
        <v>46</v>
      </c>
      <c r="H2607" s="77">
        <v>54114</v>
      </c>
      <c r="I2607" s="82"/>
    </row>
    <row r="2608" spans="1:9">
      <c r="A2608" s="21" t="s">
        <v>1187</v>
      </c>
      <c r="B2608" s="17">
        <v>65</v>
      </c>
      <c r="C2608" s="15" t="s">
        <v>44</v>
      </c>
      <c r="D2608" s="15" t="s">
        <v>6</v>
      </c>
      <c r="E2608" s="9" t="s">
        <v>13</v>
      </c>
      <c r="F2608" s="15" t="s">
        <v>45</v>
      </c>
      <c r="G2608" s="15" t="s">
        <v>46</v>
      </c>
      <c r="H2608" s="77">
        <v>54114</v>
      </c>
      <c r="I2608" s="82"/>
    </row>
    <row r="2609" spans="1:9">
      <c r="A2609" s="21" t="s">
        <v>1188</v>
      </c>
      <c r="B2609" s="17">
        <v>20</v>
      </c>
      <c r="C2609" s="15" t="s">
        <v>44</v>
      </c>
      <c r="D2609" s="15" t="s">
        <v>6</v>
      </c>
      <c r="E2609" s="9" t="s">
        <v>13</v>
      </c>
      <c r="F2609" s="15" t="s">
        <v>45</v>
      </c>
      <c r="G2609" s="15" t="s">
        <v>46</v>
      </c>
      <c r="H2609" s="77">
        <v>54114</v>
      </c>
      <c r="I2609" s="82"/>
    </row>
    <row r="2610" spans="1:9">
      <c r="A2610" s="22" t="s">
        <v>1189</v>
      </c>
      <c r="B2610" s="17">
        <v>65</v>
      </c>
      <c r="C2610" s="15" t="s">
        <v>44</v>
      </c>
      <c r="D2610" s="15" t="s">
        <v>6</v>
      </c>
      <c r="E2610" s="9" t="s">
        <v>13</v>
      </c>
      <c r="F2610" s="15" t="s">
        <v>45</v>
      </c>
      <c r="G2610" s="15" t="s">
        <v>46</v>
      </c>
      <c r="H2610" s="77" t="s">
        <v>175</v>
      </c>
      <c r="I2610" s="82"/>
    </row>
    <row r="2611" spans="1:9">
      <c r="A2611" s="22" t="s">
        <v>1190</v>
      </c>
      <c r="B2611" s="17">
        <v>30</v>
      </c>
      <c r="C2611" s="15" t="s">
        <v>44</v>
      </c>
      <c r="D2611" s="15" t="s">
        <v>6</v>
      </c>
      <c r="E2611" s="9" t="s">
        <v>13</v>
      </c>
      <c r="F2611" s="15" t="s">
        <v>45</v>
      </c>
      <c r="G2611" s="15" t="s">
        <v>46</v>
      </c>
      <c r="H2611" s="77" t="s">
        <v>175</v>
      </c>
      <c r="I2611" s="82"/>
    </row>
    <row r="2612" spans="1:9">
      <c r="A2612" s="22" t="s">
        <v>1191</v>
      </c>
      <c r="B2612" s="17">
        <v>60</v>
      </c>
      <c r="C2612" s="15" t="s">
        <v>44</v>
      </c>
      <c r="D2612" s="15" t="s">
        <v>6</v>
      </c>
      <c r="E2612" s="9" t="s">
        <v>13</v>
      </c>
      <c r="F2612" s="15" t="s">
        <v>45</v>
      </c>
      <c r="G2612" s="15" t="s">
        <v>46</v>
      </c>
      <c r="H2612" s="77" t="s">
        <v>175</v>
      </c>
      <c r="I2612" s="82"/>
    </row>
    <row r="2613" spans="1:9">
      <c r="A2613" s="22" t="s">
        <v>1192</v>
      </c>
      <c r="B2613" s="17">
        <v>60</v>
      </c>
      <c r="C2613" s="15" t="s">
        <v>44</v>
      </c>
      <c r="D2613" s="15" t="s">
        <v>6</v>
      </c>
      <c r="E2613" s="9" t="s">
        <v>13</v>
      </c>
      <c r="F2613" s="15" t="s">
        <v>45</v>
      </c>
      <c r="G2613" s="15" t="s">
        <v>46</v>
      </c>
      <c r="H2613" s="77" t="s">
        <v>175</v>
      </c>
      <c r="I2613" s="82"/>
    </row>
    <row r="2614" spans="1:9">
      <c r="A2614" s="22" t="s">
        <v>1193</v>
      </c>
      <c r="B2614" s="17">
        <v>20</v>
      </c>
      <c r="C2614" s="15" t="s">
        <v>44</v>
      </c>
      <c r="D2614" s="15" t="s">
        <v>6</v>
      </c>
      <c r="E2614" s="9" t="s">
        <v>13</v>
      </c>
      <c r="F2614" s="15" t="s">
        <v>45</v>
      </c>
      <c r="G2614" s="15" t="s">
        <v>46</v>
      </c>
      <c r="H2614" s="77" t="s">
        <v>175</v>
      </c>
      <c r="I2614" s="82"/>
    </row>
    <row r="2615" spans="1:9">
      <c r="A2615" s="22" t="s">
        <v>1194</v>
      </c>
      <c r="B2615" s="17">
        <v>45</v>
      </c>
      <c r="C2615" s="15" t="s">
        <v>44</v>
      </c>
      <c r="D2615" s="15" t="s">
        <v>6</v>
      </c>
      <c r="E2615" s="9" t="s">
        <v>13</v>
      </c>
      <c r="F2615" s="15" t="s">
        <v>45</v>
      </c>
      <c r="G2615" s="15" t="s">
        <v>46</v>
      </c>
      <c r="H2615" s="77" t="s">
        <v>175</v>
      </c>
      <c r="I2615" s="82"/>
    </row>
    <row r="2616" spans="1:9">
      <c r="A2616" s="22" t="s">
        <v>1195</v>
      </c>
      <c r="B2616" s="17">
        <v>10</v>
      </c>
      <c r="C2616" s="15" t="s">
        <v>44</v>
      </c>
      <c r="D2616" s="15" t="s">
        <v>6</v>
      </c>
      <c r="E2616" s="9" t="s">
        <v>13</v>
      </c>
      <c r="F2616" s="15" t="s">
        <v>45</v>
      </c>
      <c r="G2616" s="15" t="s">
        <v>46</v>
      </c>
      <c r="H2616" s="77" t="s">
        <v>175</v>
      </c>
      <c r="I2616" s="82"/>
    </row>
    <row r="2617" spans="1:9">
      <c r="A2617" s="21" t="s">
        <v>1196</v>
      </c>
      <c r="B2617" s="17">
        <v>25</v>
      </c>
      <c r="C2617" s="15" t="s">
        <v>44</v>
      </c>
      <c r="D2617" s="15" t="s">
        <v>6</v>
      </c>
      <c r="E2617" s="9" t="s">
        <v>13</v>
      </c>
      <c r="F2617" s="15" t="s">
        <v>45</v>
      </c>
      <c r="G2617" s="15" t="s">
        <v>46</v>
      </c>
      <c r="H2617" s="77" t="s">
        <v>175</v>
      </c>
      <c r="I2617" s="82"/>
    </row>
    <row r="2618" spans="1:9">
      <c r="A2618" s="21" t="s">
        <v>1197</v>
      </c>
      <c r="B2618" s="17">
        <v>25</v>
      </c>
      <c r="C2618" s="15" t="s">
        <v>44</v>
      </c>
      <c r="D2618" s="15" t="s">
        <v>6</v>
      </c>
      <c r="E2618" s="9" t="s">
        <v>13</v>
      </c>
      <c r="F2618" s="15" t="s">
        <v>45</v>
      </c>
      <c r="G2618" s="15" t="s">
        <v>46</v>
      </c>
      <c r="H2618" s="77" t="s">
        <v>175</v>
      </c>
      <c r="I2618" s="82"/>
    </row>
    <row r="2619" spans="1:9">
      <c r="A2619" s="22" t="s">
        <v>2740</v>
      </c>
      <c r="B2619" s="17">
        <v>50</v>
      </c>
      <c r="C2619" s="15" t="s">
        <v>44</v>
      </c>
      <c r="D2619" s="15" t="s">
        <v>6</v>
      </c>
      <c r="E2619" s="9" t="s">
        <v>13</v>
      </c>
      <c r="F2619" s="15" t="s">
        <v>45</v>
      </c>
      <c r="G2619" s="15" t="s">
        <v>46</v>
      </c>
      <c r="H2619" s="77" t="s">
        <v>175</v>
      </c>
      <c r="I2619" s="82"/>
    </row>
    <row r="2620" spans="1:9">
      <c r="A2620" s="21" t="s">
        <v>233</v>
      </c>
      <c r="B2620" s="17">
        <v>40</v>
      </c>
      <c r="C2620" s="15" t="s">
        <v>44</v>
      </c>
      <c r="D2620" s="15" t="s">
        <v>6</v>
      </c>
      <c r="E2620" s="9" t="s">
        <v>13</v>
      </c>
      <c r="F2620" s="15" t="s">
        <v>45</v>
      </c>
      <c r="G2620" s="15" t="s">
        <v>46</v>
      </c>
      <c r="H2620" s="77" t="s">
        <v>175</v>
      </c>
      <c r="I2620" s="82"/>
    </row>
    <row r="2621" spans="1:9">
      <c r="A2621" s="21" t="s">
        <v>1075</v>
      </c>
      <c r="B2621" s="17">
        <v>500</v>
      </c>
      <c r="C2621" s="15" t="s">
        <v>44</v>
      </c>
      <c r="D2621" s="15" t="s">
        <v>6</v>
      </c>
      <c r="E2621" s="9" t="s">
        <v>13</v>
      </c>
      <c r="F2621" s="15" t="s">
        <v>45</v>
      </c>
      <c r="G2621" s="15" t="s">
        <v>46</v>
      </c>
      <c r="H2621" s="77" t="s">
        <v>175</v>
      </c>
      <c r="I2621" s="82"/>
    </row>
    <row r="2622" spans="1:9">
      <c r="A2622" s="22" t="s">
        <v>1198</v>
      </c>
      <c r="B2622" s="17">
        <v>50</v>
      </c>
      <c r="C2622" s="15" t="s">
        <v>44</v>
      </c>
      <c r="D2622" s="15" t="s">
        <v>6</v>
      </c>
      <c r="E2622" s="9" t="s">
        <v>13</v>
      </c>
      <c r="F2622" s="15" t="s">
        <v>45</v>
      </c>
      <c r="G2622" s="15" t="s">
        <v>46</v>
      </c>
      <c r="H2622" s="77" t="s">
        <v>175</v>
      </c>
      <c r="I2622" s="82"/>
    </row>
    <row r="2623" spans="1:9">
      <c r="A2623" s="22" t="s">
        <v>1199</v>
      </c>
      <c r="B2623" s="17">
        <v>15</v>
      </c>
      <c r="C2623" s="15" t="s">
        <v>44</v>
      </c>
      <c r="D2623" s="15" t="s">
        <v>6</v>
      </c>
      <c r="E2623" s="9" t="s">
        <v>13</v>
      </c>
      <c r="F2623" s="15" t="s">
        <v>45</v>
      </c>
      <c r="G2623" s="15" t="s">
        <v>46</v>
      </c>
      <c r="H2623" s="77" t="s">
        <v>175</v>
      </c>
      <c r="I2623" s="82"/>
    </row>
    <row r="2624" spans="1:9">
      <c r="A2624" s="22" t="s">
        <v>1200</v>
      </c>
      <c r="B2624" s="17">
        <v>50</v>
      </c>
      <c r="C2624" s="15" t="s">
        <v>44</v>
      </c>
      <c r="D2624" s="15" t="s">
        <v>6</v>
      </c>
      <c r="E2624" s="9" t="s">
        <v>13</v>
      </c>
      <c r="F2624" s="15" t="s">
        <v>45</v>
      </c>
      <c r="G2624" s="15" t="s">
        <v>46</v>
      </c>
      <c r="H2624" s="77" t="s">
        <v>175</v>
      </c>
      <c r="I2624" s="82"/>
    </row>
    <row r="2625" spans="1:9">
      <c r="A2625" s="22" t="s">
        <v>1204</v>
      </c>
      <c r="B2625" s="17">
        <v>15</v>
      </c>
      <c r="C2625" s="15" t="s">
        <v>44</v>
      </c>
      <c r="D2625" s="15" t="s">
        <v>6</v>
      </c>
      <c r="E2625" s="9" t="s">
        <v>13</v>
      </c>
      <c r="F2625" s="15" t="s">
        <v>45</v>
      </c>
      <c r="G2625" s="15" t="s">
        <v>46</v>
      </c>
      <c r="H2625" s="77" t="s">
        <v>175</v>
      </c>
      <c r="I2625" s="82"/>
    </row>
    <row r="2626" spans="1:9">
      <c r="A2626" s="22" t="s">
        <v>1201</v>
      </c>
      <c r="B2626" s="17">
        <v>60</v>
      </c>
      <c r="C2626" s="15" t="s">
        <v>44</v>
      </c>
      <c r="D2626" s="15" t="s">
        <v>6</v>
      </c>
      <c r="E2626" s="9" t="s">
        <v>13</v>
      </c>
      <c r="F2626" s="15" t="s">
        <v>45</v>
      </c>
      <c r="G2626" s="15" t="s">
        <v>46</v>
      </c>
      <c r="H2626" s="77" t="s">
        <v>175</v>
      </c>
      <c r="I2626" s="82"/>
    </row>
    <row r="2627" spans="1:9">
      <c r="A2627" s="22" t="s">
        <v>2743</v>
      </c>
      <c r="B2627" s="17">
        <v>75</v>
      </c>
      <c r="C2627" s="15" t="s">
        <v>44</v>
      </c>
      <c r="D2627" s="15" t="s">
        <v>6</v>
      </c>
      <c r="E2627" s="9" t="s">
        <v>13</v>
      </c>
      <c r="F2627" s="15" t="s">
        <v>45</v>
      </c>
      <c r="G2627" s="15" t="s">
        <v>46</v>
      </c>
      <c r="H2627" s="77" t="s">
        <v>175</v>
      </c>
      <c r="I2627" s="82"/>
    </row>
    <row r="2628" spans="1:9">
      <c r="A2628" s="22" t="s">
        <v>1202</v>
      </c>
      <c r="B2628" s="17">
        <v>75</v>
      </c>
      <c r="C2628" s="15" t="s">
        <v>44</v>
      </c>
      <c r="D2628" s="15" t="s">
        <v>6</v>
      </c>
      <c r="E2628" s="9" t="s">
        <v>13</v>
      </c>
      <c r="F2628" s="15" t="s">
        <v>45</v>
      </c>
      <c r="G2628" s="15" t="s">
        <v>46</v>
      </c>
      <c r="H2628" s="77" t="s">
        <v>175</v>
      </c>
      <c r="I2628" s="82"/>
    </row>
    <row r="2629" spans="1:9">
      <c r="A2629" s="22" t="s">
        <v>1203</v>
      </c>
      <c r="B2629" s="17">
        <v>15</v>
      </c>
      <c r="C2629" s="15" t="s">
        <v>44</v>
      </c>
      <c r="D2629" s="15" t="s">
        <v>6</v>
      </c>
      <c r="E2629" s="9" t="s">
        <v>13</v>
      </c>
      <c r="F2629" s="15" t="s">
        <v>45</v>
      </c>
      <c r="G2629" s="15" t="s">
        <v>46</v>
      </c>
      <c r="H2629" s="77" t="s">
        <v>175</v>
      </c>
      <c r="I2629" s="82"/>
    </row>
    <row r="2630" spans="1:9">
      <c r="A2630" s="22" t="s">
        <v>2744</v>
      </c>
      <c r="B2630" s="17">
        <v>30</v>
      </c>
      <c r="C2630" s="15" t="s">
        <v>44</v>
      </c>
      <c r="D2630" s="15" t="s">
        <v>6</v>
      </c>
      <c r="E2630" s="9" t="s">
        <v>13</v>
      </c>
      <c r="F2630" s="15" t="s">
        <v>45</v>
      </c>
      <c r="G2630" s="15" t="s">
        <v>46</v>
      </c>
      <c r="H2630" s="77" t="s">
        <v>175</v>
      </c>
      <c r="I2630" s="82"/>
    </row>
    <row r="2631" spans="1:9">
      <c r="A2631" s="22" t="s">
        <v>1076</v>
      </c>
      <c r="B2631" s="17">
        <v>25</v>
      </c>
      <c r="C2631" s="15" t="s">
        <v>44</v>
      </c>
      <c r="D2631" s="15" t="s">
        <v>6</v>
      </c>
      <c r="E2631" s="9" t="s">
        <v>13</v>
      </c>
      <c r="F2631" s="15" t="s">
        <v>45</v>
      </c>
      <c r="G2631" s="15" t="s">
        <v>46</v>
      </c>
      <c r="H2631" s="77" t="s">
        <v>175</v>
      </c>
      <c r="I2631" s="82"/>
    </row>
    <row r="2632" spans="1:9">
      <c r="A2632" s="21" t="s">
        <v>1205</v>
      </c>
      <c r="B2632" s="17">
        <v>25</v>
      </c>
      <c r="C2632" s="15" t="s">
        <v>44</v>
      </c>
      <c r="D2632" s="15" t="s">
        <v>6</v>
      </c>
      <c r="E2632" s="9" t="s">
        <v>13</v>
      </c>
      <c r="F2632" s="15" t="s">
        <v>45</v>
      </c>
      <c r="G2632" s="15" t="s">
        <v>46</v>
      </c>
      <c r="H2632" s="77" t="s">
        <v>175</v>
      </c>
      <c r="I2632" s="83">
        <f>B2632+B2624+B2623+B2622+B2621+B2620+B2619+B2618+B2617+B2616+B2615+B2614+B2613+B2612+B2611+B2610+B2609+B2608+B2607+B2606+B2605+B2604+B2603+B2602+B2601+B2600+B2599+B2598+B2597+B2625+B2626+B2627+B2628+B2629+B2630+B2631</f>
        <v>1785</v>
      </c>
    </row>
    <row r="2633" spans="1:9">
      <c r="A2633" s="21" t="s">
        <v>2741</v>
      </c>
      <c r="B2633" s="17">
        <v>200</v>
      </c>
      <c r="C2633" s="15" t="s">
        <v>44</v>
      </c>
      <c r="D2633" s="15" t="s">
        <v>6</v>
      </c>
      <c r="E2633" s="9" t="s">
        <v>13</v>
      </c>
      <c r="F2633" s="15" t="s">
        <v>45</v>
      </c>
      <c r="G2633" s="15" t="s">
        <v>46</v>
      </c>
      <c r="H2633" s="77">
        <v>54115</v>
      </c>
      <c r="I2633" s="82"/>
    </row>
    <row r="2634" spans="1:9" ht="14.25" customHeight="1">
      <c r="A2634" s="23" t="s">
        <v>2742</v>
      </c>
      <c r="B2634" s="17">
        <v>50</v>
      </c>
      <c r="C2634" s="15" t="s">
        <v>44</v>
      </c>
      <c r="D2634" s="15" t="s">
        <v>6</v>
      </c>
      <c r="E2634" s="9" t="s">
        <v>13</v>
      </c>
      <c r="F2634" s="15" t="s">
        <v>45</v>
      </c>
      <c r="G2634" s="15" t="s">
        <v>46</v>
      </c>
      <c r="H2634" s="77">
        <v>54115</v>
      </c>
      <c r="I2634" s="82"/>
    </row>
    <row r="2635" spans="1:9">
      <c r="A2635" s="21" t="s">
        <v>193</v>
      </c>
      <c r="B2635" s="17">
        <v>400</v>
      </c>
      <c r="C2635" s="15" t="s">
        <v>44</v>
      </c>
      <c r="D2635" s="15" t="s">
        <v>6</v>
      </c>
      <c r="E2635" s="9" t="s">
        <v>13</v>
      </c>
      <c r="F2635" s="15" t="s">
        <v>45</v>
      </c>
      <c r="G2635" s="15" t="s">
        <v>46</v>
      </c>
      <c r="H2635" s="77">
        <v>54115</v>
      </c>
      <c r="I2635" s="83">
        <f>B2635+B2634+B2633</f>
        <v>650</v>
      </c>
    </row>
    <row r="2636" spans="1:9">
      <c r="A2636" s="22" t="s">
        <v>1206</v>
      </c>
      <c r="B2636" s="17">
        <v>30</v>
      </c>
      <c r="C2636" s="15" t="s">
        <v>44</v>
      </c>
      <c r="D2636" s="15" t="s">
        <v>6</v>
      </c>
      <c r="E2636" s="9" t="s">
        <v>13</v>
      </c>
      <c r="F2636" s="15" t="s">
        <v>45</v>
      </c>
      <c r="G2636" s="15" t="s">
        <v>46</v>
      </c>
      <c r="H2636" s="77">
        <v>54118</v>
      </c>
      <c r="I2636" s="82"/>
    </row>
    <row r="2637" spans="1:9">
      <c r="A2637" s="22" t="s">
        <v>1207</v>
      </c>
      <c r="B2637" s="17">
        <v>35</v>
      </c>
      <c r="C2637" s="15" t="s">
        <v>44</v>
      </c>
      <c r="D2637" s="15" t="s">
        <v>6</v>
      </c>
      <c r="E2637" s="9" t="s">
        <v>13</v>
      </c>
      <c r="F2637" s="15" t="s">
        <v>45</v>
      </c>
      <c r="G2637" s="15" t="s">
        <v>46</v>
      </c>
      <c r="H2637" s="77">
        <v>54118</v>
      </c>
      <c r="I2637" s="82"/>
    </row>
    <row r="2638" spans="1:9" ht="15.75" customHeight="1">
      <c r="A2638" s="22" t="s">
        <v>1208</v>
      </c>
      <c r="B2638" s="17">
        <v>10</v>
      </c>
      <c r="C2638" s="15" t="s">
        <v>44</v>
      </c>
      <c r="D2638" s="15" t="s">
        <v>6</v>
      </c>
      <c r="E2638" s="9" t="s">
        <v>13</v>
      </c>
      <c r="F2638" s="15" t="s">
        <v>45</v>
      </c>
      <c r="G2638" s="15" t="s">
        <v>46</v>
      </c>
      <c r="H2638" s="77">
        <v>54118</v>
      </c>
      <c r="I2638" s="82"/>
    </row>
    <row r="2639" spans="1:9">
      <c r="A2639" s="22" t="s">
        <v>1209</v>
      </c>
      <c r="B2639" s="17">
        <v>1250</v>
      </c>
      <c r="C2639" s="15" t="s">
        <v>44</v>
      </c>
      <c r="D2639" s="15" t="s">
        <v>6</v>
      </c>
      <c r="E2639" s="9" t="s">
        <v>13</v>
      </c>
      <c r="F2639" s="15" t="s">
        <v>45</v>
      </c>
      <c r="G2639" s="15" t="s">
        <v>46</v>
      </c>
      <c r="H2639" s="77">
        <v>54118</v>
      </c>
      <c r="I2639" s="82"/>
    </row>
    <row r="2640" spans="1:9">
      <c r="A2640" s="21" t="s">
        <v>464</v>
      </c>
      <c r="B2640" s="17">
        <v>30</v>
      </c>
      <c r="C2640" s="15" t="s">
        <v>44</v>
      </c>
      <c r="D2640" s="15" t="s">
        <v>6</v>
      </c>
      <c r="E2640" s="9" t="s">
        <v>13</v>
      </c>
      <c r="F2640" s="15" t="s">
        <v>45</v>
      </c>
      <c r="G2640" s="15" t="s">
        <v>46</v>
      </c>
      <c r="H2640" s="77">
        <v>54118</v>
      </c>
      <c r="I2640" s="83">
        <f>B2640+B2637+B2636+B2638+B2639</f>
        <v>1355</v>
      </c>
    </row>
    <row r="2641" spans="1:9" ht="15.75" customHeight="1">
      <c r="A2641" s="21" t="s">
        <v>1210</v>
      </c>
      <c r="B2641" s="17">
        <v>25</v>
      </c>
      <c r="C2641" s="15" t="s">
        <v>44</v>
      </c>
      <c r="D2641" s="15" t="s">
        <v>6</v>
      </c>
      <c r="E2641" s="9" t="s">
        <v>13</v>
      </c>
      <c r="F2641" s="15" t="s">
        <v>45</v>
      </c>
      <c r="G2641" s="15" t="s">
        <v>46</v>
      </c>
      <c r="H2641" s="77" t="s">
        <v>246</v>
      </c>
      <c r="I2641" s="83">
        <f>B2641</f>
        <v>25</v>
      </c>
    </row>
    <row r="2642" spans="1:9">
      <c r="A2642" s="21" t="s">
        <v>1211</v>
      </c>
      <c r="B2642" s="204">
        <v>50</v>
      </c>
      <c r="C2642" s="15" t="s">
        <v>44</v>
      </c>
      <c r="D2642" s="15" t="s">
        <v>6</v>
      </c>
      <c r="E2642" s="9" t="s">
        <v>13</v>
      </c>
      <c r="F2642" s="15" t="s">
        <v>45</v>
      </c>
      <c r="G2642" s="15" t="s">
        <v>46</v>
      </c>
      <c r="H2642" s="77">
        <v>54199</v>
      </c>
      <c r="I2642" s="82"/>
    </row>
    <row r="2643" spans="1:9">
      <c r="A2643" s="21" t="s">
        <v>1212</v>
      </c>
      <c r="B2643" s="204">
        <v>75</v>
      </c>
      <c r="C2643" s="15" t="s">
        <v>44</v>
      </c>
      <c r="D2643" s="15" t="s">
        <v>6</v>
      </c>
      <c r="E2643" s="9" t="s">
        <v>13</v>
      </c>
      <c r="F2643" s="15" t="s">
        <v>45</v>
      </c>
      <c r="G2643" s="15" t="s">
        <v>46</v>
      </c>
      <c r="H2643" s="77" t="s">
        <v>383</v>
      </c>
      <c r="I2643" s="82"/>
    </row>
    <row r="2644" spans="1:9">
      <c r="A2644" s="21" t="s">
        <v>1213</v>
      </c>
      <c r="B2644" s="17">
        <v>50</v>
      </c>
      <c r="C2644" s="15" t="s">
        <v>44</v>
      </c>
      <c r="D2644" s="15" t="s">
        <v>6</v>
      </c>
      <c r="E2644" s="9" t="s">
        <v>13</v>
      </c>
      <c r="F2644" s="15" t="s">
        <v>45</v>
      </c>
      <c r="G2644" s="15" t="s">
        <v>46</v>
      </c>
      <c r="H2644" s="77">
        <v>54199</v>
      </c>
      <c r="I2644" s="83">
        <f>B2644+B2643+B2642</f>
        <v>175</v>
      </c>
    </row>
    <row r="2645" spans="1:9">
      <c r="A2645" s="21" t="s">
        <v>1214</v>
      </c>
      <c r="B2645" s="17">
        <v>200</v>
      </c>
      <c r="C2645" s="15" t="s">
        <v>44</v>
      </c>
      <c r="D2645" s="15" t="s">
        <v>6</v>
      </c>
      <c r="E2645" s="9" t="s">
        <v>13</v>
      </c>
      <c r="F2645" s="15" t="s">
        <v>45</v>
      </c>
      <c r="G2645" s="15" t="s">
        <v>46</v>
      </c>
      <c r="H2645" s="77">
        <v>54301</v>
      </c>
      <c r="I2645" s="83">
        <f>B2645</f>
        <v>200</v>
      </c>
    </row>
    <row r="2646" spans="1:9">
      <c r="A2646" s="21" t="s">
        <v>1215</v>
      </c>
      <c r="B2646" s="17">
        <v>800</v>
      </c>
      <c r="C2646" s="15" t="s">
        <v>44</v>
      </c>
      <c r="D2646" s="15" t="s">
        <v>6</v>
      </c>
      <c r="E2646" s="9" t="s">
        <v>13</v>
      </c>
      <c r="F2646" s="15" t="s">
        <v>45</v>
      </c>
      <c r="G2646" s="15" t="s">
        <v>46</v>
      </c>
      <c r="H2646" s="77" t="s">
        <v>880</v>
      </c>
      <c r="I2646" s="83">
        <f>B2646</f>
        <v>800</v>
      </c>
    </row>
    <row r="2647" spans="1:9" ht="48" customHeight="1">
      <c r="A2647" s="22" t="s">
        <v>1216</v>
      </c>
      <c r="B2647" s="17">
        <v>5000</v>
      </c>
      <c r="C2647" s="15" t="s">
        <v>44</v>
      </c>
      <c r="D2647" s="15" t="s">
        <v>6</v>
      </c>
      <c r="E2647" s="9" t="s">
        <v>13</v>
      </c>
      <c r="F2647" s="15" t="s">
        <v>45</v>
      </c>
      <c r="G2647" s="15" t="s">
        <v>46</v>
      </c>
      <c r="H2647" s="77">
        <v>54313</v>
      </c>
      <c r="I2647" s="82"/>
    </row>
    <row r="2648" spans="1:9">
      <c r="A2648" s="22" t="s">
        <v>1217</v>
      </c>
      <c r="B2648" s="17">
        <v>300</v>
      </c>
      <c r="C2648" s="15" t="s">
        <v>44</v>
      </c>
      <c r="D2648" s="15" t="s">
        <v>6</v>
      </c>
      <c r="E2648" s="9" t="s">
        <v>13</v>
      </c>
      <c r="F2648" s="15" t="s">
        <v>45</v>
      </c>
      <c r="G2648" s="15" t="s">
        <v>46</v>
      </c>
      <c r="H2648" s="77">
        <v>54313</v>
      </c>
      <c r="I2648" s="82"/>
    </row>
    <row r="2649" spans="1:9">
      <c r="A2649" s="22" t="s">
        <v>1218</v>
      </c>
      <c r="B2649" s="17">
        <v>300</v>
      </c>
      <c r="C2649" s="15" t="s">
        <v>44</v>
      </c>
      <c r="D2649" s="15" t="s">
        <v>6</v>
      </c>
      <c r="E2649" s="9" t="s">
        <v>13</v>
      </c>
      <c r="F2649" s="15" t="s">
        <v>45</v>
      </c>
      <c r="G2649" s="15" t="s">
        <v>46</v>
      </c>
      <c r="H2649" s="77">
        <v>54313</v>
      </c>
      <c r="I2649" s="82"/>
    </row>
    <row r="2650" spans="1:9">
      <c r="A2650" s="22" t="s">
        <v>1219</v>
      </c>
      <c r="B2650" s="17">
        <v>300</v>
      </c>
      <c r="C2650" s="15" t="s">
        <v>44</v>
      </c>
      <c r="D2650" s="15" t="s">
        <v>6</v>
      </c>
      <c r="E2650" s="9" t="s">
        <v>13</v>
      </c>
      <c r="F2650" s="15" t="s">
        <v>45</v>
      </c>
      <c r="G2650" s="15" t="s">
        <v>46</v>
      </c>
      <c r="H2650" s="77">
        <v>54313</v>
      </c>
      <c r="I2650" s="82"/>
    </row>
    <row r="2651" spans="1:9" ht="27">
      <c r="A2651" s="22" t="s">
        <v>1220</v>
      </c>
      <c r="B2651" s="17">
        <v>120000</v>
      </c>
      <c r="C2651" s="15" t="s">
        <v>44</v>
      </c>
      <c r="D2651" s="15" t="s">
        <v>6</v>
      </c>
      <c r="E2651" s="9" t="s">
        <v>13</v>
      </c>
      <c r="F2651" s="15" t="s">
        <v>45</v>
      </c>
      <c r="G2651" s="15" t="s">
        <v>46</v>
      </c>
      <c r="H2651" s="77" t="s">
        <v>180</v>
      </c>
      <c r="I2651" s="82"/>
    </row>
    <row r="2652" spans="1:9">
      <c r="A2652" s="21" t="s">
        <v>1221</v>
      </c>
      <c r="B2652" s="17">
        <v>50</v>
      </c>
      <c r="C2652" s="15" t="s">
        <v>44</v>
      </c>
      <c r="D2652" s="15" t="s">
        <v>6</v>
      </c>
      <c r="E2652" s="9" t="s">
        <v>13</v>
      </c>
      <c r="F2652" s="15" t="s">
        <v>45</v>
      </c>
      <c r="G2652" s="15" t="s">
        <v>46</v>
      </c>
      <c r="H2652" s="77">
        <v>54313</v>
      </c>
      <c r="I2652" s="82"/>
    </row>
    <row r="2653" spans="1:9">
      <c r="A2653" s="21" t="s">
        <v>1222</v>
      </c>
      <c r="B2653" s="17">
        <v>50</v>
      </c>
      <c r="C2653" s="15" t="s">
        <v>44</v>
      </c>
      <c r="D2653" s="15" t="s">
        <v>6</v>
      </c>
      <c r="E2653" s="9" t="s">
        <v>13</v>
      </c>
      <c r="F2653" s="15" t="s">
        <v>45</v>
      </c>
      <c r="G2653" s="15" t="s">
        <v>46</v>
      </c>
      <c r="H2653" s="77">
        <v>54313</v>
      </c>
      <c r="I2653" s="83">
        <f>B2653+B2652+B2650+B2649+B2648+B2647+B2651</f>
        <v>126000</v>
      </c>
    </row>
    <row r="2654" spans="1:9">
      <c r="A2654" s="22" t="s">
        <v>1223</v>
      </c>
      <c r="B2654" s="17">
        <v>200</v>
      </c>
      <c r="C2654" s="15" t="s">
        <v>44</v>
      </c>
      <c r="D2654" s="15" t="s">
        <v>6</v>
      </c>
      <c r="E2654" s="9" t="s">
        <v>13</v>
      </c>
      <c r="F2654" s="15" t="s">
        <v>45</v>
      </c>
      <c r="G2654" s="15" t="s">
        <v>46</v>
      </c>
      <c r="H2654" s="77" t="s">
        <v>250</v>
      </c>
      <c r="I2654" s="83">
        <f>B2654</f>
        <v>200</v>
      </c>
    </row>
    <row r="2655" spans="1:9">
      <c r="A2655" s="22" t="s">
        <v>720</v>
      </c>
      <c r="B2655" s="17">
        <v>3000</v>
      </c>
      <c r="C2655" s="9" t="s">
        <v>44</v>
      </c>
      <c r="D2655" s="9" t="s">
        <v>6</v>
      </c>
      <c r="E2655" s="9" t="s">
        <v>13</v>
      </c>
      <c r="F2655" s="9" t="s">
        <v>45</v>
      </c>
      <c r="G2655" s="9" t="s">
        <v>46</v>
      </c>
      <c r="H2655" s="77" t="s">
        <v>252</v>
      </c>
      <c r="I2655" s="83">
        <f>B2655</f>
        <v>3000</v>
      </c>
    </row>
    <row r="2656" spans="1:9" ht="24" customHeight="1">
      <c r="A2656" s="22" t="s">
        <v>3300</v>
      </c>
      <c r="B2656" s="17">
        <v>6500</v>
      </c>
      <c r="C2656" s="9" t="s">
        <v>44</v>
      </c>
      <c r="D2656" s="9" t="s">
        <v>6</v>
      </c>
      <c r="E2656" s="9" t="s">
        <v>13</v>
      </c>
      <c r="F2656" s="9" t="s">
        <v>45</v>
      </c>
      <c r="G2656" s="9" t="s">
        <v>46</v>
      </c>
      <c r="H2656" s="77" t="s">
        <v>1224</v>
      </c>
      <c r="I2656" s="83"/>
    </row>
    <row r="2657" spans="1:9">
      <c r="A2657" s="21" t="s">
        <v>1225</v>
      </c>
      <c r="B2657" s="17">
        <v>14000</v>
      </c>
      <c r="C2657" s="9" t="s">
        <v>44</v>
      </c>
      <c r="D2657" s="9" t="s">
        <v>6</v>
      </c>
      <c r="E2657" s="9" t="s">
        <v>13</v>
      </c>
      <c r="F2657" s="9" t="s">
        <v>45</v>
      </c>
      <c r="G2657" s="9" t="s">
        <v>46</v>
      </c>
      <c r="H2657" s="77" t="s">
        <v>1224</v>
      </c>
      <c r="I2657" s="83">
        <f>B2657+B2656</f>
        <v>20500</v>
      </c>
    </row>
    <row r="2658" spans="1:9">
      <c r="A2658" s="21" t="s">
        <v>1226</v>
      </c>
      <c r="B2658" s="17">
        <v>200</v>
      </c>
      <c r="C2658" s="9" t="s">
        <v>44</v>
      </c>
      <c r="D2658" s="9" t="s">
        <v>6</v>
      </c>
      <c r="E2658" s="9" t="s">
        <v>13</v>
      </c>
      <c r="F2658" s="9" t="s">
        <v>45</v>
      </c>
      <c r="G2658" s="9" t="s">
        <v>46</v>
      </c>
      <c r="H2658" s="77" t="s">
        <v>882</v>
      </c>
      <c r="I2658" s="83">
        <f>B2658</f>
        <v>200</v>
      </c>
    </row>
    <row r="2659" spans="1:9">
      <c r="A2659" s="96" t="s">
        <v>1227</v>
      </c>
      <c r="B2659" s="14">
        <v>1050</v>
      </c>
      <c r="C2659" s="9" t="s">
        <v>44</v>
      </c>
      <c r="D2659" s="9" t="s">
        <v>6</v>
      </c>
      <c r="E2659" s="9" t="s">
        <v>13</v>
      </c>
      <c r="F2659" s="9" t="s">
        <v>45</v>
      </c>
      <c r="G2659" s="9" t="s">
        <v>46</v>
      </c>
      <c r="H2659" s="63" t="s">
        <v>254</v>
      </c>
      <c r="I2659" s="83">
        <f>B2659</f>
        <v>1050</v>
      </c>
    </row>
    <row r="2660" spans="1:9" ht="15.75" thickBot="1">
      <c r="A2660" s="205" t="s">
        <v>1388</v>
      </c>
      <c r="B2660" s="25">
        <v>2000</v>
      </c>
      <c r="C2660" s="69" t="s">
        <v>44</v>
      </c>
      <c r="D2660" s="69" t="s">
        <v>6</v>
      </c>
      <c r="E2660" s="9" t="s">
        <v>13</v>
      </c>
      <c r="F2660" s="69" t="s">
        <v>45</v>
      </c>
      <c r="G2660" s="69" t="s">
        <v>46</v>
      </c>
      <c r="H2660" s="101" t="s">
        <v>1228</v>
      </c>
      <c r="I2660" s="86">
        <f>B2660</f>
        <v>2000</v>
      </c>
    </row>
    <row r="2661" spans="1:9" ht="22.5" customHeight="1" thickTop="1" thickBot="1">
      <c r="A2661" s="172" t="s">
        <v>3453</v>
      </c>
      <c r="B2661" s="126">
        <f>SUM(B2458:B2660)</f>
        <v>381322.55999999988</v>
      </c>
      <c r="C2661" s="45"/>
      <c r="D2661" s="39"/>
      <c r="E2661" s="39"/>
      <c r="F2661" s="39"/>
      <c r="G2661" s="39"/>
      <c r="H2661" s="39"/>
      <c r="I2661" s="120">
        <f>I2477+I2497+I2498+I2518+I2558+I2563+I2588+I2589+I2593+I2595+I2596+I2632+I2635+I2640+I2641+I2644+I2645+I2646+I2653+I2654+I2659+I2660+I2560+I2559+I2538+I2658+I2657+I2655</f>
        <v>381322.56</v>
      </c>
    </row>
    <row r="2662" spans="1:9" ht="15.75" thickTop="1"/>
    <row r="2672" spans="1:9" ht="15.75" customHeight="1"/>
    <row r="2673" spans="1:9" ht="15.75" customHeight="1"/>
    <row r="2675" spans="1:9" ht="15.75" customHeight="1"/>
    <row r="2680" spans="1:9" ht="15.75" customHeight="1"/>
    <row r="2681" spans="1:9" ht="15.75" customHeight="1"/>
    <row r="2682" spans="1:9" ht="15.75" customHeight="1"/>
    <row r="2683" spans="1:9" ht="15.75" customHeight="1"/>
    <row r="2684" spans="1:9" ht="15.75" customHeight="1"/>
    <row r="2685" spans="1:9" ht="22.5" customHeight="1" thickBot="1">
      <c r="A2685" s="323" t="s">
        <v>3687</v>
      </c>
      <c r="B2685" s="112"/>
      <c r="C2685" s="113"/>
      <c r="D2685" s="114"/>
      <c r="E2685" s="114"/>
      <c r="F2685" s="114"/>
      <c r="G2685" s="114"/>
      <c r="H2685" s="35"/>
      <c r="I2685" s="36"/>
    </row>
    <row r="2686" spans="1:9" ht="30" customHeight="1" thickTop="1">
      <c r="A2686" s="319" t="s">
        <v>35</v>
      </c>
      <c r="B2686" s="37" t="s">
        <v>36</v>
      </c>
      <c r="C2686" s="5" t="s">
        <v>37</v>
      </c>
      <c r="D2686" s="5" t="s">
        <v>38</v>
      </c>
      <c r="E2686" s="5" t="s">
        <v>39</v>
      </c>
      <c r="F2686" s="5" t="s">
        <v>40</v>
      </c>
      <c r="G2686" s="5" t="s">
        <v>41</v>
      </c>
      <c r="H2686" s="115" t="s">
        <v>42</v>
      </c>
      <c r="I2686" s="138" t="s">
        <v>43</v>
      </c>
    </row>
    <row r="2687" spans="1:9" ht="17.25" customHeight="1">
      <c r="A2687" s="19" t="s">
        <v>3773</v>
      </c>
      <c r="B2687" s="14">
        <v>8400</v>
      </c>
      <c r="C2687" s="12">
        <v>1</v>
      </c>
      <c r="D2687" s="9" t="s">
        <v>6</v>
      </c>
      <c r="E2687" s="9" t="s">
        <v>13</v>
      </c>
      <c r="F2687" s="9" t="s">
        <v>45</v>
      </c>
      <c r="G2687" s="9" t="s">
        <v>46</v>
      </c>
      <c r="H2687" s="9" t="s">
        <v>153</v>
      </c>
      <c r="I2687" s="465"/>
    </row>
    <row r="2688" spans="1:9" ht="17.25" customHeight="1">
      <c r="A2688" s="19" t="s">
        <v>199</v>
      </c>
      <c r="B2688" s="14">
        <v>5004</v>
      </c>
      <c r="C2688" s="12">
        <v>1</v>
      </c>
      <c r="D2688" s="9" t="s">
        <v>6</v>
      </c>
      <c r="E2688" s="9" t="s">
        <v>13</v>
      </c>
      <c r="F2688" s="9" t="s">
        <v>45</v>
      </c>
      <c r="G2688" s="9" t="s">
        <v>46</v>
      </c>
      <c r="H2688" s="9" t="s">
        <v>153</v>
      </c>
      <c r="I2688" s="83">
        <f>B2688+B2687</f>
        <v>13404</v>
      </c>
    </row>
    <row r="2689" spans="1:9" ht="16.5" customHeight="1">
      <c r="A2689" s="30" t="s">
        <v>3899</v>
      </c>
      <c r="B2689" s="14">
        <v>700</v>
      </c>
      <c r="C2689" s="12">
        <v>1</v>
      </c>
      <c r="D2689" s="9" t="s">
        <v>6</v>
      </c>
      <c r="E2689" s="9" t="s">
        <v>13</v>
      </c>
      <c r="F2689" s="9" t="s">
        <v>44</v>
      </c>
      <c r="G2689" s="9" t="s">
        <v>3291</v>
      </c>
      <c r="H2689" s="9" t="s">
        <v>155</v>
      </c>
      <c r="I2689" s="83"/>
    </row>
    <row r="2690" spans="1:9" ht="16.5" customHeight="1">
      <c r="A2690" s="30" t="s">
        <v>2947</v>
      </c>
      <c r="B2690" s="14">
        <v>417</v>
      </c>
      <c r="C2690" s="12">
        <v>1</v>
      </c>
      <c r="D2690" s="9" t="s">
        <v>6</v>
      </c>
      <c r="E2690" s="9" t="s">
        <v>13</v>
      </c>
      <c r="F2690" s="9" t="s">
        <v>44</v>
      </c>
      <c r="G2690" s="9" t="s">
        <v>3291</v>
      </c>
      <c r="H2690" s="9" t="s">
        <v>155</v>
      </c>
      <c r="I2690" s="83">
        <f>B2689+B2690</f>
        <v>1117</v>
      </c>
    </row>
    <row r="2691" spans="1:9" ht="16.5" customHeight="1">
      <c r="A2691" s="20" t="s">
        <v>2951</v>
      </c>
      <c r="B2691" s="14">
        <f>2*300</f>
        <v>600</v>
      </c>
      <c r="C2691" s="12">
        <v>1</v>
      </c>
      <c r="D2691" s="9" t="s">
        <v>6</v>
      </c>
      <c r="E2691" s="9" t="s">
        <v>13</v>
      </c>
      <c r="F2691" s="9" t="s">
        <v>44</v>
      </c>
      <c r="G2691" s="9" t="s">
        <v>3291</v>
      </c>
      <c r="H2691" s="9" t="s">
        <v>156</v>
      </c>
      <c r="I2691" s="83">
        <f t="shared" ref="I2691" si="20">B2691</f>
        <v>600</v>
      </c>
    </row>
    <row r="2692" spans="1:9" ht="18" customHeight="1">
      <c r="A2692" s="107" t="s">
        <v>4054</v>
      </c>
      <c r="B2692" s="14">
        <v>682.5</v>
      </c>
      <c r="C2692" s="12">
        <v>1</v>
      </c>
      <c r="D2692" s="9" t="s">
        <v>6</v>
      </c>
      <c r="E2692" s="9" t="s">
        <v>13</v>
      </c>
      <c r="F2692" s="9" t="s">
        <v>45</v>
      </c>
      <c r="G2692" s="9" t="s">
        <v>46</v>
      </c>
      <c r="H2692" s="9" t="s">
        <v>157</v>
      </c>
      <c r="I2692" s="83"/>
    </row>
    <row r="2693" spans="1:9" ht="19.5" customHeight="1">
      <c r="A2693" s="107" t="s">
        <v>202</v>
      </c>
      <c r="B2693" s="14">
        <v>406.58</v>
      </c>
      <c r="C2693" s="12">
        <v>1</v>
      </c>
      <c r="D2693" s="9" t="s">
        <v>6</v>
      </c>
      <c r="E2693" s="9" t="s">
        <v>13</v>
      </c>
      <c r="F2693" s="9" t="s">
        <v>45</v>
      </c>
      <c r="G2693" s="9" t="s">
        <v>46</v>
      </c>
      <c r="H2693" s="9" t="s">
        <v>157</v>
      </c>
      <c r="I2693" s="83">
        <f>B2693+B2692</f>
        <v>1089.08</v>
      </c>
    </row>
    <row r="2694" spans="1:9" ht="17.25" customHeight="1">
      <c r="A2694" s="85" t="s">
        <v>4055</v>
      </c>
      <c r="B2694" s="81">
        <v>91</v>
      </c>
      <c r="C2694" s="15" t="s">
        <v>44</v>
      </c>
      <c r="D2694" s="15" t="s">
        <v>6</v>
      </c>
      <c r="E2694" s="9" t="s">
        <v>13</v>
      </c>
      <c r="F2694" s="15" t="s">
        <v>45</v>
      </c>
      <c r="G2694" s="15" t="s">
        <v>46</v>
      </c>
      <c r="H2694" s="9" t="s">
        <v>157</v>
      </c>
      <c r="I2694" s="83"/>
    </row>
    <row r="2695" spans="1:9" ht="18.75" customHeight="1">
      <c r="A2695" s="85" t="s">
        <v>4056</v>
      </c>
      <c r="B2695" s="81">
        <v>54.21</v>
      </c>
      <c r="C2695" s="15" t="s">
        <v>44</v>
      </c>
      <c r="D2695" s="15" t="s">
        <v>6</v>
      </c>
      <c r="E2695" s="9" t="s">
        <v>13</v>
      </c>
      <c r="F2695" s="15" t="s">
        <v>45</v>
      </c>
      <c r="G2695" s="15" t="s">
        <v>46</v>
      </c>
      <c r="H2695" s="9" t="s">
        <v>157</v>
      </c>
      <c r="I2695" s="83">
        <f>B2695+B2694</f>
        <v>145.21</v>
      </c>
    </row>
    <row r="2696" spans="1:9" ht="17.25" customHeight="1">
      <c r="A2696" s="107" t="s">
        <v>4053</v>
      </c>
      <c r="B2696" s="14">
        <v>705.25</v>
      </c>
      <c r="C2696" s="12">
        <v>1</v>
      </c>
      <c r="D2696" s="9" t="s">
        <v>6</v>
      </c>
      <c r="E2696" s="9" t="s">
        <v>13</v>
      </c>
      <c r="F2696" s="9" t="s">
        <v>45</v>
      </c>
      <c r="G2696" s="9" t="s">
        <v>46</v>
      </c>
      <c r="H2696" s="9" t="s">
        <v>161</v>
      </c>
      <c r="I2696" s="83"/>
    </row>
    <row r="2697" spans="1:9" ht="17.25" customHeight="1">
      <c r="A2697" s="107" t="s">
        <v>396</v>
      </c>
      <c r="B2697" s="14">
        <v>420.13</v>
      </c>
      <c r="C2697" s="12">
        <v>1</v>
      </c>
      <c r="D2697" s="9" t="s">
        <v>6</v>
      </c>
      <c r="E2697" s="9" t="s">
        <v>13</v>
      </c>
      <c r="F2697" s="9" t="s">
        <v>45</v>
      </c>
      <c r="G2697" s="9" t="s">
        <v>46</v>
      </c>
      <c r="H2697" s="9" t="s">
        <v>161</v>
      </c>
      <c r="I2697" s="83">
        <f>B2697+B2696</f>
        <v>1125.3800000000001</v>
      </c>
    </row>
    <row r="2698" spans="1:9" ht="27.75" customHeight="1">
      <c r="A2698" s="20" t="s">
        <v>4600</v>
      </c>
      <c r="B2698" s="14"/>
      <c r="C2698" s="12">
        <v>1</v>
      </c>
      <c r="D2698" s="9" t="s">
        <v>6</v>
      </c>
      <c r="E2698" s="9" t="s">
        <v>13</v>
      </c>
      <c r="F2698" s="9" t="s">
        <v>44</v>
      </c>
      <c r="G2698" s="9" t="s">
        <v>3291</v>
      </c>
      <c r="H2698" s="9" t="s">
        <v>164</v>
      </c>
      <c r="I2698" s="83">
        <f t="shared" ref="I2698:I2699" si="21">B2698</f>
        <v>0</v>
      </c>
    </row>
    <row r="2699" spans="1:9" ht="27.75" customHeight="1">
      <c r="A2699" s="20" t="s">
        <v>3774</v>
      </c>
      <c r="B2699" s="14">
        <f>2*60</f>
        <v>120</v>
      </c>
      <c r="C2699" s="12">
        <v>1</v>
      </c>
      <c r="D2699" s="9" t="s">
        <v>6</v>
      </c>
      <c r="E2699" s="9" t="s">
        <v>13</v>
      </c>
      <c r="F2699" s="9" t="s">
        <v>44</v>
      </c>
      <c r="G2699" s="9" t="s">
        <v>3291</v>
      </c>
      <c r="H2699" s="9" t="s">
        <v>164</v>
      </c>
      <c r="I2699" s="83">
        <f t="shared" si="21"/>
        <v>120</v>
      </c>
    </row>
    <row r="2700" spans="1:9" ht="17.25" customHeight="1">
      <c r="A2700" s="20" t="s">
        <v>3576</v>
      </c>
      <c r="B2700" s="14">
        <v>30</v>
      </c>
      <c r="C2700" s="12">
        <v>1</v>
      </c>
      <c r="D2700" s="9" t="s">
        <v>6</v>
      </c>
      <c r="E2700" s="9" t="s">
        <v>13</v>
      </c>
      <c r="F2700" s="9" t="s">
        <v>45</v>
      </c>
      <c r="G2700" s="9" t="s">
        <v>46</v>
      </c>
      <c r="H2700" s="9" t="s">
        <v>208</v>
      </c>
      <c r="I2700" s="83"/>
    </row>
    <row r="2701" spans="1:9" ht="17.25" customHeight="1">
      <c r="A2701" s="20" t="s">
        <v>609</v>
      </c>
      <c r="B2701" s="14">
        <v>10</v>
      </c>
      <c r="C2701" s="12">
        <v>1</v>
      </c>
      <c r="D2701" s="9" t="s">
        <v>6</v>
      </c>
      <c r="E2701" s="9" t="s">
        <v>13</v>
      </c>
      <c r="F2701" s="9" t="s">
        <v>45</v>
      </c>
      <c r="G2701" s="9" t="s">
        <v>46</v>
      </c>
      <c r="H2701" s="9" t="s">
        <v>208</v>
      </c>
      <c r="I2701" s="83">
        <f>B2700+B2701</f>
        <v>40</v>
      </c>
    </row>
    <row r="2702" spans="1:9" ht="17.25" customHeight="1">
      <c r="A2702" s="20" t="s">
        <v>2883</v>
      </c>
      <c r="B2702" s="14">
        <v>100</v>
      </c>
      <c r="C2702" s="73" t="s">
        <v>44</v>
      </c>
      <c r="D2702" s="73" t="s">
        <v>6</v>
      </c>
      <c r="E2702" s="9" t="s">
        <v>13</v>
      </c>
      <c r="F2702" s="73" t="s">
        <v>45</v>
      </c>
      <c r="G2702" s="73" t="s">
        <v>46</v>
      </c>
      <c r="H2702" s="18">
        <v>54105</v>
      </c>
      <c r="I2702" s="83"/>
    </row>
    <row r="2703" spans="1:9" ht="17.25" customHeight="1">
      <c r="A2703" s="20" t="s">
        <v>288</v>
      </c>
      <c r="B2703" s="14">
        <v>15</v>
      </c>
      <c r="C2703" s="73" t="s">
        <v>44</v>
      </c>
      <c r="D2703" s="73" t="s">
        <v>6</v>
      </c>
      <c r="E2703" s="9" t="s">
        <v>13</v>
      </c>
      <c r="F2703" s="73" t="s">
        <v>45</v>
      </c>
      <c r="G2703" s="73" t="s">
        <v>46</v>
      </c>
      <c r="H2703" s="18">
        <v>54105</v>
      </c>
      <c r="I2703" s="83"/>
    </row>
    <row r="2704" spans="1:9" ht="17.25" customHeight="1">
      <c r="A2704" s="20" t="s">
        <v>289</v>
      </c>
      <c r="B2704" s="14">
        <v>15</v>
      </c>
      <c r="C2704" s="73" t="s">
        <v>44</v>
      </c>
      <c r="D2704" s="73" t="s">
        <v>6</v>
      </c>
      <c r="E2704" s="9" t="s">
        <v>13</v>
      </c>
      <c r="F2704" s="73" t="s">
        <v>45</v>
      </c>
      <c r="G2704" s="73" t="s">
        <v>46</v>
      </c>
      <c r="H2704" s="18">
        <v>54105</v>
      </c>
      <c r="I2704" s="365"/>
    </row>
    <row r="2705" spans="1:9" ht="17.25" customHeight="1">
      <c r="A2705" s="20" t="s">
        <v>800</v>
      </c>
      <c r="B2705" s="14">
        <v>75</v>
      </c>
      <c r="C2705" s="73" t="s">
        <v>44</v>
      </c>
      <c r="D2705" s="73" t="s">
        <v>6</v>
      </c>
      <c r="E2705" s="9" t="s">
        <v>13</v>
      </c>
      <c r="F2705" s="73" t="s">
        <v>45</v>
      </c>
      <c r="G2705" s="73" t="s">
        <v>46</v>
      </c>
      <c r="H2705" s="18">
        <v>54105</v>
      </c>
      <c r="I2705" s="83"/>
    </row>
    <row r="2706" spans="1:9" ht="17.25" customHeight="1">
      <c r="A2706" s="20" t="s">
        <v>402</v>
      </c>
      <c r="B2706" s="14">
        <v>100</v>
      </c>
      <c r="C2706" s="73" t="s">
        <v>44</v>
      </c>
      <c r="D2706" s="73" t="s">
        <v>6</v>
      </c>
      <c r="E2706" s="9" t="s">
        <v>13</v>
      </c>
      <c r="F2706" s="73" t="s">
        <v>45</v>
      </c>
      <c r="G2706" s="73" t="s">
        <v>46</v>
      </c>
      <c r="H2706" s="18">
        <v>54105</v>
      </c>
      <c r="I2706" s="83"/>
    </row>
    <row r="2707" spans="1:9" ht="17.25" customHeight="1">
      <c r="A2707" s="20" t="s">
        <v>3578</v>
      </c>
      <c r="B2707" s="14">
        <v>10</v>
      </c>
      <c r="C2707" s="73" t="s">
        <v>44</v>
      </c>
      <c r="D2707" s="73" t="s">
        <v>6</v>
      </c>
      <c r="E2707" s="9" t="s">
        <v>13</v>
      </c>
      <c r="F2707" s="73" t="s">
        <v>45</v>
      </c>
      <c r="G2707" s="73" t="s">
        <v>46</v>
      </c>
      <c r="H2707" s="18">
        <v>54105</v>
      </c>
      <c r="I2707" s="83"/>
    </row>
    <row r="2708" spans="1:9" ht="17.25" customHeight="1">
      <c r="A2708" s="20" t="s">
        <v>3596</v>
      </c>
      <c r="B2708" s="14">
        <v>15</v>
      </c>
      <c r="C2708" s="73" t="s">
        <v>44</v>
      </c>
      <c r="D2708" s="73" t="s">
        <v>6</v>
      </c>
      <c r="E2708" s="9" t="s">
        <v>13</v>
      </c>
      <c r="F2708" s="73" t="s">
        <v>45</v>
      </c>
      <c r="G2708" s="73" t="s">
        <v>46</v>
      </c>
      <c r="H2708" s="18">
        <v>54105</v>
      </c>
      <c r="I2708" s="83"/>
    </row>
    <row r="2709" spans="1:9" ht="17.25" customHeight="1">
      <c r="A2709" s="20" t="s">
        <v>3579</v>
      </c>
      <c r="B2709" s="14">
        <v>25</v>
      </c>
      <c r="C2709" s="73" t="s">
        <v>44</v>
      </c>
      <c r="D2709" s="73" t="s">
        <v>6</v>
      </c>
      <c r="E2709" s="9" t="s">
        <v>13</v>
      </c>
      <c r="F2709" s="73" t="s">
        <v>45</v>
      </c>
      <c r="G2709" s="73" t="s">
        <v>46</v>
      </c>
      <c r="H2709" s="18">
        <v>54105</v>
      </c>
      <c r="I2709" s="83"/>
    </row>
    <row r="2710" spans="1:9" ht="17.25" customHeight="1">
      <c r="A2710" s="21" t="s">
        <v>3577</v>
      </c>
      <c r="B2710" s="81">
        <v>15</v>
      </c>
      <c r="C2710" s="73" t="s">
        <v>44</v>
      </c>
      <c r="D2710" s="73" t="s">
        <v>6</v>
      </c>
      <c r="E2710" s="9" t="s">
        <v>13</v>
      </c>
      <c r="F2710" s="73" t="s">
        <v>45</v>
      </c>
      <c r="G2710" s="73" t="s">
        <v>46</v>
      </c>
      <c r="H2710" s="18">
        <v>54105</v>
      </c>
      <c r="I2710" s="83">
        <f>B2710+B2706+B2705+B2702+B2703+B2704+B2707+B2708+B2709</f>
        <v>370</v>
      </c>
    </row>
    <row r="2711" spans="1:9" ht="17.25" customHeight="1">
      <c r="A2711" s="21" t="s">
        <v>3580</v>
      </c>
      <c r="B2711" s="81">
        <v>16</v>
      </c>
      <c r="C2711" s="73" t="s">
        <v>44</v>
      </c>
      <c r="D2711" s="73" t="s">
        <v>6</v>
      </c>
      <c r="E2711" s="9" t="s">
        <v>13</v>
      </c>
      <c r="F2711" s="73" t="s">
        <v>45</v>
      </c>
      <c r="G2711" s="73" t="s">
        <v>46</v>
      </c>
      <c r="H2711" s="18">
        <v>54107</v>
      </c>
      <c r="I2711" s="83"/>
    </row>
    <row r="2712" spans="1:9" ht="17.25" customHeight="1">
      <c r="A2712" s="21" t="s">
        <v>298</v>
      </c>
      <c r="B2712" s="81">
        <v>8</v>
      </c>
      <c r="C2712" s="73" t="s">
        <v>44</v>
      </c>
      <c r="D2712" s="73" t="s">
        <v>6</v>
      </c>
      <c r="E2712" s="9" t="s">
        <v>13</v>
      </c>
      <c r="F2712" s="73" t="s">
        <v>45</v>
      </c>
      <c r="G2712" s="73" t="s">
        <v>46</v>
      </c>
      <c r="H2712" s="18">
        <v>54107</v>
      </c>
      <c r="I2712" s="83"/>
    </row>
    <row r="2713" spans="1:9" ht="17.25" customHeight="1">
      <c r="A2713" s="21" t="s">
        <v>747</v>
      </c>
      <c r="B2713" s="81">
        <v>40</v>
      </c>
      <c r="C2713" s="73" t="s">
        <v>44</v>
      </c>
      <c r="D2713" s="73" t="s">
        <v>6</v>
      </c>
      <c r="E2713" s="9" t="s">
        <v>13</v>
      </c>
      <c r="F2713" s="73" t="s">
        <v>45</v>
      </c>
      <c r="G2713" s="73" t="s">
        <v>46</v>
      </c>
      <c r="H2713" s="18">
        <v>54107</v>
      </c>
      <c r="I2713" s="83">
        <f>B2713+B2711+B2712</f>
        <v>64</v>
      </c>
    </row>
    <row r="2714" spans="1:9" ht="17.25" customHeight="1">
      <c r="A2714" s="22" t="s">
        <v>3581</v>
      </c>
      <c r="B2714" s="81">
        <v>15</v>
      </c>
      <c r="C2714" s="73" t="s">
        <v>44</v>
      </c>
      <c r="D2714" s="73" t="s">
        <v>6</v>
      </c>
      <c r="E2714" s="9" t="s">
        <v>13</v>
      </c>
      <c r="F2714" s="73" t="s">
        <v>45</v>
      </c>
      <c r="G2714" s="73" t="s">
        <v>46</v>
      </c>
      <c r="H2714" s="18">
        <v>54114</v>
      </c>
      <c r="I2714" s="82"/>
    </row>
    <row r="2715" spans="1:9" ht="17.25" customHeight="1">
      <c r="A2715" s="21" t="s">
        <v>584</v>
      </c>
      <c r="B2715" s="81">
        <v>25</v>
      </c>
      <c r="C2715" s="73" t="s">
        <v>44</v>
      </c>
      <c r="D2715" s="73" t="s">
        <v>6</v>
      </c>
      <c r="E2715" s="9" t="s">
        <v>13</v>
      </c>
      <c r="F2715" s="73" t="s">
        <v>45</v>
      </c>
      <c r="G2715" s="73" t="s">
        <v>46</v>
      </c>
      <c r="H2715" s="18">
        <v>54114</v>
      </c>
      <c r="I2715" s="82"/>
    </row>
    <row r="2716" spans="1:9" ht="17.25" customHeight="1">
      <c r="A2716" s="21" t="s">
        <v>1536</v>
      </c>
      <c r="B2716" s="81">
        <v>25</v>
      </c>
      <c r="C2716" s="73" t="s">
        <v>44</v>
      </c>
      <c r="D2716" s="73" t="s">
        <v>6</v>
      </c>
      <c r="E2716" s="9" t="s">
        <v>13</v>
      </c>
      <c r="F2716" s="73" t="s">
        <v>45</v>
      </c>
      <c r="G2716" s="73" t="s">
        <v>46</v>
      </c>
      <c r="H2716" s="18">
        <v>54114</v>
      </c>
      <c r="I2716" s="82"/>
    </row>
    <row r="2717" spans="1:9" ht="17.25" customHeight="1">
      <c r="A2717" s="22" t="s">
        <v>3582</v>
      </c>
      <c r="B2717" s="81">
        <v>10</v>
      </c>
      <c r="C2717" s="15" t="s">
        <v>44</v>
      </c>
      <c r="D2717" s="15" t="s">
        <v>6</v>
      </c>
      <c r="E2717" s="9" t="s">
        <v>13</v>
      </c>
      <c r="F2717" s="15" t="s">
        <v>45</v>
      </c>
      <c r="G2717" s="15" t="s">
        <v>46</v>
      </c>
      <c r="H2717" s="15" t="s">
        <v>175</v>
      </c>
      <c r="I2717" s="82"/>
    </row>
    <row r="2718" spans="1:9" ht="17.25" customHeight="1">
      <c r="A2718" s="22" t="s">
        <v>3583</v>
      </c>
      <c r="B2718" s="81">
        <v>10</v>
      </c>
      <c r="C2718" s="15" t="s">
        <v>44</v>
      </c>
      <c r="D2718" s="15" t="s">
        <v>6</v>
      </c>
      <c r="E2718" s="9" t="s">
        <v>13</v>
      </c>
      <c r="F2718" s="15" t="s">
        <v>45</v>
      </c>
      <c r="G2718" s="15" t="s">
        <v>46</v>
      </c>
      <c r="H2718" s="18">
        <v>54114</v>
      </c>
      <c r="I2718" s="82"/>
    </row>
    <row r="2719" spans="1:9" ht="17.25" customHeight="1">
      <c r="A2719" s="21" t="s">
        <v>232</v>
      </c>
      <c r="B2719" s="17">
        <v>25</v>
      </c>
      <c r="C2719" s="73" t="s">
        <v>44</v>
      </c>
      <c r="D2719" s="73" t="s">
        <v>6</v>
      </c>
      <c r="E2719" s="9" t="s">
        <v>13</v>
      </c>
      <c r="F2719" s="73" t="s">
        <v>45</v>
      </c>
      <c r="G2719" s="73" t="s">
        <v>46</v>
      </c>
      <c r="H2719" s="15">
        <v>54114</v>
      </c>
      <c r="I2719" s="82"/>
    </row>
    <row r="2720" spans="1:9" ht="17.25" customHeight="1">
      <c r="A2720" s="21" t="s">
        <v>373</v>
      </c>
      <c r="B2720" s="17">
        <v>9</v>
      </c>
      <c r="C2720" s="15" t="s">
        <v>44</v>
      </c>
      <c r="D2720" s="15" t="s">
        <v>6</v>
      </c>
      <c r="E2720" s="9" t="s">
        <v>13</v>
      </c>
      <c r="F2720" s="15" t="s">
        <v>45</v>
      </c>
      <c r="G2720" s="15" t="s">
        <v>46</v>
      </c>
      <c r="H2720" s="18">
        <v>54114</v>
      </c>
      <c r="I2720" s="82"/>
    </row>
    <row r="2721" spans="1:9" ht="17.25" customHeight="1">
      <c r="A2721" s="21" t="s">
        <v>3584</v>
      </c>
      <c r="B2721" s="17">
        <v>10</v>
      </c>
      <c r="C2721" s="15" t="s">
        <v>44</v>
      </c>
      <c r="D2721" s="15" t="s">
        <v>6</v>
      </c>
      <c r="E2721" s="9" t="s">
        <v>13</v>
      </c>
      <c r="F2721" s="15" t="s">
        <v>45</v>
      </c>
      <c r="G2721" s="15" t="s">
        <v>46</v>
      </c>
      <c r="H2721" s="18">
        <v>54114</v>
      </c>
      <c r="I2721" s="82"/>
    </row>
    <row r="2722" spans="1:9">
      <c r="A2722" s="21" t="s">
        <v>3585</v>
      </c>
      <c r="B2722" s="17">
        <v>10</v>
      </c>
      <c r="C2722" s="15" t="s">
        <v>44</v>
      </c>
      <c r="D2722" s="15" t="s">
        <v>6</v>
      </c>
      <c r="E2722" s="9" t="s">
        <v>13</v>
      </c>
      <c r="F2722" s="15" t="s">
        <v>45</v>
      </c>
      <c r="G2722" s="15" t="s">
        <v>46</v>
      </c>
      <c r="H2722" s="18">
        <v>54114</v>
      </c>
      <c r="I2722" s="82"/>
    </row>
    <row r="2723" spans="1:9" ht="17.25" customHeight="1">
      <c r="A2723" s="21" t="s">
        <v>3586</v>
      </c>
      <c r="B2723" s="17">
        <v>10</v>
      </c>
      <c r="C2723" s="15" t="s">
        <v>44</v>
      </c>
      <c r="D2723" s="15" t="s">
        <v>6</v>
      </c>
      <c r="E2723" s="9" t="s">
        <v>13</v>
      </c>
      <c r="F2723" s="15" t="s">
        <v>45</v>
      </c>
      <c r="G2723" s="15" t="s">
        <v>46</v>
      </c>
      <c r="H2723" s="18">
        <v>54114</v>
      </c>
      <c r="I2723" s="82"/>
    </row>
    <row r="2724" spans="1:9" ht="17.25" customHeight="1">
      <c r="A2724" s="21" t="s">
        <v>808</v>
      </c>
      <c r="B2724" s="17">
        <v>30</v>
      </c>
      <c r="C2724" s="15" t="s">
        <v>44</v>
      </c>
      <c r="D2724" s="15" t="s">
        <v>6</v>
      </c>
      <c r="E2724" s="9" t="s">
        <v>13</v>
      </c>
      <c r="F2724" s="15" t="s">
        <v>45</v>
      </c>
      <c r="G2724" s="15" t="s">
        <v>46</v>
      </c>
      <c r="H2724" s="18">
        <v>54114</v>
      </c>
      <c r="I2724" s="82"/>
    </row>
    <row r="2725" spans="1:9" ht="17.25" customHeight="1">
      <c r="A2725" s="21" t="s">
        <v>809</v>
      </c>
      <c r="B2725" s="17">
        <v>30</v>
      </c>
      <c r="C2725" s="15" t="s">
        <v>44</v>
      </c>
      <c r="D2725" s="15" t="s">
        <v>6</v>
      </c>
      <c r="E2725" s="9" t="s">
        <v>13</v>
      </c>
      <c r="F2725" s="15" t="s">
        <v>45</v>
      </c>
      <c r="G2725" s="15" t="s">
        <v>46</v>
      </c>
      <c r="H2725" s="18">
        <v>54114</v>
      </c>
      <c r="I2725" s="82"/>
    </row>
    <row r="2726" spans="1:9" ht="17.25" customHeight="1">
      <c r="A2726" s="21" t="s">
        <v>810</v>
      </c>
      <c r="B2726" s="17">
        <v>30</v>
      </c>
      <c r="C2726" s="15" t="s">
        <v>44</v>
      </c>
      <c r="D2726" s="15" t="s">
        <v>6</v>
      </c>
      <c r="E2726" s="9" t="s">
        <v>13</v>
      </c>
      <c r="F2726" s="15" t="s">
        <v>45</v>
      </c>
      <c r="G2726" s="15" t="s">
        <v>46</v>
      </c>
      <c r="H2726" s="18">
        <v>54114</v>
      </c>
      <c r="I2726" s="82"/>
    </row>
    <row r="2727" spans="1:9" ht="17.25" customHeight="1">
      <c r="A2727" s="21" t="s">
        <v>3587</v>
      </c>
      <c r="B2727" s="17">
        <v>6</v>
      </c>
      <c r="C2727" s="15" t="s">
        <v>44</v>
      </c>
      <c r="D2727" s="15" t="s">
        <v>6</v>
      </c>
      <c r="E2727" s="9" t="s">
        <v>13</v>
      </c>
      <c r="F2727" s="15" t="s">
        <v>45</v>
      </c>
      <c r="G2727" s="15" t="s">
        <v>46</v>
      </c>
      <c r="H2727" s="18">
        <v>54114</v>
      </c>
      <c r="I2727" s="82"/>
    </row>
    <row r="2728" spans="1:9" ht="17.25" customHeight="1">
      <c r="A2728" s="21" t="s">
        <v>438</v>
      </c>
      <c r="B2728" s="17">
        <v>10</v>
      </c>
      <c r="C2728" s="15" t="s">
        <v>44</v>
      </c>
      <c r="D2728" s="15" t="s">
        <v>6</v>
      </c>
      <c r="E2728" s="9" t="s">
        <v>13</v>
      </c>
      <c r="F2728" s="15" t="s">
        <v>45</v>
      </c>
      <c r="G2728" s="15" t="s">
        <v>46</v>
      </c>
      <c r="H2728" s="18">
        <v>54114</v>
      </c>
      <c r="I2728" s="82"/>
    </row>
    <row r="2729" spans="1:9" ht="17.25" customHeight="1">
      <c r="A2729" s="21" t="s">
        <v>1029</v>
      </c>
      <c r="B2729" s="17">
        <v>10</v>
      </c>
      <c r="C2729" s="15" t="s">
        <v>44</v>
      </c>
      <c r="D2729" s="15" t="s">
        <v>6</v>
      </c>
      <c r="E2729" s="9" t="s">
        <v>13</v>
      </c>
      <c r="F2729" s="15" t="s">
        <v>45</v>
      </c>
      <c r="G2729" s="15" t="s">
        <v>46</v>
      </c>
      <c r="H2729" s="18">
        <v>54114</v>
      </c>
      <c r="I2729" s="82"/>
    </row>
    <row r="2730" spans="1:9" ht="17.25" customHeight="1">
      <c r="A2730" s="21" t="s">
        <v>3588</v>
      </c>
      <c r="B2730" s="17">
        <v>30</v>
      </c>
      <c r="C2730" s="15" t="s">
        <v>44</v>
      </c>
      <c r="D2730" s="15" t="s">
        <v>6</v>
      </c>
      <c r="E2730" s="9" t="s">
        <v>13</v>
      </c>
      <c r="F2730" s="15" t="s">
        <v>45</v>
      </c>
      <c r="G2730" s="15" t="s">
        <v>46</v>
      </c>
      <c r="H2730" s="18">
        <v>54114</v>
      </c>
      <c r="I2730" s="82"/>
    </row>
    <row r="2731" spans="1:9" ht="17.25" customHeight="1">
      <c r="A2731" s="21" t="s">
        <v>1031</v>
      </c>
      <c r="B2731" s="17">
        <v>10</v>
      </c>
      <c r="C2731" s="15" t="s">
        <v>44</v>
      </c>
      <c r="D2731" s="15" t="s">
        <v>6</v>
      </c>
      <c r="E2731" s="9" t="s">
        <v>13</v>
      </c>
      <c r="F2731" s="15" t="s">
        <v>45</v>
      </c>
      <c r="G2731" s="15" t="s">
        <v>46</v>
      </c>
      <c r="H2731" s="18">
        <v>54114</v>
      </c>
      <c r="I2731" s="82"/>
    </row>
    <row r="2732" spans="1:9" ht="17.25" customHeight="1">
      <c r="A2732" s="21" t="s">
        <v>3589</v>
      </c>
      <c r="B2732" s="17">
        <v>25</v>
      </c>
      <c r="C2732" s="15" t="s">
        <v>44</v>
      </c>
      <c r="D2732" s="15" t="s">
        <v>6</v>
      </c>
      <c r="E2732" s="9" t="s">
        <v>13</v>
      </c>
      <c r="F2732" s="15" t="s">
        <v>45</v>
      </c>
      <c r="G2732" s="15" t="s">
        <v>46</v>
      </c>
      <c r="H2732" s="18">
        <v>54114</v>
      </c>
      <c r="I2732" s="82"/>
    </row>
    <row r="2733" spans="1:9" ht="17.25" customHeight="1">
      <c r="A2733" s="21" t="s">
        <v>3590</v>
      </c>
      <c r="B2733" s="17">
        <v>15</v>
      </c>
      <c r="C2733" s="15" t="s">
        <v>44</v>
      </c>
      <c r="D2733" s="15" t="s">
        <v>6</v>
      </c>
      <c r="E2733" s="9" t="s">
        <v>13</v>
      </c>
      <c r="F2733" s="15" t="s">
        <v>45</v>
      </c>
      <c r="G2733" s="15" t="s">
        <v>46</v>
      </c>
      <c r="H2733" s="18">
        <v>54114</v>
      </c>
      <c r="I2733" s="83">
        <f>B2733+B2721+B2720+B2719+B2718+B2717+B2716+B2715+B2714+B2723+B2722+B2727+B2726+B2725+B2724+B2728+B2729+B2730+B2731+B2732</f>
        <v>345</v>
      </c>
    </row>
    <row r="2734" spans="1:9" ht="17.25" customHeight="1">
      <c r="A2734" s="21" t="s">
        <v>3591</v>
      </c>
      <c r="B2734" s="17">
        <v>25</v>
      </c>
      <c r="C2734" s="15" t="s">
        <v>44</v>
      </c>
      <c r="D2734" s="15" t="s">
        <v>6</v>
      </c>
      <c r="E2734" s="9" t="s">
        <v>13</v>
      </c>
      <c r="F2734" s="15" t="s">
        <v>45</v>
      </c>
      <c r="G2734" s="15" t="s">
        <v>46</v>
      </c>
      <c r="H2734" s="18">
        <v>54115</v>
      </c>
      <c r="I2734" s="83"/>
    </row>
    <row r="2735" spans="1:9" ht="17.25" customHeight="1">
      <c r="A2735" s="21" t="s">
        <v>653</v>
      </c>
      <c r="B2735" s="17">
        <v>200</v>
      </c>
      <c r="C2735" s="15" t="s">
        <v>44</v>
      </c>
      <c r="D2735" s="15" t="s">
        <v>6</v>
      </c>
      <c r="E2735" s="9" t="s">
        <v>13</v>
      </c>
      <c r="F2735" s="15" t="s">
        <v>45</v>
      </c>
      <c r="G2735" s="15" t="s">
        <v>46</v>
      </c>
      <c r="H2735" s="18">
        <v>54115</v>
      </c>
      <c r="I2735" s="83">
        <f>B2735+B2734</f>
        <v>225</v>
      </c>
    </row>
    <row r="2736" spans="1:9" ht="17.25" customHeight="1">
      <c r="A2736" s="21" t="s">
        <v>3592</v>
      </c>
      <c r="B2736" s="17">
        <v>50</v>
      </c>
      <c r="C2736" s="15" t="s">
        <v>44</v>
      </c>
      <c r="D2736" s="15" t="s">
        <v>6</v>
      </c>
      <c r="E2736" s="9" t="s">
        <v>13</v>
      </c>
      <c r="F2736" s="15" t="s">
        <v>45</v>
      </c>
      <c r="G2736" s="15" t="s">
        <v>46</v>
      </c>
      <c r="H2736" s="18">
        <v>54119</v>
      </c>
      <c r="I2736" s="83">
        <f>B2736</f>
        <v>50</v>
      </c>
    </row>
    <row r="2737" spans="1:9">
      <c r="A2737" s="21" t="s">
        <v>917</v>
      </c>
      <c r="B2737" s="17">
        <v>10</v>
      </c>
      <c r="C2737" s="15" t="s">
        <v>44</v>
      </c>
      <c r="D2737" s="15" t="s">
        <v>6</v>
      </c>
      <c r="E2737" s="9" t="s">
        <v>13</v>
      </c>
      <c r="F2737" s="15" t="s">
        <v>45</v>
      </c>
      <c r="G2737" s="15" t="s">
        <v>46</v>
      </c>
      <c r="H2737" s="18">
        <v>54199</v>
      </c>
      <c r="I2737" s="83"/>
    </row>
    <row r="2738" spans="1:9">
      <c r="A2738" s="21" t="s">
        <v>1711</v>
      </c>
      <c r="B2738" s="17">
        <v>50</v>
      </c>
      <c r="C2738" s="15" t="s">
        <v>44</v>
      </c>
      <c r="D2738" s="15" t="s">
        <v>6</v>
      </c>
      <c r="E2738" s="9" t="s">
        <v>13</v>
      </c>
      <c r="F2738" s="15" t="s">
        <v>45</v>
      </c>
      <c r="G2738" s="15" t="s">
        <v>46</v>
      </c>
      <c r="H2738" s="18">
        <v>54199</v>
      </c>
      <c r="I2738" s="83">
        <f>B2738+B2737</f>
        <v>60</v>
      </c>
    </row>
    <row r="2739" spans="1:9">
      <c r="A2739" s="21" t="s">
        <v>2750</v>
      </c>
      <c r="B2739" s="17">
        <v>35</v>
      </c>
      <c r="C2739" s="15" t="s">
        <v>44</v>
      </c>
      <c r="D2739" s="15" t="s">
        <v>6</v>
      </c>
      <c r="E2739" s="9" t="s">
        <v>13</v>
      </c>
      <c r="F2739" s="15" t="s">
        <v>45</v>
      </c>
      <c r="G2739" s="15" t="s">
        <v>46</v>
      </c>
      <c r="H2739" s="18">
        <v>54313</v>
      </c>
      <c r="I2739" s="83">
        <f>B2739</f>
        <v>35</v>
      </c>
    </row>
    <row r="2740" spans="1:9">
      <c r="A2740" s="21" t="s">
        <v>3593</v>
      </c>
      <c r="B2740" s="17">
        <v>500</v>
      </c>
      <c r="C2740" s="69" t="s">
        <v>44</v>
      </c>
      <c r="D2740" s="69" t="s">
        <v>6</v>
      </c>
      <c r="E2740" s="9" t="s">
        <v>13</v>
      </c>
      <c r="F2740" s="69" t="s">
        <v>45</v>
      </c>
      <c r="G2740" s="69" t="s">
        <v>46</v>
      </c>
      <c r="H2740" s="18">
        <v>61101</v>
      </c>
      <c r="I2740" s="83"/>
    </row>
    <row r="2741" spans="1:9">
      <c r="A2741" s="21" t="s">
        <v>1227</v>
      </c>
      <c r="B2741" s="17">
        <v>200</v>
      </c>
      <c r="C2741" s="69" t="s">
        <v>44</v>
      </c>
      <c r="D2741" s="69" t="s">
        <v>6</v>
      </c>
      <c r="E2741" s="9" t="s">
        <v>13</v>
      </c>
      <c r="F2741" s="69" t="s">
        <v>45</v>
      </c>
      <c r="G2741" s="69" t="s">
        <v>46</v>
      </c>
      <c r="H2741" s="18">
        <v>61101</v>
      </c>
      <c r="I2741" s="83"/>
    </row>
    <row r="2742" spans="1:9" ht="17.25" customHeight="1">
      <c r="A2742" s="21" t="s">
        <v>516</v>
      </c>
      <c r="B2742" s="17">
        <v>200</v>
      </c>
      <c r="C2742" s="69" t="s">
        <v>44</v>
      </c>
      <c r="D2742" s="69" t="s">
        <v>6</v>
      </c>
      <c r="E2742" s="9" t="s">
        <v>13</v>
      </c>
      <c r="F2742" s="69" t="s">
        <v>45</v>
      </c>
      <c r="G2742" s="69" t="s">
        <v>46</v>
      </c>
      <c r="H2742" s="18">
        <v>61101</v>
      </c>
      <c r="I2742" s="83"/>
    </row>
    <row r="2743" spans="1:9">
      <c r="A2743" s="21" t="s">
        <v>2860</v>
      </c>
      <c r="B2743" s="17">
        <v>100</v>
      </c>
      <c r="C2743" s="69" t="s">
        <v>44</v>
      </c>
      <c r="D2743" s="69" t="s">
        <v>6</v>
      </c>
      <c r="E2743" s="9" t="s">
        <v>13</v>
      </c>
      <c r="F2743" s="69" t="s">
        <v>45</v>
      </c>
      <c r="G2743" s="69" t="s">
        <v>46</v>
      </c>
      <c r="H2743" s="18">
        <v>61101</v>
      </c>
      <c r="I2743" s="83"/>
    </row>
    <row r="2744" spans="1:9" ht="17.25" customHeight="1">
      <c r="A2744" s="21" t="s">
        <v>3594</v>
      </c>
      <c r="B2744" s="17">
        <v>500</v>
      </c>
      <c r="C2744" s="69" t="s">
        <v>44</v>
      </c>
      <c r="D2744" s="69" t="s">
        <v>6</v>
      </c>
      <c r="E2744" s="9" t="s">
        <v>13</v>
      </c>
      <c r="F2744" s="69" t="s">
        <v>45</v>
      </c>
      <c r="G2744" s="69" t="s">
        <v>46</v>
      </c>
      <c r="H2744" s="18">
        <v>61101</v>
      </c>
      <c r="I2744" s="83"/>
    </row>
    <row r="2745" spans="1:9">
      <c r="A2745" s="21" t="s">
        <v>884</v>
      </c>
      <c r="B2745" s="17">
        <v>250</v>
      </c>
      <c r="C2745" s="69" t="s">
        <v>44</v>
      </c>
      <c r="D2745" s="69" t="s">
        <v>6</v>
      </c>
      <c r="E2745" s="9" t="s">
        <v>13</v>
      </c>
      <c r="F2745" s="69" t="s">
        <v>45</v>
      </c>
      <c r="G2745" s="69" t="s">
        <v>46</v>
      </c>
      <c r="H2745" s="18">
        <v>61101</v>
      </c>
      <c r="I2745" s="83">
        <f>B2740+B2741+B2742+B2743+B2744+B2745</f>
        <v>1750</v>
      </c>
    </row>
    <row r="2746" spans="1:9">
      <c r="A2746" s="21" t="s">
        <v>3363</v>
      </c>
      <c r="B2746" s="17">
        <v>50</v>
      </c>
      <c r="C2746" s="69" t="s">
        <v>44</v>
      </c>
      <c r="D2746" s="69" t="s">
        <v>6</v>
      </c>
      <c r="E2746" s="9" t="s">
        <v>13</v>
      </c>
      <c r="F2746" s="69" t="s">
        <v>45</v>
      </c>
      <c r="G2746" s="69" t="s">
        <v>46</v>
      </c>
      <c r="H2746" s="18">
        <v>61102</v>
      </c>
      <c r="I2746" s="83"/>
    </row>
    <row r="2747" spans="1:9">
      <c r="A2747" s="21" t="s">
        <v>197</v>
      </c>
      <c r="B2747" s="17">
        <v>1000</v>
      </c>
      <c r="C2747" s="69" t="s">
        <v>44</v>
      </c>
      <c r="D2747" s="69" t="s">
        <v>6</v>
      </c>
      <c r="E2747" s="9" t="s">
        <v>13</v>
      </c>
      <c r="F2747" s="69" t="s">
        <v>45</v>
      </c>
      <c r="G2747" s="69" t="s">
        <v>46</v>
      </c>
      <c r="H2747" s="18">
        <v>61102</v>
      </c>
      <c r="I2747" s="83"/>
    </row>
    <row r="2748" spans="1:9" ht="15" customHeight="1">
      <c r="A2748" s="21" t="s">
        <v>388</v>
      </c>
      <c r="B2748" s="17">
        <v>50</v>
      </c>
      <c r="C2748" s="69" t="s">
        <v>44</v>
      </c>
      <c r="D2748" s="69" t="s">
        <v>6</v>
      </c>
      <c r="E2748" s="9" t="s">
        <v>13</v>
      </c>
      <c r="F2748" s="69" t="s">
        <v>45</v>
      </c>
      <c r="G2748" s="69" t="s">
        <v>46</v>
      </c>
      <c r="H2748" s="18">
        <v>61102</v>
      </c>
      <c r="I2748" s="83">
        <f>B2746+B2747+B2748</f>
        <v>1100</v>
      </c>
    </row>
    <row r="2749" spans="1:9" ht="15" customHeight="1">
      <c r="A2749" s="96" t="s">
        <v>3595</v>
      </c>
      <c r="B2749" s="81">
        <v>800</v>
      </c>
      <c r="C2749" s="69" t="s">
        <v>44</v>
      </c>
      <c r="D2749" s="69" t="s">
        <v>6</v>
      </c>
      <c r="E2749" s="9" t="s">
        <v>13</v>
      </c>
      <c r="F2749" s="69" t="s">
        <v>45</v>
      </c>
      <c r="G2749" s="69" t="s">
        <v>46</v>
      </c>
      <c r="H2749" s="18">
        <v>61104</v>
      </c>
      <c r="I2749" s="83"/>
    </row>
    <row r="2750" spans="1:9" ht="15" customHeight="1" thickBot="1">
      <c r="A2750" s="96" t="s">
        <v>815</v>
      </c>
      <c r="B2750" s="143">
        <v>300</v>
      </c>
      <c r="C2750" s="69" t="s">
        <v>44</v>
      </c>
      <c r="D2750" s="69" t="s">
        <v>6</v>
      </c>
      <c r="E2750" s="9" t="s">
        <v>13</v>
      </c>
      <c r="F2750" s="69" t="s">
        <v>45</v>
      </c>
      <c r="G2750" s="69" t="s">
        <v>46</v>
      </c>
      <c r="H2750" s="18">
        <v>61104</v>
      </c>
      <c r="I2750" s="133">
        <f>B2749+B2750</f>
        <v>1100</v>
      </c>
    </row>
    <row r="2751" spans="1:9" ht="29.25" customHeight="1" thickTop="1" thickBot="1">
      <c r="A2751" s="178" t="s">
        <v>3454</v>
      </c>
      <c r="B2751" s="38">
        <f>SUM(B2687:B2750)</f>
        <v>22739.670000000002</v>
      </c>
      <c r="C2751" s="39"/>
      <c r="D2751" s="39"/>
      <c r="E2751" s="39"/>
      <c r="F2751" s="39"/>
      <c r="G2751" s="39"/>
      <c r="H2751" s="45"/>
      <c r="I2751" s="120">
        <f>SUM(I2688:I2750)</f>
        <v>22739.67</v>
      </c>
    </row>
    <row r="2752" spans="1:9" ht="15.75" thickTop="1"/>
    <row r="2761" ht="14.25" customHeight="1"/>
    <row r="2762" ht="14.25" customHeight="1"/>
    <row r="2763" ht="16.5" customHeight="1"/>
    <row r="2771" spans="1:9" ht="24.75" customHeight="1" thickBot="1">
      <c r="A2771" s="323" t="s">
        <v>3688</v>
      </c>
      <c r="B2771" s="112"/>
      <c r="C2771" s="113"/>
      <c r="D2771" s="114"/>
      <c r="E2771" s="114"/>
      <c r="F2771" s="114"/>
      <c r="G2771" s="114"/>
      <c r="H2771" s="35"/>
      <c r="I2771" s="36"/>
    </row>
    <row r="2772" spans="1:9" ht="26.25" customHeight="1" thickTop="1">
      <c r="A2772" s="319" t="s">
        <v>35</v>
      </c>
      <c r="B2772" s="37" t="s">
        <v>36</v>
      </c>
      <c r="C2772" s="5" t="s">
        <v>37</v>
      </c>
      <c r="D2772" s="5" t="s">
        <v>38</v>
      </c>
      <c r="E2772" s="5" t="s">
        <v>39</v>
      </c>
      <c r="F2772" s="5" t="s">
        <v>40</v>
      </c>
      <c r="G2772" s="5" t="s">
        <v>41</v>
      </c>
      <c r="H2772" s="115" t="s">
        <v>42</v>
      </c>
      <c r="I2772" s="138" t="s">
        <v>43</v>
      </c>
    </row>
    <row r="2773" spans="1:9">
      <c r="A2773" s="19" t="s">
        <v>3775</v>
      </c>
      <c r="B2773" s="14">
        <v>21600</v>
      </c>
      <c r="C2773" s="12">
        <v>1</v>
      </c>
      <c r="D2773" s="9" t="s">
        <v>6</v>
      </c>
      <c r="E2773" s="9" t="s">
        <v>13</v>
      </c>
      <c r="F2773" s="9" t="s">
        <v>45</v>
      </c>
      <c r="G2773" s="9" t="s">
        <v>46</v>
      </c>
      <c r="H2773" s="9" t="s">
        <v>153</v>
      </c>
      <c r="I2773" s="465"/>
    </row>
    <row r="2774" spans="1:9">
      <c r="A2774" s="19" t="s">
        <v>3776</v>
      </c>
      <c r="B2774" s="14">
        <v>12000</v>
      </c>
      <c r="C2774" s="12">
        <v>1</v>
      </c>
      <c r="D2774" s="9" t="s">
        <v>6</v>
      </c>
      <c r="E2774" s="9" t="s">
        <v>13</v>
      </c>
      <c r="F2774" s="9" t="s">
        <v>45</v>
      </c>
      <c r="G2774" s="9" t="s">
        <v>46</v>
      </c>
      <c r="H2774" s="9" t="s">
        <v>153</v>
      </c>
      <c r="I2774" s="83">
        <f>B2774+B2773</f>
        <v>33600</v>
      </c>
    </row>
    <row r="2775" spans="1:9">
      <c r="A2775" s="30" t="s">
        <v>3900</v>
      </c>
      <c r="B2775" s="14">
        <v>1800</v>
      </c>
      <c r="C2775" s="12">
        <v>1</v>
      </c>
      <c r="D2775" s="9" t="s">
        <v>6</v>
      </c>
      <c r="E2775" s="9" t="s">
        <v>13</v>
      </c>
      <c r="F2775" s="9" t="s">
        <v>44</v>
      </c>
      <c r="G2775" s="9" t="s">
        <v>3291</v>
      </c>
      <c r="H2775" s="9" t="s">
        <v>155</v>
      </c>
      <c r="I2775" s="83"/>
    </row>
    <row r="2776" spans="1:9" ht="16.5" customHeight="1">
      <c r="A2776" s="30" t="s">
        <v>3901</v>
      </c>
      <c r="B2776" s="14">
        <v>1000</v>
      </c>
      <c r="C2776" s="12">
        <v>1</v>
      </c>
      <c r="D2776" s="9" t="s">
        <v>6</v>
      </c>
      <c r="E2776" s="9" t="s">
        <v>13</v>
      </c>
      <c r="F2776" s="9" t="s">
        <v>44</v>
      </c>
      <c r="G2776" s="9" t="s">
        <v>3291</v>
      </c>
      <c r="H2776" s="9" t="s">
        <v>155</v>
      </c>
      <c r="I2776" s="83">
        <f>B2776+B2775</f>
        <v>2800</v>
      </c>
    </row>
    <row r="2777" spans="1:9" ht="15.75" customHeight="1">
      <c r="A2777" s="20" t="s">
        <v>3902</v>
      </c>
      <c r="B2777" s="14">
        <f>2*300</f>
        <v>600</v>
      </c>
      <c r="C2777" s="12">
        <v>1</v>
      </c>
      <c r="D2777" s="9" t="s">
        <v>6</v>
      </c>
      <c r="E2777" s="9" t="s">
        <v>13</v>
      </c>
      <c r="F2777" s="9" t="s">
        <v>44</v>
      </c>
      <c r="G2777" s="9" t="s">
        <v>3291</v>
      </c>
      <c r="H2777" s="9" t="s">
        <v>156</v>
      </c>
      <c r="I2777" s="83">
        <f t="shared" ref="I2777" si="22">B2777</f>
        <v>600</v>
      </c>
    </row>
    <row r="2778" spans="1:9" ht="15" customHeight="1">
      <c r="A2778" s="107" t="s">
        <v>4061</v>
      </c>
      <c r="B2778" s="14">
        <v>1755</v>
      </c>
      <c r="C2778" s="12">
        <v>1</v>
      </c>
      <c r="D2778" s="9" t="s">
        <v>6</v>
      </c>
      <c r="E2778" s="9" t="s">
        <v>13</v>
      </c>
      <c r="F2778" s="9" t="s">
        <v>45</v>
      </c>
      <c r="G2778" s="9" t="s">
        <v>46</v>
      </c>
      <c r="H2778" s="9" t="s">
        <v>157</v>
      </c>
      <c r="I2778" s="83"/>
    </row>
    <row r="2779" spans="1:9" ht="24.75" customHeight="1">
      <c r="A2779" s="107" t="s">
        <v>4062</v>
      </c>
      <c r="B2779" s="14">
        <v>975</v>
      </c>
      <c r="C2779" s="12">
        <v>1</v>
      </c>
      <c r="D2779" s="9" t="s">
        <v>6</v>
      </c>
      <c r="E2779" s="9" t="s">
        <v>13</v>
      </c>
      <c r="F2779" s="9" t="s">
        <v>45</v>
      </c>
      <c r="G2779" s="9" t="s">
        <v>46</v>
      </c>
      <c r="H2779" s="9" t="s">
        <v>157</v>
      </c>
      <c r="I2779" s="83">
        <f>B2779+B2778</f>
        <v>2730</v>
      </c>
    </row>
    <row r="2780" spans="1:9">
      <c r="A2780" s="85" t="s">
        <v>4059</v>
      </c>
      <c r="B2780" s="81">
        <v>234</v>
      </c>
      <c r="C2780" s="15" t="s">
        <v>44</v>
      </c>
      <c r="D2780" s="15" t="s">
        <v>6</v>
      </c>
      <c r="E2780" s="9" t="s">
        <v>13</v>
      </c>
      <c r="F2780" s="15" t="s">
        <v>45</v>
      </c>
      <c r="G2780" s="15" t="s">
        <v>46</v>
      </c>
      <c r="H2780" s="9" t="s">
        <v>157</v>
      </c>
      <c r="I2780" s="83"/>
    </row>
    <row r="2781" spans="1:9" ht="22.5" customHeight="1">
      <c r="A2781" s="85" t="s">
        <v>4060</v>
      </c>
      <c r="B2781" s="81">
        <v>130</v>
      </c>
      <c r="C2781" s="15" t="s">
        <v>44</v>
      </c>
      <c r="D2781" s="15" t="s">
        <v>6</v>
      </c>
      <c r="E2781" s="9" t="s">
        <v>13</v>
      </c>
      <c r="F2781" s="15" t="s">
        <v>45</v>
      </c>
      <c r="G2781" s="15" t="s">
        <v>46</v>
      </c>
      <c r="H2781" s="9" t="s">
        <v>157</v>
      </c>
      <c r="I2781" s="83">
        <f>B2781+B2780</f>
        <v>364</v>
      </c>
    </row>
    <row r="2782" spans="1:9">
      <c r="A2782" s="107" t="s">
        <v>4057</v>
      </c>
      <c r="B2782" s="14">
        <v>1813.5</v>
      </c>
      <c r="C2782" s="12">
        <v>1</v>
      </c>
      <c r="D2782" s="9" t="s">
        <v>6</v>
      </c>
      <c r="E2782" s="9" t="s">
        <v>13</v>
      </c>
      <c r="F2782" s="9" t="s">
        <v>45</v>
      </c>
      <c r="G2782" s="9" t="s">
        <v>46</v>
      </c>
      <c r="H2782" s="9" t="s">
        <v>161</v>
      </c>
      <c r="I2782" s="83"/>
    </row>
    <row r="2783" spans="1:9" ht="21.75" customHeight="1">
      <c r="A2783" s="107" t="s">
        <v>4058</v>
      </c>
      <c r="B2783" s="14">
        <v>1007.5</v>
      </c>
      <c r="C2783" s="12">
        <v>1</v>
      </c>
      <c r="D2783" s="9" t="s">
        <v>6</v>
      </c>
      <c r="E2783" s="9" t="s">
        <v>13</v>
      </c>
      <c r="F2783" s="9" t="s">
        <v>45</v>
      </c>
      <c r="G2783" s="9" t="s">
        <v>46</v>
      </c>
      <c r="H2783" s="9" t="s">
        <v>161</v>
      </c>
      <c r="I2783" s="83">
        <f>B2783+B2782</f>
        <v>2821</v>
      </c>
    </row>
    <row r="2784" spans="1:9" ht="23.25" customHeight="1">
      <c r="A2784" s="20" t="s">
        <v>2997</v>
      </c>
      <c r="B2784" s="14">
        <v>125</v>
      </c>
      <c r="C2784" s="12">
        <v>1</v>
      </c>
      <c r="D2784" s="9" t="s">
        <v>6</v>
      </c>
      <c r="E2784" s="9" t="s">
        <v>13</v>
      </c>
      <c r="F2784" s="9" t="s">
        <v>44</v>
      </c>
      <c r="G2784" s="9" t="s">
        <v>3291</v>
      </c>
      <c r="H2784" s="9" t="s">
        <v>164</v>
      </c>
      <c r="I2784" s="83">
        <f t="shared" ref="I2784:I2785" si="23">B2784</f>
        <v>125</v>
      </c>
    </row>
    <row r="2785" spans="1:9" ht="24" customHeight="1">
      <c r="A2785" s="20" t="s">
        <v>3777</v>
      </c>
      <c r="B2785" s="14">
        <f>2*60</f>
        <v>120</v>
      </c>
      <c r="C2785" s="12">
        <v>1</v>
      </c>
      <c r="D2785" s="9" t="s">
        <v>6</v>
      </c>
      <c r="E2785" s="9" t="s">
        <v>13</v>
      </c>
      <c r="F2785" s="9" t="s">
        <v>44</v>
      </c>
      <c r="G2785" s="9" t="s">
        <v>3291</v>
      </c>
      <c r="H2785" s="9" t="s">
        <v>164</v>
      </c>
      <c r="I2785" s="83">
        <f t="shared" si="23"/>
        <v>120</v>
      </c>
    </row>
    <row r="2786" spans="1:9">
      <c r="A2786" s="20" t="s">
        <v>800</v>
      </c>
      <c r="B2786" s="14">
        <v>300</v>
      </c>
      <c r="C2786" s="73" t="s">
        <v>44</v>
      </c>
      <c r="D2786" s="73" t="s">
        <v>6</v>
      </c>
      <c r="E2786" s="9" t="s">
        <v>13</v>
      </c>
      <c r="F2786" s="73" t="s">
        <v>45</v>
      </c>
      <c r="G2786" s="73" t="s">
        <v>46</v>
      </c>
      <c r="H2786" s="18">
        <v>54105</v>
      </c>
      <c r="I2786" s="83"/>
    </row>
    <row r="2787" spans="1:9">
      <c r="A2787" s="20" t="s">
        <v>402</v>
      </c>
      <c r="B2787" s="14">
        <v>200</v>
      </c>
      <c r="C2787" s="73" t="s">
        <v>44</v>
      </c>
      <c r="D2787" s="73" t="s">
        <v>6</v>
      </c>
      <c r="E2787" s="9" t="s">
        <v>13</v>
      </c>
      <c r="F2787" s="73" t="s">
        <v>45</v>
      </c>
      <c r="G2787" s="73" t="s">
        <v>46</v>
      </c>
      <c r="H2787" s="18">
        <v>54105</v>
      </c>
      <c r="I2787" s="83"/>
    </row>
    <row r="2788" spans="1:9">
      <c r="A2788" s="20" t="s">
        <v>3308</v>
      </c>
      <c r="B2788" s="14">
        <v>45</v>
      </c>
      <c r="C2788" s="73" t="s">
        <v>44</v>
      </c>
      <c r="D2788" s="73" t="s">
        <v>6</v>
      </c>
      <c r="E2788" s="9" t="s">
        <v>13</v>
      </c>
      <c r="F2788" s="73" t="s">
        <v>45</v>
      </c>
      <c r="G2788" s="73" t="s">
        <v>46</v>
      </c>
      <c r="H2788" s="18">
        <v>54105</v>
      </c>
      <c r="I2788" s="83"/>
    </row>
    <row r="2789" spans="1:9">
      <c r="A2789" s="21" t="s">
        <v>519</v>
      </c>
      <c r="B2789" s="81">
        <v>30</v>
      </c>
      <c r="C2789" s="73" t="s">
        <v>44</v>
      </c>
      <c r="D2789" s="73" t="s">
        <v>6</v>
      </c>
      <c r="E2789" s="9" t="s">
        <v>13</v>
      </c>
      <c r="F2789" s="73" t="s">
        <v>45</v>
      </c>
      <c r="G2789" s="73" t="s">
        <v>46</v>
      </c>
      <c r="H2789" s="18">
        <v>54105</v>
      </c>
      <c r="I2789" s="83">
        <f>B2789+B2787+B2786+B2788</f>
        <v>575</v>
      </c>
    </row>
    <row r="2790" spans="1:9">
      <c r="A2790" s="21" t="s">
        <v>747</v>
      </c>
      <c r="B2790" s="81">
        <v>45</v>
      </c>
      <c r="C2790" s="73" t="s">
        <v>44</v>
      </c>
      <c r="D2790" s="73" t="s">
        <v>6</v>
      </c>
      <c r="E2790" s="9" t="s">
        <v>13</v>
      </c>
      <c r="F2790" s="73" t="s">
        <v>45</v>
      </c>
      <c r="G2790" s="73" t="s">
        <v>46</v>
      </c>
      <c r="H2790" s="18">
        <v>54107</v>
      </c>
      <c r="I2790" s="83">
        <f>B2790</f>
        <v>45</v>
      </c>
    </row>
    <row r="2791" spans="1:9">
      <c r="A2791" s="22" t="s">
        <v>801</v>
      </c>
      <c r="B2791" s="81">
        <v>15</v>
      </c>
      <c r="C2791" s="73" t="s">
        <v>44</v>
      </c>
      <c r="D2791" s="73" t="s">
        <v>6</v>
      </c>
      <c r="E2791" s="9" t="s">
        <v>13</v>
      </c>
      <c r="F2791" s="73" t="s">
        <v>45</v>
      </c>
      <c r="G2791" s="73" t="s">
        <v>46</v>
      </c>
      <c r="H2791" s="18">
        <v>54114</v>
      </c>
      <c r="I2791" s="82"/>
    </row>
    <row r="2792" spans="1:9">
      <c r="A2792" s="21" t="s">
        <v>802</v>
      </c>
      <c r="B2792" s="81">
        <v>25</v>
      </c>
      <c r="C2792" s="73" t="s">
        <v>44</v>
      </c>
      <c r="D2792" s="73" t="s">
        <v>6</v>
      </c>
      <c r="E2792" s="9" t="s">
        <v>13</v>
      </c>
      <c r="F2792" s="73" t="s">
        <v>45</v>
      </c>
      <c r="G2792" s="73" t="s">
        <v>46</v>
      </c>
      <c r="H2792" s="18">
        <v>54114</v>
      </c>
      <c r="I2792" s="82"/>
    </row>
    <row r="2793" spans="1:9">
      <c r="A2793" s="21" t="s">
        <v>636</v>
      </c>
      <c r="B2793" s="81">
        <v>15</v>
      </c>
      <c r="C2793" s="73" t="s">
        <v>44</v>
      </c>
      <c r="D2793" s="73" t="s">
        <v>6</v>
      </c>
      <c r="E2793" s="9" t="s">
        <v>13</v>
      </c>
      <c r="F2793" s="73" t="s">
        <v>45</v>
      </c>
      <c r="G2793" s="73" t="s">
        <v>46</v>
      </c>
      <c r="H2793" s="18">
        <v>54114</v>
      </c>
      <c r="I2793" s="82"/>
    </row>
    <row r="2794" spans="1:9">
      <c r="A2794" s="22" t="s">
        <v>803</v>
      </c>
      <c r="B2794" s="81">
        <v>20</v>
      </c>
      <c r="C2794" s="15" t="s">
        <v>44</v>
      </c>
      <c r="D2794" s="15" t="s">
        <v>6</v>
      </c>
      <c r="E2794" s="9" t="s">
        <v>13</v>
      </c>
      <c r="F2794" s="15" t="s">
        <v>45</v>
      </c>
      <c r="G2794" s="15" t="s">
        <v>46</v>
      </c>
      <c r="H2794" s="15" t="s">
        <v>175</v>
      </c>
      <c r="I2794" s="82"/>
    </row>
    <row r="2795" spans="1:9">
      <c r="A2795" s="22" t="s">
        <v>804</v>
      </c>
      <c r="B2795" s="81">
        <v>20</v>
      </c>
      <c r="C2795" s="15" t="s">
        <v>44</v>
      </c>
      <c r="D2795" s="15" t="s">
        <v>6</v>
      </c>
      <c r="E2795" s="9" t="s">
        <v>13</v>
      </c>
      <c r="F2795" s="15" t="s">
        <v>45</v>
      </c>
      <c r="G2795" s="15" t="s">
        <v>46</v>
      </c>
      <c r="H2795" s="18">
        <v>54114</v>
      </c>
      <c r="I2795" s="82"/>
    </row>
    <row r="2796" spans="1:9">
      <c r="A2796" s="21" t="s">
        <v>373</v>
      </c>
      <c r="B2796" s="17">
        <v>30</v>
      </c>
      <c r="C2796" s="73" t="s">
        <v>44</v>
      </c>
      <c r="D2796" s="73" t="s">
        <v>6</v>
      </c>
      <c r="E2796" s="9" t="s">
        <v>13</v>
      </c>
      <c r="F2796" s="73" t="s">
        <v>45</v>
      </c>
      <c r="G2796" s="73" t="s">
        <v>46</v>
      </c>
      <c r="H2796" s="15">
        <v>54114</v>
      </c>
      <c r="I2796" s="82"/>
    </row>
    <row r="2797" spans="1:9" ht="16.5" customHeight="1">
      <c r="A2797" s="21" t="s">
        <v>757</v>
      </c>
      <c r="B2797" s="17">
        <v>35</v>
      </c>
      <c r="C2797" s="15" t="s">
        <v>44</v>
      </c>
      <c r="D2797" s="15" t="s">
        <v>6</v>
      </c>
      <c r="E2797" s="9" t="s">
        <v>13</v>
      </c>
      <c r="F2797" s="15" t="s">
        <v>45</v>
      </c>
      <c r="G2797" s="15" t="s">
        <v>46</v>
      </c>
      <c r="H2797" s="18">
        <v>54114</v>
      </c>
      <c r="I2797" s="82"/>
    </row>
    <row r="2798" spans="1:9" ht="16.5" customHeight="1">
      <c r="A2798" s="21" t="s">
        <v>806</v>
      </c>
      <c r="B2798" s="17">
        <v>35</v>
      </c>
      <c r="C2798" s="15" t="s">
        <v>44</v>
      </c>
      <c r="D2798" s="15" t="s">
        <v>6</v>
      </c>
      <c r="E2798" s="9" t="s">
        <v>13</v>
      </c>
      <c r="F2798" s="15" t="s">
        <v>45</v>
      </c>
      <c r="G2798" s="15" t="s">
        <v>46</v>
      </c>
      <c r="H2798" s="18">
        <v>54114</v>
      </c>
      <c r="I2798" s="82"/>
    </row>
    <row r="2799" spans="1:9">
      <c r="A2799" s="21" t="s">
        <v>541</v>
      </c>
      <c r="B2799" s="17">
        <v>40</v>
      </c>
      <c r="C2799" s="15" t="s">
        <v>44</v>
      </c>
      <c r="D2799" s="15" t="s">
        <v>6</v>
      </c>
      <c r="E2799" s="9" t="s">
        <v>13</v>
      </c>
      <c r="F2799" s="15" t="s">
        <v>45</v>
      </c>
      <c r="G2799" s="15" t="s">
        <v>46</v>
      </c>
      <c r="H2799" s="18">
        <v>54114</v>
      </c>
      <c r="I2799" s="82"/>
    </row>
    <row r="2800" spans="1:9" ht="16.5" customHeight="1">
      <c r="A2800" s="21" t="s">
        <v>309</v>
      </c>
      <c r="B2800" s="17">
        <v>20</v>
      </c>
      <c r="C2800" s="15" t="s">
        <v>44</v>
      </c>
      <c r="D2800" s="15" t="s">
        <v>6</v>
      </c>
      <c r="E2800" s="9" t="s">
        <v>13</v>
      </c>
      <c r="F2800" s="15" t="s">
        <v>45</v>
      </c>
      <c r="G2800" s="15" t="s">
        <v>46</v>
      </c>
      <c r="H2800" s="18">
        <v>54114</v>
      </c>
      <c r="I2800" s="82"/>
    </row>
    <row r="2801" spans="1:9">
      <c r="A2801" s="21" t="s">
        <v>368</v>
      </c>
      <c r="B2801" s="17">
        <v>50</v>
      </c>
      <c r="C2801" s="15" t="s">
        <v>44</v>
      </c>
      <c r="D2801" s="15" t="s">
        <v>6</v>
      </c>
      <c r="E2801" s="9" t="s">
        <v>13</v>
      </c>
      <c r="F2801" s="15" t="s">
        <v>45</v>
      </c>
      <c r="G2801" s="15" t="s">
        <v>46</v>
      </c>
      <c r="H2801" s="18">
        <v>54114</v>
      </c>
      <c r="I2801" s="82"/>
    </row>
    <row r="2802" spans="1:9">
      <c r="A2802" s="21" t="s">
        <v>640</v>
      </c>
      <c r="B2802" s="17">
        <v>350</v>
      </c>
      <c r="C2802" s="15" t="s">
        <v>44</v>
      </c>
      <c r="D2802" s="15" t="s">
        <v>6</v>
      </c>
      <c r="E2802" s="9" t="s">
        <v>13</v>
      </c>
      <c r="F2802" s="15" t="s">
        <v>45</v>
      </c>
      <c r="G2802" s="15" t="s">
        <v>46</v>
      </c>
      <c r="H2802" s="18">
        <v>54114</v>
      </c>
      <c r="I2802" s="82"/>
    </row>
    <row r="2803" spans="1:9">
      <c r="A2803" s="21" t="s">
        <v>437</v>
      </c>
      <c r="B2803" s="17">
        <v>12</v>
      </c>
      <c r="C2803" s="15" t="s">
        <v>44</v>
      </c>
      <c r="D2803" s="15" t="s">
        <v>6</v>
      </c>
      <c r="E2803" s="9" t="s">
        <v>13</v>
      </c>
      <c r="F2803" s="15" t="s">
        <v>45</v>
      </c>
      <c r="G2803" s="15" t="s">
        <v>46</v>
      </c>
      <c r="H2803" s="18">
        <v>54114</v>
      </c>
      <c r="I2803" s="82"/>
    </row>
    <row r="2804" spans="1:9">
      <c r="A2804" s="21" t="s">
        <v>808</v>
      </c>
      <c r="B2804" s="17">
        <v>45</v>
      </c>
      <c r="C2804" s="15" t="s">
        <v>44</v>
      </c>
      <c r="D2804" s="15" t="s">
        <v>6</v>
      </c>
      <c r="E2804" s="9" t="s">
        <v>13</v>
      </c>
      <c r="F2804" s="15" t="s">
        <v>45</v>
      </c>
      <c r="G2804" s="15" t="s">
        <v>46</v>
      </c>
      <c r="H2804" s="18">
        <v>54114</v>
      </c>
      <c r="I2804" s="82"/>
    </row>
    <row r="2805" spans="1:9">
      <c r="A2805" s="21" t="s">
        <v>809</v>
      </c>
      <c r="B2805" s="17">
        <v>35</v>
      </c>
      <c r="C2805" s="15" t="s">
        <v>44</v>
      </c>
      <c r="D2805" s="15" t="s">
        <v>6</v>
      </c>
      <c r="E2805" s="9" t="s">
        <v>13</v>
      </c>
      <c r="F2805" s="15" t="s">
        <v>45</v>
      </c>
      <c r="G2805" s="15" t="s">
        <v>46</v>
      </c>
      <c r="H2805" s="18">
        <v>54114</v>
      </c>
      <c r="I2805" s="82"/>
    </row>
    <row r="2806" spans="1:9">
      <c r="A2806" s="21" t="s">
        <v>810</v>
      </c>
      <c r="B2806" s="17">
        <v>30</v>
      </c>
      <c r="C2806" s="15" t="s">
        <v>44</v>
      </c>
      <c r="D2806" s="15" t="s">
        <v>6</v>
      </c>
      <c r="E2806" s="9" t="s">
        <v>13</v>
      </c>
      <c r="F2806" s="15" t="s">
        <v>45</v>
      </c>
      <c r="G2806" s="15" t="s">
        <v>46</v>
      </c>
      <c r="H2806" s="18">
        <v>54114</v>
      </c>
      <c r="I2806" s="82"/>
    </row>
    <row r="2807" spans="1:9" ht="14.25" customHeight="1">
      <c r="A2807" s="21" t="s">
        <v>318</v>
      </c>
      <c r="B2807" s="17">
        <v>15</v>
      </c>
      <c r="C2807" s="15" t="s">
        <v>44</v>
      </c>
      <c r="D2807" s="15" t="s">
        <v>6</v>
      </c>
      <c r="E2807" s="9" t="s">
        <v>13</v>
      </c>
      <c r="F2807" s="15" t="s">
        <v>45</v>
      </c>
      <c r="G2807" s="15" t="s">
        <v>46</v>
      </c>
      <c r="H2807" s="18">
        <v>54114</v>
      </c>
      <c r="I2807" s="82"/>
    </row>
    <row r="2808" spans="1:9">
      <c r="A2808" s="21" t="s">
        <v>641</v>
      </c>
      <c r="B2808" s="17">
        <v>15</v>
      </c>
      <c r="C2808" s="15" t="s">
        <v>44</v>
      </c>
      <c r="D2808" s="15" t="s">
        <v>6</v>
      </c>
      <c r="E2808" s="9" t="s">
        <v>13</v>
      </c>
      <c r="F2808" s="15" t="s">
        <v>45</v>
      </c>
      <c r="G2808" s="15" t="s">
        <v>46</v>
      </c>
      <c r="H2808" s="18">
        <v>54114</v>
      </c>
      <c r="I2808" s="82"/>
    </row>
    <row r="2809" spans="1:9" ht="16.5" customHeight="1">
      <c r="A2809" s="21" t="s">
        <v>3311</v>
      </c>
      <c r="B2809" s="17">
        <v>15</v>
      </c>
      <c r="C2809" s="15" t="s">
        <v>44</v>
      </c>
      <c r="D2809" s="15" t="s">
        <v>6</v>
      </c>
      <c r="E2809" s="9" t="s">
        <v>13</v>
      </c>
      <c r="F2809" s="15" t="s">
        <v>45</v>
      </c>
      <c r="G2809" s="15" t="s">
        <v>46</v>
      </c>
      <c r="H2809" s="18">
        <v>54114</v>
      </c>
      <c r="I2809" s="82"/>
    </row>
    <row r="2810" spans="1:9" ht="16.5" customHeight="1">
      <c r="A2810" s="21" t="s">
        <v>3312</v>
      </c>
      <c r="B2810" s="17">
        <v>25</v>
      </c>
      <c r="C2810" s="15" t="s">
        <v>44</v>
      </c>
      <c r="D2810" s="15" t="s">
        <v>6</v>
      </c>
      <c r="E2810" s="9" t="s">
        <v>13</v>
      </c>
      <c r="F2810" s="15" t="s">
        <v>45</v>
      </c>
      <c r="G2810" s="15" t="s">
        <v>46</v>
      </c>
      <c r="H2810" s="18">
        <v>54114</v>
      </c>
      <c r="I2810" s="82"/>
    </row>
    <row r="2811" spans="1:9">
      <c r="A2811" s="21" t="s">
        <v>643</v>
      </c>
      <c r="B2811" s="17">
        <v>15</v>
      </c>
      <c r="C2811" s="15" t="s">
        <v>44</v>
      </c>
      <c r="D2811" s="15" t="s">
        <v>6</v>
      </c>
      <c r="E2811" s="9" t="s">
        <v>13</v>
      </c>
      <c r="F2811" s="15" t="s">
        <v>45</v>
      </c>
      <c r="G2811" s="15" t="s">
        <v>46</v>
      </c>
      <c r="H2811" s="18">
        <v>54114</v>
      </c>
      <c r="I2811" s="82"/>
    </row>
    <row r="2812" spans="1:9" ht="17.25" customHeight="1">
      <c r="A2812" s="21" t="s">
        <v>811</v>
      </c>
      <c r="B2812" s="17">
        <v>15</v>
      </c>
      <c r="C2812" s="15" t="s">
        <v>44</v>
      </c>
      <c r="D2812" s="15" t="s">
        <v>6</v>
      </c>
      <c r="E2812" s="9" t="s">
        <v>13</v>
      </c>
      <c r="F2812" s="15" t="s">
        <v>45</v>
      </c>
      <c r="G2812" s="15" t="s">
        <v>46</v>
      </c>
      <c r="H2812" s="18">
        <v>54114</v>
      </c>
      <c r="I2812" s="82"/>
    </row>
    <row r="2813" spans="1:9" ht="17.25" customHeight="1">
      <c r="A2813" s="21" t="s">
        <v>812</v>
      </c>
      <c r="B2813" s="17">
        <v>15</v>
      </c>
      <c r="C2813" s="15" t="s">
        <v>44</v>
      </c>
      <c r="D2813" s="15" t="s">
        <v>6</v>
      </c>
      <c r="E2813" s="9" t="s">
        <v>13</v>
      </c>
      <c r="F2813" s="15" t="s">
        <v>45</v>
      </c>
      <c r="G2813" s="15" t="s">
        <v>46</v>
      </c>
      <c r="H2813" s="18">
        <v>54114</v>
      </c>
      <c r="I2813" s="83">
        <f>B2813+B2798+B2797+B2796+B2795+B2794+B2793+B2792+B2791+B2800+B2799+B2812+B2806+B2805+B2804+B2801+B2802+B2803+B2807+B2808+B2809+B2810+B2811</f>
        <v>892</v>
      </c>
    </row>
    <row r="2814" spans="1:9" ht="17.25" customHeight="1">
      <c r="A2814" s="21" t="s">
        <v>241</v>
      </c>
      <c r="B2814" s="17">
        <v>50</v>
      </c>
      <c r="C2814" s="15" t="s">
        <v>44</v>
      </c>
      <c r="D2814" s="15" t="s">
        <v>6</v>
      </c>
      <c r="E2814" s="9" t="s">
        <v>13</v>
      </c>
      <c r="F2814" s="15" t="s">
        <v>45</v>
      </c>
      <c r="G2814" s="15" t="s">
        <v>46</v>
      </c>
      <c r="H2814" s="18">
        <v>54115</v>
      </c>
      <c r="I2814" s="83"/>
    </row>
    <row r="2815" spans="1:9" ht="27.75" customHeight="1">
      <c r="A2815" s="22" t="s">
        <v>3309</v>
      </c>
      <c r="B2815" s="17">
        <v>300</v>
      </c>
      <c r="C2815" s="15" t="s">
        <v>44</v>
      </c>
      <c r="D2815" s="15" t="s">
        <v>6</v>
      </c>
      <c r="E2815" s="9" t="s">
        <v>13</v>
      </c>
      <c r="F2815" s="15" t="s">
        <v>45</v>
      </c>
      <c r="G2815" s="15" t="s">
        <v>46</v>
      </c>
      <c r="H2815" s="18">
        <v>54115</v>
      </c>
      <c r="I2815" s="83"/>
    </row>
    <row r="2816" spans="1:9" ht="25.5" customHeight="1">
      <c r="A2816" s="22" t="s">
        <v>3310</v>
      </c>
      <c r="B2816" s="17">
        <v>300</v>
      </c>
      <c r="C2816" s="15" t="s">
        <v>44</v>
      </c>
      <c r="D2816" s="15" t="s">
        <v>6</v>
      </c>
      <c r="E2816" s="9" t="s">
        <v>13</v>
      </c>
      <c r="F2816" s="15" t="s">
        <v>45</v>
      </c>
      <c r="G2816" s="15" t="s">
        <v>46</v>
      </c>
      <c r="H2816" s="18">
        <v>54115</v>
      </c>
      <c r="I2816" s="83">
        <f>B2816+B2815+B2814</f>
        <v>650</v>
      </c>
    </row>
    <row r="2817" spans="1:9" ht="16.5" customHeight="1">
      <c r="A2817" s="21" t="s">
        <v>719</v>
      </c>
      <c r="B2817" s="17">
        <v>50</v>
      </c>
      <c r="C2817" s="15" t="s">
        <v>44</v>
      </c>
      <c r="D2817" s="15" t="s">
        <v>6</v>
      </c>
      <c r="E2817" s="9" t="s">
        <v>13</v>
      </c>
      <c r="F2817" s="15" t="s">
        <v>45</v>
      </c>
      <c r="G2817" s="15" t="s">
        <v>46</v>
      </c>
      <c r="H2817" s="18">
        <v>54199</v>
      </c>
      <c r="I2817" s="83">
        <f>B2817</f>
        <v>50</v>
      </c>
    </row>
    <row r="2818" spans="1:9">
      <c r="A2818" s="21" t="s">
        <v>3314</v>
      </c>
      <c r="B2818" s="17">
        <v>35</v>
      </c>
      <c r="C2818" s="15" t="s">
        <v>44</v>
      </c>
      <c r="D2818" s="15" t="s">
        <v>6</v>
      </c>
      <c r="E2818" s="9" t="s">
        <v>13</v>
      </c>
      <c r="F2818" s="15" t="s">
        <v>45</v>
      </c>
      <c r="G2818" s="15" t="s">
        <v>46</v>
      </c>
      <c r="H2818" s="18">
        <v>54313</v>
      </c>
      <c r="I2818" s="83"/>
    </row>
    <row r="2819" spans="1:9">
      <c r="A2819" s="21" t="s">
        <v>2750</v>
      </c>
      <c r="B2819" s="17">
        <v>50</v>
      </c>
      <c r="C2819" s="15" t="s">
        <v>44</v>
      </c>
      <c r="D2819" s="15" t="s">
        <v>6</v>
      </c>
      <c r="E2819" s="9" t="s">
        <v>13</v>
      </c>
      <c r="F2819" s="15" t="s">
        <v>45</v>
      </c>
      <c r="G2819" s="15" t="s">
        <v>46</v>
      </c>
      <c r="H2819" s="18">
        <v>54313</v>
      </c>
      <c r="I2819" s="83">
        <f>B2819+B2818</f>
        <v>85</v>
      </c>
    </row>
    <row r="2820" spans="1:9">
      <c r="A2820" s="21" t="s">
        <v>3315</v>
      </c>
      <c r="B2820" s="17">
        <v>850</v>
      </c>
      <c r="C2820" s="69" t="s">
        <v>44</v>
      </c>
      <c r="D2820" s="69" t="s">
        <v>6</v>
      </c>
      <c r="E2820" s="9" t="s">
        <v>13</v>
      </c>
      <c r="F2820" s="69" t="s">
        <v>45</v>
      </c>
      <c r="G2820" s="69" t="s">
        <v>46</v>
      </c>
      <c r="H2820" s="18">
        <v>61101</v>
      </c>
      <c r="I2820" s="83"/>
    </row>
    <row r="2821" spans="1:9">
      <c r="A2821" s="21" t="s">
        <v>1560</v>
      </c>
      <c r="B2821" s="17">
        <v>180</v>
      </c>
      <c r="C2821" s="69" t="s">
        <v>44</v>
      </c>
      <c r="D2821" s="69" t="s">
        <v>6</v>
      </c>
      <c r="E2821" s="9" t="s">
        <v>13</v>
      </c>
      <c r="F2821" s="69" t="s">
        <v>45</v>
      </c>
      <c r="G2821" s="69" t="s">
        <v>46</v>
      </c>
      <c r="H2821" s="18">
        <v>61101</v>
      </c>
      <c r="I2821" s="83"/>
    </row>
    <row r="2822" spans="1:9">
      <c r="A2822" s="21" t="s">
        <v>3316</v>
      </c>
      <c r="B2822" s="17">
        <v>190</v>
      </c>
      <c r="C2822" s="69" t="s">
        <v>44</v>
      </c>
      <c r="D2822" s="69" t="s">
        <v>6</v>
      </c>
      <c r="E2822" s="9" t="s">
        <v>13</v>
      </c>
      <c r="F2822" s="69" t="s">
        <v>45</v>
      </c>
      <c r="G2822" s="69" t="s">
        <v>46</v>
      </c>
      <c r="H2822" s="18">
        <v>61101</v>
      </c>
      <c r="I2822" s="83"/>
    </row>
    <row r="2823" spans="1:9">
      <c r="A2823" s="21" t="s">
        <v>2860</v>
      </c>
      <c r="B2823" s="17">
        <v>170</v>
      </c>
      <c r="C2823" s="69" t="s">
        <v>44</v>
      </c>
      <c r="D2823" s="69" t="s">
        <v>6</v>
      </c>
      <c r="E2823" s="9" t="s">
        <v>13</v>
      </c>
      <c r="F2823" s="69" t="s">
        <v>45</v>
      </c>
      <c r="G2823" s="69" t="s">
        <v>46</v>
      </c>
      <c r="H2823" s="18">
        <v>61101</v>
      </c>
      <c r="I2823" s="83">
        <f>B2823+B2820+B2821+B2822</f>
        <v>1390</v>
      </c>
    </row>
    <row r="2824" spans="1:9">
      <c r="A2824" s="21" t="s">
        <v>388</v>
      </c>
      <c r="B2824" s="17">
        <v>75</v>
      </c>
      <c r="C2824" s="69" t="s">
        <v>44</v>
      </c>
      <c r="D2824" s="69" t="s">
        <v>6</v>
      </c>
      <c r="E2824" s="9" t="s">
        <v>13</v>
      </c>
      <c r="F2824" s="69" t="s">
        <v>45</v>
      </c>
      <c r="G2824" s="69" t="s">
        <v>46</v>
      </c>
      <c r="H2824" s="18">
        <v>61102</v>
      </c>
      <c r="I2824" s="83">
        <f>B2824</f>
        <v>75</v>
      </c>
    </row>
    <row r="2825" spans="1:9">
      <c r="A2825" s="96" t="s">
        <v>3313</v>
      </c>
      <c r="B2825" s="81">
        <v>100</v>
      </c>
      <c r="C2825" s="69" t="s">
        <v>44</v>
      </c>
      <c r="D2825" s="69" t="s">
        <v>6</v>
      </c>
      <c r="E2825" s="9" t="s">
        <v>13</v>
      </c>
      <c r="F2825" s="69" t="s">
        <v>45</v>
      </c>
      <c r="G2825" s="69" t="s">
        <v>46</v>
      </c>
      <c r="H2825" s="18">
        <v>61104</v>
      </c>
      <c r="I2825" s="83"/>
    </row>
    <row r="2826" spans="1:9">
      <c r="A2826" s="96" t="s">
        <v>3317</v>
      </c>
      <c r="B2826" s="81">
        <v>800</v>
      </c>
      <c r="C2826" s="69" t="s">
        <v>44</v>
      </c>
      <c r="D2826" s="69" t="s">
        <v>6</v>
      </c>
      <c r="E2826" s="9" t="s">
        <v>13</v>
      </c>
      <c r="F2826" s="69" t="s">
        <v>45</v>
      </c>
      <c r="G2826" s="69" t="s">
        <v>46</v>
      </c>
      <c r="H2826" s="18">
        <v>61104</v>
      </c>
      <c r="I2826" s="83"/>
    </row>
    <row r="2827" spans="1:9">
      <c r="A2827" s="96" t="s">
        <v>335</v>
      </c>
      <c r="B2827" s="81">
        <v>350</v>
      </c>
      <c r="C2827" s="69" t="s">
        <v>44</v>
      </c>
      <c r="D2827" s="69" t="s">
        <v>6</v>
      </c>
      <c r="E2827" s="9" t="s">
        <v>13</v>
      </c>
      <c r="F2827" s="69" t="s">
        <v>45</v>
      </c>
      <c r="G2827" s="69" t="s">
        <v>46</v>
      </c>
      <c r="H2827" s="18">
        <v>61104</v>
      </c>
      <c r="I2827" s="83"/>
    </row>
    <row r="2828" spans="1:9">
      <c r="A2828" s="96" t="s">
        <v>3318</v>
      </c>
      <c r="B2828" s="81">
        <v>450</v>
      </c>
      <c r="C2828" s="69" t="s">
        <v>44</v>
      </c>
      <c r="D2828" s="69" t="s">
        <v>6</v>
      </c>
      <c r="E2828" s="9" t="s">
        <v>13</v>
      </c>
      <c r="F2828" s="69" t="s">
        <v>45</v>
      </c>
      <c r="G2828" s="69" t="s">
        <v>46</v>
      </c>
      <c r="H2828" s="18">
        <v>61104</v>
      </c>
      <c r="I2828" s="83"/>
    </row>
    <row r="2829" spans="1:9">
      <c r="A2829" s="96" t="s">
        <v>259</v>
      </c>
      <c r="B2829" s="81">
        <v>120</v>
      </c>
      <c r="C2829" s="69" t="s">
        <v>44</v>
      </c>
      <c r="D2829" s="69" t="s">
        <v>6</v>
      </c>
      <c r="E2829" s="9" t="s">
        <v>13</v>
      </c>
      <c r="F2829" s="69" t="s">
        <v>45</v>
      </c>
      <c r="G2829" s="69" t="s">
        <v>46</v>
      </c>
      <c r="H2829" s="18">
        <v>61104</v>
      </c>
      <c r="I2829" s="83"/>
    </row>
    <row r="2830" spans="1:9" ht="15.75" thickBot="1">
      <c r="A2830" s="145" t="s">
        <v>389</v>
      </c>
      <c r="B2830" s="143">
        <v>150</v>
      </c>
      <c r="C2830" s="69" t="s">
        <v>44</v>
      </c>
      <c r="D2830" s="69" t="s">
        <v>6</v>
      </c>
      <c r="E2830" s="9" t="s">
        <v>13</v>
      </c>
      <c r="F2830" s="69" t="s">
        <v>45</v>
      </c>
      <c r="G2830" s="69" t="s">
        <v>46</v>
      </c>
      <c r="H2830" s="18">
        <v>61104</v>
      </c>
      <c r="I2830" s="133">
        <f>B2825+B2829+B2830+B2826+B2827+B2828</f>
        <v>1970</v>
      </c>
    </row>
    <row r="2831" spans="1:9" ht="19.5" customHeight="1" thickTop="1" thickBot="1">
      <c r="A2831" s="178" t="s">
        <v>3307</v>
      </c>
      <c r="B2831" s="38">
        <f>SUM(B2773:B2830)</f>
        <v>48892</v>
      </c>
      <c r="C2831" s="39"/>
      <c r="D2831" s="39"/>
      <c r="E2831" s="39"/>
      <c r="F2831" s="39"/>
      <c r="G2831" s="39"/>
      <c r="H2831" s="45"/>
      <c r="I2831" s="120">
        <f>SUM(I2774:I2830)</f>
        <v>48892</v>
      </c>
    </row>
    <row r="2832" spans="1:9" ht="16.5" customHeight="1" thickTop="1">
      <c r="A2832" s="351"/>
      <c r="B2832" s="40"/>
      <c r="C2832" s="35"/>
      <c r="D2832" s="35"/>
      <c r="E2832" s="35"/>
      <c r="F2832" s="35"/>
      <c r="G2832" s="35"/>
      <c r="H2832" s="47"/>
      <c r="I2832" s="52"/>
    </row>
    <row r="2833" spans="1:9" ht="16.5" customHeight="1">
      <c r="A2833" s="351"/>
      <c r="B2833" s="40"/>
      <c r="C2833" s="35"/>
      <c r="D2833" s="35"/>
      <c r="E2833" s="35"/>
      <c r="F2833" s="35"/>
      <c r="G2833" s="35"/>
      <c r="H2833" s="47"/>
      <c r="I2833" s="52"/>
    </row>
    <row r="2834" spans="1:9" ht="16.5" customHeight="1">
      <c r="A2834" s="351"/>
      <c r="B2834" s="40"/>
      <c r="C2834" s="35"/>
      <c r="D2834" s="35"/>
      <c r="E2834" s="35"/>
      <c r="F2834" s="35"/>
      <c r="G2834" s="35"/>
      <c r="H2834" s="47"/>
      <c r="I2834" s="52"/>
    </row>
    <row r="2835" spans="1:9" ht="16.5" customHeight="1">
      <c r="A2835" s="351"/>
      <c r="B2835" s="40"/>
      <c r="C2835" s="35"/>
      <c r="D2835" s="35"/>
      <c r="E2835" s="35"/>
      <c r="F2835" s="35"/>
      <c r="G2835" s="35"/>
      <c r="H2835" s="47"/>
      <c r="I2835" s="52"/>
    </row>
    <row r="2836" spans="1:9" ht="16.5">
      <c r="A2836" s="351"/>
      <c r="B2836" s="40"/>
      <c r="C2836" s="35"/>
      <c r="D2836" s="35"/>
      <c r="E2836" s="35"/>
      <c r="F2836" s="35"/>
      <c r="G2836" s="35"/>
      <c r="H2836" s="47"/>
      <c r="I2836" s="52"/>
    </row>
    <row r="2837" spans="1:9" ht="16.5">
      <c r="A2837" s="351"/>
      <c r="B2837" s="40"/>
      <c r="C2837" s="35"/>
      <c r="D2837" s="35"/>
      <c r="E2837" s="35"/>
      <c r="F2837" s="35"/>
      <c r="G2837" s="35"/>
      <c r="H2837" s="47"/>
      <c r="I2837" s="52"/>
    </row>
    <row r="2838" spans="1:9" ht="16.5">
      <c r="A2838" s="351"/>
      <c r="B2838" s="40"/>
      <c r="C2838" s="35"/>
      <c r="D2838" s="35"/>
      <c r="E2838" s="35"/>
      <c r="F2838" s="35"/>
      <c r="G2838" s="35"/>
      <c r="H2838" s="47"/>
      <c r="I2838" s="52"/>
    </row>
    <row r="2839" spans="1:9" ht="16.5">
      <c r="A2839" s="351"/>
      <c r="B2839" s="40"/>
      <c r="C2839" s="35"/>
      <c r="D2839" s="35"/>
      <c r="E2839" s="35"/>
      <c r="F2839" s="35"/>
      <c r="G2839" s="35"/>
      <c r="H2839" s="47"/>
      <c r="I2839" s="52"/>
    </row>
    <row r="2840" spans="1:9" ht="16.5">
      <c r="A2840" s="351"/>
      <c r="B2840" s="40"/>
      <c r="C2840" s="35"/>
      <c r="D2840" s="35"/>
      <c r="E2840" s="35"/>
      <c r="F2840" s="35"/>
      <c r="G2840" s="35"/>
      <c r="H2840" s="47"/>
      <c r="I2840" s="52"/>
    </row>
    <row r="2841" spans="1:9" ht="16.5">
      <c r="A2841" s="351"/>
      <c r="B2841" s="40"/>
      <c r="C2841" s="35"/>
      <c r="D2841" s="35"/>
      <c r="E2841" s="35"/>
      <c r="F2841" s="35"/>
      <c r="G2841" s="35"/>
      <c r="H2841" s="47"/>
      <c r="I2841" s="52"/>
    </row>
    <row r="2842" spans="1:9" ht="16.5">
      <c r="A2842" s="351"/>
      <c r="B2842" s="40"/>
      <c r="C2842" s="35"/>
      <c r="D2842" s="35"/>
      <c r="E2842" s="35"/>
      <c r="F2842" s="35"/>
      <c r="G2842" s="35"/>
      <c r="H2842" s="47"/>
      <c r="I2842" s="52"/>
    </row>
    <row r="2843" spans="1:9" ht="16.5">
      <c r="A2843" s="351"/>
      <c r="B2843" s="40"/>
      <c r="C2843" s="35"/>
      <c r="D2843" s="35"/>
      <c r="E2843" s="35"/>
      <c r="F2843" s="35"/>
      <c r="G2843" s="35"/>
      <c r="H2843" s="47"/>
      <c r="I2843" s="52"/>
    </row>
    <row r="2844" spans="1:9" ht="16.5">
      <c r="A2844" s="351"/>
      <c r="B2844" s="40"/>
      <c r="C2844" s="35"/>
      <c r="D2844" s="35"/>
      <c r="E2844" s="35"/>
      <c r="F2844" s="35"/>
      <c r="G2844" s="35"/>
      <c r="H2844" s="47"/>
      <c r="I2844" s="52"/>
    </row>
    <row r="2845" spans="1:9" ht="16.5">
      <c r="A2845" s="351"/>
      <c r="B2845" s="40"/>
      <c r="C2845" s="35"/>
      <c r="D2845" s="35"/>
      <c r="E2845" s="35"/>
      <c r="F2845" s="35"/>
      <c r="G2845" s="35"/>
      <c r="H2845" s="47"/>
      <c r="I2845" s="52"/>
    </row>
    <row r="2846" spans="1:9" ht="16.5">
      <c r="A2846" s="351"/>
      <c r="B2846" s="40"/>
      <c r="C2846" s="35"/>
      <c r="D2846" s="35"/>
      <c r="E2846" s="35"/>
      <c r="F2846" s="35"/>
      <c r="G2846" s="35"/>
      <c r="H2846" s="47"/>
      <c r="I2846" s="52"/>
    </row>
    <row r="2847" spans="1:9" ht="16.5">
      <c r="A2847" s="351"/>
      <c r="B2847" s="40"/>
      <c r="C2847" s="35"/>
      <c r="D2847" s="35"/>
      <c r="E2847" s="35"/>
      <c r="F2847" s="35"/>
      <c r="G2847" s="35"/>
      <c r="H2847" s="47"/>
      <c r="I2847" s="52"/>
    </row>
    <row r="2848" spans="1:9" ht="16.5">
      <c r="A2848" s="351"/>
      <c r="B2848" s="40"/>
      <c r="C2848" s="35"/>
      <c r="D2848" s="35"/>
      <c r="E2848" s="35"/>
      <c r="F2848" s="35"/>
      <c r="G2848" s="35"/>
      <c r="H2848" s="47"/>
      <c r="I2848" s="52"/>
    </row>
    <row r="2849" spans="1:9" ht="16.5">
      <c r="A2849" s="351"/>
      <c r="B2849" s="40"/>
      <c r="C2849" s="35"/>
      <c r="D2849" s="35"/>
      <c r="E2849" s="35"/>
      <c r="F2849" s="35"/>
      <c r="G2849" s="35"/>
      <c r="H2849" s="47"/>
      <c r="I2849" s="52"/>
    </row>
    <row r="2850" spans="1:9" ht="12.75" customHeight="1">
      <c r="A2850" s="351"/>
      <c r="B2850" s="40"/>
      <c r="C2850" s="35"/>
      <c r="D2850" s="35"/>
      <c r="E2850" s="35"/>
      <c r="F2850" s="35"/>
      <c r="G2850" s="35"/>
      <c r="H2850" s="47"/>
      <c r="I2850" s="52"/>
    </row>
    <row r="2851" spans="1:9" ht="16.5">
      <c r="A2851" s="351"/>
      <c r="B2851" s="40"/>
      <c r="C2851" s="35"/>
      <c r="D2851" s="35"/>
      <c r="E2851" s="35"/>
      <c r="F2851" s="35"/>
      <c r="G2851" s="35"/>
      <c r="H2851" s="47"/>
      <c r="I2851" s="52"/>
    </row>
    <row r="2852" spans="1:9" ht="16.5">
      <c r="A2852" s="351"/>
      <c r="B2852" s="40"/>
      <c r="C2852" s="35"/>
      <c r="D2852" s="35"/>
      <c r="E2852" s="35"/>
      <c r="F2852" s="35"/>
      <c r="G2852" s="35"/>
      <c r="H2852" s="47"/>
      <c r="I2852" s="52"/>
    </row>
    <row r="2853" spans="1:9" ht="16.5">
      <c r="A2853" s="351"/>
      <c r="B2853" s="40"/>
      <c r="C2853" s="35"/>
      <c r="D2853" s="35"/>
      <c r="E2853" s="35"/>
      <c r="F2853" s="35"/>
      <c r="G2853" s="35"/>
      <c r="H2853" s="47"/>
      <c r="I2853" s="52"/>
    </row>
    <row r="2854" spans="1:9" ht="16.5">
      <c r="A2854" s="351"/>
      <c r="B2854" s="40"/>
      <c r="C2854" s="35"/>
      <c r="D2854" s="35"/>
      <c r="E2854" s="35"/>
      <c r="F2854" s="35"/>
      <c r="G2854" s="35"/>
      <c r="H2854" s="47"/>
      <c r="I2854" s="52"/>
    </row>
    <row r="2855" spans="1:9" ht="16.5">
      <c r="A2855" s="351"/>
      <c r="B2855" s="40"/>
      <c r="C2855" s="35"/>
      <c r="D2855" s="35"/>
      <c r="E2855" s="35"/>
      <c r="F2855" s="35"/>
      <c r="G2855" s="35"/>
      <c r="H2855" s="47"/>
      <c r="I2855" s="52"/>
    </row>
    <row r="2856" spans="1:9" ht="16.5">
      <c r="A2856" s="351"/>
      <c r="B2856" s="40"/>
      <c r="C2856" s="35"/>
      <c r="D2856" s="35"/>
      <c r="E2856" s="35"/>
      <c r="F2856" s="35"/>
      <c r="G2856" s="35"/>
      <c r="H2856" s="47"/>
      <c r="I2856" s="52"/>
    </row>
    <row r="2857" spans="1:9" ht="16.5">
      <c r="A2857" s="351"/>
      <c r="B2857" s="40"/>
      <c r="C2857" s="35"/>
      <c r="D2857" s="35"/>
      <c r="E2857" s="35"/>
      <c r="F2857" s="35"/>
      <c r="G2857" s="35"/>
      <c r="H2857" s="47"/>
      <c r="I2857" s="52"/>
    </row>
    <row r="2858" spans="1:9" ht="16.5">
      <c r="A2858" s="351"/>
      <c r="B2858" s="40"/>
      <c r="C2858" s="35"/>
      <c r="D2858" s="35"/>
      <c r="E2858" s="35"/>
      <c r="F2858" s="35"/>
      <c r="G2858" s="35"/>
      <c r="H2858" s="47"/>
      <c r="I2858" s="52"/>
    </row>
    <row r="2859" spans="1:9" ht="16.5">
      <c r="A2859" s="351"/>
      <c r="B2859" s="40"/>
      <c r="C2859" s="35"/>
      <c r="D2859" s="35"/>
      <c r="E2859" s="35"/>
      <c r="F2859" s="35"/>
      <c r="G2859" s="35"/>
      <c r="H2859" s="47"/>
      <c r="I2859" s="52"/>
    </row>
    <row r="2860" spans="1:9" ht="23.25" customHeight="1">
      <c r="A2860" s="328" t="s">
        <v>3689</v>
      </c>
      <c r="B2860" s="124"/>
      <c r="C2860" s="156"/>
      <c r="D2860" s="156"/>
      <c r="E2860" s="156"/>
      <c r="F2860" s="156"/>
      <c r="G2860" s="156"/>
      <c r="H2860" s="156"/>
      <c r="I2860" s="36"/>
    </row>
    <row r="2861" spans="1:9" ht="30" customHeight="1">
      <c r="A2861" s="319" t="s">
        <v>35</v>
      </c>
      <c r="B2861" s="37" t="s">
        <v>36</v>
      </c>
      <c r="C2861" s="5" t="s">
        <v>37</v>
      </c>
      <c r="D2861" s="146" t="s">
        <v>38</v>
      </c>
      <c r="E2861" s="146" t="s">
        <v>39</v>
      </c>
      <c r="F2861" s="146" t="s">
        <v>40</v>
      </c>
      <c r="G2861" s="146" t="s">
        <v>41</v>
      </c>
      <c r="H2861" s="147" t="s">
        <v>42</v>
      </c>
      <c r="I2861" s="147" t="s">
        <v>43</v>
      </c>
    </row>
    <row r="2862" spans="1:9">
      <c r="A2862" s="19" t="s">
        <v>1229</v>
      </c>
      <c r="B2862" s="14">
        <v>13584</v>
      </c>
      <c r="C2862" s="12">
        <v>1</v>
      </c>
      <c r="D2862" s="9" t="s">
        <v>6</v>
      </c>
      <c r="E2862" s="9" t="s">
        <v>13</v>
      </c>
      <c r="F2862" s="9" t="s">
        <v>45</v>
      </c>
      <c r="G2862" s="9" t="s">
        <v>46</v>
      </c>
      <c r="H2862" s="63" t="s">
        <v>153</v>
      </c>
      <c r="I2862" s="82"/>
    </row>
    <row r="2863" spans="1:9">
      <c r="A2863" s="19" t="s">
        <v>1230</v>
      </c>
      <c r="B2863" s="14">
        <v>8724</v>
      </c>
      <c r="C2863" s="12">
        <v>1</v>
      </c>
      <c r="D2863" s="9" t="s">
        <v>6</v>
      </c>
      <c r="E2863" s="9" t="s">
        <v>13</v>
      </c>
      <c r="F2863" s="9" t="s">
        <v>45</v>
      </c>
      <c r="G2863" s="9" t="s">
        <v>46</v>
      </c>
      <c r="H2863" s="63" t="s">
        <v>153</v>
      </c>
      <c r="I2863" s="82"/>
    </row>
    <row r="2864" spans="1:9">
      <c r="A2864" s="19" t="s">
        <v>1231</v>
      </c>
      <c r="B2864" s="14">
        <v>6204</v>
      </c>
      <c r="C2864" s="12">
        <v>1</v>
      </c>
      <c r="D2864" s="9" t="s">
        <v>6</v>
      </c>
      <c r="E2864" s="9" t="s">
        <v>13</v>
      </c>
      <c r="F2864" s="9" t="s">
        <v>45</v>
      </c>
      <c r="G2864" s="9" t="s">
        <v>46</v>
      </c>
      <c r="H2864" s="63" t="s">
        <v>153</v>
      </c>
      <c r="I2864" s="83">
        <f>B2864+B2862+B2863</f>
        <v>28512</v>
      </c>
    </row>
    <row r="2865" spans="1:9">
      <c r="A2865" s="19" t="s">
        <v>2998</v>
      </c>
      <c r="B2865" s="213">
        <v>1132</v>
      </c>
      <c r="C2865" s="12">
        <v>1</v>
      </c>
      <c r="D2865" s="9" t="s">
        <v>6</v>
      </c>
      <c r="E2865" s="9" t="s">
        <v>13</v>
      </c>
      <c r="F2865" s="9" t="s">
        <v>44</v>
      </c>
      <c r="G2865" s="9" t="s">
        <v>3291</v>
      </c>
      <c r="H2865" s="16">
        <v>51103</v>
      </c>
      <c r="I2865" s="82"/>
    </row>
    <row r="2866" spans="1:9">
      <c r="A2866" s="19" t="s">
        <v>2999</v>
      </c>
      <c r="B2866" s="213">
        <v>727</v>
      </c>
      <c r="C2866" s="12">
        <v>1</v>
      </c>
      <c r="D2866" s="9" t="s">
        <v>6</v>
      </c>
      <c r="E2866" s="9" t="s">
        <v>13</v>
      </c>
      <c r="F2866" s="9" t="s">
        <v>44</v>
      </c>
      <c r="G2866" s="9" t="s">
        <v>3291</v>
      </c>
      <c r="H2866" s="16">
        <v>51103</v>
      </c>
      <c r="I2866" s="82"/>
    </row>
    <row r="2867" spans="1:9">
      <c r="A2867" s="19" t="s">
        <v>3000</v>
      </c>
      <c r="B2867" s="213">
        <v>517</v>
      </c>
      <c r="C2867" s="12">
        <v>1</v>
      </c>
      <c r="D2867" s="9" t="s">
        <v>6</v>
      </c>
      <c r="E2867" s="9" t="s">
        <v>13</v>
      </c>
      <c r="F2867" s="9" t="s">
        <v>44</v>
      </c>
      <c r="G2867" s="9" t="s">
        <v>3291</v>
      </c>
      <c r="H2867" s="16">
        <v>51103</v>
      </c>
      <c r="I2867" s="83">
        <f>B2867+B2865+B2866</f>
        <v>2376</v>
      </c>
    </row>
    <row r="2868" spans="1:9">
      <c r="A2868" s="20" t="s">
        <v>3001</v>
      </c>
      <c r="B2868" s="213">
        <f>3*300</f>
        <v>900</v>
      </c>
      <c r="C2868" s="12">
        <v>1</v>
      </c>
      <c r="D2868" s="9" t="s">
        <v>6</v>
      </c>
      <c r="E2868" s="9" t="s">
        <v>13</v>
      </c>
      <c r="F2868" s="9" t="s">
        <v>44</v>
      </c>
      <c r="G2868" s="9" t="s">
        <v>3291</v>
      </c>
      <c r="H2868" s="16">
        <v>51107</v>
      </c>
      <c r="I2868" s="83">
        <f>B2868</f>
        <v>900</v>
      </c>
    </row>
    <row r="2869" spans="1:9">
      <c r="A2869" s="20" t="s">
        <v>1232</v>
      </c>
      <c r="B2869" s="213">
        <v>975</v>
      </c>
      <c r="C2869" s="12">
        <v>1</v>
      </c>
      <c r="D2869" s="9" t="s">
        <v>6</v>
      </c>
      <c r="E2869" s="9" t="s">
        <v>13</v>
      </c>
      <c r="F2869" s="9" t="s">
        <v>45</v>
      </c>
      <c r="G2869" s="9" t="s">
        <v>46</v>
      </c>
      <c r="H2869" s="16">
        <v>51401</v>
      </c>
      <c r="I2869" s="82"/>
    </row>
    <row r="2870" spans="1:9">
      <c r="A2870" s="20" t="s">
        <v>1233</v>
      </c>
      <c r="B2870" s="213">
        <v>708.83</v>
      </c>
      <c r="C2870" s="12">
        <v>1</v>
      </c>
      <c r="D2870" s="9" t="s">
        <v>6</v>
      </c>
      <c r="E2870" s="9" t="s">
        <v>13</v>
      </c>
      <c r="F2870" s="12">
        <v>2</v>
      </c>
      <c r="G2870" s="9" t="s">
        <v>46</v>
      </c>
      <c r="H2870" s="16">
        <v>51401</v>
      </c>
      <c r="I2870" s="82"/>
    </row>
    <row r="2871" spans="1:9">
      <c r="A2871" s="20" t="s">
        <v>1234</v>
      </c>
      <c r="B2871" s="213">
        <v>504.08</v>
      </c>
      <c r="C2871" s="12">
        <v>1</v>
      </c>
      <c r="D2871" s="9" t="s">
        <v>6</v>
      </c>
      <c r="E2871" s="9" t="s">
        <v>13</v>
      </c>
      <c r="F2871" s="12">
        <v>2</v>
      </c>
      <c r="G2871" s="9" t="s">
        <v>46</v>
      </c>
      <c r="H2871" s="16">
        <v>51401</v>
      </c>
      <c r="I2871" s="83">
        <f>B2871+B2869+B2870</f>
        <v>2187.91</v>
      </c>
    </row>
    <row r="2872" spans="1:9" ht="15" customHeight="1">
      <c r="A2872" s="20" t="s">
        <v>1235</v>
      </c>
      <c r="B2872" s="213">
        <v>130</v>
      </c>
      <c r="C2872" s="18">
        <v>0</v>
      </c>
      <c r="D2872" s="15" t="s">
        <v>6</v>
      </c>
      <c r="E2872" s="9" t="s">
        <v>13</v>
      </c>
      <c r="F2872" s="18">
        <v>2</v>
      </c>
      <c r="G2872" s="15" t="s">
        <v>46</v>
      </c>
      <c r="H2872" s="16">
        <v>51401</v>
      </c>
      <c r="I2872" s="83"/>
    </row>
    <row r="2873" spans="1:9" ht="24" customHeight="1">
      <c r="A2873" s="136" t="s">
        <v>1236</v>
      </c>
      <c r="B2873" s="213">
        <v>94.51</v>
      </c>
      <c r="C2873" s="18">
        <v>1</v>
      </c>
      <c r="D2873" s="15" t="s">
        <v>6</v>
      </c>
      <c r="E2873" s="9" t="s">
        <v>13</v>
      </c>
      <c r="F2873" s="18">
        <v>2</v>
      </c>
      <c r="G2873" s="15" t="s">
        <v>46</v>
      </c>
      <c r="H2873" s="16">
        <v>51401</v>
      </c>
      <c r="I2873" s="83"/>
    </row>
    <row r="2874" spans="1:9" ht="24" customHeight="1">
      <c r="A2874" s="136" t="s">
        <v>1237</v>
      </c>
      <c r="B2874" s="213">
        <v>67.209999999999994</v>
      </c>
      <c r="C2874" s="18">
        <v>1</v>
      </c>
      <c r="D2874" s="15" t="s">
        <v>6</v>
      </c>
      <c r="E2874" s="9" t="s">
        <v>13</v>
      </c>
      <c r="F2874" s="18">
        <v>2</v>
      </c>
      <c r="G2874" s="15" t="s">
        <v>46</v>
      </c>
      <c r="H2874" s="16">
        <v>51401</v>
      </c>
      <c r="I2874" s="83">
        <f>B2874+B2872+B2873</f>
        <v>291.71999999999997</v>
      </c>
    </row>
    <row r="2875" spans="1:9">
      <c r="A2875" s="20" t="s">
        <v>1238</v>
      </c>
      <c r="B2875" s="213">
        <v>1140.49</v>
      </c>
      <c r="C2875" s="12">
        <v>1</v>
      </c>
      <c r="D2875" s="9" t="s">
        <v>6</v>
      </c>
      <c r="E2875" s="9" t="s">
        <v>13</v>
      </c>
      <c r="F2875" s="12">
        <v>2</v>
      </c>
      <c r="G2875" s="9" t="s">
        <v>46</v>
      </c>
      <c r="H2875" s="16">
        <v>51501</v>
      </c>
      <c r="I2875" s="82"/>
    </row>
    <row r="2876" spans="1:9">
      <c r="A2876" s="20" t="s">
        <v>1239</v>
      </c>
      <c r="B2876" s="213">
        <v>732.45</v>
      </c>
      <c r="C2876" s="12">
        <v>1</v>
      </c>
      <c r="D2876" s="9" t="s">
        <v>6</v>
      </c>
      <c r="E2876" s="9" t="s">
        <v>13</v>
      </c>
      <c r="F2876" s="12">
        <v>2</v>
      </c>
      <c r="G2876" s="9" t="s">
        <v>46</v>
      </c>
      <c r="H2876" s="16">
        <v>51501</v>
      </c>
      <c r="I2876" s="82"/>
    </row>
    <row r="2877" spans="1:9" ht="15" customHeight="1">
      <c r="A2877" s="20" t="s">
        <v>1240</v>
      </c>
      <c r="B2877" s="213">
        <v>520.88</v>
      </c>
      <c r="C2877" s="12">
        <v>1</v>
      </c>
      <c r="D2877" s="9" t="s">
        <v>6</v>
      </c>
      <c r="E2877" s="9" t="s">
        <v>13</v>
      </c>
      <c r="F2877" s="12">
        <v>2</v>
      </c>
      <c r="G2877" s="9" t="s">
        <v>46</v>
      </c>
      <c r="H2877" s="16">
        <v>51501</v>
      </c>
      <c r="I2877" s="83">
        <f>B2877+B2875+B2876</f>
        <v>2393.8199999999997</v>
      </c>
    </row>
    <row r="2878" spans="1:9" ht="25.5" customHeight="1">
      <c r="A2878" s="20" t="s">
        <v>3972</v>
      </c>
      <c r="B2878" s="213">
        <v>125</v>
      </c>
      <c r="C2878" s="12">
        <v>1</v>
      </c>
      <c r="D2878" s="9" t="s">
        <v>6</v>
      </c>
      <c r="E2878" s="9" t="s">
        <v>13</v>
      </c>
      <c r="F2878" s="12">
        <v>1</v>
      </c>
      <c r="G2878" s="9" t="s">
        <v>3291</v>
      </c>
      <c r="H2878" s="16">
        <v>51903</v>
      </c>
      <c r="I2878" s="83">
        <f>B2878</f>
        <v>125</v>
      </c>
    </row>
    <row r="2879" spans="1:9" ht="25.5" customHeight="1">
      <c r="A2879" s="20" t="s">
        <v>3002</v>
      </c>
      <c r="B2879" s="213">
        <f>3*60</f>
        <v>180</v>
      </c>
      <c r="C2879" s="12">
        <v>1</v>
      </c>
      <c r="D2879" s="9" t="s">
        <v>6</v>
      </c>
      <c r="E2879" s="9" t="s">
        <v>13</v>
      </c>
      <c r="F2879" s="12">
        <v>1</v>
      </c>
      <c r="G2879" s="9" t="s">
        <v>3291</v>
      </c>
      <c r="H2879" s="16">
        <v>51903</v>
      </c>
      <c r="I2879" s="83">
        <f>B2879</f>
        <v>180</v>
      </c>
    </row>
    <row r="2880" spans="1:9">
      <c r="A2880" s="19" t="s">
        <v>1241</v>
      </c>
      <c r="B2880" s="213">
        <v>1000</v>
      </c>
      <c r="C2880" s="18">
        <v>1</v>
      </c>
      <c r="D2880" s="15" t="s">
        <v>6</v>
      </c>
      <c r="E2880" s="9" t="s">
        <v>13</v>
      </c>
      <c r="F2880" s="18">
        <v>2</v>
      </c>
      <c r="G2880" s="15" t="s">
        <v>46</v>
      </c>
      <c r="H2880" s="16">
        <v>51999</v>
      </c>
      <c r="I2880" s="83">
        <f>B2880</f>
        <v>1000</v>
      </c>
    </row>
    <row r="2881" spans="1:9" ht="14.25" customHeight="1">
      <c r="A2881" s="19" t="s">
        <v>1242</v>
      </c>
      <c r="B2881" s="213">
        <v>800</v>
      </c>
      <c r="C2881" s="18">
        <v>1</v>
      </c>
      <c r="D2881" s="15" t="s">
        <v>6</v>
      </c>
      <c r="E2881" s="9" t="s">
        <v>13</v>
      </c>
      <c r="F2881" s="18">
        <v>2</v>
      </c>
      <c r="G2881" s="15" t="s">
        <v>46</v>
      </c>
      <c r="H2881" s="16">
        <v>54105</v>
      </c>
      <c r="I2881" s="82"/>
    </row>
    <row r="2882" spans="1:9">
      <c r="A2882" s="19" t="s">
        <v>1243</v>
      </c>
      <c r="B2882" s="213">
        <v>20</v>
      </c>
      <c r="C2882" s="18">
        <v>1</v>
      </c>
      <c r="D2882" s="15" t="s">
        <v>6</v>
      </c>
      <c r="E2882" s="9" t="s">
        <v>13</v>
      </c>
      <c r="F2882" s="18">
        <v>2</v>
      </c>
      <c r="G2882" s="15" t="s">
        <v>46</v>
      </c>
      <c r="H2882" s="16">
        <v>54105</v>
      </c>
      <c r="I2882" s="82"/>
    </row>
    <row r="2883" spans="1:9">
      <c r="A2883" s="19" t="s">
        <v>1244</v>
      </c>
      <c r="B2883" s="213">
        <v>10</v>
      </c>
      <c r="C2883" s="18">
        <v>1</v>
      </c>
      <c r="D2883" s="15" t="s">
        <v>6</v>
      </c>
      <c r="E2883" s="9" t="s">
        <v>13</v>
      </c>
      <c r="F2883" s="18">
        <v>2</v>
      </c>
      <c r="G2883" s="15" t="s">
        <v>46</v>
      </c>
      <c r="H2883" s="16">
        <v>54105</v>
      </c>
      <c r="I2883" s="82"/>
    </row>
    <row r="2884" spans="1:9">
      <c r="A2884" s="19" t="s">
        <v>1245</v>
      </c>
      <c r="B2884" s="213">
        <v>50</v>
      </c>
      <c r="C2884" s="18">
        <v>1</v>
      </c>
      <c r="D2884" s="15" t="s">
        <v>6</v>
      </c>
      <c r="E2884" s="9" t="s">
        <v>13</v>
      </c>
      <c r="F2884" s="18">
        <v>2</v>
      </c>
      <c r="G2884" s="15" t="s">
        <v>46</v>
      </c>
      <c r="H2884" s="16">
        <v>54105</v>
      </c>
      <c r="I2884" s="82"/>
    </row>
    <row r="2885" spans="1:9">
      <c r="A2885" s="19" t="s">
        <v>1246</v>
      </c>
      <c r="B2885" s="213">
        <v>800</v>
      </c>
      <c r="C2885" s="18">
        <v>1</v>
      </c>
      <c r="D2885" s="15" t="s">
        <v>6</v>
      </c>
      <c r="E2885" s="9" t="s">
        <v>13</v>
      </c>
      <c r="F2885" s="18">
        <v>2</v>
      </c>
      <c r="G2885" s="15" t="s">
        <v>46</v>
      </c>
      <c r="H2885" s="16">
        <v>54105</v>
      </c>
      <c r="I2885" s="82"/>
    </row>
    <row r="2886" spans="1:9">
      <c r="A2886" s="19" t="s">
        <v>1247</v>
      </c>
      <c r="B2886" s="213">
        <v>10</v>
      </c>
      <c r="C2886" s="18">
        <v>1</v>
      </c>
      <c r="D2886" s="15" t="s">
        <v>6</v>
      </c>
      <c r="E2886" s="9" t="s">
        <v>13</v>
      </c>
      <c r="F2886" s="18">
        <v>2</v>
      </c>
      <c r="G2886" s="15" t="s">
        <v>46</v>
      </c>
      <c r="H2886" s="16">
        <v>54105</v>
      </c>
      <c r="I2886" s="82"/>
    </row>
    <row r="2887" spans="1:9">
      <c r="A2887" s="19" t="s">
        <v>1248</v>
      </c>
      <c r="B2887" s="213">
        <v>5</v>
      </c>
      <c r="C2887" s="18">
        <v>1</v>
      </c>
      <c r="D2887" s="15" t="s">
        <v>6</v>
      </c>
      <c r="E2887" s="9" t="s">
        <v>13</v>
      </c>
      <c r="F2887" s="18">
        <v>2</v>
      </c>
      <c r="G2887" s="15" t="s">
        <v>46</v>
      </c>
      <c r="H2887" s="16">
        <v>54105</v>
      </c>
      <c r="I2887" s="82"/>
    </row>
    <row r="2888" spans="1:9">
      <c r="A2888" s="19" t="s">
        <v>1249</v>
      </c>
      <c r="B2888" s="213">
        <v>25</v>
      </c>
      <c r="C2888" s="18">
        <v>1</v>
      </c>
      <c r="D2888" s="15" t="s">
        <v>6</v>
      </c>
      <c r="E2888" s="9" t="s">
        <v>13</v>
      </c>
      <c r="F2888" s="18">
        <v>2</v>
      </c>
      <c r="G2888" s="15" t="s">
        <v>46</v>
      </c>
      <c r="H2888" s="16">
        <v>54105</v>
      </c>
      <c r="I2888" s="83">
        <f>B2888+B2886+B2885+B2884+B2883+B2882+B2881+B2887</f>
        <v>1720</v>
      </c>
    </row>
    <row r="2889" spans="1:9">
      <c r="A2889" s="19" t="s">
        <v>1250</v>
      </c>
      <c r="B2889" s="213">
        <v>90</v>
      </c>
      <c r="C2889" s="18">
        <v>1</v>
      </c>
      <c r="D2889" s="15" t="s">
        <v>6</v>
      </c>
      <c r="E2889" s="9" t="s">
        <v>13</v>
      </c>
      <c r="F2889" s="18">
        <v>2</v>
      </c>
      <c r="G2889" s="15" t="s">
        <v>46</v>
      </c>
      <c r="H2889" s="16">
        <v>54107</v>
      </c>
      <c r="I2889" s="83"/>
    </row>
    <row r="2890" spans="1:9">
      <c r="A2890" s="19" t="s">
        <v>1251</v>
      </c>
      <c r="B2890" s="213">
        <v>10</v>
      </c>
      <c r="C2890" s="18">
        <v>1</v>
      </c>
      <c r="D2890" s="15" t="s">
        <v>6</v>
      </c>
      <c r="E2890" s="9" t="s">
        <v>13</v>
      </c>
      <c r="F2890" s="18">
        <v>2</v>
      </c>
      <c r="G2890" s="15" t="s">
        <v>46</v>
      </c>
      <c r="H2890" s="16">
        <v>54107</v>
      </c>
      <c r="I2890" s="83">
        <f>B2890+B2889</f>
        <v>100</v>
      </c>
    </row>
    <row r="2891" spans="1:9">
      <c r="A2891" s="19" t="s">
        <v>1252</v>
      </c>
      <c r="B2891" s="213">
        <v>30</v>
      </c>
      <c r="C2891" s="18">
        <v>1</v>
      </c>
      <c r="D2891" s="15" t="s">
        <v>6</v>
      </c>
      <c r="E2891" s="9" t="s">
        <v>13</v>
      </c>
      <c r="F2891" s="18">
        <v>2</v>
      </c>
      <c r="G2891" s="15" t="s">
        <v>46</v>
      </c>
      <c r="H2891" s="16">
        <v>54114</v>
      </c>
      <c r="I2891" s="82"/>
    </row>
    <row r="2892" spans="1:9">
      <c r="A2892" s="19" t="s">
        <v>1253</v>
      </c>
      <c r="B2892" s="213">
        <v>25</v>
      </c>
      <c r="C2892" s="18">
        <v>1</v>
      </c>
      <c r="D2892" s="15" t="s">
        <v>6</v>
      </c>
      <c r="E2892" s="9" t="s">
        <v>13</v>
      </c>
      <c r="F2892" s="18">
        <v>2</v>
      </c>
      <c r="G2892" s="15" t="s">
        <v>46</v>
      </c>
      <c r="H2892" s="16">
        <v>54114</v>
      </c>
      <c r="I2892" s="82"/>
    </row>
    <row r="2893" spans="1:9">
      <c r="A2893" s="19" t="s">
        <v>1254</v>
      </c>
      <c r="B2893" s="213">
        <v>100</v>
      </c>
      <c r="C2893" s="18">
        <v>1</v>
      </c>
      <c r="D2893" s="15" t="s">
        <v>6</v>
      </c>
      <c r="E2893" s="9" t="s">
        <v>13</v>
      </c>
      <c r="F2893" s="18">
        <v>2</v>
      </c>
      <c r="G2893" s="15" t="s">
        <v>46</v>
      </c>
      <c r="H2893" s="16">
        <v>54114</v>
      </c>
      <c r="I2893" s="82"/>
    </row>
    <row r="2894" spans="1:9">
      <c r="A2894" s="19" t="s">
        <v>1255</v>
      </c>
      <c r="B2894" s="213">
        <v>5</v>
      </c>
      <c r="C2894" s="18">
        <v>1</v>
      </c>
      <c r="D2894" s="15" t="s">
        <v>6</v>
      </c>
      <c r="E2894" s="9" t="s">
        <v>13</v>
      </c>
      <c r="F2894" s="18">
        <v>2</v>
      </c>
      <c r="G2894" s="15" t="s">
        <v>46</v>
      </c>
      <c r="H2894" s="16">
        <v>54114</v>
      </c>
      <c r="I2894" s="82"/>
    </row>
    <row r="2895" spans="1:9">
      <c r="A2895" s="19" t="s">
        <v>1256</v>
      </c>
      <c r="B2895" s="213">
        <v>5</v>
      </c>
      <c r="C2895" s="18">
        <v>1</v>
      </c>
      <c r="D2895" s="15" t="s">
        <v>6</v>
      </c>
      <c r="E2895" s="9" t="s">
        <v>13</v>
      </c>
      <c r="F2895" s="18">
        <v>2</v>
      </c>
      <c r="G2895" s="15" t="s">
        <v>46</v>
      </c>
      <c r="H2895" s="16">
        <v>54114</v>
      </c>
      <c r="I2895" s="82"/>
    </row>
    <row r="2896" spans="1:9">
      <c r="A2896" s="19" t="s">
        <v>1257</v>
      </c>
      <c r="B2896" s="213">
        <v>10</v>
      </c>
      <c r="C2896" s="18">
        <v>1</v>
      </c>
      <c r="D2896" s="15" t="s">
        <v>6</v>
      </c>
      <c r="E2896" s="9" t="s">
        <v>13</v>
      </c>
      <c r="F2896" s="18">
        <v>2</v>
      </c>
      <c r="G2896" s="15" t="s">
        <v>46</v>
      </c>
      <c r="H2896" s="16">
        <v>54114</v>
      </c>
      <c r="I2896" s="82"/>
    </row>
    <row r="2897" spans="1:9">
      <c r="A2897" s="19" t="s">
        <v>1258</v>
      </c>
      <c r="B2897" s="213">
        <v>5</v>
      </c>
      <c r="C2897" s="18">
        <v>1</v>
      </c>
      <c r="D2897" s="15" t="s">
        <v>6</v>
      </c>
      <c r="E2897" s="9" t="s">
        <v>13</v>
      </c>
      <c r="F2897" s="18">
        <v>2</v>
      </c>
      <c r="G2897" s="15" t="s">
        <v>46</v>
      </c>
      <c r="H2897" s="16">
        <v>54114</v>
      </c>
      <c r="I2897" s="82"/>
    </row>
    <row r="2898" spans="1:9">
      <c r="A2898" s="19" t="s">
        <v>1259</v>
      </c>
      <c r="B2898" s="213">
        <v>5</v>
      </c>
      <c r="C2898" s="18">
        <v>1</v>
      </c>
      <c r="D2898" s="15" t="s">
        <v>6</v>
      </c>
      <c r="E2898" s="9" t="s">
        <v>13</v>
      </c>
      <c r="F2898" s="18">
        <v>2</v>
      </c>
      <c r="G2898" s="15" t="s">
        <v>46</v>
      </c>
      <c r="H2898" s="16">
        <v>54114</v>
      </c>
      <c r="I2898" s="82"/>
    </row>
    <row r="2899" spans="1:9">
      <c r="A2899" s="19" t="s">
        <v>1260</v>
      </c>
      <c r="B2899" s="213">
        <v>5</v>
      </c>
      <c r="C2899" s="18">
        <v>1</v>
      </c>
      <c r="D2899" s="15" t="s">
        <v>6</v>
      </c>
      <c r="E2899" s="9" t="s">
        <v>13</v>
      </c>
      <c r="F2899" s="18">
        <v>2</v>
      </c>
      <c r="G2899" s="15" t="s">
        <v>46</v>
      </c>
      <c r="H2899" s="16">
        <v>54114</v>
      </c>
      <c r="I2899" s="82"/>
    </row>
    <row r="2900" spans="1:9">
      <c r="A2900" s="19" t="s">
        <v>1261</v>
      </c>
      <c r="B2900" s="213">
        <v>5</v>
      </c>
      <c r="C2900" s="18">
        <v>1</v>
      </c>
      <c r="D2900" s="15" t="s">
        <v>6</v>
      </c>
      <c r="E2900" s="9" t="s">
        <v>13</v>
      </c>
      <c r="F2900" s="18">
        <v>2</v>
      </c>
      <c r="G2900" s="15" t="s">
        <v>46</v>
      </c>
      <c r="H2900" s="16">
        <v>54114</v>
      </c>
      <c r="I2900" s="82"/>
    </row>
    <row r="2901" spans="1:9">
      <c r="A2901" s="20" t="s">
        <v>1262</v>
      </c>
      <c r="B2901" s="213">
        <v>6</v>
      </c>
      <c r="C2901" s="18">
        <v>1</v>
      </c>
      <c r="D2901" s="15" t="s">
        <v>6</v>
      </c>
      <c r="E2901" s="9" t="s">
        <v>13</v>
      </c>
      <c r="F2901" s="18">
        <v>2</v>
      </c>
      <c r="G2901" s="15" t="s">
        <v>46</v>
      </c>
      <c r="H2901" s="16">
        <v>54114</v>
      </c>
      <c r="I2901" s="82"/>
    </row>
    <row r="2902" spans="1:9">
      <c r="A2902" s="19" t="s">
        <v>1263</v>
      </c>
      <c r="B2902" s="213">
        <v>15</v>
      </c>
      <c r="C2902" s="18">
        <v>1</v>
      </c>
      <c r="D2902" s="15" t="s">
        <v>6</v>
      </c>
      <c r="E2902" s="9" t="s">
        <v>13</v>
      </c>
      <c r="F2902" s="18">
        <v>2</v>
      </c>
      <c r="G2902" s="15" t="s">
        <v>46</v>
      </c>
      <c r="H2902" s="16">
        <v>54114</v>
      </c>
      <c r="I2902" s="82"/>
    </row>
    <row r="2903" spans="1:9">
      <c r="A2903" s="19" t="s">
        <v>1264</v>
      </c>
      <c r="B2903" s="213">
        <v>5</v>
      </c>
      <c r="C2903" s="18">
        <v>1</v>
      </c>
      <c r="D2903" s="15" t="s">
        <v>6</v>
      </c>
      <c r="E2903" s="9" t="s">
        <v>13</v>
      </c>
      <c r="F2903" s="18">
        <v>2</v>
      </c>
      <c r="G2903" s="15" t="s">
        <v>46</v>
      </c>
      <c r="H2903" s="16">
        <v>54114</v>
      </c>
      <c r="I2903" s="82"/>
    </row>
    <row r="2904" spans="1:9">
      <c r="A2904" s="19" t="s">
        <v>1265</v>
      </c>
      <c r="B2904" s="213">
        <v>10</v>
      </c>
      <c r="C2904" s="18">
        <v>1</v>
      </c>
      <c r="D2904" s="15" t="s">
        <v>6</v>
      </c>
      <c r="E2904" s="9" t="s">
        <v>13</v>
      </c>
      <c r="F2904" s="18">
        <v>2</v>
      </c>
      <c r="G2904" s="15" t="s">
        <v>46</v>
      </c>
      <c r="H2904" s="16">
        <v>54114</v>
      </c>
      <c r="I2904" s="82"/>
    </row>
    <row r="2905" spans="1:9">
      <c r="A2905" s="19" t="s">
        <v>234</v>
      </c>
      <c r="B2905" s="213">
        <v>5</v>
      </c>
      <c r="C2905" s="18">
        <v>1</v>
      </c>
      <c r="D2905" s="15" t="s">
        <v>6</v>
      </c>
      <c r="E2905" s="9" t="s">
        <v>13</v>
      </c>
      <c r="F2905" s="18">
        <v>2</v>
      </c>
      <c r="G2905" s="15" t="s">
        <v>46</v>
      </c>
      <c r="H2905" s="16">
        <v>54114</v>
      </c>
      <c r="I2905" s="82"/>
    </row>
    <row r="2906" spans="1:9">
      <c r="A2906" s="19" t="s">
        <v>1266</v>
      </c>
      <c r="B2906" s="213">
        <v>900</v>
      </c>
      <c r="C2906" s="18">
        <v>1</v>
      </c>
      <c r="D2906" s="15" t="s">
        <v>6</v>
      </c>
      <c r="E2906" s="9" t="s">
        <v>13</v>
      </c>
      <c r="F2906" s="18">
        <v>2</v>
      </c>
      <c r="G2906" s="15" t="s">
        <v>46</v>
      </c>
      <c r="H2906" s="16">
        <v>54114</v>
      </c>
      <c r="I2906" s="82"/>
    </row>
    <row r="2907" spans="1:9">
      <c r="A2907" s="19" t="s">
        <v>1267</v>
      </c>
      <c r="B2907" s="213">
        <v>50</v>
      </c>
      <c r="C2907" s="18">
        <v>1</v>
      </c>
      <c r="D2907" s="15" t="s">
        <v>6</v>
      </c>
      <c r="E2907" s="9" t="s">
        <v>13</v>
      </c>
      <c r="F2907" s="18">
        <v>2</v>
      </c>
      <c r="G2907" s="15" t="s">
        <v>46</v>
      </c>
      <c r="H2907" s="16">
        <v>54114</v>
      </c>
      <c r="I2907" s="82"/>
    </row>
    <row r="2908" spans="1:9">
      <c r="A2908" s="19" t="s">
        <v>1268</v>
      </c>
      <c r="B2908" s="213">
        <v>50</v>
      </c>
      <c r="C2908" s="18">
        <v>1</v>
      </c>
      <c r="D2908" s="15" t="s">
        <v>6</v>
      </c>
      <c r="E2908" s="9" t="s">
        <v>13</v>
      </c>
      <c r="F2908" s="18">
        <v>2</v>
      </c>
      <c r="G2908" s="15" t="s">
        <v>46</v>
      </c>
      <c r="H2908" s="16">
        <v>54114</v>
      </c>
      <c r="I2908" s="82"/>
    </row>
    <row r="2909" spans="1:9">
      <c r="A2909" s="19" t="s">
        <v>1269</v>
      </c>
      <c r="B2909" s="213">
        <v>5</v>
      </c>
      <c r="C2909" s="18">
        <v>1</v>
      </c>
      <c r="D2909" s="15" t="s">
        <v>6</v>
      </c>
      <c r="E2909" s="9" t="s">
        <v>13</v>
      </c>
      <c r="F2909" s="18">
        <v>2</v>
      </c>
      <c r="G2909" s="15" t="s">
        <v>46</v>
      </c>
      <c r="H2909" s="16">
        <v>54114</v>
      </c>
      <c r="I2909" s="82"/>
    </row>
    <row r="2910" spans="1:9">
      <c r="A2910" s="19" t="s">
        <v>1270</v>
      </c>
      <c r="B2910" s="213">
        <v>10</v>
      </c>
      <c r="C2910" s="18">
        <v>1</v>
      </c>
      <c r="D2910" s="15" t="s">
        <v>6</v>
      </c>
      <c r="E2910" s="9" t="s">
        <v>13</v>
      </c>
      <c r="F2910" s="18">
        <v>2</v>
      </c>
      <c r="G2910" s="15" t="s">
        <v>46</v>
      </c>
      <c r="H2910" s="16">
        <v>54114</v>
      </c>
      <c r="I2910" s="83">
        <f>B2910+B2904+B2903+B2902+B2901+B2900+B2899+B2898+B2897+B2896+B2895+B2894+B2893+B2892+B2891+B2905+B2906+B2907+B2908+B2909</f>
        <v>1251</v>
      </c>
    </row>
    <row r="2911" spans="1:9">
      <c r="A2911" s="19" t="s">
        <v>1271</v>
      </c>
      <c r="B2911" s="213">
        <v>1000</v>
      </c>
      <c r="C2911" s="18">
        <v>1</v>
      </c>
      <c r="D2911" s="15" t="s">
        <v>6</v>
      </c>
      <c r="E2911" s="9" t="s">
        <v>13</v>
      </c>
      <c r="F2911" s="18">
        <v>2</v>
      </c>
      <c r="G2911" s="15" t="s">
        <v>46</v>
      </c>
      <c r="H2911" s="16">
        <v>54115</v>
      </c>
      <c r="I2911" s="82"/>
    </row>
    <row r="2912" spans="1:9">
      <c r="A2912" s="19" t="s">
        <v>2901</v>
      </c>
      <c r="B2912" s="213">
        <v>1000</v>
      </c>
      <c r="C2912" s="18">
        <v>1</v>
      </c>
      <c r="D2912" s="15" t="s">
        <v>6</v>
      </c>
      <c r="E2912" s="9" t="s">
        <v>13</v>
      </c>
      <c r="F2912" s="18">
        <v>2</v>
      </c>
      <c r="G2912" s="15" t="s">
        <v>46</v>
      </c>
      <c r="H2912" s="16">
        <v>54115</v>
      </c>
      <c r="I2912" s="83">
        <f>B2912+B2911</f>
        <v>2000</v>
      </c>
    </row>
    <row r="2913" spans="1:9">
      <c r="A2913" s="19" t="s">
        <v>658</v>
      </c>
      <c r="B2913" s="213">
        <v>60</v>
      </c>
      <c r="C2913" s="18">
        <v>1</v>
      </c>
      <c r="D2913" s="15" t="s">
        <v>6</v>
      </c>
      <c r="E2913" s="9" t="s">
        <v>13</v>
      </c>
      <c r="F2913" s="18">
        <v>2</v>
      </c>
      <c r="G2913" s="15" t="s">
        <v>46</v>
      </c>
      <c r="H2913" s="16">
        <v>54118</v>
      </c>
      <c r="I2913" s="83">
        <f t="shared" ref="I2913:I2919" si="24">B2913</f>
        <v>60</v>
      </c>
    </row>
    <row r="2914" spans="1:9">
      <c r="A2914" s="19" t="s">
        <v>99</v>
      </c>
      <c r="B2914" s="213">
        <v>50</v>
      </c>
      <c r="C2914" s="18">
        <v>1</v>
      </c>
      <c r="D2914" s="15" t="s">
        <v>6</v>
      </c>
      <c r="E2914" s="9" t="s">
        <v>13</v>
      </c>
      <c r="F2914" s="18">
        <v>2</v>
      </c>
      <c r="G2914" s="15" t="s">
        <v>46</v>
      </c>
      <c r="H2914" s="16">
        <v>54119</v>
      </c>
      <c r="I2914" s="83">
        <f t="shared" si="24"/>
        <v>50</v>
      </c>
    </row>
    <row r="2915" spans="1:9" ht="15" customHeight="1">
      <c r="A2915" s="19" t="s">
        <v>1272</v>
      </c>
      <c r="B2915" s="213">
        <v>200</v>
      </c>
      <c r="C2915" s="18">
        <v>1</v>
      </c>
      <c r="D2915" s="15" t="s">
        <v>6</v>
      </c>
      <c r="E2915" s="9" t="s">
        <v>13</v>
      </c>
      <c r="F2915" s="18">
        <v>2</v>
      </c>
      <c r="G2915" s="15" t="s">
        <v>46</v>
      </c>
      <c r="H2915" s="16">
        <v>54199</v>
      </c>
      <c r="I2915" s="83">
        <f t="shared" si="24"/>
        <v>200</v>
      </c>
    </row>
    <row r="2916" spans="1:9">
      <c r="A2916" s="19" t="s">
        <v>1273</v>
      </c>
      <c r="B2916" s="213">
        <v>3000</v>
      </c>
      <c r="C2916" s="18">
        <v>1</v>
      </c>
      <c r="D2916" s="15" t="s">
        <v>6</v>
      </c>
      <c r="E2916" s="9" t="s">
        <v>13</v>
      </c>
      <c r="F2916" s="18">
        <v>2</v>
      </c>
      <c r="G2916" s="15" t="s">
        <v>46</v>
      </c>
      <c r="H2916" s="16">
        <v>54301</v>
      </c>
      <c r="I2916" s="83">
        <f t="shared" si="24"/>
        <v>3000</v>
      </c>
    </row>
    <row r="2917" spans="1:9">
      <c r="A2917" s="20" t="s">
        <v>1274</v>
      </c>
      <c r="B2917" s="213">
        <v>200</v>
      </c>
      <c r="C2917" s="18">
        <v>1</v>
      </c>
      <c r="D2917" s="15" t="s">
        <v>6</v>
      </c>
      <c r="E2917" s="9" t="s">
        <v>13</v>
      </c>
      <c r="F2917" s="18">
        <v>2</v>
      </c>
      <c r="G2917" s="15" t="s">
        <v>46</v>
      </c>
      <c r="H2917" s="16">
        <v>54313</v>
      </c>
      <c r="I2917" s="83"/>
    </row>
    <row r="2918" spans="1:9">
      <c r="A2918" s="19" t="s">
        <v>1040</v>
      </c>
      <c r="B2918" s="213">
        <v>100</v>
      </c>
      <c r="C2918" s="18">
        <v>1</v>
      </c>
      <c r="D2918" s="15" t="s">
        <v>6</v>
      </c>
      <c r="E2918" s="9" t="s">
        <v>13</v>
      </c>
      <c r="F2918" s="18">
        <v>2</v>
      </c>
      <c r="G2918" s="15" t="s">
        <v>46</v>
      </c>
      <c r="H2918" s="16">
        <v>54313</v>
      </c>
      <c r="I2918" s="83">
        <f>B2918+B2917</f>
        <v>300</v>
      </c>
    </row>
    <row r="2919" spans="1:9">
      <c r="A2919" s="19" t="s">
        <v>1275</v>
      </c>
      <c r="B2919" s="213">
        <v>400</v>
      </c>
      <c r="C2919" s="18">
        <v>1</v>
      </c>
      <c r="D2919" s="15" t="s">
        <v>6</v>
      </c>
      <c r="E2919" s="9" t="s">
        <v>13</v>
      </c>
      <c r="F2919" s="18">
        <v>2</v>
      </c>
      <c r="G2919" s="15" t="s">
        <v>46</v>
      </c>
      <c r="H2919" s="16">
        <v>54403</v>
      </c>
      <c r="I2919" s="83">
        <f t="shared" si="24"/>
        <v>400</v>
      </c>
    </row>
    <row r="2920" spans="1:9">
      <c r="A2920" s="19" t="s">
        <v>732</v>
      </c>
      <c r="B2920" s="213">
        <v>50</v>
      </c>
      <c r="C2920" s="12">
        <v>1</v>
      </c>
      <c r="D2920" s="9" t="s">
        <v>6</v>
      </c>
      <c r="E2920" s="9" t="s">
        <v>13</v>
      </c>
      <c r="F2920" s="12">
        <v>2</v>
      </c>
      <c r="G2920" s="9" t="s">
        <v>46</v>
      </c>
      <c r="H2920" s="16">
        <v>61102</v>
      </c>
      <c r="I2920" s="83">
        <f>B2920</f>
        <v>50</v>
      </c>
    </row>
    <row r="2921" spans="1:9" ht="15.75" thickBot="1">
      <c r="A2921" s="214" t="s">
        <v>1079</v>
      </c>
      <c r="B2921" s="25">
        <v>500</v>
      </c>
      <c r="C2921" s="99">
        <v>1</v>
      </c>
      <c r="D2921" s="67" t="s">
        <v>6</v>
      </c>
      <c r="E2921" s="9" t="s">
        <v>13</v>
      </c>
      <c r="F2921" s="99">
        <v>2</v>
      </c>
      <c r="G2921" s="67" t="s">
        <v>46</v>
      </c>
      <c r="H2921" s="68">
        <v>61104</v>
      </c>
      <c r="I2921" s="86">
        <f>B2921</f>
        <v>500</v>
      </c>
    </row>
    <row r="2922" spans="1:9" ht="16.5" customHeight="1" thickTop="1" thickBot="1">
      <c r="A2922" s="329" t="s">
        <v>1276</v>
      </c>
      <c r="B2922" s="126">
        <f>SUM(B2862:B2921)</f>
        <v>47597.45</v>
      </c>
      <c r="C2922" s="210"/>
      <c r="D2922" s="211"/>
      <c r="E2922" s="211"/>
      <c r="F2922" s="210"/>
      <c r="G2922" s="211"/>
      <c r="H2922" s="212"/>
      <c r="I2922" s="8">
        <f>SUM(I2862:I2921)</f>
        <v>47597.450000000004</v>
      </c>
    </row>
    <row r="2923" spans="1:9" ht="15.75" thickTop="1"/>
    <row r="2954" spans="1:9" ht="21.75" customHeight="1">
      <c r="A2954" s="320" t="s">
        <v>3690</v>
      </c>
      <c r="B2954" s="124"/>
      <c r="C2954" s="47"/>
      <c r="D2954" s="35"/>
      <c r="E2954" s="35"/>
      <c r="F2954" s="35"/>
      <c r="G2954" s="35"/>
      <c r="H2954" s="35"/>
      <c r="I2954" s="36"/>
    </row>
    <row r="2955" spans="1:9" ht="30.75" customHeight="1">
      <c r="A2955" s="319" t="s">
        <v>35</v>
      </c>
      <c r="B2955" s="37" t="s">
        <v>36</v>
      </c>
      <c r="C2955" s="5" t="s">
        <v>37</v>
      </c>
      <c r="D2955" s="5" t="s">
        <v>38</v>
      </c>
      <c r="E2955" s="5" t="s">
        <v>39</v>
      </c>
      <c r="F2955" s="5" t="s">
        <v>40</v>
      </c>
      <c r="G2955" s="5" t="s">
        <v>41</v>
      </c>
      <c r="H2955" s="6" t="s">
        <v>42</v>
      </c>
      <c r="I2955" s="6" t="s">
        <v>43</v>
      </c>
    </row>
    <row r="2956" spans="1:9">
      <c r="A2956" s="19" t="s">
        <v>1277</v>
      </c>
      <c r="B2956" s="14">
        <v>21600</v>
      </c>
      <c r="C2956" s="12">
        <v>1</v>
      </c>
      <c r="D2956" s="9" t="s">
        <v>6</v>
      </c>
      <c r="E2956" s="9" t="s">
        <v>13</v>
      </c>
      <c r="F2956" s="9" t="s">
        <v>45</v>
      </c>
      <c r="G2956" s="9" t="s">
        <v>46</v>
      </c>
      <c r="H2956" s="63" t="s">
        <v>153</v>
      </c>
      <c r="I2956" s="82"/>
    </row>
    <row r="2957" spans="1:9">
      <c r="A2957" s="19" t="s">
        <v>3778</v>
      </c>
      <c r="B2957" s="14">
        <v>9114.84</v>
      </c>
      <c r="C2957" s="12">
        <v>1</v>
      </c>
      <c r="D2957" s="9" t="s">
        <v>6</v>
      </c>
      <c r="E2957" s="9" t="s">
        <v>13</v>
      </c>
      <c r="F2957" s="9" t="s">
        <v>45</v>
      </c>
      <c r="G2957" s="9" t="s">
        <v>46</v>
      </c>
      <c r="H2957" s="63" t="s">
        <v>153</v>
      </c>
      <c r="I2957" s="82"/>
    </row>
    <row r="2958" spans="1:9">
      <c r="A2958" s="96" t="s">
        <v>1278</v>
      </c>
      <c r="B2958" s="14">
        <v>9600</v>
      </c>
      <c r="C2958" s="12">
        <v>1</v>
      </c>
      <c r="D2958" s="9" t="s">
        <v>6</v>
      </c>
      <c r="E2958" s="9" t="s">
        <v>13</v>
      </c>
      <c r="F2958" s="9" t="s">
        <v>45</v>
      </c>
      <c r="G2958" s="9" t="s">
        <v>46</v>
      </c>
      <c r="H2958" s="63" t="s">
        <v>153</v>
      </c>
      <c r="I2958" s="82"/>
    </row>
    <row r="2959" spans="1:9">
      <c r="A2959" s="96" t="s">
        <v>1279</v>
      </c>
      <c r="B2959" s="14">
        <v>7200</v>
      </c>
      <c r="C2959" s="12">
        <v>1</v>
      </c>
      <c r="D2959" s="9" t="s">
        <v>6</v>
      </c>
      <c r="E2959" s="9" t="s">
        <v>13</v>
      </c>
      <c r="F2959" s="9" t="s">
        <v>45</v>
      </c>
      <c r="G2959" s="9" t="s">
        <v>46</v>
      </c>
      <c r="H2959" s="63" t="s">
        <v>153</v>
      </c>
      <c r="I2959" s="82"/>
    </row>
    <row r="2960" spans="1:9">
      <c r="A2960" s="96" t="s">
        <v>1279</v>
      </c>
      <c r="B2960" s="14">
        <v>7200</v>
      </c>
      <c r="C2960" s="12">
        <v>1</v>
      </c>
      <c r="D2960" s="9" t="s">
        <v>6</v>
      </c>
      <c r="E2960" s="9" t="s">
        <v>13</v>
      </c>
      <c r="F2960" s="9" t="s">
        <v>45</v>
      </c>
      <c r="G2960" s="9" t="s">
        <v>46</v>
      </c>
      <c r="H2960" s="63" t="s">
        <v>153</v>
      </c>
      <c r="I2960" s="82"/>
    </row>
    <row r="2961" spans="1:9">
      <c r="A2961" s="96" t="s">
        <v>344</v>
      </c>
      <c r="B2961" s="14">
        <v>9114.84</v>
      </c>
      <c r="C2961" s="12">
        <v>1</v>
      </c>
      <c r="D2961" s="9" t="s">
        <v>6</v>
      </c>
      <c r="E2961" s="9" t="s">
        <v>13</v>
      </c>
      <c r="F2961" s="9" t="s">
        <v>45</v>
      </c>
      <c r="G2961" s="9" t="s">
        <v>46</v>
      </c>
      <c r="H2961" s="63" t="s">
        <v>153</v>
      </c>
      <c r="I2961" s="82"/>
    </row>
    <row r="2962" spans="1:9">
      <c r="A2962" s="96" t="s">
        <v>1280</v>
      </c>
      <c r="B2962" s="14">
        <v>8724</v>
      </c>
      <c r="C2962" s="12">
        <v>1</v>
      </c>
      <c r="D2962" s="9" t="s">
        <v>6</v>
      </c>
      <c r="E2962" s="9" t="s">
        <v>13</v>
      </c>
      <c r="F2962" s="9" t="s">
        <v>45</v>
      </c>
      <c r="G2962" s="9" t="s">
        <v>46</v>
      </c>
      <c r="H2962" s="63" t="s">
        <v>153</v>
      </c>
      <c r="I2962" s="82"/>
    </row>
    <row r="2963" spans="1:9">
      <c r="A2963" s="96" t="s">
        <v>1281</v>
      </c>
      <c r="B2963" s="14">
        <v>8364</v>
      </c>
      <c r="C2963" s="12">
        <v>1</v>
      </c>
      <c r="D2963" s="9" t="s">
        <v>6</v>
      </c>
      <c r="E2963" s="9" t="s">
        <v>13</v>
      </c>
      <c r="F2963" s="9" t="s">
        <v>45</v>
      </c>
      <c r="G2963" s="9" t="s">
        <v>46</v>
      </c>
      <c r="H2963" s="63" t="s">
        <v>153</v>
      </c>
      <c r="I2963" s="82"/>
    </row>
    <row r="2964" spans="1:9">
      <c r="A2964" s="96" t="s">
        <v>1281</v>
      </c>
      <c r="B2964" s="14">
        <v>7764</v>
      </c>
      <c r="C2964" s="12">
        <v>1</v>
      </c>
      <c r="D2964" s="9" t="s">
        <v>6</v>
      </c>
      <c r="E2964" s="9" t="s">
        <v>13</v>
      </c>
      <c r="F2964" s="9" t="s">
        <v>45</v>
      </c>
      <c r="G2964" s="9" t="s">
        <v>46</v>
      </c>
      <c r="H2964" s="63" t="s">
        <v>153</v>
      </c>
      <c r="I2964" s="82"/>
    </row>
    <row r="2965" spans="1:9">
      <c r="A2965" s="96" t="s">
        <v>1281</v>
      </c>
      <c r="B2965" s="14">
        <v>8364</v>
      </c>
      <c r="C2965" s="12">
        <v>1</v>
      </c>
      <c r="D2965" s="9" t="s">
        <v>6</v>
      </c>
      <c r="E2965" s="9" t="s">
        <v>13</v>
      </c>
      <c r="F2965" s="9" t="s">
        <v>45</v>
      </c>
      <c r="G2965" s="9" t="s">
        <v>46</v>
      </c>
      <c r="H2965" s="63" t="s">
        <v>153</v>
      </c>
      <c r="I2965" s="82"/>
    </row>
    <row r="2966" spans="1:9">
      <c r="A2966" s="96" t="s">
        <v>1282</v>
      </c>
      <c r="B2966" s="14">
        <v>6204</v>
      </c>
      <c r="C2966" s="12">
        <v>1</v>
      </c>
      <c r="D2966" s="9" t="s">
        <v>6</v>
      </c>
      <c r="E2966" s="9" t="s">
        <v>13</v>
      </c>
      <c r="F2966" s="9" t="s">
        <v>45</v>
      </c>
      <c r="G2966" s="9" t="s">
        <v>46</v>
      </c>
      <c r="H2966" s="63" t="s">
        <v>153</v>
      </c>
      <c r="I2966" s="82"/>
    </row>
    <row r="2967" spans="1:9">
      <c r="A2967" s="96" t="s">
        <v>1283</v>
      </c>
      <c r="B2967" s="14">
        <v>5004</v>
      </c>
      <c r="C2967" s="12">
        <v>1</v>
      </c>
      <c r="D2967" s="9" t="s">
        <v>6</v>
      </c>
      <c r="E2967" s="9" t="s">
        <v>13</v>
      </c>
      <c r="F2967" s="9" t="s">
        <v>45</v>
      </c>
      <c r="G2967" s="9" t="s">
        <v>46</v>
      </c>
      <c r="H2967" s="63" t="s">
        <v>153</v>
      </c>
      <c r="I2967" s="82"/>
    </row>
    <row r="2968" spans="1:9">
      <c r="A2968" s="96" t="s">
        <v>1284</v>
      </c>
      <c r="B2968" s="14">
        <v>8124</v>
      </c>
      <c r="C2968" s="12">
        <v>1</v>
      </c>
      <c r="D2968" s="9" t="s">
        <v>6</v>
      </c>
      <c r="E2968" s="9" t="s">
        <v>13</v>
      </c>
      <c r="F2968" s="9" t="s">
        <v>45</v>
      </c>
      <c r="G2968" s="9" t="s">
        <v>46</v>
      </c>
      <c r="H2968" s="63" t="s">
        <v>153</v>
      </c>
      <c r="I2968" s="83">
        <f>B2968+B2964+B2963+B2962+B2961+B2960+B2959+B2957+B2956+B2965+B2958+B2966+B2967</f>
        <v>116377.68</v>
      </c>
    </row>
    <row r="2969" spans="1:9">
      <c r="A2969" s="96" t="s">
        <v>3003</v>
      </c>
      <c r="B2969" s="14">
        <v>1800</v>
      </c>
      <c r="C2969" s="12">
        <v>1</v>
      </c>
      <c r="D2969" s="9" t="s">
        <v>6</v>
      </c>
      <c r="E2969" s="9" t="s">
        <v>13</v>
      </c>
      <c r="F2969" s="9" t="s">
        <v>44</v>
      </c>
      <c r="G2969" s="9" t="s">
        <v>3291</v>
      </c>
      <c r="H2969" s="63" t="s">
        <v>155</v>
      </c>
      <c r="I2969" s="82"/>
    </row>
    <row r="2970" spans="1:9">
      <c r="A2970" s="96" t="s">
        <v>3903</v>
      </c>
      <c r="B2970" s="14">
        <v>759.57</v>
      </c>
      <c r="C2970" s="12">
        <v>1</v>
      </c>
      <c r="D2970" s="9" t="s">
        <v>6</v>
      </c>
      <c r="E2970" s="9" t="s">
        <v>13</v>
      </c>
      <c r="F2970" s="9" t="s">
        <v>44</v>
      </c>
      <c r="G2970" s="9" t="s">
        <v>3291</v>
      </c>
      <c r="H2970" s="63" t="s">
        <v>155</v>
      </c>
      <c r="I2970" s="82"/>
    </row>
    <row r="2971" spans="1:9">
      <c r="A2971" s="96" t="s">
        <v>3004</v>
      </c>
      <c r="B2971" s="14">
        <v>800</v>
      </c>
      <c r="C2971" s="12">
        <v>1</v>
      </c>
      <c r="D2971" s="9" t="s">
        <v>6</v>
      </c>
      <c r="E2971" s="9" t="s">
        <v>13</v>
      </c>
      <c r="F2971" s="9" t="s">
        <v>44</v>
      </c>
      <c r="G2971" s="9" t="s">
        <v>3291</v>
      </c>
      <c r="H2971" s="63" t="s">
        <v>155</v>
      </c>
      <c r="I2971" s="82"/>
    </row>
    <row r="2972" spans="1:9">
      <c r="A2972" s="96" t="s">
        <v>3005</v>
      </c>
      <c r="B2972" s="14">
        <v>600</v>
      </c>
      <c r="C2972" s="12">
        <v>1</v>
      </c>
      <c r="D2972" s="9" t="s">
        <v>6</v>
      </c>
      <c r="E2972" s="9" t="s">
        <v>13</v>
      </c>
      <c r="F2972" s="9" t="s">
        <v>44</v>
      </c>
      <c r="G2972" s="9" t="s">
        <v>3291</v>
      </c>
      <c r="H2972" s="63" t="s">
        <v>155</v>
      </c>
      <c r="I2972" s="82"/>
    </row>
    <row r="2973" spans="1:9">
      <c r="A2973" s="96" t="s">
        <v>3005</v>
      </c>
      <c r="B2973" s="14">
        <v>600</v>
      </c>
      <c r="C2973" s="12">
        <v>1</v>
      </c>
      <c r="D2973" s="9" t="s">
        <v>6</v>
      </c>
      <c r="E2973" s="9" t="s">
        <v>13</v>
      </c>
      <c r="F2973" s="9" t="s">
        <v>44</v>
      </c>
      <c r="G2973" s="9" t="s">
        <v>3291</v>
      </c>
      <c r="H2973" s="63" t="s">
        <v>155</v>
      </c>
      <c r="I2973" s="82"/>
    </row>
    <row r="2974" spans="1:9">
      <c r="A2974" s="85" t="s">
        <v>3904</v>
      </c>
      <c r="B2974" s="14">
        <v>759.57</v>
      </c>
      <c r="C2974" s="12">
        <v>1</v>
      </c>
      <c r="D2974" s="9" t="s">
        <v>6</v>
      </c>
      <c r="E2974" s="9" t="s">
        <v>13</v>
      </c>
      <c r="F2974" s="9" t="s">
        <v>44</v>
      </c>
      <c r="G2974" s="9" t="s">
        <v>3291</v>
      </c>
      <c r="H2974" s="63" t="s">
        <v>155</v>
      </c>
      <c r="I2974" s="82"/>
    </row>
    <row r="2975" spans="1:9">
      <c r="A2975" s="96" t="s">
        <v>3006</v>
      </c>
      <c r="B2975" s="14">
        <v>727</v>
      </c>
      <c r="C2975" s="12">
        <v>1</v>
      </c>
      <c r="D2975" s="9" t="s">
        <v>6</v>
      </c>
      <c r="E2975" s="9" t="s">
        <v>13</v>
      </c>
      <c r="F2975" s="9" t="s">
        <v>44</v>
      </c>
      <c r="G2975" s="9" t="s">
        <v>3291</v>
      </c>
      <c r="H2975" s="63" t="s">
        <v>155</v>
      </c>
      <c r="I2975" s="82"/>
    </row>
    <row r="2976" spans="1:9">
      <c r="A2976" s="96" t="s">
        <v>3007</v>
      </c>
      <c r="B2976" s="14">
        <v>697</v>
      </c>
      <c r="C2976" s="12">
        <v>1</v>
      </c>
      <c r="D2976" s="9" t="s">
        <v>6</v>
      </c>
      <c r="E2976" s="9" t="s">
        <v>13</v>
      </c>
      <c r="F2976" s="9" t="s">
        <v>44</v>
      </c>
      <c r="G2976" s="9" t="s">
        <v>3291</v>
      </c>
      <c r="H2976" s="63" t="s">
        <v>155</v>
      </c>
      <c r="I2976" s="82"/>
    </row>
    <row r="2977" spans="1:9">
      <c r="A2977" s="96" t="s">
        <v>3007</v>
      </c>
      <c r="B2977" s="14">
        <v>647</v>
      </c>
      <c r="C2977" s="12">
        <v>1</v>
      </c>
      <c r="D2977" s="9" t="s">
        <v>6</v>
      </c>
      <c r="E2977" s="9" t="s">
        <v>13</v>
      </c>
      <c r="F2977" s="9" t="s">
        <v>44</v>
      </c>
      <c r="G2977" s="9" t="s">
        <v>3291</v>
      </c>
      <c r="H2977" s="63" t="s">
        <v>155</v>
      </c>
      <c r="I2977" s="82"/>
    </row>
    <row r="2978" spans="1:9">
      <c r="A2978" s="96" t="s">
        <v>3007</v>
      </c>
      <c r="B2978" s="14">
        <v>697</v>
      </c>
      <c r="C2978" s="12">
        <v>1</v>
      </c>
      <c r="D2978" s="9" t="s">
        <v>6</v>
      </c>
      <c r="E2978" s="9" t="s">
        <v>13</v>
      </c>
      <c r="F2978" s="9" t="s">
        <v>44</v>
      </c>
      <c r="G2978" s="9" t="s">
        <v>3291</v>
      </c>
      <c r="H2978" s="63" t="s">
        <v>155</v>
      </c>
      <c r="I2978" s="82"/>
    </row>
    <row r="2979" spans="1:9">
      <c r="A2979" s="96" t="s">
        <v>3008</v>
      </c>
      <c r="B2979" s="14">
        <v>517</v>
      </c>
      <c r="C2979" s="12">
        <v>1</v>
      </c>
      <c r="D2979" s="9" t="s">
        <v>6</v>
      </c>
      <c r="E2979" s="9" t="s">
        <v>13</v>
      </c>
      <c r="F2979" s="9" t="s">
        <v>44</v>
      </c>
      <c r="G2979" s="9" t="s">
        <v>3291</v>
      </c>
      <c r="H2979" s="63" t="s">
        <v>155</v>
      </c>
      <c r="I2979" s="82"/>
    </row>
    <row r="2980" spans="1:9">
      <c r="A2980" s="96" t="s">
        <v>3009</v>
      </c>
      <c r="B2980" s="14">
        <v>417</v>
      </c>
      <c r="C2980" s="12">
        <v>1</v>
      </c>
      <c r="D2980" s="9" t="s">
        <v>6</v>
      </c>
      <c r="E2980" s="9" t="s">
        <v>13</v>
      </c>
      <c r="F2980" s="9" t="s">
        <v>44</v>
      </c>
      <c r="G2980" s="9" t="s">
        <v>3291</v>
      </c>
      <c r="H2980" s="63" t="s">
        <v>155</v>
      </c>
      <c r="I2980" s="82"/>
    </row>
    <row r="2981" spans="1:9">
      <c r="A2981" s="96" t="s">
        <v>3010</v>
      </c>
      <c r="B2981" s="14">
        <v>677</v>
      </c>
      <c r="C2981" s="12">
        <v>1</v>
      </c>
      <c r="D2981" s="9" t="s">
        <v>6</v>
      </c>
      <c r="E2981" s="9" t="s">
        <v>13</v>
      </c>
      <c r="F2981" s="9" t="s">
        <v>44</v>
      </c>
      <c r="G2981" s="9" t="s">
        <v>3291</v>
      </c>
      <c r="H2981" s="63" t="s">
        <v>155</v>
      </c>
      <c r="I2981" s="83">
        <f>B2981+B2978+B2977+B2975+B2974+B2973+B2972+B2971+B2969+B2970+B2976+B2979+B2980</f>
        <v>9698.14</v>
      </c>
    </row>
    <row r="2982" spans="1:9">
      <c r="A2982" s="85" t="s">
        <v>3011</v>
      </c>
      <c r="B2982" s="14">
        <f>13*300</f>
        <v>3900</v>
      </c>
      <c r="C2982" s="12">
        <v>1</v>
      </c>
      <c r="D2982" s="9" t="s">
        <v>6</v>
      </c>
      <c r="E2982" s="9" t="s">
        <v>13</v>
      </c>
      <c r="F2982" s="9" t="s">
        <v>44</v>
      </c>
      <c r="G2982" s="9" t="s">
        <v>3291</v>
      </c>
      <c r="H2982" s="63" t="s">
        <v>156</v>
      </c>
      <c r="I2982" s="83">
        <f>B2982</f>
        <v>3900</v>
      </c>
    </row>
    <row r="2983" spans="1:9">
      <c r="A2983" s="85" t="s">
        <v>4248</v>
      </c>
      <c r="B2983" s="14">
        <v>257.14</v>
      </c>
      <c r="C2983" s="12">
        <v>1</v>
      </c>
      <c r="D2983" s="9" t="s">
        <v>6</v>
      </c>
      <c r="E2983" s="9" t="s">
        <v>13</v>
      </c>
      <c r="F2983" s="9" t="s">
        <v>44</v>
      </c>
      <c r="G2983" s="9" t="s">
        <v>3291</v>
      </c>
      <c r="H2983" s="63" t="s">
        <v>1285</v>
      </c>
      <c r="I2983" s="83">
        <f>B2983</f>
        <v>257.14</v>
      </c>
    </row>
    <row r="2984" spans="1:9">
      <c r="A2984" s="96" t="s">
        <v>1286</v>
      </c>
      <c r="B2984" s="14">
        <v>975</v>
      </c>
      <c r="C2984" s="12">
        <v>1</v>
      </c>
      <c r="D2984" s="9" t="s">
        <v>6</v>
      </c>
      <c r="E2984" s="9" t="s">
        <v>13</v>
      </c>
      <c r="F2984" s="9" t="s">
        <v>45</v>
      </c>
      <c r="G2984" s="9" t="s">
        <v>46</v>
      </c>
      <c r="H2984" s="63" t="s">
        <v>157</v>
      </c>
      <c r="I2984" s="82"/>
    </row>
    <row r="2985" spans="1:9">
      <c r="A2985" s="185" t="s">
        <v>4063</v>
      </c>
      <c r="B2985" s="14">
        <v>740.58</v>
      </c>
      <c r="C2985" s="12">
        <v>1</v>
      </c>
      <c r="D2985" s="9" t="s">
        <v>6</v>
      </c>
      <c r="E2985" s="9" t="s">
        <v>13</v>
      </c>
      <c r="F2985" s="9" t="s">
        <v>45</v>
      </c>
      <c r="G2985" s="9" t="s">
        <v>46</v>
      </c>
      <c r="H2985" s="63" t="s">
        <v>157</v>
      </c>
      <c r="I2985" s="82"/>
    </row>
    <row r="2986" spans="1:9">
      <c r="A2986" s="96" t="s">
        <v>1287</v>
      </c>
      <c r="B2986" s="14">
        <v>780</v>
      </c>
      <c r="C2986" s="12">
        <v>1</v>
      </c>
      <c r="D2986" s="9" t="s">
        <v>6</v>
      </c>
      <c r="E2986" s="9" t="s">
        <v>13</v>
      </c>
      <c r="F2986" s="9" t="s">
        <v>45</v>
      </c>
      <c r="G2986" s="9" t="s">
        <v>46</v>
      </c>
      <c r="H2986" s="63" t="s">
        <v>157</v>
      </c>
      <c r="I2986" s="82"/>
    </row>
    <row r="2987" spans="1:9">
      <c r="A2987" s="96" t="s">
        <v>1288</v>
      </c>
      <c r="B2987" s="14">
        <v>585</v>
      </c>
      <c r="C2987" s="12">
        <v>1</v>
      </c>
      <c r="D2987" s="9" t="s">
        <v>6</v>
      </c>
      <c r="E2987" s="9" t="s">
        <v>13</v>
      </c>
      <c r="F2987" s="9" t="s">
        <v>45</v>
      </c>
      <c r="G2987" s="9" t="s">
        <v>46</v>
      </c>
      <c r="H2987" s="63" t="s">
        <v>157</v>
      </c>
      <c r="I2987" s="82"/>
    </row>
    <row r="2988" spans="1:9">
      <c r="A2988" s="96" t="s">
        <v>1288</v>
      </c>
      <c r="B2988" s="14">
        <v>585</v>
      </c>
      <c r="C2988" s="12">
        <v>1</v>
      </c>
      <c r="D2988" s="9" t="s">
        <v>6</v>
      </c>
      <c r="E2988" s="9" t="s">
        <v>13</v>
      </c>
      <c r="F2988" s="9" t="s">
        <v>45</v>
      </c>
      <c r="G2988" s="9" t="s">
        <v>46</v>
      </c>
      <c r="H2988" s="63" t="s">
        <v>157</v>
      </c>
      <c r="I2988" s="82"/>
    </row>
    <row r="2989" spans="1:9">
      <c r="A2989" s="85" t="s">
        <v>346</v>
      </c>
      <c r="B2989" s="14">
        <v>740.58</v>
      </c>
      <c r="C2989" s="12">
        <v>1</v>
      </c>
      <c r="D2989" s="9" t="s">
        <v>6</v>
      </c>
      <c r="E2989" s="9" t="s">
        <v>13</v>
      </c>
      <c r="F2989" s="9" t="s">
        <v>45</v>
      </c>
      <c r="G2989" s="9" t="s">
        <v>46</v>
      </c>
      <c r="H2989" s="63" t="s">
        <v>157</v>
      </c>
      <c r="I2989" s="82"/>
    </row>
    <row r="2990" spans="1:9">
      <c r="A2990" s="85" t="s">
        <v>1289</v>
      </c>
      <c r="B2990" s="14">
        <v>708.83</v>
      </c>
      <c r="C2990" s="12">
        <v>1</v>
      </c>
      <c r="D2990" s="9" t="s">
        <v>6</v>
      </c>
      <c r="E2990" s="9" t="s">
        <v>13</v>
      </c>
      <c r="F2990" s="9" t="s">
        <v>45</v>
      </c>
      <c r="G2990" s="9" t="s">
        <v>46</v>
      </c>
      <c r="H2990" s="63" t="s">
        <v>157</v>
      </c>
      <c r="I2990" s="82"/>
    </row>
    <row r="2991" spans="1:9">
      <c r="A2991" s="85" t="s">
        <v>1290</v>
      </c>
      <c r="B2991" s="14">
        <v>679.58</v>
      </c>
      <c r="C2991" s="12">
        <v>1</v>
      </c>
      <c r="D2991" s="9" t="s">
        <v>6</v>
      </c>
      <c r="E2991" s="9" t="s">
        <v>13</v>
      </c>
      <c r="F2991" s="9" t="s">
        <v>45</v>
      </c>
      <c r="G2991" s="9" t="s">
        <v>46</v>
      </c>
      <c r="H2991" s="63" t="s">
        <v>157</v>
      </c>
      <c r="I2991" s="82"/>
    </row>
    <row r="2992" spans="1:9">
      <c r="A2992" s="85" t="s">
        <v>1290</v>
      </c>
      <c r="B2992" s="14">
        <v>630.83000000000004</v>
      </c>
      <c r="C2992" s="12">
        <v>1</v>
      </c>
      <c r="D2992" s="9" t="s">
        <v>6</v>
      </c>
      <c r="E2992" s="9" t="s">
        <v>13</v>
      </c>
      <c r="F2992" s="9" t="s">
        <v>45</v>
      </c>
      <c r="G2992" s="9" t="s">
        <v>46</v>
      </c>
      <c r="H2992" s="63" t="s">
        <v>157</v>
      </c>
      <c r="I2992" s="82"/>
    </row>
    <row r="2993" spans="1:9">
      <c r="A2993" s="85" t="s">
        <v>1290</v>
      </c>
      <c r="B2993" s="14">
        <v>679.58</v>
      </c>
      <c r="C2993" s="12">
        <v>1</v>
      </c>
      <c r="D2993" s="9" t="s">
        <v>6</v>
      </c>
      <c r="E2993" s="9" t="s">
        <v>13</v>
      </c>
      <c r="F2993" s="9" t="s">
        <v>45</v>
      </c>
      <c r="G2993" s="9" t="s">
        <v>46</v>
      </c>
      <c r="H2993" s="63" t="s">
        <v>157</v>
      </c>
      <c r="I2993" s="82"/>
    </row>
    <row r="2994" spans="1:9" ht="14.25" customHeight="1">
      <c r="A2994" s="85" t="s">
        <v>1291</v>
      </c>
      <c r="B2994" s="14">
        <v>504.08</v>
      </c>
      <c r="C2994" s="12">
        <v>1</v>
      </c>
      <c r="D2994" s="9" t="s">
        <v>6</v>
      </c>
      <c r="E2994" s="9" t="s">
        <v>13</v>
      </c>
      <c r="F2994" s="9" t="s">
        <v>45</v>
      </c>
      <c r="G2994" s="9" t="s">
        <v>46</v>
      </c>
      <c r="H2994" s="63" t="s">
        <v>157</v>
      </c>
      <c r="I2994" s="82"/>
    </row>
    <row r="2995" spans="1:9">
      <c r="A2995" s="85" t="s">
        <v>1292</v>
      </c>
      <c r="B2995" s="14">
        <v>406.58</v>
      </c>
      <c r="C2995" s="12">
        <v>1</v>
      </c>
      <c r="D2995" s="9" t="s">
        <v>6</v>
      </c>
      <c r="E2995" s="9" t="s">
        <v>13</v>
      </c>
      <c r="F2995" s="9" t="s">
        <v>45</v>
      </c>
      <c r="G2995" s="9" t="s">
        <v>46</v>
      </c>
      <c r="H2995" s="63" t="s">
        <v>157</v>
      </c>
      <c r="I2995" s="82"/>
    </row>
    <row r="2996" spans="1:9">
      <c r="A2996" s="85" t="s">
        <v>1293</v>
      </c>
      <c r="B2996" s="14">
        <v>660.08</v>
      </c>
      <c r="C2996" s="12">
        <v>1</v>
      </c>
      <c r="D2996" s="9" t="s">
        <v>6</v>
      </c>
      <c r="E2996" s="9" t="s">
        <v>13</v>
      </c>
      <c r="F2996" s="9" t="s">
        <v>45</v>
      </c>
      <c r="G2996" s="9" t="s">
        <v>46</v>
      </c>
      <c r="H2996" s="63" t="s">
        <v>157</v>
      </c>
      <c r="I2996" s="83">
        <f>B2996+B2992+B2991+B2990+B2989+B2988+B2987+B2985+B2984+B2993+B2986+B2995+B2994</f>
        <v>8675.7199999999993</v>
      </c>
    </row>
    <row r="2997" spans="1:9" ht="26.25" customHeight="1">
      <c r="A2997" s="85" t="s">
        <v>1294</v>
      </c>
      <c r="B2997" s="14">
        <v>19.29</v>
      </c>
      <c r="C2997" s="12">
        <v>1</v>
      </c>
      <c r="D2997" s="9" t="s">
        <v>6</v>
      </c>
      <c r="E2997" s="9" t="s">
        <v>13</v>
      </c>
      <c r="F2997" s="9" t="s">
        <v>45</v>
      </c>
      <c r="G2997" s="9" t="s">
        <v>46</v>
      </c>
      <c r="H2997" s="63" t="s">
        <v>157</v>
      </c>
      <c r="I2997" s="83">
        <f>B2997</f>
        <v>19.29</v>
      </c>
    </row>
    <row r="2998" spans="1:9">
      <c r="A2998" s="221" t="s">
        <v>1295</v>
      </c>
      <c r="B2998" s="222">
        <v>130</v>
      </c>
      <c r="C2998" s="223" t="s">
        <v>44</v>
      </c>
      <c r="D2998" s="223" t="s">
        <v>6</v>
      </c>
      <c r="E2998" s="9" t="s">
        <v>13</v>
      </c>
      <c r="F2998" s="223" t="s">
        <v>45</v>
      </c>
      <c r="G2998" s="223" t="s">
        <v>46</v>
      </c>
      <c r="H2998" s="63" t="s">
        <v>157</v>
      </c>
      <c r="I2998" s="83"/>
    </row>
    <row r="2999" spans="1:9">
      <c r="A2999" s="221" t="s">
        <v>4064</v>
      </c>
      <c r="B2999" s="222">
        <v>98.74</v>
      </c>
      <c r="C2999" s="223" t="s">
        <v>44</v>
      </c>
      <c r="D2999" s="223" t="s">
        <v>6</v>
      </c>
      <c r="E2999" s="9" t="s">
        <v>13</v>
      </c>
      <c r="F2999" s="223" t="s">
        <v>45</v>
      </c>
      <c r="G2999" s="223" t="s">
        <v>46</v>
      </c>
      <c r="H2999" s="63" t="s">
        <v>157</v>
      </c>
      <c r="I2999" s="83"/>
    </row>
    <row r="3000" spans="1:9">
      <c r="A3000" s="221" t="s">
        <v>1296</v>
      </c>
      <c r="B3000" s="222">
        <v>104</v>
      </c>
      <c r="C3000" s="223" t="s">
        <v>44</v>
      </c>
      <c r="D3000" s="223" t="s">
        <v>6</v>
      </c>
      <c r="E3000" s="9" t="s">
        <v>13</v>
      </c>
      <c r="F3000" s="223" t="s">
        <v>45</v>
      </c>
      <c r="G3000" s="223" t="s">
        <v>46</v>
      </c>
      <c r="H3000" s="63" t="s">
        <v>157</v>
      </c>
      <c r="I3000" s="83"/>
    </row>
    <row r="3001" spans="1:9">
      <c r="A3001" s="221" t="s">
        <v>1297</v>
      </c>
      <c r="B3001" s="222">
        <v>78</v>
      </c>
      <c r="C3001" s="223" t="s">
        <v>44</v>
      </c>
      <c r="D3001" s="223" t="s">
        <v>6</v>
      </c>
      <c r="E3001" s="9" t="s">
        <v>13</v>
      </c>
      <c r="F3001" s="223" t="s">
        <v>45</v>
      </c>
      <c r="G3001" s="223" t="s">
        <v>46</v>
      </c>
      <c r="H3001" s="63" t="s">
        <v>157</v>
      </c>
      <c r="I3001" s="83"/>
    </row>
    <row r="3002" spans="1:9">
      <c r="A3002" s="221" t="s">
        <v>1297</v>
      </c>
      <c r="B3002" s="222">
        <v>78</v>
      </c>
      <c r="C3002" s="223" t="s">
        <v>44</v>
      </c>
      <c r="D3002" s="223" t="s">
        <v>6</v>
      </c>
      <c r="E3002" s="9" t="s">
        <v>13</v>
      </c>
      <c r="F3002" s="223" t="s">
        <v>45</v>
      </c>
      <c r="G3002" s="223" t="s">
        <v>46</v>
      </c>
      <c r="H3002" s="63" t="s">
        <v>157</v>
      </c>
      <c r="I3002" s="83"/>
    </row>
    <row r="3003" spans="1:9">
      <c r="A3003" s="85" t="s">
        <v>1622</v>
      </c>
      <c r="B3003" s="222">
        <v>98.74</v>
      </c>
      <c r="C3003" s="223" t="s">
        <v>44</v>
      </c>
      <c r="D3003" s="223" t="s">
        <v>6</v>
      </c>
      <c r="E3003" s="9" t="s">
        <v>13</v>
      </c>
      <c r="F3003" s="223" t="s">
        <v>45</v>
      </c>
      <c r="G3003" s="223" t="s">
        <v>46</v>
      </c>
      <c r="H3003" s="63" t="s">
        <v>157</v>
      </c>
      <c r="I3003" s="83"/>
    </row>
    <row r="3004" spans="1:9">
      <c r="A3004" s="221" t="s">
        <v>1298</v>
      </c>
      <c r="B3004" s="222">
        <v>94.51</v>
      </c>
      <c r="C3004" s="223" t="s">
        <v>44</v>
      </c>
      <c r="D3004" s="223" t="s">
        <v>6</v>
      </c>
      <c r="E3004" s="9" t="s">
        <v>13</v>
      </c>
      <c r="F3004" s="223" t="s">
        <v>45</v>
      </c>
      <c r="G3004" s="223" t="s">
        <v>46</v>
      </c>
      <c r="H3004" s="63" t="s">
        <v>157</v>
      </c>
      <c r="I3004" s="83"/>
    </row>
    <row r="3005" spans="1:9">
      <c r="A3005" s="221" t="s">
        <v>1299</v>
      </c>
      <c r="B3005" s="222">
        <v>90.61</v>
      </c>
      <c r="C3005" s="223" t="s">
        <v>44</v>
      </c>
      <c r="D3005" s="223" t="s">
        <v>6</v>
      </c>
      <c r="E3005" s="9" t="s">
        <v>13</v>
      </c>
      <c r="F3005" s="223" t="s">
        <v>45</v>
      </c>
      <c r="G3005" s="223" t="s">
        <v>46</v>
      </c>
      <c r="H3005" s="63" t="s">
        <v>157</v>
      </c>
      <c r="I3005" s="83"/>
    </row>
    <row r="3006" spans="1:9">
      <c r="A3006" s="221" t="s">
        <v>1299</v>
      </c>
      <c r="B3006" s="222">
        <v>84.11</v>
      </c>
      <c r="C3006" s="223" t="s">
        <v>44</v>
      </c>
      <c r="D3006" s="223" t="s">
        <v>6</v>
      </c>
      <c r="E3006" s="9" t="s">
        <v>13</v>
      </c>
      <c r="F3006" s="223" t="s">
        <v>45</v>
      </c>
      <c r="G3006" s="223" t="s">
        <v>46</v>
      </c>
      <c r="H3006" s="63" t="s">
        <v>157</v>
      </c>
      <c r="I3006" s="83"/>
    </row>
    <row r="3007" spans="1:9">
      <c r="A3007" s="221" t="s">
        <v>1299</v>
      </c>
      <c r="B3007" s="222">
        <v>90.61</v>
      </c>
      <c r="C3007" s="223" t="s">
        <v>44</v>
      </c>
      <c r="D3007" s="223" t="s">
        <v>6</v>
      </c>
      <c r="E3007" s="9" t="s">
        <v>13</v>
      </c>
      <c r="F3007" s="223" t="s">
        <v>45</v>
      </c>
      <c r="G3007" s="223" t="s">
        <v>46</v>
      </c>
      <c r="H3007" s="63" t="s">
        <v>157</v>
      </c>
      <c r="I3007" s="83"/>
    </row>
    <row r="3008" spans="1:9">
      <c r="A3008" s="221" t="s">
        <v>1300</v>
      </c>
      <c r="B3008" s="222">
        <v>67.209999999999994</v>
      </c>
      <c r="C3008" s="223" t="s">
        <v>44</v>
      </c>
      <c r="D3008" s="223" t="s">
        <v>6</v>
      </c>
      <c r="E3008" s="9" t="s">
        <v>13</v>
      </c>
      <c r="F3008" s="223" t="s">
        <v>45</v>
      </c>
      <c r="G3008" s="223" t="s">
        <v>46</v>
      </c>
      <c r="H3008" s="63" t="s">
        <v>157</v>
      </c>
      <c r="I3008" s="83"/>
    </row>
    <row r="3009" spans="1:9">
      <c r="A3009" s="221" t="s">
        <v>1301</v>
      </c>
      <c r="B3009" s="222">
        <v>54.21</v>
      </c>
      <c r="C3009" s="223" t="s">
        <v>44</v>
      </c>
      <c r="D3009" s="223" t="s">
        <v>6</v>
      </c>
      <c r="E3009" s="9" t="s">
        <v>13</v>
      </c>
      <c r="F3009" s="223" t="s">
        <v>45</v>
      </c>
      <c r="G3009" s="223" t="s">
        <v>46</v>
      </c>
      <c r="H3009" s="63" t="s">
        <v>157</v>
      </c>
      <c r="I3009" s="83"/>
    </row>
    <row r="3010" spans="1:9">
      <c r="A3010" s="221" t="s">
        <v>1302</v>
      </c>
      <c r="B3010" s="222">
        <v>88.01</v>
      </c>
      <c r="C3010" s="223" t="s">
        <v>44</v>
      </c>
      <c r="D3010" s="223" t="s">
        <v>6</v>
      </c>
      <c r="E3010" s="9" t="s">
        <v>13</v>
      </c>
      <c r="F3010" s="223" t="s">
        <v>45</v>
      </c>
      <c r="G3010" s="223" t="s">
        <v>46</v>
      </c>
      <c r="H3010" s="63" t="s">
        <v>157</v>
      </c>
      <c r="I3010" s="83">
        <f>B3010+B3006+B3005+B3004+B3003+B3002+B3001+B2999+B2998+B3007+B3000+B3008+B3009</f>
        <v>1156.75</v>
      </c>
    </row>
    <row r="3011" spans="1:9" ht="24" customHeight="1">
      <c r="A3011" s="206" t="s">
        <v>1303</v>
      </c>
      <c r="B3011" s="222">
        <v>2.57</v>
      </c>
      <c r="C3011" s="223" t="s">
        <v>44</v>
      </c>
      <c r="D3011" s="223" t="s">
        <v>6</v>
      </c>
      <c r="E3011" s="9" t="s">
        <v>13</v>
      </c>
      <c r="F3011" s="223" t="s">
        <v>45</v>
      </c>
      <c r="G3011" s="223" t="s">
        <v>46</v>
      </c>
      <c r="H3011" s="63" t="s">
        <v>157</v>
      </c>
      <c r="I3011" s="83">
        <f>B3011</f>
        <v>2.57</v>
      </c>
    </row>
    <row r="3012" spans="1:9">
      <c r="A3012" s="96" t="s">
        <v>1304</v>
      </c>
      <c r="B3012" s="14">
        <v>1813.5</v>
      </c>
      <c r="C3012" s="12">
        <v>1</v>
      </c>
      <c r="D3012" s="9" t="s">
        <v>6</v>
      </c>
      <c r="E3012" s="9" t="s">
        <v>13</v>
      </c>
      <c r="F3012" s="9" t="s">
        <v>45</v>
      </c>
      <c r="G3012" s="9" t="s">
        <v>46</v>
      </c>
      <c r="H3012" s="63" t="s">
        <v>161</v>
      </c>
      <c r="I3012" s="82"/>
    </row>
    <row r="3013" spans="1:9">
      <c r="A3013" s="96" t="s">
        <v>4065</v>
      </c>
      <c r="B3013" s="14">
        <v>765.27</v>
      </c>
      <c r="C3013" s="12">
        <v>1</v>
      </c>
      <c r="D3013" s="9" t="s">
        <v>6</v>
      </c>
      <c r="E3013" s="9" t="s">
        <v>13</v>
      </c>
      <c r="F3013" s="9" t="s">
        <v>45</v>
      </c>
      <c r="G3013" s="9" t="s">
        <v>46</v>
      </c>
      <c r="H3013" s="63" t="s">
        <v>161</v>
      </c>
      <c r="I3013" s="82"/>
    </row>
    <row r="3014" spans="1:9">
      <c r="A3014" s="96" t="s">
        <v>1305</v>
      </c>
      <c r="B3014" s="14">
        <v>806</v>
      </c>
      <c r="C3014" s="12">
        <v>1</v>
      </c>
      <c r="D3014" s="9" t="s">
        <v>6</v>
      </c>
      <c r="E3014" s="9" t="s">
        <v>13</v>
      </c>
      <c r="F3014" s="9" t="s">
        <v>45</v>
      </c>
      <c r="G3014" s="9" t="s">
        <v>46</v>
      </c>
      <c r="H3014" s="63" t="s">
        <v>161</v>
      </c>
      <c r="I3014" s="82"/>
    </row>
    <row r="3015" spans="1:9">
      <c r="A3015" s="96" t="s">
        <v>1306</v>
      </c>
      <c r="B3015" s="14">
        <v>604.5</v>
      </c>
      <c r="C3015" s="12">
        <v>1</v>
      </c>
      <c r="D3015" s="9" t="s">
        <v>6</v>
      </c>
      <c r="E3015" s="9" t="s">
        <v>13</v>
      </c>
      <c r="F3015" s="9" t="s">
        <v>45</v>
      </c>
      <c r="G3015" s="9" t="s">
        <v>46</v>
      </c>
      <c r="H3015" s="63" t="s">
        <v>161</v>
      </c>
      <c r="I3015" s="82"/>
    </row>
    <row r="3016" spans="1:9">
      <c r="A3016" s="96" t="s">
        <v>1306</v>
      </c>
      <c r="B3016" s="14">
        <v>604.5</v>
      </c>
      <c r="C3016" s="12">
        <v>1</v>
      </c>
      <c r="D3016" s="9" t="s">
        <v>6</v>
      </c>
      <c r="E3016" s="9" t="s">
        <v>13</v>
      </c>
      <c r="F3016" s="9" t="s">
        <v>45</v>
      </c>
      <c r="G3016" s="9" t="s">
        <v>46</v>
      </c>
      <c r="H3016" s="63" t="s">
        <v>161</v>
      </c>
      <c r="I3016" s="82"/>
    </row>
    <row r="3017" spans="1:9">
      <c r="A3017" s="85" t="s">
        <v>350</v>
      </c>
      <c r="B3017" s="14">
        <v>765.27</v>
      </c>
      <c r="C3017" s="12">
        <v>1</v>
      </c>
      <c r="D3017" s="9" t="s">
        <v>6</v>
      </c>
      <c r="E3017" s="9" t="s">
        <v>13</v>
      </c>
      <c r="F3017" s="9" t="s">
        <v>45</v>
      </c>
      <c r="G3017" s="9" t="s">
        <v>46</v>
      </c>
      <c r="H3017" s="63" t="s">
        <v>161</v>
      </c>
      <c r="I3017" s="82"/>
    </row>
    <row r="3018" spans="1:9">
      <c r="A3018" s="85" t="s">
        <v>1307</v>
      </c>
      <c r="B3018" s="14">
        <v>732.45</v>
      </c>
      <c r="C3018" s="12">
        <v>1</v>
      </c>
      <c r="D3018" s="9" t="s">
        <v>6</v>
      </c>
      <c r="E3018" s="9" t="s">
        <v>13</v>
      </c>
      <c r="F3018" s="9" t="s">
        <v>45</v>
      </c>
      <c r="G3018" s="9" t="s">
        <v>46</v>
      </c>
      <c r="H3018" s="63" t="s">
        <v>161</v>
      </c>
      <c r="I3018" s="82"/>
    </row>
    <row r="3019" spans="1:9">
      <c r="A3019" s="85" t="s">
        <v>1308</v>
      </c>
      <c r="B3019" s="14">
        <v>702.23</v>
      </c>
      <c r="C3019" s="12">
        <v>1</v>
      </c>
      <c r="D3019" s="9" t="s">
        <v>6</v>
      </c>
      <c r="E3019" s="9" t="s">
        <v>13</v>
      </c>
      <c r="F3019" s="9" t="s">
        <v>45</v>
      </c>
      <c r="G3019" s="9" t="s">
        <v>46</v>
      </c>
      <c r="H3019" s="63" t="s">
        <v>161</v>
      </c>
      <c r="I3019" s="82"/>
    </row>
    <row r="3020" spans="1:9">
      <c r="A3020" s="85" t="s">
        <v>1308</v>
      </c>
      <c r="B3020" s="14">
        <v>651.85</v>
      </c>
      <c r="C3020" s="12">
        <v>1</v>
      </c>
      <c r="D3020" s="9" t="s">
        <v>6</v>
      </c>
      <c r="E3020" s="9" t="s">
        <v>13</v>
      </c>
      <c r="F3020" s="9" t="s">
        <v>45</v>
      </c>
      <c r="G3020" s="9" t="s">
        <v>46</v>
      </c>
      <c r="H3020" s="63" t="s">
        <v>161</v>
      </c>
      <c r="I3020" s="82"/>
    </row>
    <row r="3021" spans="1:9">
      <c r="A3021" s="85" t="s">
        <v>1308</v>
      </c>
      <c r="B3021" s="14">
        <v>702.23</v>
      </c>
      <c r="C3021" s="12">
        <v>1</v>
      </c>
      <c r="D3021" s="9" t="s">
        <v>6</v>
      </c>
      <c r="E3021" s="9" t="s">
        <v>13</v>
      </c>
      <c r="F3021" s="9" t="s">
        <v>45</v>
      </c>
      <c r="G3021" s="9" t="s">
        <v>46</v>
      </c>
      <c r="H3021" s="63" t="s">
        <v>161</v>
      </c>
      <c r="I3021" s="82"/>
    </row>
    <row r="3022" spans="1:9">
      <c r="A3022" s="85" t="s">
        <v>1309</v>
      </c>
      <c r="B3022" s="14">
        <v>520.88</v>
      </c>
      <c r="C3022" s="12">
        <v>1</v>
      </c>
      <c r="D3022" s="9" t="s">
        <v>6</v>
      </c>
      <c r="E3022" s="9" t="s">
        <v>13</v>
      </c>
      <c r="F3022" s="9" t="s">
        <v>45</v>
      </c>
      <c r="G3022" s="9" t="s">
        <v>46</v>
      </c>
      <c r="H3022" s="63" t="s">
        <v>161</v>
      </c>
      <c r="I3022" s="82"/>
    </row>
    <row r="3023" spans="1:9">
      <c r="A3023" s="85" t="s">
        <v>1310</v>
      </c>
      <c r="B3023" s="14">
        <v>420.13</v>
      </c>
      <c r="C3023" s="12">
        <v>1</v>
      </c>
      <c r="D3023" s="9" t="s">
        <v>6</v>
      </c>
      <c r="E3023" s="9" t="s">
        <v>13</v>
      </c>
      <c r="F3023" s="9" t="s">
        <v>45</v>
      </c>
      <c r="G3023" s="9" t="s">
        <v>46</v>
      </c>
      <c r="H3023" s="63" t="s">
        <v>161</v>
      </c>
      <c r="I3023" s="82"/>
    </row>
    <row r="3024" spans="1:9">
      <c r="A3024" s="85" t="s">
        <v>1311</v>
      </c>
      <c r="B3024" s="14">
        <v>682.08</v>
      </c>
      <c r="C3024" s="12">
        <v>1</v>
      </c>
      <c r="D3024" s="9" t="s">
        <v>6</v>
      </c>
      <c r="E3024" s="9" t="s">
        <v>13</v>
      </c>
      <c r="F3024" s="9" t="s">
        <v>45</v>
      </c>
      <c r="G3024" s="9" t="s">
        <v>46</v>
      </c>
      <c r="H3024" s="63" t="s">
        <v>161</v>
      </c>
      <c r="I3024" s="83">
        <f>B3024+B3020+B3018+B3017+B3016+B3015+B3014+B3013+B3012+B3021+B3019+B3022+B3023</f>
        <v>9770.8899999999976</v>
      </c>
    </row>
    <row r="3025" spans="1:9" ht="24.75" customHeight="1">
      <c r="A3025" s="85" t="s">
        <v>1312</v>
      </c>
      <c r="B3025" s="14">
        <v>19.93</v>
      </c>
      <c r="C3025" s="12">
        <v>1</v>
      </c>
      <c r="D3025" s="9" t="s">
        <v>6</v>
      </c>
      <c r="E3025" s="9" t="s">
        <v>13</v>
      </c>
      <c r="F3025" s="9" t="s">
        <v>45</v>
      </c>
      <c r="G3025" s="9" t="s">
        <v>46</v>
      </c>
      <c r="H3025" s="63" t="s">
        <v>161</v>
      </c>
      <c r="I3025" s="83">
        <f>B3025</f>
        <v>19.93</v>
      </c>
    </row>
    <row r="3026" spans="1:9" ht="24.75" customHeight="1">
      <c r="A3026" s="20" t="s">
        <v>3979</v>
      </c>
      <c r="B3026" s="14">
        <f>5*125</f>
        <v>625</v>
      </c>
      <c r="C3026" s="12">
        <v>1</v>
      </c>
      <c r="D3026" s="9" t="s">
        <v>6</v>
      </c>
      <c r="E3026" s="9" t="s">
        <v>13</v>
      </c>
      <c r="F3026" s="9" t="s">
        <v>44</v>
      </c>
      <c r="G3026" s="9" t="s">
        <v>3291</v>
      </c>
      <c r="H3026" s="63" t="s">
        <v>164</v>
      </c>
      <c r="I3026" s="83">
        <f>B3026</f>
        <v>625</v>
      </c>
    </row>
    <row r="3027" spans="1:9" ht="24.75" customHeight="1">
      <c r="A3027" s="20" t="s">
        <v>3012</v>
      </c>
      <c r="B3027" s="14">
        <f>13*60</f>
        <v>780</v>
      </c>
      <c r="C3027" s="12">
        <v>1</v>
      </c>
      <c r="D3027" s="9" t="s">
        <v>6</v>
      </c>
      <c r="E3027" s="9" t="s">
        <v>13</v>
      </c>
      <c r="F3027" s="9" t="s">
        <v>44</v>
      </c>
      <c r="G3027" s="9" t="s">
        <v>3291</v>
      </c>
      <c r="H3027" s="63" t="s">
        <v>164</v>
      </c>
      <c r="I3027" s="83">
        <f>B3027</f>
        <v>780</v>
      </c>
    </row>
    <row r="3028" spans="1:9">
      <c r="A3028" s="21" t="s">
        <v>1313</v>
      </c>
      <c r="B3028" s="17">
        <v>500</v>
      </c>
      <c r="C3028" s="15" t="s">
        <v>44</v>
      </c>
      <c r="D3028" s="15" t="s">
        <v>6</v>
      </c>
      <c r="E3028" s="9" t="s">
        <v>13</v>
      </c>
      <c r="F3028" s="15" t="s">
        <v>45</v>
      </c>
      <c r="G3028" s="15" t="s">
        <v>46</v>
      </c>
      <c r="H3028" s="77" t="s">
        <v>170</v>
      </c>
      <c r="I3028" s="82"/>
    </row>
    <row r="3029" spans="1:9">
      <c r="A3029" s="21" t="s">
        <v>1314</v>
      </c>
      <c r="B3029" s="17">
        <v>100</v>
      </c>
      <c r="C3029" s="15" t="s">
        <v>44</v>
      </c>
      <c r="D3029" s="15" t="s">
        <v>6</v>
      </c>
      <c r="E3029" s="9" t="s">
        <v>13</v>
      </c>
      <c r="F3029" s="15" t="s">
        <v>45</v>
      </c>
      <c r="G3029" s="15" t="s">
        <v>46</v>
      </c>
      <c r="H3029" s="77" t="s">
        <v>170</v>
      </c>
      <c r="I3029" s="82"/>
    </row>
    <row r="3030" spans="1:9">
      <c r="A3030" s="21" t="s">
        <v>1315</v>
      </c>
      <c r="B3030" s="17">
        <v>100</v>
      </c>
      <c r="C3030" s="15" t="s">
        <v>44</v>
      </c>
      <c r="D3030" s="15" t="s">
        <v>6</v>
      </c>
      <c r="E3030" s="9" t="s">
        <v>13</v>
      </c>
      <c r="F3030" s="15" t="s">
        <v>45</v>
      </c>
      <c r="G3030" s="15" t="s">
        <v>46</v>
      </c>
      <c r="H3030" s="77" t="s">
        <v>170</v>
      </c>
      <c r="I3030" s="82"/>
    </row>
    <row r="3031" spans="1:9">
      <c r="A3031" s="21" t="s">
        <v>1316</v>
      </c>
      <c r="B3031" s="17">
        <v>100</v>
      </c>
      <c r="C3031" s="15" t="s">
        <v>44</v>
      </c>
      <c r="D3031" s="15" t="s">
        <v>6</v>
      </c>
      <c r="E3031" s="9" t="s">
        <v>13</v>
      </c>
      <c r="F3031" s="15" t="s">
        <v>45</v>
      </c>
      <c r="G3031" s="15" t="s">
        <v>46</v>
      </c>
      <c r="H3031" s="77" t="s">
        <v>170</v>
      </c>
      <c r="I3031" s="82"/>
    </row>
    <row r="3032" spans="1:9">
      <c r="A3032" s="21" t="s">
        <v>1317</v>
      </c>
      <c r="B3032" s="17">
        <v>100</v>
      </c>
      <c r="C3032" s="15" t="s">
        <v>44</v>
      </c>
      <c r="D3032" s="15" t="s">
        <v>6</v>
      </c>
      <c r="E3032" s="9" t="s">
        <v>13</v>
      </c>
      <c r="F3032" s="15" t="s">
        <v>45</v>
      </c>
      <c r="G3032" s="15" t="s">
        <v>46</v>
      </c>
      <c r="H3032" s="77" t="s">
        <v>170</v>
      </c>
      <c r="I3032" s="82"/>
    </row>
    <row r="3033" spans="1:9">
      <c r="A3033" s="21" t="s">
        <v>1318</v>
      </c>
      <c r="B3033" s="17">
        <v>100</v>
      </c>
      <c r="C3033" s="15" t="s">
        <v>44</v>
      </c>
      <c r="D3033" s="15" t="s">
        <v>6</v>
      </c>
      <c r="E3033" s="9" t="s">
        <v>13</v>
      </c>
      <c r="F3033" s="15" t="s">
        <v>45</v>
      </c>
      <c r="G3033" s="15" t="s">
        <v>46</v>
      </c>
      <c r="H3033" s="77" t="s">
        <v>170</v>
      </c>
      <c r="I3033" s="82"/>
    </row>
    <row r="3034" spans="1:9">
      <c r="A3034" s="21" t="s">
        <v>1319</v>
      </c>
      <c r="B3034" s="17">
        <v>100</v>
      </c>
      <c r="C3034" s="15" t="s">
        <v>44</v>
      </c>
      <c r="D3034" s="15" t="s">
        <v>6</v>
      </c>
      <c r="E3034" s="9" t="s">
        <v>13</v>
      </c>
      <c r="F3034" s="15" t="s">
        <v>45</v>
      </c>
      <c r="G3034" s="15" t="s">
        <v>46</v>
      </c>
      <c r="H3034" s="77" t="s">
        <v>170</v>
      </c>
      <c r="I3034" s="82"/>
    </row>
    <row r="3035" spans="1:9">
      <c r="A3035" s="21" t="s">
        <v>1320</v>
      </c>
      <c r="B3035" s="17">
        <v>25</v>
      </c>
      <c r="C3035" s="15" t="s">
        <v>44</v>
      </c>
      <c r="D3035" s="15" t="s">
        <v>6</v>
      </c>
      <c r="E3035" s="9" t="s">
        <v>13</v>
      </c>
      <c r="F3035" s="15" t="s">
        <v>45</v>
      </c>
      <c r="G3035" s="15" t="s">
        <v>46</v>
      </c>
      <c r="H3035" s="77" t="s">
        <v>170</v>
      </c>
      <c r="I3035" s="82"/>
    </row>
    <row r="3036" spans="1:9">
      <c r="A3036" s="21" t="s">
        <v>1321</v>
      </c>
      <c r="B3036" s="17">
        <v>25</v>
      </c>
      <c r="C3036" s="15" t="s">
        <v>44</v>
      </c>
      <c r="D3036" s="15" t="s">
        <v>6</v>
      </c>
      <c r="E3036" s="9" t="s">
        <v>13</v>
      </c>
      <c r="F3036" s="15" t="s">
        <v>45</v>
      </c>
      <c r="G3036" s="15" t="s">
        <v>46</v>
      </c>
      <c r="H3036" s="77" t="s">
        <v>170</v>
      </c>
      <c r="I3036" s="82"/>
    </row>
    <row r="3037" spans="1:9">
      <c r="A3037" s="21" t="s">
        <v>1322</v>
      </c>
      <c r="B3037" s="17">
        <v>20</v>
      </c>
      <c r="C3037" s="15" t="s">
        <v>44</v>
      </c>
      <c r="D3037" s="15" t="s">
        <v>6</v>
      </c>
      <c r="E3037" s="9" t="s">
        <v>13</v>
      </c>
      <c r="F3037" s="15" t="s">
        <v>45</v>
      </c>
      <c r="G3037" s="15" t="s">
        <v>46</v>
      </c>
      <c r="H3037" s="77" t="s">
        <v>170</v>
      </c>
      <c r="I3037" s="82"/>
    </row>
    <row r="3038" spans="1:9">
      <c r="A3038" s="21" t="s">
        <v>1323</v>
      </c>
      <c r="B3038" s="17">
        <v>40</v>
      </c>
      <c r="C3038" s="15" t="s">
        <v>44</v>
      </c>
      <c r="D3038" s="15" t="s">
        <v>6</v>
      </c>
      <c r="E3038" s="9" t="s">
        <v>13</v>
      </c>
      <c r="F3038" s="15" t="s">
        <v>45</v>
      </c>
      <c r="G3038" s="15" t="s">
        <v>46</v>
      </c>
      <c r="H3038" s="77" t="s">
        <v>170</v>
      </c>
      <c r="I3038" s="82"/>
    </row>
    <row r="3039" spans="1:9">
      <c r="A3039" s="21" t="s">
        <v>1324</v>
      </c>
      <c r="B3039" s="17">
        <v>600</v>
      </c>
      <c r="C3039" s="15" t="s">
        <v>44</v>
      </c>
      <c r="D3039" s="15" t="s">
        <v>6</v>
      </c>
      <c r="E3039" s="9" t="s">
        <v>13</v>
      </c>
      <c r="F3039" s="15" t="s">
        <v>45</v>
      </c>
      <c r="G3039" s="15" t="s">
        <v>46</v>
      </c>
      <c r="H3039" s="77" t="s">
        <v>170</v>
      </c>
      <c r="I3039" s="82"/>
    </row>
    <row r="3040" spans="1:9">
      <c r="A3040" s="21" t="s">
        <v>1325</v>
      </c>
      <c r="B3040" s="17">
        <v>100</v>
      </c>
      <c r="C3040" s="15" t="s">
        <v>44</v>
      </c>
      <c r="D3040" s="15" t="s">
        <v>6</v>
      </c>
      <c r="E3040" s="9" t="s">
        <v>13</v>
      </c>
      <c r="F3040" s="15" t="s">
        <v>45</v>
      </c>
      <c r="G3040" s="15" t="s">
        <v>46</v>
      </c>
      <c r="H3040" s="77" t="s">
        <v>170</v>
      </c>
      <c r="I3040" s="82"/>
    </row>
    <row r="3041" spans="1:9">
      <c r="A3041" s="21" t="s">
        <v>1326</v>
      </c>
      <c r="B3041" s="17">
        <v>100</v>
      </c>
      <c r="C3041" s="15" t="s">
        <v>44</v>
      </c>
      <c r="D3041" s="15" t="s">
        <v>6</v>
      </c>
      <c r="E3041" s="9" t="s">
        <v>13</v>
      </c>
      <c r="F3041" s="15" t="s">
        <v>45</v>
      </c>
      <c r="G3041" s="15" t="s">
        <v>46</v>
      </c>
      <c r="H3041" s="77" t="s">
        <v>170</v>
      </c>
      <c r="I3041" s="82"/>
    </row>
    <row r="3042" spans="1:9">
      <c r="A3042" s="21" t="s">
        <v>1327</v>
      </c>
      <c r="B3042" s="17">
        <v>100</v>
      </c>
      <c r="C3042" s="15" t="s">
        <v>44</v>
      </c>
      <c r="D3042" s="15" t="s">
        <v>6</v>
      </c>
      <c r="E3042" s="9" t="s">
        <v>13</v>
      </c>
      <c r="F3042" s="15" t="s">
        <v>45</v>
      </c>
      <c r="G3042" s="15" t="s">
        <v>46</v>
      </c>
      <c r="H3042" s="77" t="s">
        <v>170</v>
      </c>
      <c r="I3042" s="82"/>
    </row>
    <row r="3043" spans="1:9">
      <c r="A3043" s="21" t="s">
        <v>1328</v>
      </c>
      <c r="B3043" s="17">
        <v>100</v>
      </c>
      <c r="C3043" s="15" t="s">
        <v>44</v>
      </c>
      <c r="D3043" s="15" t="s">
        <v>6</v>
      </c>
      <c r="E3043" s="9" t="s">
        <v>13</v>
      </c>
      <c r="F3043" s="15" t="s">
        <v>45</v>
      </c>
      <c r="G3043" s="15" t="s">
        <v>46</v>
      </c>
      <c r="H3043" s="77" t="s">
        <v>170</v>
      </c>
      <c r="I3043" s="82"/>
    </row>
    <row r="3044" spans="1:9">
      <c r="A3044" s="21" t="s">
        <v>1329</v>
      </c>
      <c r="B3044" s="17">
        <v>100</v>
      </c>
      <c r="C3044" s="15" t="s">
        <v>44</v>
      </c>
      <c r="D3044" s="15" t="s">
        <v>6</v>
      </c>
      <c r="E3044" s="9" t="s">
        <v>13</v>
      </c>
      <c r="F3044" s="15" t="s">
        <v>45</v>
      </c>
      <c r="G3044" s="15" t="s">
        <v>46</v>
      </c>
      <c r="H3044" s="77" t="s">
        <v>170</v>
      </c>
      <c r="I3044" s="82"/>
    </row>
    <row r="3045" spans="1:9">
      <c r="A3045" s="22" t="s">
        <v>1330</v>
      </c>
      <c r="B3045" s="17">
        <v>1000</v>
      </c>
      <c r="C3045" s="15" t="s">
        <v>44</v>
      </c>
      <c r="D3045" s="15" t="s">
        <v>6</v>
      </c>
      <c r="E3045" s="9" t="s">
        <v>13</v>
      </c>
      <c r="F3045" s="15" t="s">
        <v>45</v>
      </c>
      <c r="G3045" s="15" t="s">
        <v>46</v>
      </c>
      <c r="H3045" s="77" t="s">
        <v>170</v>
      </c>
      <c r="I3045" s="82"/>
    </row>
    <row r="3046" spans="1:9">
      <c r="A3046" s="22" t="s">
        <v>1331</v>
      </c>
      <c r="B3046" s="17">
        <v>1000</v>
      </c>
      <c r="C3046" s="15" t="s">
        <v>44</v>
      </c>
      <c r="D3046" s="15" t="s">
        <v>6</v>
      </c>
      <c r="E3046" s="9" t="s">
        <v>13</v>
      </c>
      <c r="F3046" s="15" t="s">
        <v>45</v>
      </c>
      <c r="G3046" s="15" t="s">
        <v>46</v>
      </c>
      <c r="H3046" s="77" t="s">
        <v>170</v>
      </c>
      <c r="I3046" s="82"/>
    </row>
    <row r="3047" spans="1:9">
      <c r="A3047" s="21" t="s">
        <v>1332</v>
      </c>
      <c r="B3047" s="17">
        <v>100</v>
      </c>
      <c r="C3047" s="15" t="s">
        <v>44</v>
      </c>
      <c r="D3047" s="15" t="s">
        <v>6</v>
      </c>
      <c r="E3047" s="9" t="s">
        <v>13</v>
      </c>
      <c r="F3047" s="15" t="s">
        <v>45</v>
      </c>
      <c r="G3047" s="15" t="s">
        <v>46</v>
      </c>
      <c r="H3047" s="77" t="s">
        <v>170</v>
      </c>
      <c r="I3047" s="83">
        <f>B3047+B3044+B3043+B3042+B3041+B3040+B3039+B3038+B3037+B3036+B3035+B3034+B3033+B3032+B3031+B3030+B3029+B3028+B3045+B3046</f>
        <v>4410</v>
      </c>
    </row>
    <row r="3048" spans="1:9">
      <c r="A3048" s="22" t="s">
        <v>1333</v>
      </c>
      <c r="B3048" s="17">
        <v>50</v>
      </c>
      <c r="C3048" s="15" t="s">
        <v>44</v>
      </c>
      <c r="D3048" s="15" t="s">
        <v>6</v>
      </c>
      <c r="E3048" s="9" t="s">
        <v>13</v>
      </c>
      <c r="F3048" s="15" t="s">
        <v>45</v>
      </c>
      <c r="G3048" s="15" t="s">
        <v>46</v>
      </c>
      <c r="H3048" s="77" t="s">
        <v>173</v>
      </c>
      <c r="I3048" s="82"/>
    </row>
    <row r="3049" spans="1:9">
      <c r="A3049" s="22" t="s">
        <v>1334</v>
      </c>
      <c r="B3049" s="17">
        <v>50</v>
      </c>
      <c r="C3049" s="15" t="s">
        <v>44</v>
      </c>
      <c r="D3049" s="15" t="s">
        <v>6</v>
      </c>
      <c r="E3049" s="9" t="s">
        <v>13</v>
      </c>
      <c r="F3049" s="15" t="s">
        <v>45</v>
      </c>
      <c r="G3049" s="15" t="s">
        <v>46</v>
      </c>
      <c r="H3049" s="77" t="s">
        <v>173</v>
      </c>
      <c r="I3049" s="82"/>
    </row>
    <row r="3050" spans="1:9">
      <c r="A3050" s="21" t="s">
        <v>1335</v>
      </c>
      <c r="B3050" s="17">
        <v>30</v>
      </c>
      <c r="C3050" s="15" t="s">
        <v>44</v>
      </c>
      <c r="D3050" s="15" t="s">
        <v>6</v>
      </c>
      <c r="E3050" s="9" t="s">
        <v>13</v>
      </c>
      <c r="F3050" s="15" t="s">
        <v>45</v>
      </c>
      <c r="G3050" s="15" t="s">
        <v>46</v>
      </c>
      <c r="H3050" s="77" t="s">
        <v>173</v>
      </c>
      <c r="I3050" s="82"/>
    </row>
    <row r="3051" spans="1:9">
      <c r="A3051" s="21" t="s">
        <v>306</v>
      </c>
      <c r="B3051" s="17">
        <v>25</v>
      </c>
      <c r="C3051" s="15" t="s">
        <v>44</v>
      </c>
      <c r="D3051" s="15" t="s">
        <v>6</v>
      </c>
      <c r="E3051" s="9" t="s">
        <v>13</v>
      </c>
      <c r="F3051" s="15" t="s">
        <v>45</v>
      </c>
      <c r="G3051" s="15" t="s">
        <v>46</v>
      </c>
      <c r="H3051" s="77" t="s">
        <v>173</v>
      </c>
      <c r="I3051" s="83">
        <f>B3051+B3050+B3049+B3048</f>
        <v>155</v>
      </c>
    </row>
    <row r="3052" spans="1:9">
      <c r="A3052" s="21" t="s">
        <v>1336</v>
      </c>
      <c r="B3052" s="17">
        <v>200</v>
      </c>
      <c r="C3052" s="15" t="s">
        <v>44</v>
      </c>
      <c r="D3052" s="15" t="s">
        <v>6</v>
      </c>
      <c r="E3052" s="9" t="s">
        <v>13</v>
      </c>
      <c r="F3052" s="15" t="s">
        <v>45</v>
      </c>
      <c r="G3052" s="15" t="s">
        <v>46</v>
      </c>
      <c r="H3052" s="77" t="s">
        <v>1177</v>
      </c>
      <c r="I3052" s="83">
        <f>B3052</f>
        <v>200</v>
      </c>
    </row>
    <row r="3053" spans="1:9">
      <c r="A3053" s="21" t="s">
        <v>97</v>
      </c>
      <c r="B3053" s="17">
        <v>500</v>
      </c>
      <c r="C3053" s="15" t="s">
        <v>44</v>
      </c>
      <c r="D3053" s="15" t="s">
        <v>6</v>
      </c>
      <c r="E3053" s="9" t="s">
        <v>13</v>
      </c>
      <c r="F3053" s="15" t="s">
        <v>45</v>
      </c>
      <c r="G3053" s="15" t="s">
        <v>46</v>
      </c>
      <c r="H3053" s="77" t="s">
        <v>1337</v>
      </c>
      <c r="I3053" s="83">
        <f>B3053</f>
        <v>500</v>
      </c>
    </row>
    <row r="3054" spans="1:9">
      <c r="A3054" s="21" t="s">
        <v>1338</v>
      </c>
      <c r="B3054" s="17">
        <v>200</v>
      </c>
      <c r="C3054" s="15" t="s">
        <v>44</v>
      </c>
      <c r="D3054" s="15" t="s">
        <v>6</v>
      </c>
      <c r="E3054" s="9" t="s">
        <v>13</v>
      </c>
      <c r="F3054" s="15" t="s">
        <v>45</v>
      </c>
      <c r="G3054" s="15" t="s">
        <v>46</v>
      </c>
      <c r="H3054" s="77" t="s">
        <v>1339</v>
      </c>
      <c r="I3054" s="83">
        <f>B3054</f>
        <v>200</v>
      </c>
    </row>
    <row r="3055" spans="1:9">
      <c r="A3055" s="21" t="s">
        <v>1340</v>
      </c>
      <c r="B3055" s="17">
        <v>100</v>
      </c>
      <c r="C3055" s="15" t="s">
        <v>44</v>
      </c>
      <c r="D3055" s="15" t="s">
        <v>6</v>
      </c>
      <c r="E3055" s="9" t="s">
        <v>13</v>
      </c>
      <c r="F3055" s="15" t="s">
        <v>45</v>
      </c>
      <c r="G3055" s="15" t="s">
        <v>46</v>
      </c>
      <c r="H3055" s="77" t="s">
        <v>175</v>
      </c>
      <c r="I3055" s="83"/>
    </row>
    <row r="3056" spans="1:9">
      <c r="A3056" s="22" t="s">
        <v>1341</v>
      </c>
      <c r="B3056" s="17">
        <v>300</v>
      </c>
      <c r="C3056" s="15" t="s">
        <v>44</v>
      </c>
      <c r="D3056" s="15" t="s">
        <v>6</v>
      </c>
      <c r="E3056" s="9" t="s">
        <v>13</v>
      </c>
      <c r="F3056" s="15" t="s">
        <v>45</v>
      </c>
      <c r="G3056" s="15" t="s">
        <v>46</v>
      </c>
      <c r="H3056" s="77" t="s">
        <v>175</v>
      </c>
      <c r="I3056" s="82"/>
    </row>
    <row r="3057" spans="1:9">
      <c r="A3057" s="22" t="s">
        <v>1342</v>
      </c>
      <c r="B3057" s="17">
        <v>100</v>
      </c>
      <c r="C3057" s="15" t="s">
        <v>44</v>
      </c>
      <c r="D3057" s="15" t="s">
        <v>6</v>
      </c>
      <c r="E3057" s="9" t="s">
        <v>13</v>
      </c>
      <c r="F3057" s="15" t="s">
        <v>45</v>
      </c>
      <c r="G3057" s="15" t="s">
        <v>46</v>
      </c>
      <c r="H3057" s="77" t="s">
        <v>175</v>
      </c>
      <c r="I3057" s="82"/>
    </row>
    <row r="3058" spans="1:9">
      <c r="A3058" s="21" t="s">
        <v>1343</v>
      </c>
      <c r="B3058" s="17">
        <v>100</v>
      </c>
      <c r="C3058" s="15" t="s">
        <v>44</v>
      </c>
      <c r="D3058" s="15" t="s">
        <v>6</v>
      </c>
      <c r="E3058" s="9" t="s">
        <v>13</v>
      </c>
      <c r="F3058" s="15" t="s">
        <v>45</v>
      </c>
      <c r="G3058" s="15" t="s">
        <v>46</v>
      </c>
      <c r="H3058" s="77" t="s">
        <v>175</v>
      </c>
      <c r="I3058" s="82"/>
    </row>
    <row r="3059" spans="1:9">
      <c r="A3059" s="21" t="s">
        <v>1344</v>
      </c>
      <c r="B3059" s="17">
        <v>100</v>
      </c>
      <c r="C3059" s="15" t="s">
        <v>44</v>
      </c>
      <c r="D3059" s="15" t="s">
        <v>6</v>
      </c>
      <c r="E3059" s="9" t="s">
        <v>13</v>
      </c>
      <c r="F3059" s="15" t="s">
        <v>45</v>
      </c>
      <c r="G3059" s="15" t="s">
        <v>46</v>
      </c>
      <c r="H3059" s="77" t="s">
        <v>175</v>
      </c>
      <c r="I3059" s="82"/>
    </row>
    <row r="3060" spans="1:9">
      <c r="A3060" s="21" t="s">
        <v>650</v>
      </c>
      <c r="B3060" s="17">
        <v>100</v>
      </c>
      <c r="C3060" s="15" t="s">
        <v>44</v>
      </c>
      <c r="D3060" s="15" t="s">
        <v>6</v>
      </c>
      <c r="E3060" s="9" t="s">
        <v>13</v>
      </c>
      <c r="F3060" s="15" t="s">
        <v>45</v>
      </c>
      <c r="G3060" s="15" t="s">
        <v>46</v>
      </c>
      <c r="H3060" s="77" t="s">
        <v>175</v>
      </c>
      <c r="I3060" s="82"/>
    </row>
    <row r="3061" spans="1:9">
      <c r="A3061" s="21" t="s">
        <v>1345</v>
      </c>
      <c r="B3061" s="17">
        <v>100</v>
      </c>
      <c r="C3061" s="15" t="s">
        <v>44</v>
      </c>
      <c r="D3061" s="15" t="s">
        <v>6</v>
      </c>
      <c r="E3061" s="9" t="s">
        <v>13</v>
      </c>
      <c r="F3061" s="15" t="s">
        <v>45</v>
      </c>
      <c r="G3061" s="15" t="s">
        <v>46</v>
      </c>
      <c r="H3061" s="77" t="s">
        <v>175</v>
      </c>
      <c r="I3061" s="82"/>
    </row>
    <row r="3062" spans="1:9">
      <c r="A3062" s="21" t="s">
        <v>1346</v>
      </c>
      <c r="B3062" s="17">
        <v>100</v>
      </c>
      <c r="C3062" s="15" t="s">
        <v>44</v>
      </c>
      <c r="D3062" s="15" t="s">
        <v>6</v>
      </c>
      <c r="E3062" s="9" t="s">
        <v>13</v>
      </c>
      <c r="F3062" s="15" t="s">
        <v>45</v>
      </c>
      <c r="G3062" s="15" t="s">
        <v>46</v>
      </c>
      <c r="H3062" s="77" t="s">
        <v>175</v>
      </c>
      <c r="I3062" s="82"/>
    </row>
    <row r="3063" spans="1:9">
      <c r="A3063" s="21" t="s">
        <v>1347</v>
      </c>
      <c r="B3063" s="17">
        <v>100</v>
      </c>
      <c r="C3063" s="15" t="s">
        <v>44</v>
      </c>
      <c r="D3063" s="15" t="s">
        <v>6</v>
      </c>
      <c r="E3063" s="9" t="s">
        <v>13</v>
      </c>
      <c r="F3063" s="15" t="s">
        <v>45</v>
      </c>
      <c r="G3063" s="15" t="s">
        <v>46</v>
      </c>
      <c r="H3063" s="77" t="s">
        <v>175</v>
      </c>
      <c r="I3063" s="82"/>
    </row>
    <row r="3064" spans="1:9">
      <c r="A3064" s="21" t="s">
        <v>1348</v>
      </c>
      <c r="B3064" s="17">
        <v>25</v>
      </c>
      <c r="C3064" s="15" t="s">
        <v>44</v>
      </c>
      <c r="D3064" s="15" t="s">
        <v>6</v>
      </c>
      <c r="E3064" s="9" t="s">
        <v>13</v>
      </c>
      <c r="F3064" s="15" t="s">
        <v>45</v>
      </c>
      <c r="G3064" s="15" t="s">
        <v>46</v>
      </c>
      <c r="H3064" s="77" t="s">
        <v>175</v>
      </c>
      <c r="I3064" s="82"/>
    </row>
    <row r="3065" spans="1:9">
      <c r="A3065" s="21" t="s">
        <v>1349</v>
      </c>
      <c r="B3065" s="17">
        <v>40</v>
      </c>
      <c r="C3065" s="15" t="s">
        <v>44</v>
      </c>
      <c r="D3065" s="15" t="s">
        <v>6</v>
      </c>
      <c r="E3065" s="9" t="s">
        <v>13</v>
      </c>
      <c r="F3065" s="15" t="s">
        <v>45</v>
      </c>
      <c r="G3065" s="15" t="s">
        <v>46</v>
      </c>
      <c r="H3065" s="77" t="s">
        <v>175</v>
      </c>
      <c r="I3065" s="82"/>
    </row>
    <row r="3066" spans="1:9">
      <c r="A3066" s="21" t="s">
        <v>1350</v>
      </c>
      <c r="B3066" s="17">
        <v>100</v>
      </c>
      <c r="C3066" s="15" t="s">
        <v>44</v>
      </c>
      <c r="D3066" s="15" t="s">
        <v>6</v>
      </c>
      <c r="E3066" s="9" t="s">
        <v>13</v>
      </c>
      <c r="F3066" s="15" t="s">
        <v>45</v>
      </c>
      <c r="G3066" s="15" t="s">
        <v>46</v>
      </c>
      <c r="H3066" s="77" t="s">
        <v>175</v>
      </c>
      <c r="I3066" s="82"/>
    </row>
    <row r="3067" spans="1:9">
      <c r="A3067" s="21" t="s">
        <v>1351</v>
      </c>
      <c r="B3067" s="17">
        <v>50</v>
      </c>
      <c r="C3067" s="15" t="s">
        <v>44</v>
      </c>
      <c r="D3067" s="15" t="s">
        <v>6</v>
      </c>
      <c r="E3067" s="9" t="s">
        <v>13</v>
      </c>
      <c r="F3067" s="15" t="s">
        <v>45</v>
      </c>
      <c r="G3067" s="15" t="s">
        <v>46</v>
      </c>
      <c r="H3067" s="77" t="s">
        <v>175</v>
      </c>
      <c r="I3067" s="82"/>
    </row>
    <row r="3068" spans="1:9">
      <c r="A3068" s="21" t="s">
        <v>449</v>
      </c>
      <c r="B3068" s="17">
        <v>120</v>
      </c>
      <c r="C3068" s="15" t="s">
        <v>44</v>
      </c>
      <c r="D3068" s="15" t="s">
        <v>6</v>
      </c>
      <c r="E3068" s="9" t="s">
        <v>13</v>
      </c>
      <c r="F3068" s="15" t="s">
        <v>45</v>
      </c>
      <c r="G3068" s="15" t="s">
        <v>46</v>
      </c>
      <c r="H3068" s="77" t="s">
        <v>175</v>
      </c>
      <c r="I3068" s="82"/>
    </row>
    <row r="3069" spans="1:9">
      <c r="A3069" s="21" t="s">
        <v>1352</v>
      </c>
      <c r="B3069" s="17">
        <v>25</v>
      </c>
      <c r="C3069" s="15" t="s">
        <v>44</v>
      </c>
      <c r="D3069" s="15" t="s">
        <v>6</v>
      </c>
      <c r="E3069" s="9" t="s">
        <v>13</v>
      </c>
      <c r="F3069" s="15" t="s">
        <v>45</v>
      </c>
      <c r="G3069" s="15" t="s">
        <v>46</v>
      </c>
      <c r="H3069" s="77" t="s">
        <v>175</v>
      </c>
      <c r="I3069" s="82"/>
    </row>
    <row r="3070" spans="1:9">
      <c r="A3070" s="21" t="s">
        <v>309</v>
      </c>
      <c r="B3070" s="17">
        <v>50</v>
      </c>
      <c r="C3070" s="15" t="s">
        <v>44</v>
      </c>
      <c r="D3070" s="15" t="s">
        <v>6</v>
      </c>
      <c r="E3070" s="9" t="s">
        <v>13</v>
      </c>
      <c r="F3070" s="15" t="s">
        <v>45</v>
      </c>
      <c r="G3070" s="15" t="s">
        <v>46</v>
      </c>
      <c r="H3070" s="77" t="s">
        <v>175</v>
      </c>
      <c r="I3070" s="82"/>
    </row>
    <row r="3071" spans="1:9">
      <c r="A3071" s="21" t="s">
        <v>1353</v>
      </c>
      <c r="B3071" s="17">
        <v>20</v>
      </c>
      <c r="C3071" s="15" t="s">
        <v>44</v>
      </c>
      <c r="D3071" s="15" t="s">
        <v>6</v>
      </c>
      <c r="E3071" s="9" t="s">
        <v>13</v>
      </c>
      <c r="F3071" s="15" t="s">
        <v>45</v>
      </c>
      <c r="G3071" s="15" t="s">
        <v>46</v>
      </c>
      <c r="H3071" s="77" t="s">
        <v>175</v>
      </c>
      <c r="I3071" s="82"/>
    </row>
    <row r="3072" spans="1:9">
      <c r="A3072" s="21" t="s">
        <v>373</v>
      </c>
      <c r="B3072" s="17">
        <v>50</v>
      </c>
      <c r="C3072" s="15" t="s">
        <v>44</v>
      </c>
      <c r="D3072" s="15" t="s">
        <v>6</v>
      </c>
      <c r="E3072" s="9" t="s">
        <v>13</v>
      </c>
      <c r="F3072" s="15" t="s">
        <v>45</v>
      </c>
      <c r="G3072" s="15" t="s">
        <v>46</v>
      </c>
      <c r="H3072" s="77" t="s">
        <v>175</v>
      </c>
      <c r="I3072" s="82"/>
    </row>
    <row r="3073" spans="1:9">
      <c r="A3073" s="21" t="s">
        <v>1354</v>
      </c>
      <c r="B3073" s="17">
        <v>10</v>
      </c>
      <c r="C3073" s="15" t="s">
        <v>44</v>
      </c>
      <c r="D3073" s="15" t="s">
        <v>6</v>
      </c>
      <c r="E3073" s="9" t="s">
        <v>13</v>
      </c>
      <c r="F3073" s="15" t="s">
        <v>45</v>
      </c>
      <c r="G3073" s="15" t="s">
        <v>46</v>
      </c>
      <c r="H3073" s="77" t="s">
        <v>175</v>
      </c>
      <c r="I3073" s="82"/>
    </row>
    <row r="3074" spans="1:9">
      <c r="A3074" s="21" t="s">
        <v>1355</v>
      </c>
      <c r="B3074" s="17">
        <v>20</v>
      </c>
      <c r="C3074" s="15" t="s">
        <v>44</v>
      </c>
      <c r="D3074" s="15" t="s">
        <v>6</v>
      </c>
      <c r="E3074" s="9" t="s">
        <v>13</v>
      </c>
      <c r="F3074" s="15" t="s">
        <v>45</v>
      </c>
      <c r="G3074" s="15" t="s">
        <v>46</v>
      </c>
      <c r="H3074" s="77" t="s">
        <v>175</v>
      </c>
      <c r="I3074" s="82"/>
    </row>
    <row r="3075" spans="1:9">
      <c r="A3075" s="21" t="s">
        <v>1356</v>
      </c>
      <c r="B3075" s="17">
        <v>20</v>
      </c>
      <c r="C3075" s="15" t="s">
        <v>44</v>
      </c>
      <c r="D3075" s="15" t="s">
        <v>6</v>
      </c>
      <c r="E3075" s="9" t="s">
        <v>13</v>
      </c>
      <c r="F3075" s="15" t="s">
        <v>45</v>
      </c>
      <c r="G3075" s="15" t="s">
        <v>46</v>
      </c>
      <c r="H3075" s="77" t="s">
        <v>175</v>
      </c>
      <c r="I3075" s="82"/>
    </row>
    <row r="3076" spans="1:9">
      <c r="A3076" s="21" t="s">
        <v>1357</v>
      </c>
      <c r="B3076" s="17">
        <v>15</v>
      </c>
      <c r="C3076" s="15" t="s">
        <v>44</v>
      </c>
      <c r="D3076" s="15" t="s">
        <v>6</v>
      </c>
      <c r="E3076" s="9" t="s">
        <v>13</v>
      </c>
      <c r="F3076" s="15" t="s">
        <v>45</v>
      </c>
      <c r="G3076" s="15" t="s">
        <v>46</v>
      </c>
      <c r="H3076" s="77" t="s">
        <v>175</v>
      </c>
      <c r="I3076" s="82"/>
    </row>
    <row r="3077" spans="1:9">
      <c r="A3077" s="21" t="s">
        <v>1358</v>
      </c>
      <c r="B3077" s="17">
        <v>30</v>
      </c>
      <c r="C3077" s="15" t="s">
        <v>44</v>
      </c>
      <c r="D3077" s="15" t="s">
        <v>6</v>
      </c>
      <c r="E3077" s="9" t="s">
        <v>13</v>
      </c>
      <c r="F3077" s="15" t="s">
        <v>45</v>
      </c>
      <c r="G3077" s="15" t="s">
        <v>46</v>
      </c>
      <c r="H3077" s="77" t="s">
        <v>175</v>
      </c>
      <c r="I3077" s="82"/>
    </row>
    <row r="3078" spans="1:9">
      <c r="A3078" s="21" t="s">
        <v>1075</v>
      </c>
      <c r="B3078" s="17">
        <v>800</v>
      </c>
      <c r="C3078" s="15" t="s">
        <v>44</v>
      </c>
      <c r="D3078" s="15" t="s">
        <v>6</v>
      </c>
      <c r="E3078" s="9" t="s">
        <v>13</v>
      </c>
      <c r="F3078" s="15" t="s">
        <v>45</v>
      </c>
      <c r="G3078" s="15" t="s">
        <v>46</v>
      </c>
      <c r="H3078" s="77" t="s">
        <v>175</v>
      </c>
      <c r="I3078" s="82"/>
    </row>
    <row r="3079" spans="1:9">
      <c r="A3079" s="22" t="s">
        <v>1359</v>
      </c>
      <c r="B3079" s="17">
        <v>30</v>
      </c>
      <c r="C3079" s="15" t="s">
        <v>44</v>
      </c>
      <c r="D3079" s="15" t="s">
        <v>6</v>
      </c>
      <c r="E3079" s="9" t="s">
        <v>13</v>
      </c>
      <c r="F3079" s="15" t="s">
        <v>45</v>
      </c>
      <c r="G3079" s="15" t="s">
        <v>46</v>
      </c>
      <c r="H3079" s="77" t="s">
        <v>175</v>
      </c>
      <c r="I3079" s="82"/>
    </row>
    <row r="3080" spans="1:9">
      <c r="A3080" s="21" t="s">
        <v>1360</v>
      </c>
      <c r="B3080" s="17">
        <v>100</v>
      </c>
      <c r="C3080" s="15" t="s">
        <v>44</v>
      </c>
      <c r="D3080" s="15" t="s">
        <v>6</v>
      </c>
      <c r="E3080" s="9" t="s">
        <v>13</v>
      </c>
      <c r="F3080" s="15" t="s">
        <v>45</v>
      </c>
      <c r="G3080" s="15" t="s">
        <v>46</v>
      </c>
      <c r="H3080" s="77" t="s">
        <v>175</v>
      </c>
      <c r="I3080" s="82"/>
    </row>
    <row r="3081" spans="1:9">
      <c r="A3081" s="21" t="s">
        <v>1361</v>
      </c>
      <c r="B3081" s="17">
        <v>75</v>
      </c>
      <c r="C3081" s="15" t="s">
        <v>44</v>
      </c>
      <c r="D3081" s="15" t="s">
        <v>6</v>
      </c>
      <c r="E3081" s="9" t="s">
        <v>13</v>
      </c>
      <c r="F3081" s="15" t="s">
        <v>45</v>
      </c>
      <c r="G3081" s="15" t="s">
        <v>46</v>
      </c>
      <c r="H3081" s="77" t="s">
        <v>175</v>
      </c>
      <c r="I3081" s="82"/>
    </row>
    <row r="3082" spans="1:9">
      <c r="A3082" s="21" t="s">
        <v>1362</v>
      </c>
      <c r="B3082" s="17">
        <v>75</v>
      </c>
      <c r="C3082" s="15" t="s">
        <v>44</v>
      </c>
      <c r="D3082" s="15" t="s">
        <v>6</v>
      </c>
      <c r="E3082" s="9" t="s">
        <v>13</v>
      </c>
      <c r="F3082" s="15" t="s">
        <v>45</v>
      </c>
      <c r="G3082" s="15" t="s">
        <v>46</v>
      </c>
      <c r="H3082" s="77" t="s">
        <v>175</v>
      </c>
      <c r="I3082" s="82"/>
    </row>
    <row r="3083" spans="1:9">
      <c r="A3083" s="21" t="s">
        <v>1363</v>
      </c>
      <c r="B3083" s="17">
        <v>50</v>
      </c>
      <c r="C3083" s="15" t="s">
        <v>44</v>
      </c>
      <c r="D3083" s="15" t="s">
        <v>6</v>
      </c>
      <c r="E3083" s="9" t="s">
        <v>13</v>
      </c>
      <c r="F3083" s="15" t="s">
        <v>45</v>
      </c>
      <c r="G3083" s="15" t="s">
        <v>46</v>
      </c>
      <c r="H3083" s="77" t="s">
        <v>175</v>
      </c>
      <c r="I3083" s="82"/>
    </row>
    <row r="3084" spans="1:9">
      <c r="A3084" s="21" t="s">
        <v>363</v>
      </c>
      <c r="B3084" s="17">
        <v>100</v>
      </c>
      <c r="C3084" s="15" t="s">
        <v>44</v>
      </c>
      <c r="D3084" s="15" t="s">
        <v>6</v>
      </c>
      <c r="E3084" s="9" t="s">
        <v>13</v>
      </c>
      <c r="F3084" s="15" t="s">
        <v>45</v>
      </c>
      <c r="G3084" s="15" t="s">
        <v>46</v>
      </c>
      <c r="H3084" s="77" t="s">
        <v>175</v>
      </c>
      <c r="I3084" s="83">
        <f>B3084+B3076+B3075+B3074+B3073+B3072+B3071+B3070+B3069+B3068+B3067+B3066+B3065+B3064+B3063+B3062+B3061+B3060+B3059+B3058+B3057+B3056+B3077+B3078+B3079+B3080+B3081+B3082+B3055+B3083</f>
        <v>2905</v>
      </c>
    </row>
    <row r="3085" spans="1:9">
      <c r="A3085" s="21" t="s">
        <v>461</v>
      </c>
      <c r="B3085" s="17">
        <v>600</v>
      </c>
      <c r="C3085" s="15" t="s">
        <v>44</v>
      </c>
      <c r="D3085" s="15" t="s">
        <v>6</v>
      </c>
      <c r="E3085" s="9" t="s">
        <v>13</v>
      </c>
      <c r="F3085" s="15" t="s">
        <v>45</v>
      </c>
      <c r="G3085" s="15" t="s">
        <v>46</v>
      </c>
      <c r="H3085" s="77" t="s">
        <v>177</v>
      </c>
      <c r="I3085" s="83"/>
    </row>
    <row r="3086" spans="1:9">
      <c r="A3086" s="21" t="s">
        <v>1364</v>
      </c>
      <c r="B3086" s="17">
        <v>1000</v>
      </c>
      <c r="C3086" s="15" t="s">
        <v>44</v>
      </c>
      <c r="D3086" s="15" t="s">
        <v>6</v>
      </c>
      <c r="E3086" s="9" t="s">
        <v>13</v>
      </c>
      <c r="F3086" s="15" t="s">
        <v>45</v>
      </c>
      <c r="G3086" s="15" t="s">
        <v>46</v>
      </c>
      <c r="H3086" s="77" t="s">
        <v>177</v>
      </c>
      <c r="I3086" s="82"/>
    </row>
    <row r="3087" spans="1:9">
      <c r="A3087" s="22" t="s">
        <v>1365</v>
      </c>
      <c r="B3087" s="17">
        <v>200</v>
      </c>
      <c r="C3087" s="15" t="s">
        <v>44</v>
      </c>
      <c r="D3087" s="15" t="s">
        <v>6</v>
      </c>
      <c r="E3087" s="9" t="s">
        <v>13</v>
      </c>
      <c r="F3087" s="15" t="s">
        <v>45</v>
      </c>
      <c r="G3087" s="15" t="s">
        <v>46</v>
      </c>
      <c r="H3087" s="77" t="s">
        <v>177</v>
      </c>
      <c r="I3087" s="82"/>
    </row>
    <row r="3088" spans="1:9">
      <c r="A3088" s="22" t="s">
        <v>1366</v>
      </c>
      <c r="B3088" s="17">
        <v>400</v>
      </c>
      <c r="C3088" s="15" t="s">
        <v>44</v>
      </c>
      <c r="D3088" s="15" t="s">
        <v>6</v>
      </c>
      <c r="E3088" s="9" t="s">
        <v>13</v>
      </c>
      <c r="F3088" s="15" t="s">
        <v>45</v>
      </c>
      <c r="G3088" s="15" t="s">
        <v>46</v>
      </c>
      <c r="H3088" s="77" t="s">
        <v>177</v>
      </c>
      <c r="I3088" s="82"/>
    </row>
    <row r="3089" spans="1:9">
      <c r="A3089" s="22" t="s">
        <v>241</v>
      </c>
      <c r="B3089" s="17">
        <v>50</v>
      </c>
      <c r="C3089" s="15" t="s">
        <v>44</v>
      </c>
      <c r="D3089" s="15" t="s">
        <v>6</v>
      </c>
      <c r="E3089" s="9" t="s">
        <v>13</v>
      </c>
      <c r="F3089" s="15" t="s">
        <v>45</v>
      </c>
      <c r="G3089" s="15" t="s">
        <v>46</v>
      </c>
      <c r="H3089" s="77" t="s">
        <v>177</v>
      </c>
      <c r="I3089" s="82"/>
    </row>
    <row r="3090" spans="1:9">
      <c r="A3090" s="22" t="s">
        <v>1367</v>
      </c>
      <c r="B3090" s="17">
        <v>200</v>
      </c>
      <c r="C3090" s="15" t="s">
        <v>44</v>
      </c>
      <c r="D3090" s="15" t="s">
        <v>6</v>
      </c>
      <c r="E3090" s="9" t="s">
        <v>13</v>
      </c>
      <c r="F3090" s="15" t="s">
        <v>45</v>
      </c>
      <c r="G3090" s="15" t="s">
        <v>46</v>
      </c>
      <c r="H3090" s="77" t="s">
        <v>177</v>
      </c>
      <c r="I3090" s="82"/>
    </row>
    <row r="3091" spans="1:9">
      <c r="A3091" s="22" t="s">
        <v>1368</v>
      </c>
      <c r="B3091" s="17">
        <v>200</v>
      </c>
      <c r="C3091" s="15" t="s">
        <v>44</v>
      </c>
      <c r="D3091" s="15" t="s">
        <v>6</v>
      </c>
      <c r="E3091" s="9" t="s">
        <v>13</v>
      </c>
      <c r="F3091" s="15" t="s">
        <v>45</v>
      </c>
      <c r="G3091" s="15" t="s">
        <v>46</v>
      </c>
      <c r="H3091" s="77" t="s">
        <v>177</v>
      </c>
      <c r="I3091" s="82"/>
    </row>
    <row r="3092" spans="1:9">
      <c r="A3092" s="22" t="s">
        <v>1369</v>
      </c>
      <c r="B3092" s="17">
        <v>200</v>
      </c>
      <c r="C3092" s="15" t="s">
        <v>44</v>
      </c>
      <c r="D3092" s="15" t="s">
        <v>6</v>
      </c>
      <c r="E3092" s="9" t="s">
        <v>13</v>
      </c>
      <c r="F3092" s="15" t="s">
        <v>45</v>
      </c>
      <c r="G3092" s="15" t="s">
        <v>46</v>
      </c>
      <c r="H3092" s="77" t="s">
        <v>177</v>
      </c>
      <c r="I3092" s="83">
        <f>B3092+B3089+B3088+B3087+B3086+B3090+B3091+B3085</f>
        <v>2850</v>
      </c>
    </row>
    <row r="3093" spans="1:9">
      <c r="A3093" s="21" t="s">
        <v>1370</v>
      </c>
      <c r="B3093" s="17">
        <v>800</v>
      </c>
      <c r="C3093" s="15" t="s">
        <v>44</v>
      </c>
      <c r="D3093" s="15" t="s">
        <v>6</v>
      </c>
      <c r="E3093" s="9" t="s">
        <v>13</v>
      </c>
      <c r="F3093" s="15" t="s">
        <v>45</v>
      </c>
      <c r="G3093" s="15" t="s">
        <v>46</v>
      </c>
      <c r="H3093" s="77" t="s">
        <v>243</v>
      </c>
      <c r="I3093" s="83">
        <f>B3093</f>
        <v>800</v>
      </c>
    </row>
    <row r="3094" spans="1:9">
      <c r="A3094" s="21" t="s">
        <v>1371</v>
      </c>
      <c r="B3094" s="17">
        <v>200</v>
      </c>
      <c r="C3094" s="15" t="s">
        <v>44</v>
      </c>
      <c r="D3094" s="15" t="s">
        <v>6</v>
      </c>
      <c r="E3094" s="9" t="s">
        <v>13</v>
      </c>
      <c r="F3094" s="15" t="s">
        <v>45</v>
      </c>
      <c r="G3094" s="15" t="s">
        <v>46</v>
      </c>
      <c r="H3094" s="77" t="s">
        <v>246</v>
      </c>
      <c r="I3094" s="83"/>
    </row>
    <row r="3095" spans="1:9">
      <c r="A3095" s="21" t="s">
        <v>1372</v>
      </c>
      <c r="B3095" s="17">
        <v>50</v>
      </c>
      <c r="C3095" s="15" t="s">
        <v>44</v>
      </c>
      <c r="D3095" s="15" t="s">
        <v>6</v>
      </c>
      <c r="E3095" s="9" t="s">
        <v>13</v>
      </c>
      <c r="F3095" s="15" t="s">
        <v>45</v>
      </c>
      <c r="G3095" s="15" t="s">
        <v>46</v>
      </c>
      <c r="H3095" s="77" t="s">
        <v>246</v>
      </c>
      <c r="I3095" s="83"/>
    </row>
    <row r="3096" spans="1:9">
      <c r="A3096" s="22" t="s">
        <v>1373</v>
      </c>
      <c r="B3096" s="17">
        <v>20</v>
      </c>
      <c r="C3096" s="15" t="s">
        <v>44</v>
      </c>
      <c r="D3096" s="15" t="s">
        <v>6</v>
      </c>
      <c r="E3096" s="9" t="s">
        <v>13</v>
      </c>
      <c r="F3096" s="15" t="s">
        <v>45</v>
      </c>
      <c r="G3096" s="15" t="s">
        <v>46</v>
      </c>
      <c r="H3096" s="77" t="s">
        <v>246</v>
      </c>
      <c r="I3096" s="83">
        <f>B3094+B3096+B3095</f>
        <v>270</v>
      </c>
    </row>
    <row r="3097" spans="1:9">
      <c r="A3097" s="22" t="s">
        <v>2902</v>
      </c>
      <c r="B3097" s="17">
        <v>28300</v>
      </c>
      <c r="C3097" s="15" t="s">
        <v>44</v>
      </c>
      <c r="D3097" s="15" t="s">
        <v>6</v>
      </c>
      <c r="E3097" s="9" t="s">
        <v>13</v>
      </c>
      <c r="F3097" s="15" t="s">
        <v>44</v>
      </c>
      <c r="G3097" s="15" t="s">
        <v>3291</v>
      </c>
      <c r="H3097" s="77" t="s">
        <v>1374</v>
      </c>
      <c r="I3097" s="83">
        <f>B3097</f>
        <v>28300</v>
      </c>
    </row>
    <row r="3098" spans="1:9" ht="16.5" customHeight="1">
      <c r="A3098" s="21" t="s">
        <v>1375</v>
      </c>
      <c r="B3098" s="17">
        <v>180</v>
      </c>
      <c r="C3098" s="15" t="s">
        <v>44</v>
      </c>
      <c r="D3098" s="15" t="s">
        <v>6</v>
      </c>
      <c r="E3098" s="9" t="s">
        <v>13</v>
      </c>
      <c r="F3098" s="15" t="s">
        <v>45</v>
      </c>
      <c r="G3098" s="15" t="s">
        <v>46</v>
      </c>
      <c r="H3098" s="77" t="s">
        <v>383</v>
      </c>
      <c r="I3098" s="83"/>
    </row>
    <row r="3099" spans="1:9" ht="17.25" customHeight="1">
      <c r="A3099" s="21" t="s">
        <v>719</v>
      </c>
      <c r="B3099" s="17">
        <v>50</v>
      </c>
      <c r="C3099" s="15" t="s">
        <v>44</v>
      </c>
      <c r="D3099" s="15" t="s">
        <v>6</v>
      </c>
      <c r="E3099" s="9" t="s">
        <v>13</v>
      </c>
      <c r="F3099" s="15" t="s">
        <v>45</v>
      </c>
      <c r="G3099" s="15" t="s">
        <v>46</v>
      </c>
      <c r="H3099" s="77" t="s">
        <v>383</v>
      </c>
      <c r="I3099" s="83">
        <f>B3099+B3098</f>
        <v>230</v>
      </c>
    </row>
    <row r="3100" spans="1:9">
      <c r="A3100" s="21" t="s">
        <v>1376</v>
      </c>
      <c r="B3100" s="17">
        <v>4000</v>
      </c>
      <c r="C3100" s="15" t="s">
        <v>44</v>
      </c>
      <c r="D3100" s="15" t="s">
        <v>6</v>
      </c>
      <c r="E3100" s="9" t="s">
        <v>13</v>
      </c>
      <c r="F3100" s="15" t="s">
        <v>45</v>
      </c>
      <c r="G3100" s="15" t="s">
        <v>46</v>
      </c>
      <c r="H3100" s="77" t="s">
        <v>1377</v>
      </c>
      <c r="I3100" s="83">
        <f>B3100</f>
        <v>4000</v>
      </c>
    </row>
    <row r="3101" spans="1:9" ht="16.5" customHeight="1">
      <c r="A3101" s="21" t="s">
        <v>2746</v>
      </c>
      <c r="B3101" s="17">
        <v>3000</v>
      </c>
      <c r="C3101" s="15" t="s">
        <v>44</v>
      </c>
      <c r="D3101" s="15" t="s">
        <v>6</v>
      </c>
      <c r="E3101" s="9" t="s">
        <v>13</v>
      </c>
      <c r="F3101" s="15" t="s">
        <v>45</v>
      </c>
      <c r="G3101" s="15" t="s">
        <v>46</v>
      </c>
      <c r="H3101" s="77" t="s">
        <v>469</v>
      </c>
      <c r="I3101" s="83"/>
    </row>
    <row r="3102" spans="1:9" ht="27" customHeight="1">
      <c r="A3102" s="22" t="s">
        <v>1378</v>
      </c>
      <c r="B3102" s="17">
        <v>3000</v>
      </c>
      <c r="C3102" s="15" t="s">
        <v>44</v>
      </c>
      <c r="D3102" s="15" t="s">
        <v>6</v>
      </c>
      <c r="E3102" s="9" t="s">
        <v>13</v>
      </c>
      <c r="F3102" s="15" t="s">
        <v>45</v>
      </c>
      <c r="G3102" s="15" t="s">
        <v>46</v>
      </c>
      <c r="H3102" s="77" t="s">
        <v>469</v>
      </c>
      <c r="I3102" s="83">
        <f>B3102+B3101</f>
        <v>6000</v>
      </c>
    </row>
    <row r="3103" spans="1:9">
      <c r="A3103" s="22" t="s">
        <v>1379</v>
      </c>
      <c r="B3103" s="17">
        <v>500</v>
      </c>
      <c r="C3103" s="15" t="s">
        <v>44</v>
      </c>
      <c r="D3103" s="15" t="s">
        <v>6</v>
      </c>
      <c r="E3103" s="9" t="s">
        <v>13</v>
      </c>
      <c r="F3103" s="15" t="s">
        <v>45</v>
      </c>
      <c r="G3103" s="15" t="s">
        <v>46</v>
      </c>
      <c r="H3103" s="77" t="s">
        <v>880</v>
      </c>
      <c r="I3103" s="83">
        <f>B3103</f>
        <v>500</v>
      </c>
    </row>
    <row r="3104" spans="1:9">
      <c r="A3104" s="21" t="s">
        <v>330</v>
      </c>
      <c r="B3104" s="17">
        <v>200</v>
      </c>
      <c r="C3104" s="15" t="s">
        <v>44</v>
      </c>
      <c r="D3104" s="15" t="s">
        <v>6</v>
      </c>
      <c r="E3104" s="9" t="s">
        <v>13</v>
      </c>
      <c r="F3104" s="15" t="s">
        <v>45</v>
      </c>
      <c r="G3104" s="15" t="s">
        <v>46</v>
      </c>
      <c r="H3104" s="77" t="s">
        <v>180</v>
      </c>
      <c r="I3104" s="83"/>
    </row>
    <row r="3105" spans="1:9">
      <c r="A3105" s="21" t="s">
        <v>2745</v>
      </c>
      <c r="B3105" s="17">
        <v>2000</v>
      </c>
      <c r="C3105" s="15" t="s">
        <v>44</v>
      </c>
      <c r="D3105" s="15" t="s">
        <v>6</v>
      </c>
      <c r="E3105" s="9" t="s">
        <v>13</v>
      </c>
      <c r="F3105" s="15" t="s">
        <v>45</v>
      </c>
      <c r="G3105" s="15" t="s">
        <v>46</v>
      </c>
      <c r="H3105" s="77" t="s">
        <v>180</v>
      </c>
      <c r="I3105" s="83"/>
    </row>
    <row r="3106" spans="1:9">
      <c r="A3106" s="21" t="s">
        <v>1380</v>
      </c>
      <c r="B3106" s="17">
        <v>150</v>
      </c>
      <c r="C3106" s="15" t="s">
        <v>44</v>
      </c>
      <c r="D3106" s="15" t="s">
        <v>6</v>
      </c>
      <c r="E3106" s="9" t="s">
        <v>13</v>
      </c>
      <c r="F3106" s="15" t="s">
        <v>45</v>
      </c>
      <c r="G3106" s="15" t="s">
        <v>46</v>
      </c>
      <c r="H3106" s="77" t="s">
        <v>180</v>
      </c>
      <c r="I3106" s="83">
        <f>B3106+B3104+B3105</f>
        <v>2350</v>
      </c>
    </row>
    <row r="3107" spans="1:9">
      <c r="A3107" s="21" t="s">
        <v>1381</v>
      </c>
      <c r="B3107" s="17">
        <v>7200</v>
      </c>
      <c r="C3107" s="15" t="s">
        <v>44</v>
      </c>
      <c r="D3107" s="15" t="s">
        <v>6</v>
      </c>
      <c r="E3107" s="9" t="s">
        <v>13</v>
      </c>
      <c r="F3107" s="15" t="s">
        <v>45</v>
      </c>
      <c r="G3107" s="15" t="s">
        <v>46</v>
      </c>
      <c r="H3107" s="77" t="s">
        <v>1382</v>
      </c>
      <c r="I3107" s="83">
        <f>B3107</f>
        <v>7200</v>
      </c>
    </row>
    <row r="3108" spans="1:9">
      <c r="A3108" s="21" t="s">
        <v>1223</v>
      </c>
      <c r="B3108" s="17">
        <v>200</v>
      </c>
      <c r="C3108" s="15" t="s">
        <v>44</v>
      </c>
      <c r="D3108" s="15" t="s">
        <v>6</v>
      </c>
      <c r="E3108" s="9" t="s">
        <v>13</v>
      </c>
      <c r="F3108" s="15" t="s">
        <v>45</v>
      </c>
      <c r="G3108" s="15" t="s">
        <v>46</v>
      </c>
      <c r="H3108" s="77" t="s">
        <v>250</v>
      </c>
      <c r="I3108" s="83">
        <f>B3108</f>
        <v>200</v>
      </c>
    </row>
    <row r="3109" spans="1:9">
      <c r="A3109" s="21" t="s">
        <v>1383</v>
      </c>
      <c r="B3109" s="17">
        <v>300</v>
      </c>
      <c r="C3109" s="15" t="s">
        <v>44</v>
      </c>
      <c r="D3109" s="15" t="s">
        <v>6</v>
      </c>
      <c r="E3109" s="9" t="s">
        <v>13</v>
      </c>
      <c r="F3109" s="15" t="s">
        <v>45</v>
      </c>
      <c r="G3109" s="15" t="s">
        <v>46</v>
      </c>
      <c r="H3109" s="77" t="s">
        <v>882</v>
      </c>
      <c r="I3109" s="83">
        <f>B3109</f>
        <v>300</v>
      </c>
    </row>
    <row r="3110" spans="1:9">
      <c r="A3110" s="21" t="s">
        <v>1384</v>
      </c>
      <c r="B3110" s="17">
        <v>3000</v>
      </c>
      <c r="C3110" s="15" t="s">
        <v>44</v>
      </c>
      <c r="D3110" s="15" t="s">
        <v>6</v>
      </c>
      <c r="E3110" s="9" t="s">
        <v>13</v>
      </c>
      <c r="F3110" s="15" t="s">
        <v>45</v>
      </c>
      <c r="G3110" s="15" t="s">
        <v>46</v>
      </c>
      <c r="H3110" s="77" t="s">
        <v>1385</v>
      </c>
      <c r="I3110" s="83">
        <f>B3110</f>
        <v>3000</v>
      </c>
    </row>
    <row r="3111" spans="1:9">
      <c r="A3111" s="21" t="s">
        <v>2747</v>
      </c>
      <c r="B3111" s="17">
        <v>600</v>
      </c>
      <c r="C3111" s="223" t="s">
        <v>44</v>
      </c>
      <c r="D3111" s="223" t="s">
        <v>6</v>
      </c>
      <c r="E3111" s="9" t="s">
        <v>13</v>
      </c>
      <c r="F3111" s="223" t="s">
        <v>45</v>
      </c>
      <c r="G3111" s="223" t="s">
        <v>46</v>
      </c>
      <c r="H3111" s="224" t="s">
        <v>254</v>
      </c>
      <c r="I3111" s="83">
        <f>B3111</f>
        <v>600</v>
      </c>
    </row>
    <row r="3112" spans="1:9">
      <c r="A3112" s="208" t="s">
        <v>1386</v>
      </c>
      <c r="B3112" s="222">
        <v>600</v>
      </c>
      <c r="C3112" s="223" t="s">
        <v>44</v>
      </c>
      <c r="D3112" s="223" t="s">
        <v>6</v>
      </c>
      <c r="E3112" s="9" t="s">
        <v>13</v>
      </c>
      <c r="F3112" s="223" t="s">
        <v>45</v>
      </c>
      <c r="G3112" s="223" t="s">
        <v>46</v>
      </c>
      <c r="H3112" s="224" t="s">
        <v>256</v>
      </c>
      <c r="I3112" s="83"/>
    </row>
    <row r="3113" spans="1:9">
      <c r="A3113" s="21" t="s">
        <v>732</v>
      </c>
      <c r="B3113" s="17">
        <v>50</v>
      </c>
      <c r="C3113" s="15" t="s">
        <v>44</v>
      </c>
      <c r="D3113" s="15" t="s">
        <v>6</v>
      </c>
      <c r="E3113" s="9" t="s">
        <v>13</v>
      </c>
      <c r="F3113" s="15" t="s">
        <v>45</v>
      </c>
      <c r="G3113" s="15" t="s">
        <v>46</v>
      </c>
      <c r="H3113" s="77" t="s">
        <v>256</v>
      </c>
      <c r="I3113" s="83">
        <f>B3113+B3112</f>
        <v>650</v>
      </c>
    </row>
    <row r="3114" spans="1:9" ht="15.75" thickBot="1">
      <c r="A3114" s="214" t="s">
        <v>1387</v>
      </c>
      <c r="B3114" s="25">
        <v>250</v>
      </c>
      <c r="C3114" s="15" t="s">
        <v>44</v>
      </c>
      <c r="D3114" s="15" t="s">
        <v>6</v>
      </c>
      <c r="E3114" s="9" t="s">
        <v>13</v>
      </c>
      <c r="F3114" s="15" t="s">
        <v>45</v>
      </c>
      <c r="G3114" s="15" t="s">
        <v>46</v>
      </c>
      <c r="H3114" s="77" t="s">
        <v>258</v>
      </c>
      <c r="I3114" s="83">
        <f>B3114</f>
        <v>250</v>
      </c>
    </row>
    <row r="3115" spans="1:9" ht="28.5" customHeight="1" thickTop="1" thickBot="1">
      <c r="A3115" s="172" t="s">
        <v>3455</v>
      </c>
      <c r="B3115" s="215">
        <f>SUM(B2956:B3114)</f>
        <v>217153.10999999987</v>
      </c>
      <c r="C3115" s="45"/>
      <c r="D3115" s="39"/>
      <c r="E3115" s="39"/>
      <c r="F3115" s="39"/>
      <c r="G3115" s="39"/>
      <c r="H3115" s="39"/>
      <c r="I3115" s="8">
        <f>SUM(I2956:I3114)</f>
        <v>217153.11</v>
      </c>
    </row>
    <row r="3116" spans="1:9" ht="17.25" thickTop="1">
      <c r="A3116" s="89"/>
      <c r="B3116" s="219"/>
      <c r="C3116" s="47"/>
      <c r="D3116" s="35"/>
      <c r="E3116" s="35"/>
      <c r="F3116" s="35"/>
      <c r="G3116" s="35"/>
      <c r="H3116" s="35"/>
      <c r="I3116" s="41"/>
    </row>
    <row r="3117" spans="1:9" ht="16.5">
      <c r="A3117" s="89"/>
      <c r="B3117" s="219"/>
      <c r="C3117" s="47"/>
      <c r="D3117" s="35"/>
      <c r="E3117" s="35"/>
      <c r="F3117" s="35"/>
      <c r="G3117" s="35"/>
      <c r="H3117" s="35"/>
      <c r="I3117" s="41"/>
    </row>
    <row r="3118" spans="1:9" ht="16.5">
      <c r="A3118" s="89"/>
      <c r="B3118" s="219"/>
      <c r="C3118" s="47"/>
      <c r="D3118" s="35"/>
      <c r="E3118" s="35"/>
      <c r="F3118" s="35"/>
      <c r="G3118" s="35"/>
      <c r="H3118" s="35"/>
      <c r="I3118" s="41"/>
    </row>
    <row r="3119" spans="1:9" ht="16.5">
      <c r="A3119" s="89"/>
      <c r="B3119" s="219"/>
      <c r="C3119" s="47"/>
      <c r="D3119" s="35"/>
      <c r="E3119" s="35"/>
      <c r="F3119" s="35"/>
      <c r="G3119" s="35"/>
      <c r="H3119" s="35"/>
      <c r="I3119" s="41"/>
    </row>
    <row r="3120" spans="1:9" ht="16.5">
      <c r="A3120" s="89"/>
      <c r="B3120" s="219"/>
      <c r="C3120" s="47"/>
      <c r="D3120" s="35"/>
      <c r="E3120" s="35"/>
      <c r="F3120" s="35"/>
      <c r="G3120" s="35"/>
      <c r="H3120" s="35"/>
      <c r="I3120" s="41"/>
    </row>
    <row r="3121" spans="1:9" ht="16.5">
      <c r="A3121" s="89"/>
      <c r="B3121" s="219"/>
      <c r="C3121" s="47"/>
      <c r="D3121" s="35"/>
      <c r="E3121" s="35"/>
      <c r="F3121" s="35"/>
      <c r="G3121" s="35"/>
      <c r="H3121" s="35"/>
      <c r="I3121" s="41"/>
    </row>
    <row r="3122" spans="1:9" ht="17.25" customHeight="1">
      <c r="A3122" s="89"/>
      <c r="B3122" s="219"/>
      <c r="C3122" s="47"/>
      <c r="D3122" s="35"/>
      <c r="E3122" s="35"/>
      <c r="F3122" s="35"/>
      <c r="G3122" s="35"/>
      <c r="H3122" s="35"/>
      <c r="I3122" s="41"/>
    </row>
    <row r="3123" spans="1:9" ht="17.25" customHeight="1">
      <c r="A3123" s="89"/>
      <c r="B3123" s="219"/>
      <c r="C3123" s="47"/>
      <c r="D3123" s="35"/>
      <c r="E3123" s="35"/>
      <c r="F3123" s="35"/>
      <c r="G3123" s="35"/>
      <c r="H3123" s="35"/>
      <c r="I3123" s="41"/>
    </row>
    <row r="3124" spans="1:9" ht="17.25" customHeight="1">
      <c r="A3124" s="89"/>
      <c r="B3124" s="219"/>
      <c r="C3124" s="47"/>
      <c r="D3124" s="35"/>
      <c r="E3124" s="35"/>
      <c r="F3124" s="35"/>
      <c r="G3124" s="35"/>
      <c r="H3124" s="35"/>
      <c r="I3124" s="41"/>
    </row>
    <row r="3125" spans="1:9" ht="17.25" customHeight="1">
      <c r="A3125" s="89"/>
      <c r="B3125" s="219"/>
      <c r="C3125" s="47"/>
      <c r="D3125" s="35"/>
      <c r="E3125" s="35"/>
      <c r="F3125" s="35"/>
      <c r="G3125" s="35"/>
      <c r="H3125" s="35"/>
      <c r="I3125" s="41"/>
    </row>
    <row r="3126" spans="1:9" ht="17.25" customHeight="1">
      <c r="A3126" s="89"/>
      <c r="B3126" s="219"/>
      <c r="C3126" s="47"/>
      <c r="D3126" s="35"/>
      <c r="E3126" s="35"/>
      <c r="F3126" s="35"/>
      <c r="G3126" s="35"/>
      <c r="H3126" s="35"/>
      <c r="I3126" s="41"/>
    </row>
    <row r="3127" spans="1:9" ht="17.25" customHeight="1">
      <c r="A3127" s="89"/>
      <c r="B3127" s="219"/>
      <c r="C3127" s="47"/>
      <c r="D3127" s="35"/>
      <c r="E3127" s="35"/>
      <c r="F3127" s="35"/>
      <c r="G3127" s="35"/>
      <c r="H3127" s="35"/>
      <c r="I3127" s="41"/>
    </row>
    <row r="3128" spans="1:9" ht="17.25" customHeight="1">
      <c r="A3128" s="89"/>
      <c r="B3128" s="219"/>
      <c r="C3128" s="47"/>
      <c r="D3128" s="35"/>
      <c r="E3128" s="35"/>
      <c r="F3128" s="35"/>
      <c r="G3128" s="35"/>
      <c r="H3128" s="35"/>
      <c r="I3128" s="41"/>
    </row>
    <row r="3129" spans="1:9" ht="17.25" customHeight="1">
      <c r="A3129" s="89"/>
      <c r="B3129" s="219"/>
      <c r="C3129" s="47"/>
      <c r="D3129" s="35"/>
      <c r="E3129" s="35"/>
      <c r="F3129" s="35"/>
      <c r="G3129" s="35"/>
      <c r="H3129" s="35"/>
      <c r="I3129" s="41"/>
    </row>
    <row r="3130" spans="1:9" ht="17.25" customHeight="1">
      <c r="A3130" s="89"/>
      <c r="B3130" s="219"/>
      <c r="C3130" s="47"/>
      <c r="D3130" s="35"/>
      <c r="E3130" s="35"/>
      <c r="F3130" s="35"/>
      <c r="G3130" s="35"/>
      <c r="H3130" s="35"/>
      <c r="I3130" s="41"/>
    </row>
    <row r="3131" spans="1:9" ht="17.25" customHeight="1">
      <c r="A3131" s="89"/>
      <c r="B3131" s="219"/>
      <c r="C3131" s="47"/>
      <c r="D3131" s="35"/>
      <c r="E3131" s="35"/>
      <c r="F3131" s="35"/>
      <c r="G3131" s="35"/>
      <c r="H3131" s="35"/>
      <c r="I3131" s="41"/>
    </row>
    <row r="3132" spans="1:9" ht="17.25" customHeight="1">
      <c r="A3132" s="89"/>
      <c r="B3132" s="219"/>
      <c r="C3132" s="47"/>
      <c r="D3132" s="35"/>
      <c r="E3132" s="35"/>
      <c r="F3132" s="35"/>
      <c r="G3132" s="35"/>
      <c r="H3132" s="35"/>
      <c r="I3132" s="41"/>
    </row>
    <row r="3133" spans="1:9" ht="17.25" customHeight="1">
      <c r="A3133" s="89"/>
      <c r="B3133" s="219"/>
      <c r="C3133" s="47"/>
      <c r="D3133" s="35"/>
      <c r="E3133" s="35"/>
      <c r="F3133" s="35"/>
      <c r="G3133" s="35"/>
      <c r="H3133" s="35"/>
      <c r="I3133" s="41"/>
    </row>
    <row r="3134" spans="1:9" ht="17.25" customHeight="1">
      <c r="A3134" s="89"/>
      <c r="B3134" s="219"/>
      <c r="C3134" s="47"/>
      <c r="D3134" s="35"/>
      <c r="E3134" s="35"/>
      <c r="F3134" s="35"/>
      <c r="G3134" s="35"/>
      <c r="H3134" s="35"/>
      <c r="I3134" s="41"/>
    </row>
    <row r="3135" spans="1:9" ht="17.25" customHeight="1">
      <c r="A3135" s="89"/>
      <c r="B3135" s="219"/>
      <c r="C3135" s="47"/>
      <c r="D3135" s="35"/>
      <c r="E3135" s="35"/>
      <c r="F3135" s="35"/>
      <c r="G3135" s="35"/>
      <c r="H3135" s="35"/>
      <c r="I3135" s="41"/>
    </row>
    <row r="3136" spans="1:9" ht="17.25" customHeight="1">
      <c r="A3136" s="89"/>
      <c r="B3136" s="219"/>
      <c r="C3136" s="47"/>
      <c r="D3136" s="35"/>
      <c r="E3136" s="35"/>
      <c r="F3136" s="35"/>
      <c r="G3136" s="35"/>
      <c r="H3136" s="35"/>
      <c r="I3136" s="41"/>
    </row>
    <row r="3137" spans="1:9" ht="17.25" customHeight="1">
      <c r="A3137" s="89"/>
      <c r="B3137" s="219"/>
      <c r="C3137" s="47"/>
      <c r="D3137" s="35"/>
      <c r="E3137" s="35"/>
      <c r="F3137" s="35"/>
      <c r="G3137" s="35"/>
      <c r="H3137" s="35"/>
      <c r="I3137" s="41"/>
    </row>
    <row r="3138" spans="1:9" ht="17.25" customHeight="1">
      <c r="A3138" s="89"/>
      <c r="B3138" s="219"/>
      <c r="C3138" s="47"/>
      <c r="D3138" s="35"/>
      <c r="E3138" s="35"/>
      <c r="F3138" s="35"/>
      <c r="G3138" s="35"/>
      <c r="H3138" s="35"/>
      <c r="I3138" s="41"/>
    </row>
    <row r="3139" spans="1:9" ht="17.25" customHeight="1">
      <c r="A3139" s="89"/>
      <c r="B3139" s="219"/>
      <c r="C3139" s="47"/>
      <c r="D3139" s="35"/>
      <c r="E3139" s="35"/>
      <c r="F3139" s="35"/>
      <c r="G3139" s="35"/>
      <c r="H3139" s="35"/>
      <c r="I3139" s="41"/>
    </row>
    <row r="3140" spans="1:9" ht="17.25" customHeight="1">
      <c r="A3140" s="89"/>
      <c r="B3140" s="219"/>
      <c r="C3140" s="47"/>
      <c r="D3140" s="35"/>
      <c r="E3140" s="35"/>
      <c r="F3140" s="35"/>
      <c r="G3140" s="35"/>
      <c r="H3140" s="35"/>
      <c r="I3140" s="41"/>
    </row>
    <row r="3141" spans="1:9" ht="24.75" customHeight="1">
      <c r="A3141" s="320" t="s">
        <v>3691</v>
      </c>
      <c r="B3141" s="220"/>
      <c r="C3141" s="34"/>
      <c r="D3141" s="43"/>
      <c r="E3141" s="43"/>
      <c r="F3141" s="43"/>
      <c r="G3141" s="43"/>
      <c r="H3141" s="43"/>
      <c r="I3141" s="36"/>
    </row>
    <row r="3142" spans="1:9" ht="33.75" customHeight="1">
      <c r="A3142" s="319" t="s">
        <v>35</v>
      </c>
      <c r="B3142" s="37" t="s">
        <v>36</v>
      </c>
      <c r="C3142" s="5" t="s">
        <v>37</v>
      </c>
      <c r="D3142" s="5" t="s">
        <v>38</v>
      </c>
      <c r="E3142" s="5" t="s">
        <v>39</v>
      </c>
      <c r="F3142" s="5" t="s">
        <v>40</v>
      </c>
      <c r="G3142" s="5" t="s">
        <v>41</v>
      </c>
      <c r="H3142" s="6" t="s">
        <v>42</v>
      </c>
      <c r="I3142" s="6" t="s">
        <v>43</v>
      </c>
    </row>
    <row r="3143" spans="1:9" ht="17.25" customHeight="1">
      <c r="A3143" s="19" t="s">
        <v>1389</v>
      </c>
      <c r="B3143" s="14">
        <v>15600</v>
      </c>
      <c r="C3143" s="12">
        <v>1</v>
      </c>
      <c r="D3143" s="9" t="s">
        <v>6</v>
      </c>
      <c r="E3143" s="9" t="s">
        <v>13</v>
      </c>
      <c r="F3143" s="9" t="s">
        <v>45</v>
      </c>
      <c r="G3143" s="9" t="s">
        <v>46</v>
      </c>
      <c r="H3143" s="63" t="s">
        <v>153</v>
      </c>
      <c r="I3143" s="82"/>
    </row>
    <row r="3144" spans="1:9" ht="17.25" customHeight="1">
      <c r="A3144" s="19" t="s">
        <v>1390</v>
      </c>
      <c r="B3144" s="14">
        <v>10044</v>
      </c>
      <c r="C3144" s="12">
        <v>1</v>
      </c>
      <c r="D3144" s="9" t="s">
        <v>6</v>
      </c>
      <c r="E3144" s="9" t="s">
        <v>13</v>
      </c>
      <c r="F3144" s="9" t="s">
        <v>45</v>
      </c>
      <c r="G3144" s="9" t="s">
        <v>46</v>
      </c>
      <c r="H3144" s="63" t="s">
        <v>153</v>
      </c>
      <c r="I3144" s="82"/>
    </row>
    <row r="3145" spans="1:9" ht="17.25" customHeight="1">
      <c r="A3145" s="19" t="s">
        <v>1391</v>
      </c>
      <c r="B3145" s="14">
        <v>7164</v>
      </c>
      <c r="C3145" s="12">
        <v>1</v>
      </c>
      <c r="D3145" s="9" t="s">
        <v>6</v>
      </c>
      <c r="E3145" s="9" t="s">
        <v>13</v>
      </c>
      <c r="F3145" s="9" t="s">
        <v>45</v>
      </c>
      <c r="G3145" s="9" t="s">
        <v>46</v>
      </c>
      <c r="H3145" s="63" t="s">
        <v>153</v>
      </c>
      <c r="I3145" s="82"/>
    </row>
    <row r="3146" spans="1:9" ht="17.25" customHeight="1">
      <c r="A3146" s="19" t="s">
        <v>1392</v>
      </c>
      <c r="B3146" s="14">
        <v>6804</v>
      </c>
      <c r="C3146" s="12">
        <v>1</v>
      </c>
      <c r="D3146" s="9" t="s">
        <v>6</v>
      </c>
      <c r="E3146" s="9" t="s">
        <v>13</v>
      </c>
      <c r="F3146" s="9" t="s">
        <v>45</v>
      </c>
      <c r="G3146" s="9" t="s">
        <v>46</v>
      </c>
      <c r="H3146" s="63" t="s">
        <v>153</v>
      </c>
      <c r="I3146" s="82"/>
    </row>
    <row r="3147" spans="1:9" ht="17.25" customHeight="1">
      <c r="A3147" s="19" t="s">
        <v>1392</v>
      </c>
      <c r="B3147" s="14">
        <v>7164</v>
      </c>
      <c r="C3147" s="12">
        <v>1</v>
      </c>
      <c r="D3147" s="9" t="s">
        <v>6</v>
      </c>
      <c r="E3147" s="9" t="s">
        <v>13</v>
      </c>
      <c r="F3147" s="9" t="s">
        <v>45</v>
      </c>
      <c r="G3147" s="9" t="s">
        <v>46</v>
      </c>
      <c r="H3147" s="63" t="s">
        <v>153</v>
      </c>
      <c r="I3147" s="83">
        <f>B3147+B3143+B3144+B3145+B3146</f>
        <v>46776</v>
      </c>
    </row>
    <row r="3148" spans="1:9" ht="17.25" customHeight="1">
      <c r="A3148" s="19" t="s">
        <v>3013</v>
      </c>
      <c r="B3148" s="213">
        <v>1300</v>
      </c>
      <c r="C3148" s="12">
        <v>1</v>
      </c>
      <c r="D3148" s="9" t="s">
        <v>6</v>
      </c>
      <c r="E3148" s="9" t="s">
        <v>13</v>
      </c>
      <c r="F3148" s="9" t="s">
        <v>44</v>
      </c>
      <c r="G3148" s="9" t="s">
        <v>3291</v>
      </c>
      <c r="H3148" s="16">
        <v>51103</v>
      </c>
      <c r="I3148" s="82"/>
    </row>
    <row r="3149" spans="1:9" ht="17.25" customHeight="1">
      <c r="A3149" s="19" t="s">
        <v>3014</v>
      </c>
      <c r="B3149" s="213">
        <v>837</v>
      </c>
      <c r="C3149" s="12">
        <v>1</v>
      </c>
      <c r="D3149" s="9" t="s">
        <v>6</v>
      </c>
      <c r="E3149" s="9" t="s">
        <v>13</v>
      </c>
      <c r="F3149" s="9" t="s">
        <v>44</v>
      </c>
      <c r="G3149" s="9" t="s">
        <v>3291</v>
      </c>
      <c r="H3149" s="16">
        <v>51103</v>
      </c>
      <c r="I3149" s="82"/>
    </row>
    <row r="3150" spans="1:9" ht="17.25" customHeight="1">
      <c r="A3150" s="19" t="s">
        <v>3015</v>
      </c>
      <c r="B3150" s="213">
        <v>597</v>
      </c>
      <c r="C3150" s="12">
        <v>1</v>
      </c>
      <c r="D3150" s="9" t="s">
        <v>6</v>
      </c>
      <c r="E3150" s="9" t="s">
        <v>13</v>
      </c>
      <c r="F3150" s="9" t="s">
        <v>44</v>
      </c>
      <c r="G3150" s="9" t="s">
        <v>3291</v>
      </c>
      <c r="H3150" s="16">
        <v>51103</v>
      </c>
      <c r="I3150" s="82"/>
    </row>
    <row r="3151" spans="1:9" ht="17.25" customHeight="1">
      <c r="A3151" s="19" t="s">
        <v>3016</v>
      </c>
      <c r="B3151" s="213">
        <v>567</v>
      </c>
      <c r="C3151" s="12">
        <v>1</v>
      </c>
      <c r="D3151" s="9" t="s">
        <v>6</v>
      </c>
      <c r="E3151" s="9" t="s">
        <v>13</v>
      </c>
      <c r="F3151" s="9" t="s">
        <v>44</v>
      </c>
      <c r="G3151" s="9" t="s">
        <v>3291</v>
      </c>
      <c r="H3151" s="16">
        <v>51103</v>
      </c>
      <c r="I3151" s="82"/>
    </row>
    <row r="3152" spans="1:9" ht="17.25" customHeight="1">
      <c r="A3152" s="19" t="s">
        <v>3016</v>
      </c>
      <c r="B3152" s="213">
        <v>597</v>
      </c>
      <c r="C3152" s="12">
        <v>1</v>
      </c>
      <c r="D3152" s="9" t="s">
        <v>6</v>
      </c>
      <c r="E3152" s="9" t="s">
        <v>13</v>
      </c>
      <c r="F3152" s="9" t="s">
        <v>44</v>
      </c>
      <c r="G3152" s="9" t="s">
        <v>3291</v>
      </c>
      <c r="H3152" s="16">
        <v>51103</v>
      </c>
      <c r="I3152" s="83">
        <f>B3152+B3148+B3149+B3150+B3151</f>
        <v>3898</v>
      </c>
    </row>
    <row r="3153" spans="1:9" ht="17.25" customHeight="1">
      <c r="A3153" s="20" t="s">
        <v>3905</v>
      </c>
      <c r="B3153" s="213">
        <f>5*300</f>
        <v>1500</v>
      </c>
      <c r="C3153" s="12">
        <v>1</v>
      </c>
      <c r="D3153" s="9" t="s">
        <v>6</v>
      </c>
      <c r="E3153" s="9" t="s">
        <v>13</v>
      </c>
      <c r="F3153" s="9" t="s">
        <v>44</v>
      </c>
      <c r="G3153" s="9" t="s">
        <v>3291</v>
      </c>
      <c r="H3153" s="16">
        <v>51107</v>
      </c>
      <c r="I3153" s="83">
        <f>B3153</f>
        <v>1500</v>
      </c>
    </row>
    <row r="3154" spans="1:9" ht="17.25" customHeight="1">
      <c r="A3154" s="19" t="s">
        <v>1393</v>
      </c>
      <c r="B3154" s="213">
        <v>975</v>
      </c>
      <c r="C3154" s="12">
        <v>1</v>
      </c>
      <c r="D3154" s="9" t="s">
        <v>6</v>
      </c>
      <c r="E3154" s="9" t="s">
        <v>13</v>
      </c>
      <c r="F3154" s="9" t="s">
        <v>45</v>
      </c>
      <c r="G3154" s="9" t="s">
        <v>46</v>
      </c>
      <c r="H3154" s="16">
        <v>51401</v>
      </c>
      <c r="I3154" s="82"/>
    </row>
    <row r="3155" spans="1:9" ht="17.25" customHeight="1">
      <c r="A3155" s="20" t="s">
        <v>1394</v>
      </c>
      <c r="B3155" s="213">
        <v>816.08</v>
      </c>
      <c r="C3155" s="12">
        <v>1</v>
      </c>
      <c r="D3155" s="9" t="s">
        <v>6</v>
      </c>
      <c r="E3155" s="9" t="s">
        <v>13</v>
      </c>
      <c r="F3155" s="12">
        <v>2</v>
      </c>
      <c r="G3155" s="9" t="s">
        <v>46</v>
      </c>
      <c r="H3155" s="16">
        <v>51401</v>
      </c>
      <c r="I3155" s="82"/>
    </row>
    <row r="3156" spans="1:9" ht="17.25" customHeight="1">
      <c r="A3156" s="20" t="s">
        <v>1395</v>
      </c>
      <c r="B3156" s="213">
        <v>582.08000000000004</v>
      </c>
      <c r="C3156" s="12">
        <v>1</v>
      </c>
      <c r="D3156" s="9" t="s">
        <v>6</v>
      </c>
      <c r="E3156" s="9" t="s">
        <v>13</v>
      </c>
      <c r="F3156" s="12">
        <v>2</v>
      </c>
      <c r="G3156" s="9" t="s">
        <v>46</v>
      </c>
      <c r="H3156" s="16">
        <v>51401</v>
      </c>
      <c r="I3156" s="82"/>
    </row>
    <row r="3157" spans="1:9" ht="17.25" customHeight="1">
      <c r="A3157" s="20" t="s">
        <v>1396</v>
      </c>
      <c r="B3157" s="213">
        <v>552.83000000000004</v>
      </c>
      <c r="C3157" s="12">
        <v>1</v>
      </c>
      <c r="D3157" s="9" t="s">
        <v>6</v>
      </c>
      <c r="E3157" s="9" t="s">
        <v>13</v>
      </c>
      <c r="F3157" s="12">
        <v>2</v>
      </c>
      <c r="G3157" s="9" t="s">
        <v>46</v>
      </c>
      <c r="H3157" s="16">
        <v>51401</v>
      </c>
      <c r="I3157" s="82"/>
    </row>
    <row r="3158" spans="1:9" ht="17.25" customHeight="1">
      <c r="A3158" s="20" t="s">
        <v>1396</v>
      </c>
      <c r="B3158" s="213">
        <v>582.08000000000004</v>
      </c>
      <c r="C3158" s="12">
        <v>1</v>
      </c>
      <c r="D3158" s="9" t="s">
        <v>6</v>
      </c>
      <c r="E3158" s="9" t="s">
        <v>13</v>
      </c>
      <c r="F3158" s="12">
        <v>2</v>
      </c>
      <c r="G3158" s="9" t="s">
        <v>46</v>
      </c>
      <c r="H3158" s="16">
        <v>51401</v>
      </c>
      <c r="I3158" s="83">
        <f>B3158+B3155+B3154+B3156+B3157</f>
        <v>3508.0699999999997</v>
      </c>
    </row>
    <row r="3159" spans="1:9" ht="17.25" customHeight="1">
      <c r="A3159" s="20" t="s">
        <v>1397</v>
      </c>
      <c r="B3159" s="213">
        <v>130</v>
      </c>
      <c r="C3159" s="12">
        <v>1</v>
      </c>
      <c r="D3159" s="9" t="s">
        <v>6</v>
      </c>
      <c r="E3159" s="9" t="s">
        <v>13</v>
      </c>
      <c r="F3159" s="12">
        <v>2</v>
      </c>
      <c r="G3159" s="9" t="s">
        <v>46</v>
      </c>
      <c r="H3159" s="16">
        <v>51401</v>
      </c>
      <c r="I3159" s="82"/>
    </row>
    <row r="3160" spans="1:9" ht="27" customHeight="1">
      <c r="A3160" s="20" t="s">
        <v>1398</v>
      </c>
      <c r="B3160" s="213">
        <v>108.81</v>
      </c>
      <c r="C3160" s="12">
        <v>1</v>
      </c>
      <c r="D3160" s="9" t="s">
        <v>6</v>
      </c>
      <c r="E3160" s="9" t="s">
        <v>13</v>
      </c>
      <c r="F3160" s="12">
        <v>2</v>
      </c>
      <c r="G3160" s="9" t="s">
        <v>46</v>
      </c>
      <c r="H3160" s="16">
        <v>51401</v>
      </c>
      <c r="I3160" s="82"/>
    </row>
    <row r="3161" spans="1:9" ht="27" customHeight="1">
      <c r="A3161" s="136" t="s">
        <v>1399</v>
      </c>
      <c r="B3161" s="213">
        <v>77.61</v>
      </c>
      <c r="C3161" s="12">
        <v>1</v>
      </c>
      <c r="D3161" s="9" t="s">
        <v>6</v>
      </c>
      <c r="E3161" s="9" t="s">
        <v>13</v>
      </c>
      <c r="F3161" s="12">
        <v>2</v>
      </c>
      <c r="G3161" s="9" t="s">
        <v>46</v>
      </c>
      <c r="H3161" s="16">
        <v>51401</v>
      </c>
      <c r="I3161" s="82"/>
    </row>
    <row r="3162" spans="1:9" ht="27" customHeight="1">
      <c r="A3162" s="136" t="s">
        <v>1400</v>
      </c>
      <c r="B3162" s="213">
        <v>73.709999999999994</v>
      </c>
      <c r="C3162" s="12">
        <v>1</v>
      </c>
      <c r="D3162" s="9" t="s">
        <v>6</v>
      </c>
      <c r="E3162" s="9" t="s">
        <v>13</v>
      </c>
      <c r="F3162" s="12">
        <v>2</v>
      </c>
      <c r="G3162" s="9" t="s">
        <v>46</v>
      </c>
      <c r="H3162" s="16">
        <v>51401</v>
      </c>
      <c r="I3162" s="82"/>
    </row>
    <row r="3163" spans="1:9" ht="27" customHeight="1">
      <c r="A3163" s="136" t="s">
        <v>1400</v>
      </c>
      <c r="B3163" s="213">
        <v>77.61</v>
      </c>
      <c r="C3163" s="12">
        <v>1</v>
      </c>
      <c r="D3163" s="9" t="s">
        <v>6</v>
      </c>
      <c r="E3163" s="9" t="s">
        <v>13</v>
      </c>
      <c r="F3163" s="12">
        <v>2</v>
      </c>
      <c r="G3163" s="9" t="s">
        <v>46</v>
      </c>
      <c r="H3163" s="16">
        <v>51401</v>
      </c>
      <c r="I3163" s="83">
        <f>B3163+B3160+B3159+B3161+B3162</f>
        <v>467.74</v>
      </c>
    </row>
    <row r="3164" spans="1:9" ht="17.25" customHeight="1">
      <c r="A3164" s="20" t="s">
        <v>1401</v>
      </c>
      <c r="B3164" s="213">
        <v>1309.75</v>
      </c>
      <c r="C3164" s="12">
        <v>1</v>
      </c>
      <c r="D3164" s="9" t="s">
        <v>6</v>
      </c>
      <c r="E3164" s="9" t="s">
        <v>13</v>
      </c>
      <c r="F3164" s="12">
        <v>2</v>
      </c>
      <c r="G3164" s="9" t="s">
        <v>46</v>
      </c>
      <c r="H3164" s="16">
        <v>51501</v>
      </c>
      <c r="I3164" s="82"/>
    </row>
    <row r="3165" spans="1:9" ht="17.25" customHeight="1">
      <c r="A3165" s="20" t="s">
        <v>1402</v>
      </c>
      <c r="B3165" s="213">
        <v>843.28</v>
      </c>
      <c r="C3165" s="12">
        <v>1</v>
      </c>
      <c r="D3165" s="9" t="s">
        <v>6</v>
      </c>
      <c r="E3165" s="9" t="s">
        <v>13</v>
      </c>
      <c r="F3165" s="12">
        <v>2</v>
      </c>
      <c r="G3165" s="9" t="s">
        <v>46</v>
      </c>
      <c r="H3165" s="16">
        <v>51501</v>
      </c>
      <c r="I3165" s="82"/>
    </row>
    <row r="3166" spans="1:9" ht="17.25" customHeight="1">
      <c r="A3166" s="20" t="s">
        <v>1403</v>
      </c>
      <c r="B3166" s="213">
        <v>601.48</v>
      </c>
      <c r="C3166" s="12">
        <v>1</v>
      </c>
      <c r="D3166" s="9" t="s">
        <v>6</v>
      </c>
      <c r="E3166" s="9" t="s">
        <v>13</v>
      </c>
      <c r="F3166" s="12">
        <v>2</v>
      </c>
      <c r="G3166" s="9" t="s">
        <v>46</v>
      </c>
      <c r="H3166" s="16">
        <v>51501</v>
      </c>
      <c r="I3166" s="82"/>
    </row>
    <row r="3167" spans="1:9" ht="17.25" customHeight="1">
      <c r="A3167" s="20" t="s">
        <v>1404</v>
      </c>
      <c r="B3167" s="213">
        <v>571.25</v>
      </c>
      <c r="C3167" s="12">
        <v>1</v>
      </c>
      <c r="D3167" s="9" t="s">
        <v>6</v>
      </c>
      <c r="E3167" s="9" t="s">
        <v>13</v>
      </c>
      <c r="F3167" s="12">
        <v>2</v>
      </c>
      <c r="G3167" s="9" t="s">
        <v>46</v>
      </c>
      <c r="H3167" s="16">
        <v>51501</v>
      </c>
      <c r="I3167" s="82"/>
    </row>
    <row r="3168" spans="1:9" ht="17.25" customHeight="1">
      <c r="A3168" s="20" t="s">
        <v>1404</v>
      </c>
      <c r="B3168" s="213">
        <v>601.48</v>
      </c>
      <c r="C3168" s="12">
        <v>1</v>
      </c>
      <c r="D3168" s="9" t="s">
        <v>6</v>
      </c>
      <c r="E3168" s="9" t="s">
        <v>13</v>
      </c>
      <c r="F3168" s="12">
        <v>2</v>
      </c>
      <c r="G3168" s="9" t="s">
        <v>46</v>
      </c>
      <c r="H3168" s="16">
        <v>51501</v>
      </c>
      <c r="I3168" s="83">
        <f>B3168+B3165+B3164+B3166+B3167</f>
        <v>3927.2400000000002</v>
      </c>
    </row>
    <row r="3169" spans="1:9" ht="24.75" customHeight="1">
      <c r="A3169" s="20" t="s">
        <v>2972</v>
      </c>
      <c r="B3169" s="213">
        <f>3*125</f>
        <v>375</v>
      </c>
      <c r="C3169" s="12">
        <v>1</v>
      </c>
      <c r="D3169" s="9" t="s">
        <v>6</v>
      </c>
      <c r="E3169" s="9" t="s">
        <v>13</v>
      </c>
      <c r="F3169" s="12">
        <v>1</v>
      </c>
      <c r="G3169" s="9" t="s">
        <v>3291</v>
      </c>
      <c r="H3169" s="16">
        <v>51903</v>
      </c>
      <c r="I3169" s="83">
        <f>B3169</f>
        <v>375</v>
      </c>
    </row>
    <row r="3170" spans="1:9" ht="25.5" customHeight="1">
      <c r="A3170" s="20" t="s">
        <v>3779</v>
      </c>
      <c r="B3170" s="213">
        <f>5*60</f>
        <v>300</v>
      </c>
      <c r="C3170" s="12">
        <v>1</v>
      </c>
      <c r="D3170" s="9" t="s">
        <v>6</v>
      </c>
      <c r="E3170" s="9" t="s">
        <v>13</v>
      </c>
      <c r="F3170" s="12">
        <v>1</v>
      </c>
      <c r="G3170" s="9" t="s">
        <v>3291</v>
      </c>
      <c r="H3170" s="16">
        <v>51903</v>
      </c>
      <c r="I3170" s="83">
        <f>B3170</f>
        <v>300</v>
      </c>
    </row>
    <row r="3171" spans="1:9" ht="17.25" customHeight="1">
      <c r="A3171" s="21" t="s">
        <v>1405</v>
      </c>
      <c r="B3171" s="225">
        <v>25</v>
      </c>
      <c r="C3171" s="18">
        <v>1</v>
      </c>
      <c r="D3171" s="15" t="s">
        <v>6</v>
      </c>
      <c r="E3171" s="9" t="s">
        <v>13</v>
      </c>
      <c r="F3171" s="18">
        <v>2</v>
      </c>
      <c r="G3171" s="15" t="s">
        <v>46</v>
      </c>
      <c r="H3171" s="18">
        <v>54104</v>
      </c>
      <c r="I3171" s="83">
        <f>B3171</f>
        <v>25</v>
      </c>
    </row>
    <row r="3172" spans="1:9" ht="27" customHeight="1">
      <c r="A3172" s="22" t="s">
        <v>2560</v>
      </c>
      <c r="B3172" s="225">
        <v>1500</v>
      </c>
      <c r="C3172" s="18">
        <v>1</v>
      </c>
      <c r="D3172" s="15" t="s">
        <v>6</v>
      </c>
      <c r="E3172" s="9" t="s">
        <v>13</v>
      </c>
      <c r="F3172" s="18">
        <v>2</v>
      </c>
      <c r="G3172" s="15" t="s">
        <v>46</v>
      </c>
      <c r="H3172" s="64">
        <v>54105</v>
      </c>
      <c r="I3172" s="82"/>
    </row>
    <row r="3173" spans="1:9">
      <c r="A3173" s="21" t="s">
        <v>1406</v>
      </c>
      <c r="B3173" s="225">
        <v>40</v>
      </c>
      <c r="C3173" s="18">
        <v>1</v>
      </c>
      <c r="D3173" s="15" t="s">
        <v>6</v>
      </c>
      <c r="E3173" s="9" t="s">
        <v>13</v>
      </c>
      <c r="F3173" s="18">
        <v>2</v>
      </c>
      <c r="G3173" s="15" t="s">
        <v>46</v>
      </c>
      <c r="H3173" s="64">
        <v>54105</v>
      </c>
      <c r="I3173" s="82"/>
    </row>
    <row r="3174" spans="1:9">
      <c r="A3174" s="21" t="s">
        <v>1407</v>
      </c>
      <c r="B3174" s="225">
        <v>40</v>
      </c>
      <c r="C3174" s="18">
        <v>1</v>
      </c>
      <c r="D3174" s="15" t="s">
        <v>6</v>
      </c>
      <c r="E3174" s="9" t="s">
        <v>13</v>
      </c>
      <c r="F3174" s="18">
        <v>2</v>
      </c>
      <c r="G3174" s="15" t="s">
        <v>46</v>
      </c>
      <c r="H3174" s="64">
        <v>54105</v>
      </c>
      <c r="I3174" s="82"/>
    </row>
    <row r="3175" spans="1:9">
      <c r="A3175" s="21" t="s">
        <v>1408</v>
      </c>
      <c r="B3175" s="225">
        <v>25</v>
      </c>
      <c r="C3175" s="18">
        <v>1</v>
      </c>
      <c r="D3175" s="15" t="s">
        <v>6</v>
      </c>
      <c r="E3175" s="9" t="s">
        <v>13</v>
      </c>
      <c r="F3175" s="18">
        <v>2</v>
      </c>
      <c r="G3175" s="15" t="s">
        <v>46</v>
      </c>
      <c r="H3175" s="64">
        <v>54105</v>
      </c>
      <c r="I3175" s="82"/>
    </row>
    <row r="3176" spans="1:9">
      <c r="A3176" s="21" t="s">
        <v>1409</v>
      </c>
      <c r="B3176" s="225">
        <v>20</v>
      </c>
      <c r="C3176" s="18">
        <v>1</v>
      </c>
      <c r="D3176" s="15" t="s">
        <v>6</v>
      </c>
      <c r="E3176" s="9" t="s">
        <v>13</v>
      </c>
      <c r="F3176" s="18">
        <v>2</v>
      </c>
      <c r="G3176" s="15" t="s">
        <v>46</v>
      </c>
      <c r="H3176" s="64">
        <v>54105</v>
      </c>
      <c r="I3176" s="82"/>
    </row>
    <row r="3177" spans="1:9" ht="14.25" customHeight="1">
      <c r="A3177" s="21" t="s">
        <v>1410</v>
      </c>
      <c r="B3177" s="225">
        <v>100</v>
      </c>
      <c r="C3177" s="18">
        <v>1</v>
      </c>
      <c r="D3177" s="15" t="s">
        <v>6</v>
      </c>
      <c r="E3177" s="9" t="s">
        <v>13</v>
      </c>
      <c r="F3177" s="18">
        <v>2</v>
      </c>
      <c r="G3177" s="15" t="s">
        <v>46</v>
      </c>
      <c r="H3177" s="64">
        <v>54105</v>
      </c>
      <c r="I3177" s="82"/>
    </row>
    <row r="3178" spans="1:9">
      <c r="A3178" s="21" t="s">
        <v>1411</v>
      </c>
      <c r="B3178" s="225">
        <v>500</v>
      </c>
      <c r="C3178" s="18">
        <v>1</v>
      </c>
      <c r="D3178" s="15" t="s">
        <v>6</v>
      </c>
      <c r="E3178" s="9" t="s">
        <v>13</v>
      </c>
      <c r="F3178" s="18">
        <v>2</v>
      </c>
      <c r="G3178" s="15" t="s">
        <v>46</v>
      </c>
      <c r="H3178" s="64">
        <v>54105</v>
      </c>
      <c r="I3178" s="82"/>
    </row>
    <row r="3179" spans="1:9" ht="14.25" customHeight="1">
      <c r="A3179" s="21" t="s">
        <v>1412</v>
      </c>
      <c r="B3179" s="225">
        <v>500</v>
      </c>
      <c r="C3179" s="18">
        <v>1</v>
      </c>
      <c r="D3179" s="15" t="s">
        <v>6</v>
      </c>
      <c r="E3179" s="9" t="s">
        <v>13</v>
      </c>
      <c r="F3179" s="18">
        <v>2</v>
      </c>
      <c r="G3179" s="15" t="s">
        <v>46</v>
      </c>
      <c r="H3179" s="64">
        <v>54105</v>
      </c>
      <c r="I3179" s="82"/>
    </row>
    <row r="3180" spans="1:9">
      <c r="A3180" s="21" t="s">
        <v>1413</v>
      </c>
      <c r="B3180" s="225">
        <v>30</v>
      </c>
      <c r="C3180" s="18">
        <v>1</v>
      </c>
      <c r="D3180" s="15" t="s">
        <v>6</v>
      </c>
      <c r="E3180" s="9" t="s">
        <v>13</v>
      </c>
      <c r="F3180" s="18">
        <v>2</v>
      </c>
      <c r="G3180" s="15" t="s">
        <v>46</v>
      </c>
      <c r="H3180" s="64">
        <v>54105</v>
      </c>
      <c r="I3180" s="82"/>
    </row>
    <row r="3181" spans="1:9" ht="18.75" customHeight="1">
      <c r="A3181" s="21" t="s">
        <v>1414</v>
      </c>
      <c r="B3181" s="225">
        <v>50</v>
      </c>
      <c r="C3181" s="18">
        <v>1</v>
      </c>
      <c r="D3181" s="15" t="s">
        <v>6</v>
      </c>
      <c r="E3181" s="9" t="s">
        <v>13</v>
      </c>
      <c r="F3181" s="18">
        <v>2</v>
      </c>
      <c r="G3181" s="15" t="s">
        <v>46</v>
      </c>
      <c r="H3181" s="64">
        <v>54105</v>
      </c>
      <c r="I3181" s="83">
        <f>B3181+B3177+B3176+B3175+B3173+B3172+B3174+B3179+B3178+B3180</f>
        <v>2805</v>
      </c>
    </row>
    <row r="3182" spans="1:9" ht="18.75" customHeight="1">
      <c r="A3182" s="21" t="s">
        <v>300</v>
      </c>
      <c r="B3182" s="225">
        <v>15</v>
      </c>
      <c r="C3182" s="18">
        <v>1</v>
      </c>
      <c r="D3182" s="15" t="s">
        <v>6</v>
      </c>
      <c r="E3182" s="9" t="s">
        <v>13</v>
      </c>
      <c r="F3182" s="18">
        <v>2</v>
      </c>
      <c r="G3182" s="15" t="s">
        <v>46</v>
      </c>
      <c r="H3182" s="64">
        <v>54107</v>
      </c>
      <c r="I3182" s="82"/>
    </row>
    <row r="3183" spans="1:9">
      <c r="A3183" s="21" t="s">
        <v>529</v>
      </c>
      <c r="B3183" s="225">
        <v>35</v>
      </c>
      <c r="C3183" s="18">
        <v>1</v>
      </c>
      <c r="D3183" s="15" t="s">
        <v>6</v>
      </c>
      <c r="E3183" s="9" t="s">
        <v>13</v>
      </c>
      <c r="F3183" s="18">
        <v>2</v>
      </c>
      <c r="G3183" s="15" t="s">
        <v>46</v>
      </c>
      <c r="H3183" s="64">
        <v>54107</v>
      </c>
      <c r="I3183" s="82"/>
    </row>
    <row r="3184" spans="1:9">
      <c r="A3184" s="21" t="s">
        <v>1415</v>
      </c>
      <c r="B3184" s="225">
        <v>20</v>
      </c>
      <c r="C3184" s="18">
        <v>1</v>
      </c>
      <c r="D3184" s="15" t="s">
        <v>6</v>
      </c>
      <c r="E3184" s="9" t="s">
        <v>13</v>
      </c>
      <c r="F3184" s="18">
        <v>2</v>
      </c>
      <c r="G3184" s="15" t="s">
        <v>46</v>
      </c>
      <c r="H3184" s="64">
        <v>54107</v>
      </c>
      <c r="I3184" s="82"/>
    </row>
    <row r="3185" spans="1:9">
      <c r="A3185" s="21" t="s">
        <v>1416</v>
      </c>
      <c r="B3185" s="225">
        <v>70</v>
      </c>
      <c r="C3185" s="18">
        <v>1</v>
      </c>
      <c r="D3185" s="15" t="s">
        <v>6</v>
      </c>
      <c r="E3185" s="9" t="s">
        <v>13</v>
      </c>
      <c r="F3185" s="18">
        <v>2</v>
      </c>
      <c r="G3185" s="15" t="s">
        <v>46</v>
      </c>
      <c r="H3185" s="64">
        <v>54107</v>
      </c>
      <c r="I3185" s="82"/>
    </row>
    <row r="3186" spans="1:9">
      <c r="A3186" s="21" t="s">
        <v>1417</v>
      </c>
      <c r="B3186" s="225">
        <v>50</v>
      </c>
      <c r="C3186" s="18">
        <v>1</v>
      </c>
      <c r="D3186" s="15" t="s">
        <v>6</v>
      </c>
      <c r="E3186" s="9" t="s">
        <v>13</v>
      </c>
      <c r="F3186" s="18">
        <v>2</v>
      </c>
      <c r="G3186" s="15" t="s">
        <v>46</v>
      </c>
      <c r="H3186" s="64">
        <v>54107</v>
      </c>
      <c r="I3186" s="83">
        <f>B3186+B3182+B3184+B3183+B3185</f>
        <v>190</v>
      </c>
    </row>
    <row r="3187" spans="1:9">
      <c r="A3187" s="21" t="s">
        <v>1418</v>
      </c>
      <c r="B3187" s="225">
        <v>75</v>
      </c>
      <c r="C3187" s="18">
        <v>1</v>
      </c>
      <c r="D3187" s="15" t="s">
        <v>6</v>
      </c>
      <c r="E3187" s="9" t="s">
        <v>13</v>
      </c>
      <c r="F3187" s="18">
        <v>2</v>
      </c>
      <c r="G3187" s="15" t="s">
        <v>46</v>
      </c>
      <c r="H3187" s="64">
        <v>54112</v>
      </c>
      <c r="I3187" s="83">
        <f>B3187</f>
        <v>75</v>
      </c>
    </row>
    <row r="3188" spans="1:9">
      <c r="A3188" s="21" t="s">
        <v>1419</v>
      </c>
      <c r="B3188" s="225">
        <v>20</v>
      </c>
      <c r="C3188" s="18">
        <v>1</v>
      </c>
      <c r="D3188" s="15" t="s">
        <v>6</v>
      </c>
      <c r="E3188" s="9" t="s">
        <v>13</v>
      </c>
      <c r="F3188" s="18">
        <v>2</v>
      </c>
      <c r="G3188" s="15" t="s">
        <v>46</v>
      </c>
      <c r="H3188" s="64">
        <v>54114</v>
      </c>
      <c r="I3188" s="82"/>
    </row>
    <row r="3189" spans="1:9">
      <c r="A3189" s="21" t="s">
        <v>1420</v>
      </c>
      <c r="B3189" s="225">
        <v>20</v>
      </c>
      <c r="C3189" s="18">
        <v>1</v>
      </c>
      <c r="D3189" s="15" t="s">
        <v>6</v>
      </c>
      <c r="E3189" s="9" t="s">
        <v>13</v>
      </c>
      <c r="F3189" s="18">
        <v>2</v>
      </c>
      <c r="G3189" s="15" t="s">
        <v>46</v>
      </c>
      <c r="H3189" s="64">
        <v>54114</v>
      </c>
      <c r="I3189" s="82"/>
    </row>
    <row r="3190" spans="1:9">
      <c r="A3190" s="21" t="s">
        <v>1421</v>
      </c>
      <c r="B3190" s="225">
        <v>20</v>
      </c>
      <c r="C3190" s="18">
        <v>1</v>
      </c>
      <c r="D3190" s="15" t="s">
        <v>6</v>
      </c>
      <c r="E3190" s="9" t="s">
        <v>13</v>
      </c>
      <c r="F3190" s="18">
        <v>2</v>
      </c>
      <c r="G3190" s="15" t="s">
        <v>46</v>
      </c>
      <c r="H3190" s="64">
        <v>54114</v>
      </c>
      <c r="I3190" s="82"/>
    </row>
    <row r="3191" spans="1:9">
      <c r="A3191" s="21" t="s">
        <v>372</v>
      </c>
      <c r="B3191" s="225">
        <v>20</v>
      </c>
      <c r="C3191" s="18">
        <v>1</v>
      </c>
      <c r="D3191" s="15" t="s">
        <v>6</v>
      </c>
      <c r="E3191" s="9" t="s">
        <v>13</v>
      </c>
      <c r="F3191" s="18">
        <v>2</v>
      </c>
      <c r="G3191" s="15" t="s">
        <v>46</v>
      </c>
      <c r="H3191" s="64">
        <v>54114</v>
      </c>
      <c r="I3191" s="82"/>
    </row>
    <row r="3192" spans="1:9">
      <c r="A3192" s="21" t="s">
        <v>1422</v>
      </c>
      <c r="B3192" s="225">
        <v>20</v>
      </c>
      <c r="C3192" s="18">
        <v>1</v>
      </c>
      <c r="D3192" s="15" t="s">
        <v>6</v>
      </c>
      <c r="E3192" s="9" t="s">
        <v>13</v>
      </c>
      <c r="F3192" s="18">
        <v>2</v>
      </c>
      <c r="G3192" s="15" t="s">
        <v>46</v>
      </c>
      <c r="H3192" s="64">
        <v>54114</v>
      </c>
      <c r="I3192" s="82"/>
    </row>
    <row r="3193" spans="1:9">
      <c r="A3193" s="21" t="s">
        <v>1423</v>
      </c>
      <c r="B3193" s="225">
        <v>15</v>
      </c>
      <c r="C3193" s="18">
        <v>1</v>
      </c>
      <c r="D3193" s="15" t="s">
        <v>6</v>
      </c>
      <c r="E3193" s="9" t="s">
        <v>13</v>
      </c>
      <c r="F3193" s="18">
        <v>2</v>
      </c>
      <c r="G3193" s="15" t="s">
        <v>46</v>
      </c>
      <c r="H3193" s="64">
        <v>54114</v>
      </c>
      <c r="I3193" s="82"/>
    </row>
    <row r="3194" spans="1:9">
      <c r="A3194" s="21" t="s">
        <v>811</v>
      </c>
      <c r="B3194" s="225">
        <v>15</v>
      </c>
      <c r="C3194" s="18">
        <v>1</v>
      </c>
      <c r="D3194" s="15" t="s">
        <v>6</v>
      </c>
      <c r="E3194" s="9" t="s">
        <v>13</v>
      </c>
      <c r="F3194" s="18">
        <v>2</v>
      </c>
      <c r="G3194" s="15" t="s">
        <v>46</v>
      </c>
      <c r="H3194" s="64">
        <v>54114</v>
      </c>
      <c r="I3194" s="82"/>
    </row>
    <row r="3195" spans="1:9">
      <c r="A3195" s="21" t="s">
        <v>1424</v>
      </c>
      <c r="B3195" s="225">
        <v>20</v>
      </c>
      <c r="C3195" s="18">
        <v>1</v>
      </c>
      <c r="D3195" s="15" t="s">
        <v>6</v>
      </c>
      <c r="E3195" s="9" t="s">
        <v>13</v>
      </c>
      <c r="F3195" s="18">
        <v>2</v>
      </c>
      <c r="G3195" s="15" t="s">
        <v>46</v>
      </c>
      <c r="H3195" s="64">
        <v>54114</v>
      </c>
      <c r="I3195" s="82"/>
    </row>
    <row r="3196" spans="1:9">
      <c r="A3196" s="21" t="s">
        <v>1259</v>
      </c>
      <c r="B3196" s="225">
        <v>20</v>
      </c>
      <c r="C3196" s="18">
        <v>1</v>
      </c>
      <c r="D3196" s="15" t="s">
        <v>6</v>
      </c>
      <c r="E3196" s="9" t="s">
        <v>13</v>
      </c>
      <c r="F3196" s="18">
        <v>2</v>
      </c>
      <c r="G3196" s="15" t="s">
        <v>46</v>
      </c>
      <c r="H3196" s="64">
        <v>54114</v>
      </c>
      <c r="I3196" s="82"/>
    </row>
    <row r="3197" spans="1:9">
      <c r="A3197" s="21" t="s">
        <v>1260</v>
      </c>
      <c r="B3197" s="225">
        <v>20</v>
      </c>
      <c r="C3197" s="18">
        <v>1</v>
      </c>
      <c r="D3197" s="15" t="s">
        <v>6</v>
      </c>
      <c r="E3197" s="9" t="s">
        <v>13</v>
      </c>
      <c r="F3197" s="18">
        <v>2</v>
      </c>
      <c r="G3197" s="15" t="s">
        <v>46</v>
      </c>
      <c r="H3197" s="64">
        <v>54114</v>
      </c>
      <c r="I3197" s="82"/>
    </row>
    <row r="3198" spans="1:9">
      <c r="A3198" s="21" t="s">
        <v>1425</v>
      </c>
      <c r="B3198" s="225">
        <v>20</v>
      </c>
      <c r="C3198" s="18">
        <v>1</v>
      </c>
      <c r="D3198" s="15" t="s">
        <v>6</v>
      </c>
      <c r="E3198" s="9" t="s">
        <v>13</v>
      </c>
      <c r="F3198" s="18">
        <v>2</v>
      </c>
      <c r="G3198" s="15" t="s">
        <v>46</v>
      </c>
      <c r="H3198" s="64">
        <v>54114</v>
      </c>
      <c r="I3198" s="82"/>
    </row>
    <row r="3199" spans="1:9">
      <c r="A3199" s="21" t="s">
        <v>1426</v>
      </c>
      <c r="B3199" s="225">
        <v>20</v>
      </c>
      <c r="C3199" s="18">
        <v>1</v>
      </c>
      <c r="D3199" s="15" t="s">
        <v>6</v>
      </c>
      <c r="E3199" s="9" t="s">
        <v>13</v>
      </c>
      <c r="F3199" s="18">
        <v>2</v>
      </c>
      <c r="G3199" s="15" t="s">
        <v>46</v>
      </c>
      <c r="H3199" s="64">
        <v>54114</v>
      </c>
      <c r="I3199" s="82"/>
    </row>
    <row r="3200" spans="1:9">
      <c r="A3200" s="21" t="s">
        <v>1427</v>
      </c>
      <c r="B3200" s="225">
        <v>15</v>
      </c>
      <c r="C3200" s="18">
        <v>1</v>
      </c>
      <c r="D3200" s="15" t="s">
        <v>6</v>
      </c>
      <c r="E3200" s="9" t="s">
        <v>13</v>
      </c>
      <c r="F3200" s="18">
        <v>2</v>
      </c>
      <c r="G3200" s="15" t="s">
        <v>46</v>
      </c>
      <c r="H3200" s="64">
        <v>54114</v>
      </c>
      <c r="I3200" s="82"/>
    </row>
    <row r="3201" spans="1:9">
      <c r="A3201" s="21" t="s">
        <v>535</v>
      </c>
      <c r="B3201" s="225">
        <v>20</v>
      </c>
      <c r="C3201" s="18">
        <v>1</v>
      </c>
      <c r="D3201" s="15" t="s">
        <v>6</v>
      </c>
      <c r="E3201" s="9" t="s">
        <v>13</v>
      </c>
      <c r="F3201" s="18">
        <v>2</v>
      </c>
      <c r="G3201" s="15" t="s">
        <v>46</v>
      </c>
      <c r="H3201" s="64">
        <v>54114</v>
      </c>
      <c r="I3201" s="82"/>
    </row>
    <row r="3202" spans="1:9">
      <c r="A3202" s="21" t="s">
        <v>232</v>
      </c>
      <c r="B3202" s="225">
        <v>60</v>
      </c>
      <c r="C3202" s="18">
        <v>1</v>
      </c>
      <c r="D3202" s="15" t="s">
        <v>6</v>
      </c>
      <c r="E3202" s="9" t="s">
        <v>13</v>
      </c>
      <c r="F3202" s="18">
        <v>2</v>
      </c>
      <c r="G3202" s="15" t="s">
        <v>46</v>
      </c>
      <c r="H3202" s="64">
        <v>54114</v>
      </c>
      <c r="I3202" s="82"/>
    </row>
    <row r="3203" spans="1:9">
      <c r="A3203" s="21" t="s">
        <v>309</v>
      </c>
      <c r="B3203" s="225">
        <v>30</v>
      </c>
      <c r="C3203" s="18">
        <v>1</v>
      </c>
      <c r="D3203" s="15" t="s">
        <v>6</v>
      </c>
      <c r="E3203" s="9" t="s">
        <v>13</v>
      </c>
      <c r="F3203" s="18">
        <v>2</v>
      </c>
      <c r="G3203" s="15" t="s">
        <v>46</v>
      </c>
      <c r="H3203" s="64">
        <v>54114</v>
      </c>
      <c r="I3203" s="82"/>
    </row>
    <row r="3204" spans="1:9">
      <c r="A3204" s="21" t="s">
        <v>1428</v>
      </c>
      <c r="B3204" s="225">
        <v>20</v>
      </c>
      <c r="C3204" s="18">
        <v>1</v>
      </c>
      <c r="D3204" s="15" t="s">
        <v>6</v>
      </c>
      <c r="E3204" s="9" t="s">
        <v>13</v>
      </c>
      <c r="F3204" s="18">
        <v>2</v>
      </c>
      <c r="G3204" s="15" t="s">
        <v>46</v>
      </c>
      <c r="H3204" s="18">
        <v>54114</v>
      </c>
      <c r="I3204" s="82"/>
    </row>
    <row r="3205" spans="1:9">
      <c r="A3205" s="21" t="s">
        <v>1429</v>
      </c>
      <c r="B3205" s="225">
        <v>20</v>
      </c>
      <c r="C3205" s="18">
        <v>1</v>
      </c>
      <c r="D3205" s="15" t="s">
        <v>6</v>
      </c>
      <c r="E3205" s="9" t="s">
        <v>13</v>
      </c>
      <c r="F3205" s="18">
        <v>2</v>
      </c>
      <c r="G3205" s="15" t="s">
        <v>46</v>
      </c>
      <c r="H3205" s="18">
        <v>54114</v>
      </c>
      <c r="I3205" s="82"/>
    </row>
    <row r="3206" spans="1:9">
      <c r="A3206" s="21" t="s">
        <v>449</v>
      </c>
      <c r="B3206" s="225">
        <v>45</v>
      </c>
      <c r="C3206" s="18">
        <v>1</v>
      </c>
      <c r="D3206" s="15" t="s">
        <v>6</v>
      </c>
      <c r="E3206" s="9" t="s">
        <v>13</v>
      </c>
      <c r="F3206" s="18">
        <v>2</v>
      </c>
      <c r="G3206" s="15" t="s">
        <v>46</v>
      </c>
      <c r="H3206" s="18">
        <v>54114</v>
      </c>
      <c r="I3206" s="82"/>
    </row>
    <row r="3207" spans="1:9">
      <c r="A3207" s="21" t="s">
        <v>640</v>
      </c>
      <c r="B3207" s="225">
        <v>300</v>
      </c>
      <c r="C3207" s="18">
        <v>1</v>
      </c>
      <c r="D3207" s="15" t="s">
        <v>6</v>
      </c>
      <c r="E3207" s="9" t="s">
        <v>13</v>
      </c>
      <c r="F3207" s="18">
        <v>2</v>
      </c>
      <c r="G3207" s="15" t="s">
        <v>46</v>
      </c>
      <c r="H3207" s="18">
        <v>54114</v>
      </c>
      <c r="I3207" s="82"/>
    </row>
    <row r="3208" spans="1:9">
      <c r="A3208" s="21" t="s">
        <v>1430</v>
      </c>
      <c r="B3208" s="225">
        <v>50</v>
      </c>
      <c r="C3208" s="18">
        <v>1</v>
      </c>
      <c r="D3208" s="15" t="s">
        <v>6</v>
      </c>
      <c r="E3208" s="9" t="s">
        <v>13</v>
      </c>
      <c r="F3208" s="18">
        <v>2</v>
      </c>
      <c r="G3208" s="15" t="s">
        <v>46</v>
      </c>
      <c r="H3208" s="64">
        <v>54114</v>
      </c>
      <c r="I3208" s="82"/>
    </row>
    <row r="3209" spans="1:9">
      <c r="A3209" s="21" t="s">
        <v>1431</v>
      </c>
      <c r="B3209" s="225">
        <v>50</v>
      </c>
      <c r="C3209" s="18">
        <v>1</v>
      </c>
      <c r="D3209" s="15" t="s">
        <v>6</v>
      </c>
      <c r="E3209" s="9" t="s">
        <v>13</v>
      </c>
      <c r="F3209" s="18">
        <v>2</v>
      </c>
      <c r="G3209" s="15" t="s">
        <v>46</v>
      </c>
      <c r="H3209" s="64">
        <v>54114</v>
      </c>
      <c r="I3209" s="82"/>
    </row>
    <row r="3210" spans="1:9">
      <c r="A3210" s="21" t="s">
        <v>234</v>
      </c>
      <c r="B3210" s="225">
        <v>20</v>
      </c>
      <c r="C3210" s="18">
        <v>1</v>
      </c>
      <c r="D3210" s="15" t="s">
        <v>6</v>
      </c>
      <c r="E3210" s="9" t="s">
        <v>13</v>
      </c>
      <c r="F3210" s="18">
        <v>2</v>
      </c>
      <c r="G3210" s="15" t="s">
        <v>46</v>
      </c>
      <c r="H3210" s="64">
        <v>54114</v>
      </c>
      <c r="I3210" s="82"/>
    </row>
    <row r="3211" spans="1:9">
      <c r="A3211" s="21" t="s">
        <v>1432</v>
      </c>
      <c r="B3211" s="225">
        <v>30</v>
      </c>
      <c r="C3211" s="18">
        <v>1</v>
      </c>
      <c r="D3211" s="15" t="s">
        <v>6</v>
      </c>
      <c r="E3211" s="9" t="s">
        <v>13</v>
      </c>
      <c r="F3211" s="18">
        <v>2</v>
      </c>
      <c r="G3211" s="15" t="s">
        <v>46</v>
      </c>
      <c r="H3211" s="64">
        <v>54114</v>
      </c>
      <c r="I3211" s="82"/>
    </row>
    <row r="3212" spans="1:9">
      <c r="A3212" s="21" t="s">
        <v>1188</v>
      </c>
      <c r="B3212" s="225">
        <v>10</v>
      </c>
      <c r="C3212" s="18">
        <v>1</v>
      </c>
      <c r="D3212" s="15" t="s">
        <v>6</v>
      </c>
      <c r="E3212" s="9" t="s">
        <v>13</v>
      </c>
      <c r="F3212" s="18">
        <v>2</v>
      </c>
      <c r="G3212" s="15" t="s">
        <v>46</v>
      </c>
      <c r="H3212" s="64">
        <v>54114</v>
      </c>
      <c r="I3212" s="82"/>
    </row>
    <row r="3213" spans="1:9">
      <c r="A3213" s="21" t="s">
        <v>1433</v>
      </c>
      <c r="B3213" s="225">
        <v>75</v>
      </c>
      <c r="C3213" s="18">
        <v>1</v>
      </c>
      <c r="D3213" s="15" t="s">
        <v>6</v>
      </c>
      <c r="E3213" s="9" t="s">
        <v>13</v>
      </c>
      <c r="F3213" s="18">
        <v>2</v>
      </c>
      <c r="G3213" s="15" t="s">
        <v>46</v>
      </c>
      <c r="H3213" s="64">
        <v>54114</v>
      </c>
      <c r="I3213" s="83">
        <f>B3213+B3204+B3203+B3202+B3201+B3200+B3199+B3198+B3197+B3196+B3195+B3194+B3193+B3192+B3191+B3190+B3189+B3188+B3207+B3206+B3205+B3209+B3208+B3210+B3211+B3212</f>
        <v>975</v>
      </c>
    </row>
    <row r="3214" spans="1:9">
      <c r="A3214" s="21" t="s">
        <v>1434</v>
      </c>
      <c r="B3214" s="225">
        <v>500</v>
      </c>
      <c r="C3214" s="18">
        <v>1</v>
      </c>
      <c r="D3214" s="15" t="s">
        <v>6</v>
      </c>
      <c r="E3214" s="9" t="s">
        <v>13</v>
      </c>
      <c r="F3214" s="18">
        <v>2</v>
      </c>
      <c r="G3214" s="15" t="s">
        <v>46</v>
      </c>
      <c r="H3214" s="64">
        <v>54115</v>
      </c>
      <c r="I3214" s="82"/>
    </row>
    <row r="3215" spans="1:9">
      <c r="A3215" s="21" t="s">
        <v>1435</v>
      </c>
      <c r="B3215" s="225">
        <v>60</v>
      </c>
      <c r="C3215" s="18">
        <v>1</v>
      </c>
      <c r="D3215" s="15" t="s">
        <v>6</v>
      </c>
      <c r="E3215" s="9" t="s">
        <v>13</v>
      </c>
      <c r="F3215" s="18">
        <v>2</v>
      </c>
      <c r="G3215" s="15" t="s">
        <v>46</v>
      </c>
      <c r="H3215" s="64">
        <v>54115</v>
      </c>
      <c r="I3215" s="82"/>
    </row>
    <row r="3216" spans="1:9">
      <c r="A3216" s="21" t="s">
        <v>1436</v>
      </c>
      <c r="B3216" s="225">
        <v>500</v>
      </c>
      <c r="C3216" s="18">
        <v>1</v>
      </c>
      <c r="D3216" s="15" t="s">
        <v>6</v>
      </c>
      <c r="E3216" s="9" t="s">
        <v>13</v>
      </c>
      <c r="F3216" s="18">
        <v>2</v>
      </c>
      <c r="G3216" s="15" t="s">
        <v>46</v>
      </c>
      <c r="H3216" s="64">
        <v>54115</v>
      </c>
      <c r="I3216" s="83">
        <f>B3216+B3214+B3215</f>
        <v>1060</v>
      </c>
    </row>
    <row r="3217" spans="1:9">
      <c r="A3217" s="21" t="s">
        <v>658</v>
      </c>
      <c r="B3217" s="225">
        <v>200</v>
      </c>
      <c r="C3217" s="18">
        <v>1</v>
      </c>
      <c r="D3217" s="15" t="s">
        <v>6</v>
      </c>
      <c r="E3217" s="9" t="s">
        <v>13</v>
      </c>
      <c r="F3217" s="18">
        <v>2</v>
      </c>
      <c r="G3217" s="15" t="s">
        <v>46</v>
      </c>
      <c r="H3217" s="64">
        <v>54118</v>
      </c>
      <c r="I3217" s="83">
        <f>B3217</f>
        <v>200</v>
      </c>
    </row>
    <row r="3218" spans="1:9">
      <c r="A3218" s="21" t="s">
        <v>1437</v>
      </c>
      <c r="B3218" s="225">
        <v>15</v>
      </c>
      <c r="C3218" s="18">
        <v>1</v>
      </c>
      <c r="D3218" s="15" t="s">
        <v>6</v>
      </c>
      <c r="E3218" s="9" t="s">
        <v>13</v>
      </c>
      <c r="F3218" s="18">
        <v>2</v>
      </c>
      <c r="G3218" s="15" t="s">
        <v>46</v>
      </c>
      <c r="H3218" s="64">
        <v>54119</v>
      </c>
      <c r="I3218" s="82"/>
    </row>
    <row r="3219" spans="1:9">
      <c r="A3219" s="21" t="s">
        <v>99</v>
      </c>
      <c r="B3219" s="225">
        <v>100</v>
      </c>
      <c r="C3219" s="18">
        <v>1</v>
      </c>
      <c r="D3219" s="15" t="s">
        <v>6</v>
      </c>
      <c r="E3219" s="9" t="s">
        <v>13</v>
      </c>
      <c r="F3219" s="18">
        <v>2</v>
      </c>
      <c r="G3219" s="15" t="s">
        <v>46</v>
      </c>
      <c r="H3219" s="64">
        <v>54119</v>
      </c>
      <c r="I3219" s="83">
        <f>B3219+B3218</f>
        <v>115</v>
      </c>
    </row>
    <row r="3220" spans="1:9">
      <c r="A3220" s="21" t="s">
        <v>719</v>
      </c>
      <c r="B3220" s="225">
        <v>20</v>
      </c>
      <c r="C3220" s="18">
        <v>1</v>
      </c>
      <c r="D3220" s="15" t="s">
        <v>6</v>
      </c>
      <c r="E3220" s="9" t="s">
        <v>13</v>
      </c>
      <c r="F3220" s="18">
        <v>2</v>
      </c>
      <c r="G3220" s="15" t="s">
        <v>46</v>
      </c>
      <c r="H3220" s="64">
        <v>54199</v>
      </c>
      <c r="I3220" s="83">
        <f>B3220</f>
        <v>20</v>
      </c>
    </row>
    <row r="3221" spans="1:9">
      <c r="A3221" s="22" t="s">
        <v>1273</v>
      </c>
      <c r="B3221" s="225">
        <v>300</v>
      </c>
      <c r="C3221" s="18">
        <v>0</v>
      </c>
      <c r="D3221" s="15" t="s">
        <v>6</v>
      </c>
      <c r="E3221" s="9" t="s">
        <v>13</v>
      </c>
      <c r="F3221" s="18">
        <v>2</v>
      </c>
      <c r="G3221" s="15" t="s">
        <v>46</v>
      </c>
      <c r="H3221" s="64">
        <v>54301</v>
      </c>
      <c r="I3221" s="83">
        <f>B3221</f>
        <v>300</v>
      </c>
    </row>
    <row r="3222" spans="1:9">
      <c r="A3222" s="21" t="s">
        <v>1438</v>
      </c>
      <c r="B3222" s="225">
        <v>500</v>
      </c>
      <c r="C3222" s="18">
        <v>1</v>
      </c>
      <c r="D3222" s="15" t="s">
        <v>6</v>
      </c>
      <c r="E3222" s="9" t="s">
        <v>13</v>
      </c>
      <c r="F3222" s="18">
        <v>2</v>
      </c>
      <c r="G3222" s="15" t="s">
        <v>46</v>
      </c>
      <c r="H3222" s="64">
        <v>54313</v>
      </c>
      <c r="I3222" s="82"/>
    </row>
    <row r="3223" spans="1:9">
      <c r="A3223" s="21" t="s">
        <v>1439</v>
      </c>
      <c r="B3223" s="225">
        <v>75</v>
      </c>
      <c r="C3223" s="18">
        <v>1</v>
      </c>
      <c r="D3223" s="15" t="s">
        <v>6</v>
      </c>
      <c r="E3223" s="9" t="s">
        <v>13</v>
      </c>
      <c r="F3223" s="18">
        <v>2</v>
      </c>
      <c r="G3223" s="15" t="s">
        <v>46</v>
      </c>
      <c r="H3223" s="64">
        <v>54313</v>
      </c>
      <c r="I3223" s="82"/>
    </row>
    <row r="3224" spans="1:9">
      <c r="A3224" s="21" t="s">
        <v>330</v>
      </c>
      <c r="B3224" s="225">
        <v>90</v>
      </c>
      <c r="C3224" s="18">
        <v>1</v>
      </c>
      <c r="D3224" s="15" t="s">
        <v>6</v>
      </c>
      <c r="E3224" s="9" t="s">
        <v>13</v>
      </c>
      <c r="F3224" s="18">
        <v>2</v>
      </c>
      <c r="G3224" s="15" t="s">
        <v>46</v>
      </c>
      <c r="H3224" s="64">
        <v>54313</v>
      </c>
      <c r="I3224" s="83">
        <f>B3224+B3222+B3223</f>
        <v>665</v>
      </c>
    </row>
    <row r="3225" spans="1:9">
      <c r="A3225" s="21" t="s">
        <v>594</v>
      </c>
      <c r="B3225" s="225">
        <v>300</v>
      </c>
      <c r="C3225" s="18">
        <v>1</v>
      </c>
      <c r="D3225" s="15" t="s">
        <v>6</v>
      </c>
      <c r="E3225" s="9" t="s">
        <v>13</v>
      </c>
      <c r="F3225" s="18">
        <v>2</v>
      </c>
      <c r="G3225" s="15" t="s">
        <v>46</v>
      </c>
      <c r="H3225" s="64">
        <v>54401</v>
      </c>
      <c r="I3225" s="83">
        <f>B3225</f>
        <v>300</v>
      </c>
    </row>
    <row r="3226" spans="1:9">
      <c r="A3226" s="21" t="s">
        <v>1440</v>
      </c>
      <c r="B3226" s="225">
        <v>300</v>
      </c>
      <c r="C3226" s="18">
        <v>1</v>
      </c>
      <c r="D3226" s="15" t="s">
        <v>6</v>
      </c>
      <c r="E3226" s="9" t="s">
        <v>13</v>
      </c>
      <c r="F3226" s="18">
        <v>2</v>
      </c>
      <c r="G3226" s="15" t="s">
        <v>46</v>
      </c>
      <c r="H3226" s="64">
        <v>54403</v>
      </c>
      <c r="I3226" s="83">
        <f>B3226</f>
        <v>300</v>
      </c>
    </row>
    <row r="3227" spans="1:9">
      <c r="A3227" s="21" t="s">
        <v>2748</v>
      </c>
      <c r="B3227" s="225">
        <v>500</v>
      </c>
      <c r="C3227" s="12">
        <v>1</v>
      </c>
      <c r="D3227" s="9" t="s">
        <v>6</v>
      </c>
      <c r="E3227" s="9" t="s">
        <v>13</v>
      </c>
      <c r="F3227" s="12">
        <v>2</v>
      </c>
      <c r="G3227" s="9" t="s">
        <v>46</v>
      </c>
      <c r="H3227" s="64">
        <v>54505</v>
      </c>
      <c r="I3227" s="83">
        <f>B3227</f>
        <v>500</v>
      </c>
    </row>
    <row r="3228" spans="1:9">
      <c r="A3228" s="136" t="s">
        <v>1441</v>
      </c>
      <c r="B3228" s="213">
        <v>150</v>
      </c>
      <c r="C3228" s="12">
        <v>1</v>
      </c>
      <c r="D3228" s="9" t="s">
        <v>6</v>
      </c>
      <c r="E3228" s="9" t="s">
        <v>13</v>
      </c>
      <c r="F3228" s="12">
        <v>2</v>
      </c>
      <c r="G3228" s="9" t="s">
        <v>46</v>
      </c>
      <c r="H3228" s="16">
        <v>61101</v>
      </c>
      <c r="I3228" s="83"/>
    </row>
    <row r="3229" spans="1:9">
      <c r="A3229" s="136" t="s">
        <v>1442</v>
      </c>
      <c r="B3229" s="213">
        <v>400</v>
      </c>
      <c r="C3229" s="12">
        <v>1</v>
      </c>
      <c r="D3229" s="9" t="s">
        <v>6</v>
      </c>
      <c r="E3229" s="9" t="s">
        <v>13</v>
      </c>
      <c r="F3229" s="12">
        <v>2</v>
      </c>
      <c r="G3229" s="9" t="s">
        <v>46</v>
      </c>
      <c r="H3229" s="16">
        <v>61101</v>
      </c>
      <c r="I3229" s="83">
        <f>B3229+B3228</f>
        <v>550</v>
      </c>
    </row>
    <row r="3230" spans="1:9" ht="15.75" thickBot="1">
      <c r="A3230" s="628" t="s">
        <v>815</v>
      </c>
      <c r="B3230" s="636">
        <v>2000</v>
      </c>
      <c r="C3230" s="12">
        <v>1</v>
      </c>
      <c r="D3230" s="9" t="s">
        <v>6</v>
      </c>
      <c r="E3230" s="9" t="s">
        <v>13</v>
      </c>
      <c r="F3230" s="12">
        <v>2</v>
      </c>
      <c r="G3230" s="9" t="s">
        <v>46</v>
      </c>
      <c r="H3230" s="111">
        <v>61104</v>
      </c>
      <c r="I3230" s="133">
        <f>B3230</f>
        <v>2000</v>
      </c>
    </row>
    <row r="3231" spans="1:9" ht="24.75" customHeight="1" thickTop="1" thickBot="1">
      <c r="A3231" s="172" t="s">
        <v>3456</v>
      </c>
      <c r="B3231" s="126">
        <f>SUM(B3143:B3230)</f>
        <v>70832.050000000017</v>
      </c>
      <c r="C3231" s="45"/>
      <c r="D3231" s="39"/>
      <c r="E3231" s="39"/>
      <c r="F3231" s="39"/>
      <c r="G3231" s="39"/>
      <c r="H3231" s="39"/>
      <c r="I3231" s="8">
        <f>SUM(I3143:I3230)</f>
        <v>70832.049999999988</v>
      </c>
    </row>
    <row r="3232" spans="1:9" ht="25.5" customHeight="1" thickTop="1" thickBot="1">
      <c r="A3232" s="352" t="s">
        <v>2540</v>
      </c>
      <c r="B3232" s="215">
        <f>B2436+B2661+B2751+B2831+B2922+B3115+B3231</f>
        <v>885532.65999999968</v>
      </c>
      <c r="C3232" s="210"/>
      <c r="D3232" s="211"/>
      <c r="E3232" s="211"/>
      <c r="F3232" s="210"/>
      <c r="G3232" s="211"/>
      <c r="H3232" s="212"/>
      <c r="I3232" s="164"/>
    </row>
    <row r="3233" spans="1:10" ht="17.25" thickTop="1">
      <c r="A3233" s="353" t="s">
        <v>2536</v>
      </c>
      <c r="B3233" s="297">
        <f>B3232-I3170-I3169-I3153-I3152-I3027-I3026-I2983-I2982-I2981-I2879-I2878-I2868-I2867-I2785-I2784-I2777-I2776-I2560-I2559-I2498-I2497-I2349-I2348-I2329-I2328-I2699-I2698-I2691-I2690-I3097</f>
        <v>796956.37999999966</v>
      </c>
      <c r="C3233" s="295"/>
      <c r="D3233" s="296"/>
      <c r="E3233" s="296"/>
      <c r="F3233" s="295"/>
      <c r="G3233" s="296"/>
      <c r="H3233" s="156"/>
      <c r="I3233" s="216"/>
    </row>
    <row r="3234" spans="1:10" ht="16.5">
      <c r="A3234" s="354" t="s">
        <v>2537</v>
      </c>
      <c r="B3234" s="298">
        <f>'ANEXO 4.1 FONDOS PROPIOS'!H105</f>
        <v>796956.38</v>
      </c>
      <c r="C3234" s="295"/>
      <c r="D3234" s="296"/>
      <c r="E3234" s="296"/>
      <c r="F3234" s="295"/>
      <c r="G3234" s="296"/>
      <c r="H3234" s="156"/>
      <c r="I3234" s="216"/>
      <c r="J3234" s="436">
        <f>B3233-B3234</f>
        <v>0</v>
      </c>
    </row>
    <row r="3235" spans="1:10" ht="16.5">
      <c r="A3235" s="354" t="s">
        <v>3768</v>
      </c>
      <c r="B3235" s="298">
        <f>I3170+I3169+I3153+I3152+I3097+I3027+I3026+I2983+I2982+I2981+I2879+I2878+I2868+I2867+I2785+I2784+I2777+I2776+I2699+I2698+I2691+I2690+I2560+I2559+I2498+I2497+I2349+I2348+I2329+I2328</f>
        <v>88576.28</v>
      </c>
      <c r="C3235" s="295"/>
      <c r="D3235" s="296"/>
      <c r="E3235" s="296"/>
      <c r="F3235" s="295"/>
      <c r="G3235" s="296"/>
      <c r="H3235" s="156"/>
      <c r="I3235" s="216"/>
    </row>
    <row r="3236" spans="1:10" ht="16.5">
      <c r="A3236" s="354" t="s">
        <v>3769</v>
      </c>
      <c r="B3236" s="298">
        <f>'ANEXO 4.2 FODES LIBRE DISPON.'!H50</f>
        <v>88576.28</v>
      </c>
      <c r="C3236" s="295"/>
      <c r="D3236" s="296"/>
      <c r="E3236" s="296"/>
      <c r="F3236" s="295"/>
      <c r="G3236" s="296"/>
      <c r="H3236" s="188"/>
      <c r="I3236" s="216"/>
    </row>
    <row r="3237" spans="1:10" ht="17.25" thickBot="1">
      <c r="A3237" s="355" t="s">
        <v>2541</v>
      </c>
      <c r="B3237" s="299">
        <f>B3234+B3236</f>
        <v>885532.66</v>
      </c>
      <c r="C3237" s="295"/>
      <c r="D3237" s="296"/>
      <c r="E3237" s="296"/>
      <c r="F3237" s="295"/>
      <c r="G3237" s="296"/>
      <c r="H3237" s="156"/>
      <c r="I3237" s="216"/>
    </row>
    <row r="3238" spans="1:10" ht="17.25" thickTop="1">
      <c r="A3238" s="294"/>
      <c r="B3238" s="219">
        <f>B3233+B3235</f>
        <v>885532.65999999968</v>
      </c>
      <c r="C3238" s="295"/>
      <c r="D3238" s="296"/>
      <c r="E3238" s="296"/>
      <c r="F3238" s="295"/>
      <c r="G3238" s="296"/>
      <c r="H3238" s="156"/>
      <c r="I3238" s="216"/>
    </row>
    <row r="3239" spans="1:10" ht="16.5">
      <c r="A3239" s="294"/>
      <c r="B3239" s="219">
        <f>B3232-B3237</f>
        <v>0</v>
      </c>
      <c r="C3239" s="295"/>
      <c r="D3239" s="296"/>
      <c r="E3239" s="296"/>
      <c r="F3239" s="295"/>
      <c r="G3239" s="296"/>
      <c r="H3239" s="156"/>
      <c r="I3239" s="216"/>
    </row>
    <row r="3240" spans="1:10" ht="16.5">
      <c r="A3240" s="294"/>
      <c r="B3240" s="219"/>
      <c r="C3240" s="295"/>
      <c r="D3240" s="296"/>
      <c r="E3240" s="296"/>
      <c r="F3240" s="295"/>
      <c r="G3240" s="296"/>
      <c r="H3240" s="156"/>
      <c r="I3240" s="216"/>
    </row>
    <row r="3241" spans="1:10" ht="16.5">
      <c r="A3241" s="294"/>
      <c r="B3241" s="219"/>
      <c r="C3241" s="295"/>
      <c r="D3241" s="296"/>
      <c r="E3241" s="296"/>
      <c r="F3241" s="295"/>
      <c r="G3241" s="296"/>
      <c r="H3241" s="156"/>
      <c r="I3241" s="216"/>
    </row>
    <row r="3242" spans="1:10" ht="16.5">
      <c r="A3242" s="294"/>
      <c r="B3242" s="219"/>
      <c r="C3242" s="295"/>
      <c r="D3242" s="296"/>
      <c r="E3242" s="296"/>
      <c r="F3242" s="295"/>
      <c r="G3242" s="296"/>
      <c r="H3242" s="156"/>
      <c r="I3242" s="216"/>
    </row>
    <row r="3243" spans="1:10" ht="16.5">
      <c r="A3243" s="294"/>
      <c r="B3243" s="219"/>
      <c r="C3243" s="295"/>
      <c r="D3243" s="296"/>
      <c r="E3243" s="296"/>
      <c r="F3243" s="295"/>
      <c r="G3243" s="296"/>
      <c r="H3243" s="156"/>
      <c r="I3243" s="216"/>
    </row>
    <row r="3244" spans="1:10" ht="16.5">
      <c r="A3244" s="294"/>
      <c r="B3244" s="219"/>
      <c r="C3244" s="295"/>
      <c r="D3244" s="296"/>
      <c r="E3244" s="296"/>
      <c r="F3244" s="295"/>
      <c r="G3244" s="296"/>
      <c r="H3244" s="156"/>
      <c r="I3244" s="216"/>
    </row>
    <row r="3245" spans="1:10" ht="16.5">
      <c r="A3245" s="294"/>
      <c r="B3245" s="219"/>
      <c r="C3245" s="295"/>
      <c r="D3245" s="296"/>
      <c r="E3245" s="296"/>
      <c r="F3245" s="295"/>
      <c r="G3245" s="296"/>
      <c r="H3245" s="156"/>
      <c r="I3245" s="216"/>
    </row>
    <row r="3246" spans="1:10" ht="16.5">
      <c r="A3246" s="294"/>
      <c r="B3246" s="219"/>
      <c r="C3246" s="295"/>
      <c r="D3246" s="296"/>
      <c r="E3246" s="296"/>
      <c r="F3246" s="295"/>
      <c r="G3246" s="296"/>
      <c r="H3246" s="156"/>
      <c r="I3246" s="216"/>
    </row>
    <row r="3247" spans="1:10" ht="16.5">
      <c r="A3247" s="294"/>
      <c r="B3247" s="219"/>
      <c r="C3247" s="295"/>
      <c r="D3247" s="296"/>
      <c r="E3247" s="296"/>
      <c r="F3247" s="295"/>
      <c r="G3247" s="296"/>
      <c r="H3247" s="156"/>
      <c r="I3247" s="216"/>
    </row>
    <row r="3248" spans="1:10" ht="16.5">
      <c r="A3248" s="294"/>
      <c r="B3248" s="219"/>
      <c r="C3248" s="295"/>
      <c r="D3248" s="296"/>
      <c r="E3248" s="296"/>
      <c r="F3248" s="295"/>
      <c r="G3248" s="296"/>
      <c r="H3248" s="156"/>
      <c r="I3248" s="216"/>
    </row>
    <row r="3249" spans="1:9" ht="16.5">
      <c r="A3249" s="294"/>
      <c r="B3249" s="219"/>
      <c r="C3249" s="295"/>
      <c r="D3249" s="296"/>
      <c r="E3249" s="296"/>
      <c r="F3249" s="295"/>
      <c r="G3249" s="296"/>
      <c r="H3249" s="156"/>
      <c r="I3249" s="216"/>
    </row>
    <row r="3250" spans="1:9" ht="16.5">
      <c r="A3250" s="294"/>
      <c r="B3250" s="219"/>
      <c r="C3250" s="295"/>
      <c r="D3250" s="296"/>
      <c r="E3250" s="296"/>
      <c r="F3250" s="295"/>
      <c r="G3250" s="296"/>
      <c r="H3250" s="156"/>
      <c r="I3250" s="216"/>
    </row>
    <row r="3251" spans="1:9" ht="16.5">
      <c r="A3251" s="294"/>
      <c r="B3251" s="219"/>
      <c r="C3251" s="295"/>
      <c r="D3251" s="296"/>
      <c r="E3251" s="296"/>
      <c r="F3251" s="295"/>
      <c r="G3251" s="296"/>
      <c r="H3251" s="156"/>
      <c r="I3251" s="216"/>
    </row>
    <row r="3252" spans="1:9" ht="16.5">
      <c r="A3252" s="294"/>
      <c r="B3252" s="219"/>
      <c r="C3252" s="295"/>
      <c r="D3252" s="296"/>
      <c r="E3252" s="296"/>
      <c r="F3252" s="295"/>
      <c r="G3252" s="296"/>
      <c r="H3252" s="156"/>
      <c r="I3252" s="216"/>
    </row>
    <row r="3253" spans="1:9" ht="16.5">
      <c r="A3253" s="294"/>
      <c r="B3253" s="219"/>
      <c r="C3253" s="295"/>
      <c r="D3253" s="296"/>
      <c r="E3253" s="296"/>
      <c r="F3253" s="295"/>
      <c r="G3253" s="296"/>
      <c r="H3253" s="156"/>
      <c r="I3253" s="216"/>
    </row>
    <row r="3254" spans="1:9" ht="16.5">
      <c r="A3254" s="294"/>
      <c r="B3254" s="219"/>
      <c r="C3254" s="295"/>
      <c r="D3254" s="296"/>
      <c r="E3254" s="296"/>
      <c r="F3254" s="295"/>
      <c r="G3254" s="296"/>
      <c r="H3254" s="156"/>
      <c r="I3254" s="216"/>
    </row>
    <row r="3255" spans="1:9" ht="16.5">
      <c r="A3255" s="294"/>
      <c r="B3255" s="219"/>
      <c r="C3255" s="295"/>
      <c r="D3255" s="296"/>
      <c r="E3255" s="296"/>
      <c r="F3255" s="295"/>
      <c r="G3255" s="296"/>
      <c r="H3255" s="156"/>
      <c r="I3255" s="216"/>
    </row>
    <row r="3256" spans="1:9" ht="16.5">
      <c r="A3256" s="294"/>
      <c r="B3256" s="219"/>
      <c r="C3256" s="295"/>
      <c r="D3256" s="296"/>
      <c r="E3256" s="296"/>
      <c r="F3256" s="295"/>
      <c r="G3256" s="296"/>
      <c r="H3256" s="156"/>
      <c r="I3256" s="216"/>
    </row>
    <row r="3257" spans="1:9" ht="16.5">
      <c r="A3257" s="294"/>
      <c r="B3257" s="219"/>
      <c r="C3257" s="295"/>
      <c r="D3257" s="296"/>
      <c r="E3257" s="296"/>
      <c r="F3257" s="295"/>
      <c r="G3257" s="296"/>
      <c r="H3257" s="156"/>
      <c r="I3257" s="216"/>
    </row>
    <row r="3258" spans="1:9" ht="16.5">
      <c r="A3258" s="294"/>
      <c r="B3258" s="219"/>
      <c r="C3258" s="295"/>
      <c r="D3258" s="296"/>
      <c r="E3258" s="296"/>
      <c r="F3258" s="295"/>
      <c r="G3258" s="296"/>
      <c r="H3258" s="156"/>
      <c r="I3258" s="216"/>
    </row>
    <row r="3259" spans="1:9" ht="16.5">
      <c r="A3259" s="294"/>
      <c r="B3259" s="219"/>
      <c r="C3259" s="295"/>
      <c r="D3259" s="296"/>
      <c r="E3259" s="296"/>
      <c r="F3259" s="295"/>
      <c r="G3259" s="296"/>
      <c r="H3259" s="156"/>
      <c r="I3259" s="216"/>
    </row>
    <row r="3260" spans="1:9" ht="16.5">
      <c r="A3260" s="294"/>
      <c r="B3260" s="219"/>
      <c r="C3260" s="295"/>
      <c r="D3260" s="296"/>
      <c r="E3260" s="296"/>
      <c r="F3260" s="295"/>
      <c r="G3260" s="296"/>
      <c r="H3260" s="156"/>
      <c r="I3260" s="216"/>
    </row>
    <row r="3261" spans="1:9" ht="16.5">
      <c r="A3261" s="294"/>
      <c r="B3261" s="219"/>
      <c r="C3261" s="295"/>
      <c r="D3261" s="296"/>
      <c r="E3261" s="296"/>
      <c r="F3261" s="295"/>
      <c r="G3261" s="296"/>
      <c r="H3261" s="156"/>
      <c r="I3261" s="216"/>
    </row>
    <row r="3262" spans="1:9" ht="16.5">
      <c r="A3262" s="294"/>
      <c r="B3262" s="219"/>
      <c r="C3262" s="295"/>
      <c r="D3262" s="296"/>
      <c r="E3262" s="296"/>
      <c r="F3262" s="295"/>
      <c r="G3262" s="296"/>
      <c r="H3262" s="156"/>
      <c r="I3262" s="216"/>
    </row>
    <row r="3263" spans="1:9" ht="16.5">
      <c r="A3263" s="294"/>
      <c r="B3263" s="219"/>
      <c r="C3263" s="295"/>
      <c r="D3263" s="296"/>
      <c r="E3263" s="296"/>
      <c r="F3263" s="295"/>
      <c r="G3263" s="296"/>
      <c r="H3263" s="156"/>
      <c r="I3263" s="216"/>
    </row>
    <row r="3264" spans="1:9" ht="16.5">
      <c r="A3264" s="294"/>
      <c r="B3264" s="219"/>
      <c r="C3264" s="295"/>
      <c r="D3264" s="296"/>
      <c r="E3264" s="296"/>
      <c r="F3264" s="295"/>
      <c r="G3264" s="296"/>
      <c r="H3264" s="156"/>
      <c r="I3264" s="216"/>
    </row>
    <row r="3265" spans="1:9" ht="16.5">
      <c r="A3265" s="294"/>
      <c r="B3265" s="219"/>
      <c r="C3265" s="295"/>
      <c r="D3265" s="296"/>
      <c r="E3265" s="296"/>
      <c r="F3265" s="295"/>
      <c r="G3265" s="296"/>
      <c r="H3265" s="156"/>
      <c r="I3265" s="216"/>
    </row>
    <row r="3266" spans="1:9" ht="16.5">
      <c r="A3266" s="294"/>
      <c r="B3266" s="219"/>
      <c r="C3266" s="295"/>
      <c r="D3266" s="296"/>
      <c r="E3266" s="296"/>
      <c r="F3266" s="295"/>
      <c r="G3266" s="296"/>
      <c r="H3266" s="156"/>
      <c r="I3266" s="216"/>
    </row>
    <row r="3267" spans="1:9" ht="16.5">
      <c r="A3267" s="294"/>
      <c r="B3267" s="219"/>
      <c r="C3267" s="295"/>
      <c r="D3267" s="296"/>
      <c r="E3267" s="296"/>
      <c r="F3267" s="295"/>
      <c r="G3267" s="296"/>
      <c r="H3267" s="156"/>
      <c r="I3267" s="216"/>
    </row>
    <row r="3268" spans="1:9" ht="16.5">
      <c r="A3268" s="294"/>
      <c r="B3268" s="219"/>
      <c r="C3268" s="295"/>
      <c r="D3268" s="296"/>
      <c r="E3268" s="296"/>
      <c r="F3268" s="295"/>
      <c r="G3268" s="296"/>
      <c r="H3268" s="156"/>
      <c r="I3268" s="216"/>
    </row>
    <row r="3269" spans="1:9" ht="16.5">
      <c r="A3269" s="294"/>
      <c r="B3269" s="219"/>
      <c r="C3269" s="295"/>
      <c r="D3269" s="296"/>
      <c r="E3269" s="296"/>
      <c r="F3269" s="295"/>
      <c r="G3269" s="296"/>
      <c r="H3269" s="156"/>
      <c r="I3269" s="216"/>
    </row>
    <row r="3270" spans="1:9" ht="16.5">
      <c r="A3270" s="294"/>
      <c r="B3270" s="219"/>
      <c r="C3270" s="295"/>
      <c r="D3270" s="296"/>
      <c r="E3270" s="296"/>
      <c r="F3270" s="295"/>
      <c r="G3270" s="296"/>
      <c r="H3270" s="156"/>
      <c r="I3270" s="216"/>
    </row>
    <row r="3271" spans="1:9" ht="16.5">
      <c r="A3271" s="294"/>
      <c r="B3271" s="219"/>
      <c r="C3271" s="295"/>
      <c r="D3271" s="296"/>
      <c r="E3271" s="296"/>
      <c r="F3271" s="295"/>
      <c r="G3271" s="296"/>
      <c r="H3271" s="156"/>
      <c r="I3271" s="216"/>
    </row>
    <row r="3272" spans="1:9" ht="27" customHeight="1" thickBot="1">
      <c r="A3272" s="323" t="s">
        <v>3692</v>
      </c>
      <c r="B3272" s="112"/>
      <c r="C3272" s="113"/>
      <c r="D3272" s="114"/>
      <c r="E3272" s="114"/>
      <c r="F3272" s="114"/>
      <c r="G3272" s="114"/>
      <c r="H3272" s="35"/>
      <c r="I3272" s="36"/>
    </row>
    <row r="3273" spans="1:9" ht="31.5" customHeight="1" thickTop="1">
      <c r="A3273" s="319" t="s">
        <v>35</v>
      </c>
      <c r="B3273" s="37" t="s">
        <v>36</v>
      </c>
      <c r="C3273" s="5" t="s">
        <v>37</v>
      </c>
      <c r="D3273" s="5" t="s">
        <v>38</v>
      </c>
      <c r="E3273" s="5" t="s">
        <v>39</v>
      </c>
      <c r="F3273" s="5" t="s">
        <v>40</v>
      </c>
      <c r="G3273" s="5" t="s">
        <v>41</v>
      </c>
      <c r="H3273" s="115" t="s">
        <v>42</v>
      </c>
      <c r="I3273" s="138" t="s">
        <v>43</v>
      </c>
    </row>
    <row r="3274" spans="1:9" ht="24.75" customHeight="1">
      <c r="A3274" s="20" t="s">
        <v>3780</v>
      </c>
      <c r="B3274" s="331">
        <v>12000</v>
      </c>
      <c r="C3274" s="12">
        <v>1</v>
      </c>
      <c r="D3274" s="9" t="s">
        <v>13</v>
      </c>
      <c r="E3274" s="9" t="s">
        <v>6</v>
      </c>
      <c r="F3274" s="9" t="s">
        <v>45</v>
      </c>
      <c r="G3274" s="9" t="s">
        <v>46</v>
      </c>
      <c r="H3274" s="9" t="s">
        <v>153</v>
      </c>
      <c r="I3274" s="465"/>
    </row>
    <row r="3275" spans="1:9" ht="16.5" customHeight="1">
      <c r="A3275" s="19" t="s">
        <v>344</v>
      </c>
      <c r="B3275" s="467">
        <v>6000</v>
      </c>
      <c r="C3275" s="12">
        <v>1</v>
      </c>
      <c r="D3275" s="9" t="s">
        <v>13</v>
      </c>
      <c r="E3275" s="9" t="s">
        <v>6</v>
      </c>
      <c r="F3275" s="9" t="s">
        <v>45</v>
      </c>
      <c r="G3275" s="9" t="s">
        <v>46</v>
      </c>
      <c r="H3275" s="9" t="s">
        <v>153</v>
      </c>
      <c r="I3275" s="465"/>
    </row>
    <row r="3276" spans="1:9" ht="16.5" customHeight="1">
      <c r="A3276" s="19" t="s">
        <v>3781</v>
      </c>
      <c r="B3276" s="466">
        <v>6000</v>
      </c>
      <c r="C3276" s="12">
        <v>1</v>
      </c>
      <c r="D3276" s="9" t="s">
        <v>13</v>
      </c>
      <c r="E3276" s="9" t="s">
        <v>6</v>
      </c>
      <c r="F3276" s="9" t="s">
        <v>45</v>
      </c>
      <c r="G3276" s="9" t="s">
        <v>46</v>
      </c>
      <c r="H3276" s="9" t="s">
        <v>153</v>
      </c>
      <c r="I3276" s="83">
        <f>B3276+B3274+B3275</f>
        <v>24000</v>
      </c>
    </row>
    <row r="3277" spans="1:9" ht="23.25" customHeight="1">
      <c r="A3277" s="30" t="s">
        <v>3906</v>
      </c>
      <c r="B3277" s="466">
        <v>1000</v>
      </c>
      <c r="C3277" s="12">
        <v>1</v>
      </c>
      <c r="D3277" s="9" t="s">
        <v>13</v>
      </c>
      <c r="E3277" s="9" t="s">
        <v>6</v>
      </c>
      <c r="F3277" s="9" t="s">
        <v>44</v>
      </c>
      <c r="G3277" s="9" t="s">
        <v>3291</v>
      </c>
      <c r="H3277" s="9" t="s">
        <v>155</v>
      </c>
      <c r="I3277" s="83"/>
    </row>
    <row r="3278" spans="1:9">
      <c r="A3278" s="30" t="s">
        <v>3904</v>
      </c>
      <c r="B3278" s="466">
        <v>500</v>
      </c>
      <c r="C3278" s="12">
        <v>1</v>
      </c>
      <c r="D3278" s="9" t="s">
        <v>13</v>
      </c>
      <c r="E3278" s="9" t="s">
        <v>6</v>
      </c>
      <c r="F3278" s="9" t="s">
        <v>44</v>
      </c>
      <c r="G3278" s="9" t="s">
        <v>3291</v>
      </c>
      <c r="H3278" s="9" t="s">
        <v>155</v>
      </c>
      <c r="I3278" s="83"/>
    </row>
    <row r="3279" spans="1:9" ht="14.25" customHeight="1">
      <c r="A3279" s="30" t="s">
        <v>3907</v>
      </c>
      <c r="B3279" s="466">
        <v>500</v>
      </c>
      <c r="C3279" s="12">
        <v>1</v>
      </c>
      <c r="D3279" s="9" t="s">
        <v>13</v>
      </c>
      <c r="E3279" s="9" t="s">
        <v>6</v>
      </c>
      <c r="F3279" s="9" t="s">
        <v>44</v>
      </c>
      <c r="G3279" s="9" t="s">
        <v>3291</v>
      </c>
      <c r="H3279" s="9" t="s">
        <v>155</v>
      </c>
      <c r="I3279" s="83">
        <f>B3279+B3277+B3278</f>
        <v>2000</v>
      </c>
    </row>
    <row r="3280" spans="1:9">
      <c r="A3280" s="20" t="s">
        <v>2969</v>
      </c>
      <c r="B3280" s="14">
        <f>3*300</f>
        <v>900</v>
      </c>
      <c r="C3280" s="12">
        <v>1</v>
      </c>
      <c r="D3280" s="9" t="s">
        <v>13</v>
      </c>
      <c r="E3280" s="9" t="s">
        <v>6</v>
      </c>
      <c r="F3280" s="9" t="s">
        <v>44</v>
      </c>
      <c r="G3280" s="9" t="s">
        <v>3291</v>
      </c>
      <c r="H3280" s="9" t="s">
        <v>156</v>
      </c>
      <c r="I3280" s="83">
        <f t="shared" ref="I3280:I3291" si="25">B3280</f>
        <v>900</v>
      </c>
    </row>
    <row r="3281" spans="1:9" ht="24" customHeight="1">
      <c r="A3281" s="107" t="s">
        <v>4075</v>
      </c>
      <c r="B3281" s="14">
        <v>975</v>
      </c>
      <c r="C3281" s="12">
        <v>1</v>
      </c>
      <c r="D3281" s="9" t="s">
        <v>13</v>
      </c>
      <c r="E3281" s="9" t="s">
        <v>6</v>
      </c>
      <c r="F3281" s="9" t="s">
        <v>45</v>
      </c>
      <c r="G3281" s="9" t="s">
        <v>46</v>
      </c>
      <c r="H3281" s="9" t="s">
        <v>157</v>
      </c>
      <c r="I3281" s="83"/>
    </row>
    <row r="3282" spans="1:9" ht="15.75" customHeight="1">
      <c r="A3282" s="107" t="s">
        <v>4076</v>
      </c>
      <c r="B3282" s="14">
        <v>487.5</v>
      </c>
      <c r="C3282" s="12">
        <v>1</v>
      </c>
      <c r="D3282" s="9" t="s">
        <v>13</v>
      </c>
      <c r="E3282" s="9" t="s">
        <v>6</v>
      </c>
      <c r="F3282" s="9" t="s">
        <v>45</v>
      </c>
      <c r="G3282" s="9" t="s">
        <v>46</v>
      </c>
      <c r="H3282" s="9" t="s">
        <v>157</v>
      </c>
      <c r="I3282" s="83"/>
    </row>
    <row r="3283" spans="1:9" ht="22.5" customHeight="1">
      <c r="A3283" s="107" t="s">
        <v>4077</v>
      </c>
      <c r="B3283" s="14">
        <v>487.5</v>
      </c>
      <c r="C3283" s="12">
        <v>1</v>
      </c>
      <c r="D3283" s="9" t="s">
        <v>13</v>
      </c>
      <c r="E3283" s="9" t="s">
        <v>6</v>
      </c>
      <c r="F3283" s="9" t="s">
        <v>45</v>
      </c>
      <c r="G3283" s="9" t="s">
        <v>46</v>
      </c>
      <c r="H3283" s="9" t="s">
        <v>157</v>
      </c>
      <c r="I3283" s="83">
        <f>B3283+B3281+B3282</f>
        <v>1950</v>
      </c>
    </row>
    <row r="3284" spans="1:9" ht="25.5" customHeight="1">
      <c r="A3284" s="85" t="s">
        <v>4078</v>
      </c>
      <c r="B3284" s="81">
        <v>130</v>
      </c>
      <c r="C3284" s="15" t="s">
        <v>44</v>
      </c>
      <c r="D3284" s="9" t="s">
        <v>13</v>
      </c>
      <c r="E3284" s="9" t="s">
        <v>6</v>
      </c>
      <c r="F3284" s="15" t="s">
        <v>45</v>
      </c>
      <c r="G3284" s="15" t="s">
        <v>46</v>
      </c>
      <c r="H3284" s="9" t="s">
        <v>157</v>
      </c>
      <c r="I3284" s="83"/>
    </row>
    <row r="3285" spans="1:9" ht="15.75" customHeight="1">
      <c r="A3285" s="85" t="s">
        <v>3989</v>
      </c>
      <c r="B3285" s="81">
        <v>65</v>
      </c>
      <c r="C3285" s="15" t="s">
        <v>44</v>
      </c>
      <c r="D3285" s="9" t="s">
        <v>13</v>
      </c>
      <c r="E3285" s="9" t="s">
        <v>6</v>
      </c>
      <c r="F3285" s="15" t="s">
        <v>45</v>
      </c>
      <c r="G3285" s="15" t="s">
        <v>46</v>
      </c>
      <c r="H3285" s="9" t="s">
        <v>157</v>
      </c>
      <c r="I3285" s="83"/>
    </row>
    <row r="3286" spans="1:9" ht="24.75" customHeight="1">
      <c r="A3286" s="85" t="s">
        <v>4079</v>
      </c>
      <c r="B3286" s="81">
        <v>65</v>
      </c>
      <c r="C3286" s="15" t="s">
        <v>44</v>
      </c>
      <c r="D3286" s="9" t="s">
        <v>13</v>
      </c>
      <c r="E3286" s="9" t="s">
        <v>6</v>
      </c>
      <c r="F3286" s="15" t="s">
        <v>45</v>
      </c>
      <c r="G3286" s="15" t="s">
        <v>46</v>
      </c>
      <c r="H3286" s="9" t="s">
        <v>157</v>
      </c>
      <c r="I3286" s="83">
        <f>B3286+B3284+B3285</f>
        <v>260</v>
      </c>
    </row>
    <row r="3287" spans="1:9" ht="24.75" customHeight="1">
      <c r="A3287" s="107" t="s">
        <v>4080</v>
      </c>
      <c r="B3287" s="14">
        <v>1007.5</v>
      </c>
      <c r="C3287" s="12">
        <v>1</v>
      </c>
      <c r="D3287" s="9" t="s">
        <v>13</v>
      </c>
      <c r="E3287" s="9" t="s">
        <v>6</v>
      </c>
      <c r="F3287" s="9" t="s">
        <v>45</v>
      </c>
      <c r="G3287" s="9" t="s">
        <v>46</v>
      </c>
      <c r="H3287" s="9" t="s">
        <v>161</v>
      </c>
      <c r="I3287" s="83"/>
    </row>
    <row r="3288" spans="1:9" ht="14.25" customHeight="1">
      <c r="A3288" s="107" t="s">
        <v>4081</v>
      </c>
      <c r="B3288" s="14">
        <v>503.75</v>
      </c>
      <c r="C3288" s="12">
        <v>1</v>
      </c>
      <c r="D3288" s="9" t="s">
        <v>13</v>
      </c>
      <c r="E3288" s="9" t="s">
        <v>6</v>
      </c>
      <c r="F3288" s="9" t="s">
        <v>45</v>
      </c>
      <c r="G3288" s="9" t="s">
        <v>46</v>
      </c>
      <c r="H3288" s="9" t="s">
        <v>161</v>
      </c>
      <c r="I3288" s="83"/>
    </row>
    <row r="3289" spans="1:9" ht="24" customHeight="1">
      <c r="A3289" s="107" t="s">
        <v>4082</v>
      </c>
      <c r="B3289" s="14">
        <v>503.75</v>
      </c>
      <c r="C3289" s="12">
        <v>1</v>
      </c>
      <c r="D3289" s="9" t="s">
        <v>13</v>
      </c>
      <c r="E3289" s="9" t="s">
        <v>6</v>
      </c>
      <c r="F3289" s="9" t="s">
        <v>45</v>
      </c>
      <c r="G3289" s="9" t="s">
        <v>46</v>
      </c>
      <c r="H3289" s="9" t="s">
        <v>161</v>
      </c>
      <c r="I3289" s="83">
        <f>B3289+B3287+B3288</f>
        <v>2015</v>
      </c>
    </row>
    <row r="3290" spans="1:9" ht="25.5" customHeight="1">
      <c r="A3290" s="20" t="s">
        <v>4600</v>
      </c>
      <c r="B3290" s="14"/>
      <c r="C3290" s="12">
        <v>1</v>
      </c>
      <c r="D3290" s="9" t="s">
        <v>13</v>
      </c>
      <c r="E3290" s="9" t="s">
        <v>6</v>
      </c>
      <c r="F3290" s="9" t="s">
        <v>44</v>
      </c>
      <c r="G3290" s="9" t="s">
        <v>3291</v>
      </c>
      <c r="H3290" s="9" t="s">
        <v>164</v>
      </c>
      <c r="I3290" s="83">
        <f t="shared" si="25"/>
        <v>0</v>
      </c>
    </row>
    <row r="3291" spans="1:9" ht="25.5" customHeight="1">
      <c r="A3291" s="20" t="s">
        <v>3023</v>
      </c>
      <c r="B3291" s="14">
        <f>3*60</f>
        <v>180</v>
      </c>
      <c r="C3291" s="12">
        <v>1</v>
      </c>
      <c r="D3291" s="9" t="s">
        <v>13</v>
      </c>
      <c r="E3291" s="9" t="s">
        <v>6</v>
      </c>
      <c r="F3291" s="9" t="s">
        <v>44</v>
      </c>
      <c r="G3291" s="9" t="s">
        <v>3291</v>
      </c>
      <c r="H3291" s="9" t="s">
        <v>164</v>
      </c>
      <c r="I3291" s="83">
        <f t="shared" si="25"/>
        <v>180</v>
      </c>
    </row>
    <row r="3292" spans="1:9">
      <c r="A3292" s="20" t="s">
        <v>800</v>
      </c>
      <c r="B3292" s="14">
        <v>110</v>
      </c>
      <c r="C3292" s="73" t="s">
        <v>44</v>
      </c>
      <c r="D3292" s="9" t="s">
        <v>13</v>
      </c>
      <c r="E3292" s="9" t="s">
        <v>6</v>
      </c>
      <c r="F3292" s="9" t="s">
        <v>45</v>
      </c>
      <c r="G3292" s="9" t="s">
        <v>46</v>
      </c>
      <c r="H3292" s="18">
        <v>54105</v>
      </c>
      <c r="I3292" s="83"/>
    </row>
    <row r="3293" spans="1:9">
      <c r="A3293" s="20" t="s">
        <v>402</v>
      </c>
      <c r="B3293" s="14">
        <v>60</v>
      </c>
      <c r="C3293" s="73" t="s">
        <v>44</v>
      </c>
      <c r="D3293" s="9" t="s">
        <v>13</v>
      </c>
      <c r="E3293" s="9" t="s">
        <v>6</v>
      </c>
      <c r="F3293" s="73" t="s">
        <v>45</v>
      </c>
      <c r="G3293" s="73" t="s">
        <v>46</v>
      </c>
      <c r="H3293" s="18">
        <v>54105</v>
      </c>
      <c r="I3293" s="83"/>
    </row>
    <row r="3294" spans="1:9">
      <c r="A3294" s="20" t="s">
        <v>2759</v>
      </c>
      <c r="B3294" s="14">
        <v>20</v>
      </c>
      <c r="C3294" s="73" t="s">
        <v>44</v>
      </c>
      <c r="D3294" s="9" t="s">
        <v>13</v>
      </c>
      <c r="E3294" s="9" t="s">
        <v>6</v>
      </c>
      <c r="F3294" s="73" t="s">
        <v>45</v>
      </c>
      <c r="G3294" s="73" t="s">
        <v>46</v>
      </c>
      <c r="H3294" s="18">
        <v>54105</v>
      </c>
      <c r="I3294" s="83"/>
    </row>
    <row r="3295" spans="1:9">
      <c r="A3295" s="20" t="s">
        <v>2760</v>
      </c>
      <c r="B3295" s="14">
        <v>12</v>
      </c>
      <c r="C3295" s="73" t="s">
        <v>44</v>
      </c>
      <c r="D3295" s="9" t="s">
        <v>13</v>
      </c>
      <c r="E3295" s="9" t="s">
        <v>6</v>
      </c>
      <c r="F3295" s="73" t="s">
        <v>45</v>
      </c>
      <c r="G3295" s="73" t="s">
        <v>46</v>
      </c>
      <c r="H3295" s="18">
        <v>54105</v>
      </c>
      <c r="I3295" s="83"/>
    </row>
    <row r="3296" spans="1:9">
      <c r="A3296" s="20" t="s">
        <v>2761</v>
      </c>
      <c r="B3296" s="14">
        <v>14</v>
      </c>
      <c r="C3296" s="73" t="s">
        <v>44</v>
      </c>
      <c r="D3296" s="9" t="s">
        <v>13</v>
      </c>
      <c r="E3296" s="9" t="s">
        <v>6</v>
      </c>
      <c r="F3296" s="73" t="s">
        <v>45</v>
      </c>
      <c r="G3296" s="73" t="s">
        <v>46</v>
      </c>
      <c r="H3296" s="18">
        <v>54105</v>
      </c>
      <c r="I3296" s="83"/>
    </row>
    <row r="3297" spans="1:9">
      <c r="A3297" s="20" t="s">
        <v>421</v>
      </c>
      <c r="B3297" s="14">
        <v>12</v>
      </c>
      <c r="C3297" s="73" t="s">
        <v>44</v>
      </c>
      <c r="D3297" s="9" t="s">
        <v>13</v>
      </c>
      <c r="E3297" s="9" t="s">
        <v>6</v>
      </c>
      <c r="F3297" s="73" t="s">
        <v>45</v>
      </c>
      <c r="G3297" s="73" t="s">
        <v>46</v>
      </c>
      <c r="H3297" s="18">
        <v>54105</v>
      </c>
      <c r="I3297" s="83"/>
    </row>
    <row r="3298" spans="1:9">
      <c r="A3298" s="20" t="s">
        <v>2762</v>
      </c>
      <c r="B3298" s="14">
        <v>13</v>
      </c>
      <c r="C3298" s="73" t="s">
        <v>44</v>
      </c>
      <c r="D3298" s="9" t="s">
        <v>13</v>
      </c>
      <c r="E3298" s="9" t="s">
        <v>6</v>
      </c>
      <c r="F3298" s="73" t="s">
        <v>45</v>
      </c>
      <c r="G3298" s="73" t="s">
        <v>46</v>
      </c>
      <c r="H3298" s="18">
        <v>54105</v>
      </c>
      <c r="I3298" s="83"/>
    </row>
    <row r="3299" spans="1:9" ht="17.25" customHeight="1">
      <c r="A3299" s="20" t="s">
        <v>2763</v>
      </c>
      <c r="B3299" s="14">
        <v>10</v>
      </c>
      <c r="C3299" s="73" t="s">
        <v>44</v>
      </c>
      <c r="D3299" s="9" t="s">
        <v>13</v>
      </c>
      <c r="E3299" s="9" t="s">
        <v>6</v>
      </c>
      <c r="F3299" s="73" t="s">
        <v>45</v>
      </c>
      <c r="G3299" s="73" t="s">
        <v>46</v>
      </c>
      <c r="H3299" s="18">
        <v>54105</v>
      </c>
      <c r="I3299" s="83"/>
    </row>
    <row r="3300" spans="1:9">
      <c r="A3300" s="20" t="s">
        <v>614</v>
      </c>
      <c r="B3300" s="14">
        <v>7</v>
      </c>
      <c r="C3300" s="73" t="s">
        <v>44</v>
      </c>
      <c r="D3300" s="9" t="s">
        <v>13</v>
      </c>
      <c r="E3300" s="9" t="s">
        <v>6</v>
      </c>
      <c r="F3300" s="73" t="s">
        <v>45</v>
      </c>
      <c r="G3300" s="73" t="s">
        <v>46</v>
      </c>
      <c r="H3300" s="18">
        <v>54105</v>
      </c>
      <c r="I3300" s="83"/>
    </row>
    <row r="3301" spans="1:9">
      <c r="A3301" s="20" t="s">
        <v>2764</v>
      </c>
      <c r="B3301" s="14">
        <v>8</v>
      </c>
      <c r="C3301" s="73" t="s">
        <v>44</v>
      </c>
      <c r="D3301" s="9" t="s">
        <v>13</v>
      </c>
      <c r="E3301" s="9" t="s">
        <v>6</v>
      </c>
      <c r="F3301" s="73" t="s">
        <v>45</v>
      </c>
      <c r="G3301" s="73" t="s">
        <v>46</v>
      </c>
      <c r="H3301" s="18">
        <v>54105</v>
      </c>
      <c r="I3301" s="83"/>
    </row>
    <row r="3302" spans="1:9">
      <c r="A3302" s="20" t="s">
        <v>2765</v>
      </c>
      <c r="B3302" s="14">
        <v>10</v>
      </c>
      <c r="C3302" s="73" t="s">
        <v>44</v>
      </c>
      <c r="D3302" s="9" t="s">
        <v>13</v>
      </c>
      <c r="E3302" s="9" t="s">
        <v>6</v>
      </c>
      <c r="F3302" s="73" t="s">
        <v>45</v>
      </c>
      <c r="G3302" s="73" t="s">
        <v>46</v>
      </c>
      <c r="H3302" s="18">
        <v>54105</v>
      </c>
      <c r="I3302" s="83"/>
    </row>
    <row r="3303" spans="1:9">
      <c r="A3303" s="20" t="s">
        <v>2766</v>
      </c>
      <c r="B3303" s="14">
        <v>10</v>
      </c>
      <c r="C3303" s="73" t="s">
        <v>44</v>
      </c>
      <c r="D3303" s="9" t="s">
        <v>13</v>
      </c>
      <c r="E3303" s="9" t="s">
        <v>6</v>
      </c>
      <c r="F3303" s="73" t="s">
        <v>45</v>
      </c>
      <c r="G3303" s="73" t="s">
        <v>46</v>
      </c>
      <c r="H3303" s="18">
        <v>54105</v>
      </c>
      <c r="I3303" s="83">
        <f>B3303+B3293+B3292+B3294+B3295+B3296+B3297+B3298+B3299+B3300+B3301+B3302</f>
        <v>286</v>
      </c>
    </row>
    <row r="3304" spans="1:9" ht="14.25" customHeight="1">
      <c r="A3304" s="21" t="s">
        <v>2749</v>
      </c>
      <c r="B3304" s="81">
        <v>12</v>
      </c>
      <c r="C3304" s="73" t="s">
        <v>44</v>
      </c>
      <c r="D3304" s="9" t="s">
        <v>13</v>
      </c>
      <c r="E3304" s="9" t="s">
        <v>6</v>
      </c>
      <c r="F3304" s="73" t="s">
        <v>45</v>
      </c>
      <c r="G3304" s="73" t="s">
        <v>46</v>
      </c>
      <c r="H3304" s="18">
        <v>54107</v>
      </c>
      <c r="I3304" s="83">
        <f>B3304</f>
        <v>12</v>
      </c>
    </row>
    <row r="3305" spans="1:9" ht="15" customHeight="1">
      <c r="A3305" s="21" t="s">
        <v>802</v>
      </c>
      <c r="B3305" s="81">
        <v>8</v>
      </c>
      <c r="C3305" s="73" t="s">
        <v>44</v>
      </c>
      <c r="D3305" s="9" t="s">
        <v>13</v>
      </c>
      <c r="E3305" s="9" t="s">
        <v>6</v>
      </c>
      <c r="F3305" s="73" t="s">
        <v>45</v>
      </c>
      <c r="G3305" s="73" t="s">
        <v>46</v>
      </c>
      <c r="H3305" s="18">
        <v>54114</v>
      </c>
      <c r="I3305" s="82"/>
    </row>
    <row r="3306" spans="1:9" ht="13.5" customHeight="1">
      <c r="A3306" s="21" t="s">
        <v>636</v>
      </c>
      <c r="B3306" s="81">
        <v>4</v>
      </c>
      <c r="C3306" s="73" t="s">
        <v>44</v>
      </c>
      <c r="D3306" s="9" t="s">
        <v>13</v>
      </c>
      <c r="E3306" s="9" t="s">
        <v>6</v>
      </c>
      <c r="F3306" s="73" t="s">
        <v>45</v>
      </c>
      <c r="G3306" s="73" t="s">
        <v>46</v>
      </c>
      <c r="H3306" s="18">
        <v>54114</v>
      </c>
      <c r="I3306" s="82"/>
    </row>
    <row r="3307" spans="1:9">
      <c r="A3307" s="22" t="s">
        <v>3367</v>
      </c>
      <c r="B3307" s="81">
        <v>12</v>
      </c>
      <c r="C3307" s="15" t="s">
        <v>44</v>
      </c>
      <c r="D3307" s="9" t="s">
        <v>13</v>
      </c>
      <c r="E3307" s="9" t="s">
        <v>6</v>
      </c>
      <c r="F3307" s="15" t="s">
        <v>45</v>
      </c>
      <c r="G3307" s="15" t="s">
        <v>46</v>
      </c>
      <c r="H3307" s="15" t="s">
        <v>175</v>
      </c>
      <c r="I3307" s="82"/>
    </row>
    <row r="3308" spans="1:9">
      <c r="A3308" s="22" t="s">
        <v>3368</v>
      </c>
      <c r="B3308" s="81">
        <v>10</v>
      </c>
      <c r="C3308" s="15" t="s">
        <v>44</v>
      </c>
      <c r="D3308" s="9" t="s">
        <v>13</v>
      </c>
      <c r="E3308" s="9" t="s">
        <v>6</v>
      </c>
      <c r="F3308" s="15" t="s">
        <v>45</v>
      </c>
      <c r="G3308" s="15" t="s">
        <v>46</v>
      </c>
      <c r="H3308" s="18">
        <v>54114</v>
      </c>
      <c r="I3308" s="82"/>
    </row>
    <row r="3309" spans="1:9">
      <c r="A3309" s="21" t="s">
        <v>373</v>
      </c>
      <c r="B3309" s="17">
        <v>10</v>
      </c>
      <c r="C3309" s="73" t="s">
        <v>44</v>
      </c>
      <c r="D3309" s="9" t="s">
        <v>13</v>
      </c>
      <c r="E3309" s="9" t="s">
        <v>6</v>
      </c>
      <c r="F3309" s="73" t="s">
        <v>45</v>
      </c>
      <c r="G3309" s="73" t="s">
        <v>46</v>
      </c>
      <c r="H3309" s="15">
        <v>54114</v>
      </c>
      <c r="I3309" s="82"/>
    </row>
    <row r="3310" spans="1:9">
      <c r="A3310" s="21" t="s">
        <v>3373</v>
      </c>
      <c r="B3310" s="17">
        <v>16</v>
      </c>
      <c r="C3310" s="15" t="s">
        <v>44</v>
      </c>
      <c r="D3310" s="9" t="s">
        <v>13</v>
      </c>
      <c r="E3310" s="9" t="s">
        <v>6</v>
      </c>
      <c r="F3310" s="15" t="s">
        <v>45</v>
      </c>
      <c r="G3310" s="15" t="s">
        <v>46</v>
      </c>
      <c r="H3310" s="18">
        <v>54114</v>
      </c>
      <c r="I3310" s="82"/>
    </row>
    <row r="3311" spans="1:9">
      <c r="A3311" s="21" t="s">
        <v>449</v>
      </c>
      <c r="B3311" s="17">
        <v>20</v>
      </c>
      <c r="C3311" s="15" t="s">
        <v>44</v>
      </c>
      <c r="D3311" s="9" t="s">
        <v>13</v>
      </c>
      <c r="E3311" s="9" t="s">
        <v>6</v>
      </c>
      <c r="F3311" s="15" t="s">
        <v>45</v>
      </c>
      <c r="G3311" s="15" t="s">
        <v>46</v>
      </c>
      <c r="H3311" s="18">
        <v>54114</v>
      </c>
      <c r="I3311" s="82"/>
    </row>
    <row r="3312" spans="1:9">
      <c r="A3312" s="21" t="s">
        <v>2791</v>
      </c>
      <c r="B3312" s="17">
        <v>3</v>
      </c>
      <c r="C3312" s="15" t="s">
        <v>44</v>
      </c>
      <c r="D3312" s="9" t="s">
        <v>13</v>
      </c>
      <c r="E3312" s="9" t="s">
        <v>6</v>
      </c>
      <c r="F3312" s="15" t="s">
        <v>45</v>
      </c>
      <c r="G3312" s="15" t="s">
        <v>46</v>
      </c>
      <c r="H3312" s="18">
        <v>54114</v>
      </c>
      <c r="I3312" s="82"/>
    </row>
    <row r="3313" spans="1:9">
      <c r="A3313" s="21" t="s">
        <v>541</v>
      </c>
      <c r="B3313" s="17">
        <v>22</v>
      </c>
      <c r="C3313" s="15" t="s">
        <v>44</v>
      </c>
      <c r="D3313" s="9" t="s">
        <v>13</v>
      </c>
      <c r="E3313" s="9" t="s">
        <v>6</v>
      </c>
      <c r="F3313" s="15" t="s">
        <v>45</v>
      </c>
      <c r="G3313" s="15" t="s">
        <v>46</v>
      </c>
      <c r="H3313" s="18">
        <v>54114</v>
      </c>
      <c r="I3313" s="82"/>
    </row>
    <row r="3314" spans="1:9">
      <c r="A3314" s="21" t="s">
        <v>807</v>
      </c>
      <c r="B3314" s="17">
        <v>18</v>
      </c>
      <c r="C3314" s="15" t="s">
        <v>44</v>
      </c>
      <c r="D3314" s="9" t="s">
        <v>13</v>
      </c>
      <c r="E3314" s="9" t="s">
        <v>6</v>
      </c>
      <c r="F3314" s="15" t="s">
        <v>45</v>
      </c>
      <c r="G3314" s="15" t="s">
        <v>46</v>
      </c>
      <c r="H3314" s="18">
        <v>54114</v>
      </c>
      <c r="I3314" s="82"/>
    </row>
    <row r="3315" spans="1:9">
      <c r="A3315" s="21" t="s">
        <v>3369</v>
      </c>
      <c r="B3315" s="17">
        <v>5</v>
      </c>
      <c r="C3315" s="15" t="s">
        <v>44</v>
      </c>
      <c r="D3315" s="9" t="s">
        <v>13</v>
      </c>
      <c r="E3315" s="9" t="s">
        <v>6</v>
      </c>
      <c r="F3315" s="15" t="s">
        <v>45</v>
      </c>
      <c r="G3315" s="15" t="s">
        <v>46</v>
      </c>
      <c r="H3315" s="18">
        <v>54114</v>
      </c>
      <c r="I3315" s="82"/>
    </row>
    <row r="3316" spans="1:9">
      <c r="A3316" s="21" t="s">
        <v>3370</v>
      </c>
      <c r="B3316" s="17">
        <v>5</v>
      </c>
      <c r="C3316" s="15" t="s">
        <v>44</v>
      </c>
      <c r="D3316" s="9" t="s">
        <v>13</v>
      </c>
      <c r="E3316" s="9" t="s">
        <v>6</v>
      </c>
      <c r="F3316" s="15" t="s">
        <v>45</v>
      </c>
      <c r="G3316" s="15" t="s">
        <v>46</v>
      </c>
      <c r="H3316" s="18">
        <v>54114</v>
      </c>
      <c r="I3316" s="82"/>
    </row>
    <row r="3317" spans="1:9">
      <c r="A3317" s="21" t="s">
        <v>3371</v>
      </c>
      <c r="B3317" s="17">
        <v>5</v>
      </c>
      <c r="C3317" s="15" t="s">
        <v>44</v>
      </c>
      <c r="D3317" s="9" t="s">
        <v>13</v>
      </c>
      <c r="E3317" s="9" t="s">
        <v>6</v>
      </c>
      <c r="F3317" s="15" t="s">
        <v>45</v>
      </c>
      <c r="G3317" s="15" t="s">
        <v>46</v>
      </c>
      <c r="H3317" s="18">
        <v>54114</v>
      </c>
      <c r="I3317" s="82"/>
    </row>
    <row r="3318" spans="1:9">
      <c r="A3318" s="21" t="s">
        <v>3372</v>
      </c>
      <c r="B3318" s="17">
        <v>7</v>
      </c>
      <c r="C3318" s="15" t="s">
        <v>44</v>
      </c>
      <c r="D3318" s="9" t="s">
        <v>13</v>
      </c>
      <c r="E3318" s="9" t="s">
        <v>6</v>
      </c>
      <c r="F3318" s="15" t="s">
        <v>45</v>
      </c>
      <c r="G3318" s="15" t="s">
        <v>46</v>
      </c>
      <c r="H3318" s="18">
        <v>54114</v>
      </c>
      <c r="I3318" s="82"/>
    </row>
    <row r="3319" spans="1:9">
      <c r="A3319" s="21" t="s">
        <v>438</v>
      </c>
      <c r="B3319" s="17">
        <v>5</v>
      </c>
      <c r="C3319" s="15" t="s">
        <v>44</v>
      </c>
      <c r="D3319" s="9" t="s">
        <v>13</v>
      </c>
      <c r="E3319" s="9" t="s">
        <v>6</v>
      </c>
      <c r="F3319" s="15" t="s">
        <v>45</v>
      </c>
      <c r="G3319" s="15" t="s">
        <v>46</v>
      </c>
      <c r="H3319" s="18">
        <v>54114</v>
      </c>
      <c r="I3319" s="82"/>
    </row>
    <row r="3320" spans="1:9">
      <c r="A3320" s="21" t="s">
        <v>2751</v>
      </c>
      <c r="B3320" s="17">
        <v>4</v>
      </c>
      <c r="C3320" s="15" t="s">
        <v>44</v>
      </c>
      <c r="D3320" s="9" t="s">
        <v>13</v>
      </c>
      <c r="E3320" s="9" t="s">
        <v>6</v>
      </c>
      <c r="F3320" s="15" t="s">
        <v>45</v>
      </c>
      <c r="G3320" s="15" t="s">
        <v>46</v>
      </c>
      <c r="H3320" s="18">
        <v>54114</v>
      </c>
      <c r="I3320" s="82"/>
    </row>
    <row r="3321" spans="1:9">
      <c r="A3321" s="21" t="s">
        <v>2752</v>
      </c>
      <c r="B3321" s="17">
        <v>25</v>
      </c>
      <c r="C3321" s="15" t="s">
        <v>44</v>
      </c>
      <c r="D3321" s="9" t="s">
        <v>13</v>
      </c>
      <c r="E3321" s="9" t="s">
        <v>6</v>
      </c>
      <c r="F3321" s="15" t="s">
        <v>45</v>
      </c>
      <c r="G3321" s="15" t="s">
        <v>46</v>
      </c>
      <c r="H3321" s="18">
        <v>54114</v>
      </c>
      <c r="I3321" s="82"/>
    </row>
    <row r="3322" spans="1:9">
      <c r="A3322" s="21" t="s">
        <v>2753</v>
      </c>
      <c r="B3322" s="17">
        <v>25</v>
      </c>
      <c r="C3322" s="15" t="s">
        <v>44</v>
      </c>
      <c r="D3322" s="9" t="s">
        <v>13</v>
      </c>
      <c r="E3322" s="9" t="s">
        <v>6</v>
      </c>
      <c r="F3322" s="15" t="s">
        <v>45</v>
      </c>
      <c r="G3322" s="15" t="s">
        <v>46</v>
      </c>
      <c r="H3322" s="18">
        <v>54114</v>
      </c>
      <c r="I3322" s="82"/>
    </row>
    <row r="3323" spans="1:9">
      <c r="A3323" s="21" t="s">
        <v>2754</v>
      </c>
      <c r="B3323" s="17">
        <v>25</v>
      </c>
      <c r="C3323" s="15" t="s">
        <v>44</v>
      </c>
      <c r="D3323" s="9" t="s">
        <v>13</v>
      </c>
      <c r="E3323" s="9" t="s">
        <v>6</v>
      </c>
      <c r="F3323" s="15" t="s">
        <v>45</v>
      </c>
      <c r="G3323" s="15" t="s">
        <v>46</v>
      </c>
      <c r="H3323" s="18">
        <v>54114</v>
      </c>
      <c r="I3323" s="82"/>
    </row>
    <row r="3324" spans="1:9">
      <c r="A3324" s="21" t="s">
        <v>2755</v>
      </c>
      <c r="B3324" s="17">
        <v>25</v>
      </c>
      <c r="C3324" s="15" t="s">
        <v>44</v>
      </c>
      <c r="D3324" s="9" t="s">
        <v>13</v>
      </c>
      <c r="E3324" s="9" t="s">
        <v>6</v>
      </c>
      <c r="F3324" s="15" t="s">
        <v>45</v>
      </c>
      <c r="G3324" s="15" t="s">
        <v>46</v>
      </c>
      <c r="H3324" s="18">
        <v>54114</v>
      </c>
      <c r="I3324" s="82"/>
    </row>
    <row r="3325" spans="1:9">
      <c r="A3325" s="21" t="s">
        <v>2756</v>
      </c>
      <c r="B3325" s="17">
        <v>5</v>
      </c>
      <c r="C3325" s="15" t="s">
        <v>44</v>
      </c>
      <c r="D3325" s="9" t="s">
        <v>13</v>
      </c>
      <c r="E3325" s="9" t="s">
        <v>6</v>
      </c>
      <c r="F3325" s="15" t="s">
        <v>45</v>
      </c>
      <c r="G3325" s="15" t="s">
        <v>46</v>
      </c>
      <c r="H3325" s="18">
        <v>54114</v>
      </c>
      <c r="I3325" s="82"/>
    </row>
    <row r="3326" spans="1:9" ht="15" customHeight="1">
      <c r="A3326" s="21" t="s">
        <v>1698</v>
      </c>
      <c r="B3326" s="17">
        <v>5</v>
      </c>
      <c r="C3326" s="15" t="s">
        <v>44</v>
      </c>
      <c r="D3326" s="9" t="s">
        <v>13</v>
      </c>
      <c r="E3326" s="9" t="s">
        <v>6</v>
      </c>
      <c r="F3326" s="15" t="s">
        <v>45</v>
      </c>
      <c r="G3326" s="15" t="s">
        <v>46</v>
      </c>
      <c r="H3326" s="18">
        <v>54114</v>
      </c>
      <c r="I3326" s="82"/>
    </row>
    <row r="3327" spans="1:9" ht="15" customHeight="1">
      <c r="A3327" s="21" t="s">
        <v>2757</v>
      </c>
      <c r="B3327" s="17">
        <v>12</v>
      </c>
      <c r="C3327" s="15" t="s">
        <v>44</v>
      </c>
      <c r="D3327" s="9" t="s">
        <v>13</v>
      </c>
      <c r="E3327" s="9" t="s">
        <v>6</v>
      </c>
      <c r="F3327" s="15" t="s">
        <v>45</v>
      </c>
      <c r="G3327" s="15" t="s">
        <v>46</v>
      </c>
      <c r="H3327" s="18">
        <v>54114</v>
      </c>
      <c r="I3327" s="82"/>
    </row>
    <row r="3328" spans="1:9" ht="15" customHeight="1">
      <c r="A3328" s="21" t="s">
        <v>812</v>
      </c>
      <c r="B3328" s="17">
        <v>5</v>
      </c>
      <c r="C3328" s="15" t="s">
        <v>44</v>
      </c>
      <c r="D3328" s="9" t="s">
        <v>13</v>
      </c>
      <c r="E3328" s="9" t="s">
        <v>6</v>
      </c>
      <c r="F3328" s="15" t="s">
        <v>45</v>
      </c>
      <c r="G3328" s="15" t="s">
        <v>46</v>
      </c>
      <c r="H3328" s="18">
        <v>54114</v>
      </c>
      <c r="I3328" s="83">
        <f>B3328+B3311+B3310+B3309+B3308+B3307+B3306+B3305+B3314+B3312+B3318+B3317+B3316+B3315+B3320+B3321+B3322+B3323+B3324+B3325+B3326+B3327+B3313+B3319</f>
        <v>281</v>
      </c>
    </row>
    <row r="3329" spans="1:9" ht="16.5" customHeight="1">
      <c r="A3329" s="21" t="s">
        <v>2767</v>
      </c>
      <c r="B3329" s="17">
        <v>80</v>
      </c>
      <c r="C3329" s="15" t="s">
        <v>44</v>
      </c>
      <c r="D3329" s="9" t="s">
        <v>13</v>
      </c>
      <c r="E3329" s="9" t="s">
        <v>6</v>
      </c>
      <c r="F3329" s="15" t="s">
        <v>45</v>
      </c>
      <c r="G3329" s="15" t="s">
        <v>46</v>
      </c>
      <c r="H3329" s="18">
        <v>54115</v>
      </c>
      <c r="I3329" s="83"/>
    </row>
    <row r="3330" spans="1:9" ht="15" customHeight="1">
      <c r="A3330" s="21" t="s">
        <v>2768</v>
      </c>
      <c r="B3330" s="17">
        <v>80</v>
      </c>
      <c r="C3330" s="15" t="s">
        <v>44</v>
      </c>
      <c r="D3330" s="9" t="s">
        <v>13</v>
      </c>
      <c r="E3330" s="9" t="s">
        <v>6</v>
      </c>
      <c r="F3330" s="15" t="s">
        <v>45</v>
      </c>
      <c r="G3330" s="15" t="s">
        <v>46</v>
      </c>
      <c r="H3330" s="18">
        <v>54115</v>
      </c>
      <c r="I3330" s="83"/>
    </row>
    <row r="3331" spans="1:9">
      <c r="A3331" s="21" t="s">
        <v>2769</v>
      </c>
      <c r="B3331" s="17">
        <v>80</v>
      </c>
      <c r="C3331" s="15" t="s">
        <v>44</v>
      </c>
      <c r="D3331" s="9" t="s">
        <v>13</v>
      </c>
      <c r="E3331" s="9" t="s">
        <v>6</v>
      </c>
      <c r="F3331" s="15" t="s">
        <v>45</v>
      </c>
      <c r="G3331" s="15" t="s">
        <v>46</v>
      </c>
      <c r="H3331" s="18">
        <v>54115</v>
      </c>
      <c r="I3331" s="83"/>
    </row>
    <row r="3332" spans="1:9">
      <c r="A3332" s="21" t="s">
        <v>2770</v>
      </c>
      <c r="B3332" s="17">
        <v>80</v>
      </c>
      <c r="C3332" s="15" t="s">
        <v>44</v>
      </c>
      <c r="D3332" s="9" t="s">
        <v>13</v>
      </c>
      <c r="E3332" s="9" t="s">
        <v>6</v>
      </c>
      <c r="F3332" s="15" t="s">
        <v>45</v>
      </c>
      <c r="G3332" s="15" t="s">
        <v>46</v>
      </c>
      <c r="H3332" s="18">
        <v>54115</v>
      </c>
      <c r="I3332" s="83"/>
    </row>
    <row r="3333" spans="1:9">
      <c r="A3333" s="21" t="s">
        <v>3374</v>
      </c>
      <c r="B3333" s="17">
        <v>40</v>
      </c>
      <c r="C3333" s="15" t="s">
        <v>44</v>
      </c>
      <c r="D3333" s="9" t="s">
        <v>13</v>
      </c>
      <c r="E3333" s="9" t="s">
        <v>6</v>
      </c>
      <c r="F3333" s="15" t="s">
        <v>45</v>
      </c>
      <c r="G3333" s="15" t="s">
        <v>46</v>
      </c>
      <c r="H3333" s="18">
        <v>54115</v>
      </c>
      <c r="I3333" s="83">
        <f>B3333+B3329+B3330+B3331+B3332</f>
        <v>360</v>
      </c>
    </row>
    <row r="3334" spans="1:9">
      <c r="A3334" s="21" t="s">
        <v>719</v>
      </c>
      <c r="B3334" s="17">
        <v>12</v>
      </c>
      <c r="C3334" s="15" t="s">
        <v>44</v>
      </c>
      <c r="D3334" s="9" t="s">
        <v>13</v>
      </c>
      <c r="E3334" s="9" t="s">
        <v>6</v>
      </c>
      <c r="F3334" s="15" t="s">
        <v>45</v>
      </c>
      <c r="G3334" s="15" t="s">
        <v>46</v>
      </c>
      <c r="H3334" s="18">
        <v>54199</v>
      </c>
      <c r="I3334" s="83">
        <f>B3334</f>
        <v>12</v>
      </c>
    </row>
    <row r="3335" spans="1:9">
      <c r="A3335" s="21" t="s">
        <v>2750</v>
      </c>
      <c r="B3335" s="17">
        <v>70</v>
      </c>
      <c r="C3335" s="15" t="s">
        <v>44</v>
      </c>
      <c r="D3335" s="9" t="s">
        <v>13</v>
      </c>
      <c r="E3335" s="9" t="s">
        <v>6</v>
      </c>
      <c r="F3335" s="15" t="s">
        <v>45</v>
      </c>
      <c r="G3335" s="15" t="s">
        <v>46</v>
      </c>
      <c r="H3335" s="18">
        <v>54313</v>
      </c>
      <c r="I3335" s="83">
        <f>B3335</f>
        <v>70</v>
      </c>
    </row>
    <row r="3336" spans="1:9" ht="15.75" thickBot="1">
      <c r="A3336" s="96" t="s">
        <v>720</v>
      </c>
      <c r="B3336" s="81">
        <v>3000</v>
      </c>
      <c r="C3336" s="69" t="s">
        <v>44</v>
      </c>
      <c r="D3336" s="9" t="s">
        <v>13</v>
      </c>
      <c r="E3336" s="9" t="s">
        <v>6</v>
      </c>
      <c r="F3336" s="69" t="s">
        <v>45</v>
      </c>
      <c r="G3336" s="69" t="s">
        <v>46</v>
      </c>
      <c r="H3336" s="18">
        <v>54505</v>
      </c>
      <c r="I3336" s="83">
        <f>B3336</f>
        <v>3000</v>
      </c>
    </row>
    <row r="3337" spans="1:9" ht="27" customHeight="1" thickTop="1" thickBot="1">
      <c r="A3337" s="178" t="s">
        <v>3457</v>
      </c>
      <c r="B3337" s="38">
        <f>SUM(B3274:B3336)</f>
        <v>35326</v>
      </c>
      <c r="C3337" s="39"/>
      <c r="D3337" s="39"/>
      <c r="E3337" s="39"/>
      <c r="F3337" s="39"/>
      <c r="G3337" s="39"/>
      <c r="H3337" s="45"/>
      <c r="I3337" s="120">
        <f>SUM(I3276:I3336)</f>
        <v>35326</v>
      </c>
    </row>
    <row r="3338" spans="1:9" ht="17.25" thickTop="1">
      <c r="A3338" s="351"/>
      <c r="B3338" s="40"/>
      <c r="C3338" s="35"/>
      <c r="D3338" s="35"/>
      <c r="E3338" s="35"/>
      <c r="F3338" s="35"/>
      <c r="G3338" s="35"/>
      <c r="H3338" s="47"/>
      <c r="I3338" s="52"/>
    </row>
    <row r="3339" spans="1:9" ht="16.5">
      <c r="A3339" s="351"/>
      <c r="B3339" s="40"/>
      <c r="C3339" s="35"/>
      <c r="D3339" s="35"/>
      <c r="E3339" s="35"/>
      <c r="F3339" s="35"/>
      <c r="G3339" s="35"/>
      <c r="H3339" s="47"/>
      <c r="I3339" s="52"/>
    </row>
    <row r="3340" spans="1:9" ht="16.5">
      <c r="A3340" s="351"/>
      <c r="B3340" s="40"/>
      <c r="C3340" s="35"/>
      <c r="D3340" s="35"/>
      <c r="E3340" s="35"/>
      <c r="F3340" s="35"/>
      <c r="G3340" s="35"/>
      <c r="H3340" s="47"/>
      <c r="I3340" s="52"/>
    </row>
    <row r="3341" spans="1:9" ht="16.5">
      <c r="A3341" s="351"/>
      <c r="B3341" s="40"/>
      <c r="C3341" s="35"/>
      <c r="D3341" s="35"/>
      <c r="E3341" s="35"/>
      <c r="F3341" s="35"/>
      <c r="G3341" s="35"/>
      <c r="H3341" s="47"/>
      <c r="I3341" s="52"/>
    </row>
    <row r="3342" spans="1:9" ht="16.5">
      <c r="A3342" s="351"/>
      <c r="B3342" s="40"/>
      <c r="C3342" s="35"/>
      <c r="D3342" s="35"/>
      <c r="E3342" s="35"/>
      <c r="F3342" s="35"/>
      <c r="G3342" s="35"/>
      <c r="H3342" s="47"/>
      <c r="I3342" s="52"/>
    </row>
    <row r="3343" spans="1:9" ht="13.5" customHeight="1">
      <c r="A3343" s="351"/>
      <c r="B3343" s="40"/>
      <c r="C3343" s="35"/>
      <c r="D3343" s="35"/>
      <c r="E3343" s="35"/>
      <c r="F3343" s="35"/>
      <c r="G3343" s="35"/>
      <c r="H3343" s="47"/>
      <c r="I3343" s="52"/>
    </row>
    <row r="3344" spans="1:9" ht="14.25" customHeight="1">
      <c r="A3344" s="351"/>
      <c r="B3344" s="40"/>
      <c r="C3344" s="35"/>
      <c r="D3344" s="35"/>
      <c r="E3344" s="35"/>
      <c r="F3344" s="35"/>
      <c r="G3344" s="35"/>
      <c r="H3344" s="47"/>
      <c r="I3344" s="52"/>
    </row>
    <row r="3345" spans="1:9" ht="16.5">
      <c r="A3345" s="351"/>
      <c r="B3345" s="40"/>
      <c r="C3345" s="35"/>
      <c r="D3345" s="35"/>
      <c r="E3345" s="35"/>
      <c r="F3345" s="35"/>
      <c r="G3345" s="35"/>
      <c r="H3345" s="47"/>
      <c r="I3345" s="52"/>
    </row>
    <row r="3346" spans="1:9" ht="16.5">
      <c r="A3346" s="351"/>
      <c r="B3346" s="40"/>
      <c r="C3346" s="35"/>
      <c r="D3346" s="35"/>
      <c r="E3346" s="35"/>
      <c r="F3346" s="35"/>
      <c r="G3346" s="35"/>
      <c r="H3346" s="47"/>
      <c r="I3346" s="52"/>
    </row>
    <row r="3347" spans="1:9" ht="16.5">
      <c r="A3347" s="351"/>
      <c r="B3347" s="40"/>
      <c r="C3347" s="35"/>
      <c r="D3347" s="35"/>
      <c r="E3347" s="35"/>
      <c r="F3347" s="35"/>
      <c r="G3347" s="35"/>
      <c r="H3347" s="47"/>
      <c r="I3347" s="52"/>
    </row>
    <row r="3348" spans="1:9" ht="24" customHeight="1">
      <c r="A3348" s="351"/>
      <c r="B3348" s="40"/>
      <c r="C3348" s="35"/>
      <c r="D3348" s="35"/>
      <c r="E3348" s="35"/>
      <c r="F3348" s="35"/>
      <c r="G3348" s="35"/>
      <c r="H3348" s="47"/>
      <c r="I3348" s="52"/>
    </row>
    <row r="3349" spans="1:9" ht="16.5">
      <c r="A3349" s="351"/>
      <c r="B3349" s="40"/>
      <c r="C3349" s="35"/>
      <c r="D3349" s="35"/>
      <c r="E3349" s="35"/>
      <c r="F3349" s="35"/>
      <c r="G3349" s="35"/>
      <c r="H3349" s="47"/>
      <c r="I3349" s="52"/>
    </row>
    <row r="3350" spans="1:9" ht="16.5">
      <c r="A3350" s="351"/>
      <c r="B3350" s="40"/>
      <c r="C3350" s="35"/>
      <c r="D3350" s="35"/>
      <c r="E3350" s="35"/>
      <c r="F3350" s="35"/>
      <c r="G3350" s="35"/>
      <c r="H3350" s="47"/>
      <c r="I3350" s="52"/>
    </row>
    <row r="3351" spans="1:9" ht="16.5">
      <c r="A3351" s="351"/>
      <c r="B3351" s="40"/>
      <c r="C3351" s="35"/>
      <c r="D3351" s="35"/>
      <c r="E3351" s="35"/>
      <c r="F3351" s="35"/>
      <c r="G3351" s="35"/>
      <c r="H3351" s="47"/>
      <c r="I3351" s="52"/>
    </row>
    <row r="3352" spans="1:9" ht="16.5">
      <c r="A3352" s="351"/>
      <c r="B3352" s="40"/>
      <c r="C3352" s="35"/>
      <c r="D3352" s="35"/>
      <c r="E3352" s="35"/>
      <c r="F3352" s="35"/>
      <c r="G3352" s="35"/>
      <c r="H3352" s="47"/>
      <c r="I3352" s="52"/>
    </row>
    <row r="3353" spans="1:9" ht="16.5">
      <c r="A3353" s="351"/>
      <c r="B3353" s="40"/>
      <c r="C3353" s="35"/>
      <c r="D3353" s="35"/>
      <c r="E3353" s="35"/>
      <c r="F3353" s="35"/>
      <c r="G3353" s="35"/>
      <c r="H3353" s="47"/>
      <c r="I3353" s="52"/>
    </row>
    <row r="3354" spans="1:9" ht="16.5">
      <c r="A3354" s="351"/>
      <c r="B3354" s="40"/>
      <c r="C3354" s="35"/>
      <c r="D3354" s="35"/>
      <c r="E3354" s="35"/>
      <c r="F3354" s="35"/>
      <c r="G3354" s="35"/>
      <c r="H3354" s="47"/>
      <c r="I3354" s="52"/>
    </row>
    <row r="3355" spans="1:9" ht="16.5">
      <c r="A3355" s="351"/>
      <c r="B3355" s="40"/>
      <c r="C3355" s="35"/>
      <c r="D3355" s="35"/>
      <c r="E3355" s="35"/>
      <c r="F3355" s="35"/>
      <c r="G3355" s="35"/>
      <c r="H3355" s="47"/>
      <c r="I3355" s="52"/>
    </row>
    <row r="3356" spans="1:9" ht="16.5">
      <c r="A3356" s="351"/>
      <c r="B3356" s="40"/>
      <c r="C3356" s="35"/>
      <c r="D3356" s="35"/>
      <c r="E3356" s="35"/>
      <c r="F3356" s="35"/>
      <c r="G3356" s="35"/>
      <c r="H3356" s="47"/>
      <c r="I3356" s="52"/>
    </row>
    <row r="3357" spans="1:9" ht="16.5">
      <c r="A3357" s="351"/>
      <c r="B3357" s="40"/>
      <c r="C3357" s="35"/>
      <c r="D3357" s="35"/>
      <c r="E3357" s="35"/>
      <c r="F3357" s="35"/>
      <c r="G3357" s="35"/>
      <c r="H3357" s="47"/>
      <c r="I3357" s="52"/>
    </row>
    <row r="3358" spans="1:9" ht="27.75" customHeight="1">
      <c r="A3358" s="320" t="s">
        <v>3693</v>
      </c>
      <c r="B3358" s="124"/>
      <c r="C3358" s="47"/>
      <c r="D3358" s="35"/>
      <c r="E3358" s="35"/>
      <c r="F3358" s="35"/>
      <c r="G3358" s="35"/>
      <c r="H3358" s="35"/>
      <c r="I3358" s="36"/>
    </row>
    <row r="3359" spans="1:9" ht="27" customHeight="1">
      <c r="A3359" s="319" t="s">
        <v>35</v>
      </c>
      <c r="B3359" s="37" t="s">
        <v>36</v>
      </c>
      <c r="C3359" s="5" t="s">
        <v>37</v>
      </c>
      <c r="D3359" s="146" t="s">
        <v>38</v>
      </c>
      <c r="E3359" s="146" t="s">
        <v>39</v>
      </c>
      <c r="F3359" s="146" t="s">
        <v>40</v>
      </c>
      <c r="G3359" s="146" t="s">
        <v>41</v>
      </c>
      <c r="H3359" s="147" t="s">
        <v>42</v>
      </c>
      <c r="I3359" s="147" t="s">
        <v>43</v>
      </c>
    </row>
    <row r="3360" spans="1:9">
      <c r="A3360" s="19" t="s">
        <v>816</v>
      </c>
      <c r="B3360" s="14">
        <v>12000</v>
      </c>
      <c r="C3360" s="12">
        <v>1</v>
      </c>
      <c r="D3360" s="9" t="s">
        <v>13</v>
      </c>
      <c r="E3360" s="9" t="s">
        <v>6</v>
      </c>
      <c r="F3360" s="9" t="s">
        <v>45</v>
      </c>
      <c r="G3360" s="9" t="s">
        <v>46</v>
      </c>
      <c r="H3360" s="63" t="s">
        <v>153</v>
      </c>
      <c r="I3360" s="3"/>
    </row>
    <row r="3361" spans="1:9">
      <c r="A3361" s="19" t="s">
        <v>817</v>
      </c>
      <c r="B3361" s="14">
        <v>9600</v>
      </c>
      <c r="C3361" s="12">
        <v>1</v>
      </c>
      <c r="D3361" s="9" t="s">
        <v>13</v>
      </c>
      <c r="E3361" s="9" t="s">
        <v>6</v>
      </c>
      <c r="F3361" s="9" t="s">
        <v>45</v>
      </c>
      <c r="G3361" s="9" t="s">
        <v>46</v>
      </c>
      <c r="H3361" s="63" t="s">
        <v>153</v>
      </c>
      <c r="I3361" s="3"/>
    </row>
    <row r="3362" spans="1:9">
      <c r="A3362" s="19" t="s">
        <v>818</v>
      </c>
      <c r="B3362" s="14">
        <v>5004</v>
      </c>
      <c r="C3362" s="12">
        <v>1</v>
      </c>
      <c r="D3362" s="9" t="s">
        <v>13</v>
      </c>
      <c r="E3362" s="9" t="s">
        <v>6</v>
      </c>
      <c r="F3362" s="9" t="s">
        <v>45</v>
      </c>
      <c r="G3362" s="9" t="s">
        <v>46</v>
      </c>
      <c r="H3362" s="63" t="s">
        <v>153</v>
      </c>
      <c r="I3362" s="3"/>
    </row>
    <row r="3363" spans="1:9">
      <c r="A3363" s="19" t="s">
        <v>819</v>
      </c>
      <c r="B3363" s="14">
        <v>6204</v>
      </c>
      <c r="C3363" s="12">
        <v>1</v>
      </c>
      <c r="D3363" s="9" t="s">
        <v>13</v>
      </c>
      <c r="E3363" s="9" t="s">
        <v>6</v>
      </c>
      <c r="F3363" s="9" t="s">
        <v>45</v>
      </c>
      <c r="G3363" s="9" t="s">
        <v>46</v>
      </c>
      <c r="H3363" s="63" t="s">
        <v>153</v>
      </c>
      <c r="I3363" s="3"/>
    </row>
    <row r="3364" spans="1:9">
      <c r="A3364" s="19" t="s">
        <v>4097</v>
      </c>
      <c r="B3364" s="14">
        <v>6000</v>
      </c>
      <c r="C3364" s="12">
        <v>1</v>
      </c>
      <c r="D3364" s="9" t="s">
        <v>13</v>
      </c>
      <c r="E3364" s="9" t="s">
        <v>6</v>
      </c>
      <c r="F3364" s="9" t="s">
        <v>45</v>
      </c>
      <c r="G3364" s="9" t="s">
        <v>46</v>
      </c>
      <c r="H3364" s="63" t="s">
        <v>153</v>
      </c>
      <c r="I3364" s="3"/>
    </row>
    <row r="3365" spans="1:9">
      <c r="A3365" s="19" t="s">
        <v>820</v>
      </c>
      <c r="B3365" s="14">
        <v>7800</v>
      </c>
      <c r="C3365" s="12">
        <v>1</v>
      </c>
      <c r="D3365" s="9" t="s">
        <v>13</v>
      </c>
      <c r="E3365" s="9" t="s">
        <v>6</v>
      </c>
      <c r="F3365" s="9" t="s">
        <v>45</v>
      </c>
      <c r="G3365" s="9" t="s">
        <v>46</v>
      </c>
      <c r="H3365" s="63" t="s">
        <v>153</v>
      </c>
      <c r="I3365" s="3"/>
    </row>
    <row r="3366" spans="1:9">
      <c r="A3366" s="19" t="s">
        <v>3813</v>
      </c>
      <c r="B3366" s="14">
        <v>6000</v>
      </c>
      <c r="C3366" s="12">
        <v>1</v>
      </c>
      <c r="D3366" s="9" t="s">
        <v>13</v>
      </c>
      <c r="E3366" s="9" t="s">
        <v>6</v>
      </c>
      <c r="F3366" s="9" t="s">
        <v>45</v>
      </c>
      <c r="G3366" s="9" t="s">
        <v>46</v>
      </c>
      <c r="H3366" s="63" t="s">
        <v>153</v>
      </c>
      <c r="I3366" s="3"/>
    </row>
    <row r="3367" spans="1:9">
      <c r="A3367" s="19" t="s">
        <v>3813</v>
      </c>
      <c r="B3367" s="14">
        <v>5004</v>
      </c>
      <c r="C3367" s="12">
        <v>1</v>
      </c>
      <c r="D3367" s="9" t="s">
        <v>13</v>
      </c>
      <c r="E3367" s="9" t="s">
        <v>6</v>
      </c>
      <c r="F3367" s="9" t="s">
        <v>45</v>
      </c>
      <c r="G3367" s="9" t="s">
        <v>46</v>
      </c>
      <c r="H3367" s="63" t="s">
        <v>153</v>
      </c>
      <c r="I3367" s="3"/>
    </row>
    <row r="3368" spans="1:9">
      <c r="A3368" s="19" t="s">
        <v>3782</v>
      </c>
      <c r="B3368" s="14">
        <v>8364</v>
      </c>
      <c r="C3368" s="12">
        <v>1</v>
      </c>
      <c r="D3368" s="9" t="s">
        <v>13</v>
      </c>
      <c r="E3368" s="9" t="s">
        <v>6</v>
      </c>
      <c r="F3368" s="9" t="s">
        <v>45</v>
      </c>
      <c r="G3368" s="9" t="s">
        <v>46</v>
      </c>
      <c r="H3368" s="63" t="s">
        <v>153</v>
      </c>
      <c r="I3368" s="3"/>
    </row>
    <row r="3369" spans="1:9">
      <c r="A3369" s="19" t="s">
        <v>3782</v>
      </c>
      <c r="B3369" s="14">
        <v>7164</v>
      </c>
      <c r="C3369" s="12">
        <v>1</v>
      </c>
      <c r="D3369" s="9" t="s">
        <v>13</v>
      </c>
      <c r="E3369" s="9" t="s">
        <v>6</v>
      </c>
      <c r="F3369" s="9" t="s">
        <v>45</v>
      </c>
      <c r="G3369" s="9" t="s">
        <v>46</v>
      </c>
      <c r="H3369" s="63" t="s">
        <v>153</v>
      </c>
      <c r="I3369" s="3"/>
    </row>
    <row r="3370" spans="1:9">
      <c r="A3370" s="19" t="s">
        <v>3782</v>
      </c>
      <c r="B3370" s="14">
        <v>7164</v>
      </c>
      <c r="C3370" s="12">
        <v>1</v>
      </c>
      <c r="D3370" s="9" t="s">
        <v>13</v>
      </c>
      <c r="E3370" s="9" t="s">
        <v>6</v>
      </c>
      <c r="F3370" s="9" t="s">
        <v>45</v>
      </c>
      <c r="G3370" s="9" t="s">
        <v>46</v>
      </c>
      <c r="H3370" s="63" t="s">
        <v>153</v>
      </c>
      <c r="I3370" s="3"/>
    </row>
    <row r="3371" spans="1:9">
      <c r="A3371" s="19" t="s">
        <v>3782</v>
      </c>
      <c r="B3371" s="14">
        <v>7164</v>
      </c>
      <c r="C3371" s="12">
        <v>1</v>
      </c>
      <c r="D3371" s="9" t="s">
        <v>13</v>
      </c>
      <c r="E3371" s="9" t="s">
        <v>6</v>
      </c>
      <c r="F3371" s="9" t="s">
        <v>45</v>
      </c>
      <c r="G3371" s="9" t="s">
        <v>46</v>
      </c>
      <c r="H3371" s="63" t="s">
        <v>153</v>
      </c>
      <c r="I3371" s="3"/>
    </row>
    <row r="3372" spans="1:9">
      <c r="A3372" s="19" t="s">
        <v>3783</v>
      </c>
      <c r="B3372" s="14">
        <v>6204</v>
      </c>
      <c r="C3372" s="12">
        <v>1</v>
      </c>
      <c r="D3372" s="9" t="s">
        <v>13</v>
      </c>
      <c r="E3372" s="9" t="s">
        <v>6</v>
      </c>
      <c r="F3372" s="9" t="s">
        <v>45</v>
      </c>
      <c r="G3372" s="9" t="s">
        <v>46</v>
      </c>
      <c r="H3372" s="63" t="s">
        <v>153</v>
      </c>
      <c r="I3372" s="3"/>
    </row>
    <row r="3373" spans="1:9">
      <c r="A3373" s="19" t="s">
        <v>3783</v>
      </c>
      <c r="B3373" s="14">
        <v>6204</v>
      </c>
      <c r="C3373" s="12">
        <v>1</v>
      </c>
      <c r="D3373" s="9" t="s">
        <v>13</v>
      </c>
      <c r="E3373" s="9" t="s">
        <v>6</v>
      </c>
      <c r="F3373" s="9" t="s">
        <v>45</v>
      </c>
      <c r="G3373" s="9" t="s">
        <v>46</v>
      </c>
      <c r="H3373" s="63" t="s">
        <v>153</v>
      </c>
      <c r="I3373" s="3"/>
    </row>
    <row r="3374" spans="1:9">
      <c r="A3374" s="19" t="s">
        <v>3783</v>
      </c>
      <c r="B3374" s="14">
        <v>6204</v>
      </c>
      <c r="C3374" s="12">
        <v>1</v>
      </c>
      <c r="D3374" s="9" t="s">
        <v>13</v>
      </c>
      <c r="E3374" s="9" t="s">
        <v>6</v>
      </c>
      <c r="F3374" s="9" t="s">
        <v>45</v>
      </c>
      <c r="G3374" s="9" t="s">
        <v>46</v>
      </c>
      <c r="H3374" s="63" t="s">
        <v>153</v>
      </c>
      <c r="I3374" s="3"/>
    </row>
    <row r="3375" spans="1:9">
      <c r="A3375" s="19" t="s">
        <v>3783</v>
      </c>
      <c r="B3375" s="14">
        <v>5604</v>
      </c>
      <c r="C3375" s="12">
        <v>1</v>
      </c>
      <c r="D3375" s="9" t="s">
        <v>13</v>
      </c>
      <c r="E3375" s="9" t="s">
        <v>6</v>
      </c>
      <c r="F3375" s="9" t="s">
        <v>45</v>
      </c>
      <c r="G3375" s="9" t="s">
        <v>46</v>
      </c>
      <c r="H3375" s="63" t="s">
        <v>153</v>
      </c>
      <c r="I3375" s="3"/>
    </row>
    <row r="3376" spans="1:9">
      <c r="A3376" s="19" t="s">
        <v>3783</v>
      </c>
      <c r="B3376" s="14">
        <v>6204</v>
      </c>
      <c r="C3376" s="12">
        <v>1</v>
      </c>
      <c r="D3376" s="9" t="s">
        <v>13</v>
      </c>
      <c r="E3376" s="9" t="s">
        <v>6</v>
      </c>
      <c r="F3376" s="9" t="s">
        <v>45</v>
      </c>
      <c r="G3376" s="9" t="s">
        <v>46</v>
      </c>
      <c r="H3376" s="63" t="s">
        <v>153</v>
      </c>
      <c r="I3376" s="3"/>
    </row>
    <row r="3377" spans="1:9">
      <c r="A3377" s="19" t="s">
        <v>822</v>
      </c>
      <c r="B3377" s="14">
        <v>5004</v>
      </c>
      <c r="C3377" s="12">
        <v>1</v>
      </c>
      <c r="D3377" s="9" t="s">
        <v>13</v>
      </c>
      <c r="E3377" s="9" t="s">
        <v>6</v>
      </c>
      <c r="F3377" s="9" t="s">
        <v>45</v>
      </c>
      <c r="G3377" s="9" t="s">
        <v>46</v>
      </c>
      <c r="H3377" s="63" t="s">
        <v>153</v>
      </c>
      <c r="I3377" s="3"/>
    </row>
    <row r="3378" spans="1:9">
      <c r="A3378" s="19" t="s">
        <v>822</v>
      </c>
      <c r="B3378" s="14">
        <v>5004</v>
      </c>
      <c r="C3378" s="12">
        <v>1</v>
      </c>
      <c r="D3378" s="9" t="s">
        <v>13</v>
      </c>
      <c r="E3378" s="9" t="s">
        <v>6</v>
      </c>
      <c r="F3378" s="9" t="s">
        <v>45</v>
      </c>
      <c r="G3378" s="9" t="s">
        <v>46</v>
      </c>
      <c r="H3378" s="63" t="s">
        <v>153</v>
      </c>
      <c r="I3378" s="3"/>
    </row>
    <row r="3379" spans="1:9">
      <c r="A3379" s="19" t="s">
        <v>822</v>
      </c>
      <c r="B3379" s="14">
        <v>5004</v>
      </c>
      <c r="C3379" s="12">
        <v>1</v>
      </c>
      <c r="D3379" s="9" t="s">
        <v>13</v>
      </c>
      <c r="E3379" s="9" t="s">
        <v>6</v>
      </c>
      <c r="F3379" s="9" t="s">
        <v>45</v>
      </c>
      <c r="G3379" s="9" t="s">
        <v>46</v>
      </c>
      <c r="H3379" s="63" t="s">
        <v>153</v>
      </c>
      <c r="I3379" s="3"/>
    </row>
    <row r="3380" spans="1:9">
      <c r="A3380" s="19" t="s">
        <v>822</v>
      </c>
      <c r="B3380" s="14">
        <v>5004</v>
      </c>
      <c r="C3380" s="12">
        <v>1</v>
      </c>
      <c r="D3380" s="9" t="s">
        <v>13</v>
      </c>
      <c r="E3380" s="9" t="s">
        <v>6</v>
      </c>
      <c r="F3380" s="9" t="s">
        <v>45</v>
      </c>
      <c r="G3380" s="9" t="s">
        <v>46</v>
      </c>
      <c r="H3380" s="63" t="s">
        <v>153</v>
      </c>
      <c r="I3380" s="13">
        <f>B3380+B3377+B3376+B3375+B3372+B3371+B3370+B3367+B3364+B3362+B3360+B3379+B3378+B3368+B3369+B3363+B3366+B3361+B3365+B3373+B3374</f>
        <v>137904</v>
      </c>
    </row>
    <row r="3381" spans="1:9">
      <c r="A3381" s="96" t="s">
        <v>3017</v>
      </c>
      <c r="B3381" s="14">
        <v>1000</v>
      </c>
      <c r="C3381" s="12">
        <v>1</v>
      </c>
      <c r="D3381" s="9" t="s">
        <v>13</v>
      </c>
      <c r="E3381" s="9" t="s">
        <v>6</v>
      </c>
      <c r="F3381" s="9" t="s">
        <v>44</v>
      </c>
      <c r="G3381" s="9" t="s">
        <v>3291</v>
      </c>
      <c r="H3381" s="63" t="s">
        <v>155</v>
      </c>
      <c r="I3381" s="3"/>
    </row>
    <row r="3382" spans="1:9">
      <c r="A3382" s="96" t="s">
        <v>3909</v>
      </c>
      <c r="B3382" s="14">
        <v>800</v>
      </c>
      <c r="C3382" s="12">
        <v>1</v>
      </c>
      <c r="D3382" s="9" t="s">
        <v>13</v>
      </c>
      <c r="E3382" s="9" t="s">
        <v>6</v>
      </c>
      <c r="F3382" s="9" t="s">
        <v>44</v>
      </c>
      <c r="G3382" s="9" t="s">
        <v>3291</v>
      </c>
      <c r="H3382" s="63" t="s">
        <v>155</v>
      </c>
      <c r="I3382" s="3"/>
    </row>
    <row r="3383" spans="1:9" ht="16.5" customHeight="1">
      <c r="A3383" s="96" t="s">
        <v>3018</v>
      </c>
      <c r="B3383" s="14">
        <v>417</v>
      </c>
      <c r="C3383" s="12">
        <v>1</v>
      </c>
      <c r="D3383" s="9" t="s">
        <v>13</v>
      </c>
      <c r="E3383" s="9" t="s">
        <v>6</v>
      </c>
      <c r="F3383" s="9" t="s">
        <v>44</v>
      </c>
      <c r="G3383" s="9" t="s">
        <v>3291</v>
      </c>
      <c r="H3383" s="63" t="s">
        <v>155</v>
      </c>
      <c r="I3383" s="3"/>
    </row>
    <row r="3384" spans="1:9">
      <c r="A3384" s="96" t="s">
        <v>3019</v>
      </c>
      <c r="B3384" s="14">
        <v>517</v>
      </c>
      <c r="C3384" s="12">
        <v>1</v>
      </c>
      <c r="D3384" s="9" t="s">
        <v>13</v>
      </c>
      <c r="E3384" s="9" t="s">
        <v>6</v>
      </c>
      <c r="F3384" s="9" t="s">
        <v>44</v>
      </c>
      <c r="G3384" s="9" t="s">
        <v>3291</v>
      </c>
      <c r="H3384" s="63" t="s">
        <v>155</v>
      </c>
      <c r="I3384" s="3"/>
    </row>
    <row r="3385" spans="1:9">
      <c r="A3385" s="96" t="s">
        <v>4096</v>
      </c>
      <c r="B3385" s="14">
        <v>500</v>
      </c>
      <c r="C3385" s="12">
        <v>1</v>
      </c>
      <c r="D3385" s="9" t="s">
        <v>13</v>
      </c>
      <c r="E3385" s="9" t="s">
        <v>6</v>
      </c>
      <c r="F3385" s="9" t="s">
        <v>44</v>
      </c>
      <c r="G3385" s="9" t="s">
        <v>3291</v>
      </c>
      <c r="H3385" s="63" t="s">
        <v>155</v>
      </c>
      <c r="I3385" s="3"/>
    </row>
    <row r="3386" spans="1:9">
      <c r="A3386" s="96" t="s">
        <v>3020</v>
      </c>
      <c r="B3386" s="14">
        <v>650</v>
      </c>
      <c r="C3386" s="12">
        <v>1</v>
      </c>
      <c r="D3386" s="9" t="s">
        <v>13</v>
      </c>
      <c r="E3386" s="9" t="s">
        <v>6</v>
      </c>
      <c r="F3386" s="9" t="s">
        <v>44</v>
      </c>
      <c r="G3386" s="9" t="s">
        <v>3291</v>
      </c>
      <c r="H3386" s="63" t="s">
        <v>155</v>
      </c>
      <c r="I3386" s="3"/>
    </row>
    <row r="3387" spans="1:9">
      <c r="A3387" s="96" t="s">
        <v>3910</v>
      </c>
      <c r="B3387" s="14">
        <v>500</v>
      </c>
      <c r="C3387" s="12">
        <v>1</v>
      </c>
      <c r="D3387" s="9" t="s">
        <v>13</v>
      </c>
      <c r="E3387" s="9" t="s">
        <v>6</v>
      </c>
      <c r="F3387" s="9" t="s">
        <v>44</v>
      </c>
      <c r="G3387" s="9" t="s">
        <v>3291</v>
      </c>
      <c r="H3387" s="63" t="s">
        <v>155</v>
      </c>
      <c r="I3387" s="3"/>
    </row>
    <row r="3388" spans="1:9">
      <c r="A3388" s="96" t="s">
        <v>3910</v>
      </c>
      <c r="B3388" s="14">
        <v>417</v>
      </c>
      <c r="C3388" s="12">
        <v>1</v>
      </c>
      <c r="D3388" s="9" t="s">
        <v>13</v>
      </c>
      <c r="E3388" s="9" t="s">
        <v>6</v>
      </c>
      <c r="F3388" s="9" t="s">
        <v>44</v>
      </c>
      <c r="G3388" s="9" t="s">
        <v>3291</v>
      </c>
      <c r="H3388" s="63" t="s">
        <v>155</v>
      </c>
      <c r="I3388" s="3"/>
    </row>
    <row r="3389" spans="1:9">
      <c r="A3389" s="96" t="s">
        <v>3911</v>
      </c>
      <c r="B3389" s="14">
        <v>697</v>
      </c>
      <c r="C3389" s="12">
        <v>1</v>
      </c>
      <c r="D3389" s="9" t="s">
        <v>13</v>
      </c>
      <c r="E3389" s="9" t="s">
        <v>6</v>
      </c>
      <c r="F3389" s="9" t="s">
        <v>44</v>
      </c>
      <c r="G3389" s="9" t="s">
        <v>3291</v>
      </c>
      <c r="H3389" s="63" t="s">
        <v>155</v>
      </c>
      <c r="I3389" s="3"/>
    </row>
    <row r="3390" spans="1:9">
      <c r="A3390" s="96" t="s">
        <v>3911</v>
      </c>
      <c r="B3390" s="14">
        <v>597</v>
      </c>
      <c r="C3390" s="12">
        <v>1</v>
      </c>
      <c r="D3390" s="9" t="s">
        <v>13</v>
      </c>
      <c r="E3390" s="9" t="s">
        <v>6</v>
      </c>
      <c r="F3390" s="9" t="s">
        <v>44</v>
      </c>
      <c r="G3390" s="9" t="s">
        <v>3291</v>
      </c>
      <c r="H3390" s="63" t="s">
        <v>155</v>
      </c>
      <c r="I3390" s="3"/>
    </row>
    <row r="3391" spans="1:9">
      <c r="A3391" s="96" t="s">
        <v>3911</v>
      </c>
      <c r="B3391" s="14">
        <v>597</v>
      </c>
      <c r="C3391" s="12">
        <v>1</v>
      </c>
      <c r="D3391" s="9" t="s">
        <v>13</v>
      </c>
      <c r="E3391" s="9" t="s">
        <v>6</v>
      </c>
      <c r="F3391" s="9" t="s">
        <v>44</v>
      </c>
      <c r="G3391" s="9" t="s">
        <v>3291</v>
      </c>
      <c r="H3391" s="63" t="s">
        <v>155</v>
      </c>
      <c r="I3391" s="3"/>
    </row>
    <row r="3392" spans="1:9">
      <c r="A3392" s="96" t="s">
        <v>3911</v>
      </c>
      <c r="B3392" s="14">
        <v>597</v>
      </c>
      <c r="C3392" s="12">
        <v>1</v>
      </c>
      <c r="D3392" s="9" t="s">
        <v>13</v>
      </c>
      <c r="E3392" s="9" t="s">
        <v>6</v>
      </c>
      <c r="F3392" s="9" t="s">
        <v>44</v>
      </c>
      <c r="G3392" s="9" t="s">
        <v>3291</v>
      </c>
      <c r="H3392" s="63" t="s">
        <v>155</v>
      </c>
      <c r="I3392" s="3"/>
    </row>
    <row r="3393" spans="1:9">
      <c r="A3393" s="96" t="s">
        <v>3912</v>
      </c>
      <c r="B3393" s="14">
        <v>517</v>
      </c>
      <c r="C3393" s="12">
        <v>1</v>
      </c>
      <c r="D3393" s="9" t="s">
        <v>13</v>
      </c>
      <c r="E3393" s="9" t="s">
        <v>6</v>
      </c>
      <c r="F3393" s="9" t="s">
        <v>44</v>
      </c>
      <c r="G3393" s="9" t="s">
        <v>3291</v>
      </c>
      <c r="H3393" s="63" t="s">
        <v>155</v>
      </c>
      <c r="I3393" s="3"/>
    </row>
    <row r="3394" spans="1:9" ht="16.5" customHeight="1">
      <c r="A3394" s="96" t="s">
        <v>3912</v>
      </c>
      <c r="B3394" s="14">
        <v>517</v>
      </c>
      <c r="C3394" s="12">
        <v>1</v>
      </c>
      <c r="D3394" s="9" t="s">
        <v>13</v>
      </c>
      <c r="E3394" s="9" t="s">
        <v>6</v>
      </c>
      <c r="F3394" s="9" t="s">
        <v>44</v>
      </c>
      <c r="G3394" s="9" t="s">
        <v>3291</v>
      </c>
      <c r="H3394" s="63" t="s">
        <v>155</v>
      </c>
      <c r="I3394" s="3"/>
    </row>
    <row r="3395" spans="1:9">
      <c r="A3395" s="96" t="s">
        <v>3912</v>
      </c>
      <c r="B3395" s="14">
        <v>517</v>
      </c>
      <c r="C3395" s="12">
        <v>1</v>
      </c>
      <c r="D3395" s="9" t="s">
        <v>13</v>
      </c>
      <c r="E3395" s="9" t="s">
        <v>6</v>
      </c>
      <c r="F3395" s="9" t="s">
        <v>44</v>
      </c>
      <c r="G3395" s="9" t="s">
        <v>3291</v>
      </c>
      <c r="H3395" s="63" t="s">
        <v>155</v>
      </c>
      <c r="I3395" s="3"/>
    </row>
    <row r="3396" spans="1:9">
      <c r="A3396" s="96" t="s">
        <v>3912</v>
      </c>
      <c r="B3396" s="14">
        <v>467</v>
      </c>
      <c r="C3396" s="12">
        <v>1</v>
      </c>
      <c r="D3396" s="9" t="s">
        <v>13</v>
      </c>
      <c r="E3396" s="9" t="s">
        <v>6</v>
      </c>
      <c r="F3396" s="9" t="s">
        <v>44</v>
      </c>
      <c r="G3396" s="9" t="s">
        <v>3291</v>
      </c>
      <c r="H3396" s="63" t="s">
        <v>155</v>
      </c>
      <c r="I3396" s="3"/>
    </row>
    <row r="3397" spans="1:9">
      <c r="A3397" s="96" t="s">
        <v>3912</v>
      </c>
      <c r="B3397" s="14">
        <v>517</v>
      </c>
      <c r="C3397" s="12">
        <v>1</v>
      </c>
      <c r="D3397" s="9" t="s">
        <v>13</v>
      </c>
      <c r="E3397" s="9" t="s">
        <v>6</v>
      </c>
      <c r="F3397" s="9" t="s">
        <v>44</v>
      </c>
      <c r="G3397" s="9" t="s">
        <v>3291</v>
      </c>
      <c r="H3397" s="63" t="s">
        <v>155</v>
      </c>
      <c r="I3397" s="3"/>
    </row>
    <row r="3398" spans="1:9">
      <c r="A3398" s="96" t="s">
        <v>3021</v>
      </c>
      <c r="B3398" s="14">
        <v>417</v>
      </c>
      <c r="C3398" s="12">
        <v>1</v>
      </c>
      <c r="D3398" s="9" t="s">
        <v>13</v>
      </c>
      <c r="E3398" s="9" t="s">
        <v>6</v>
      </c>
      <c r="F3398" s="9" t="s">
        <v>44</v>
      </c>
      <c r="G3398" s="9" t="s">
        <v>3291</v>
      </c>
      <c r="H3398" s="63" t="s">
        <v>155</v>
      </c>
      <c r="I3398" s="3"/>
    </row>
    <row r="3399" spans="1:9">
      <c r="A3399" s="96" t="s">
        <v>3021</v>
      </c>
      <c r="B3399" s="14">
        <v>417</v>
      </c>
      <c r="C3399" s="12">
        <v>1</v>
      </c>
      <c r="D3399" s="9" t="s">
        <v>13</v>
      </c>
      <c r="E3399" s="9" t="s">
        <v>6</v>
      </c>
      <c r="F3399" s="9" t="s">
        <v>44</v>
      </c>
      <c r="G3399" s="9" t="s">
        <v>3291</v>
      </c>
      <c r="H3399" s="63" t="s">
        <v>155</v>
      </c>
      <c r="I3399" s="3"/>
    </row>
    <row r="3400" spans="1:9">
      <c r="A3400" s="96" t="s">
        <v>3021</v>
      </c>
      <c r="B3400" s="14">
        <v>417</v>
      </c>
      <c r="C3400" s="12">
        <v>1</v>
      </c>
      <c r="D3400" s="9" t="s">
        <v>13</v>
      </c>
      <c r="E3400" s="9" t="s">
        <v>6</v>
      </c>
      <c r="F3400" s="9" t="s">
        <v>44</v>
      </c>
      <c r="G3400" s="9" t="s">
        <v>3291</v>
      </c>
      <c r="H3400" s="63" t="s">
        <v>155</v>
      </c>
      <c r="I3400" s="3"/>
    </row>
    <row r="3401" spans="1:9">
      <c r="A3401" s="96" t="s">
        <v>3021</v>
      </c>
      <c r="B3401" s="14">
        <v>417</v>
      </c>
      <c r="C3401" s="12">
        <v>1</v>
      </c>
      <c r="D3401" s="9" t="s">
        <v>13</v>
      </c>
      <c r="E3401" s="9" t="s">
        <v>6</v>
      </c>
      <c r="F3401" s="9" t="s">
        <v>44</v>
      </c>
      <c r="G3401" s="9" t="s">
        <v>3291</v>
      </c>
      <c r="H3401" s="63" t="s">
        <v>155</v>
      </c>
      <c r="I3401" s="13">
        <f>B3401+B3398+B3397+B3396+B3395+B3394+B3388+B3386+B3385+B3384+B3383+B3381+B3400+B3399+B3389+B3393+B3382+B3387+B3390+B3391+B3392</f>
        <v>11492</v>
      </c>
    </row>
    <row r="3402" spans="1:9">
      <c r="A3402" s="20" t="s">
        <v>3913</v>
      </c>
      <c r="B3402" s="14">
        <f>21*300</f>
        <v>6300</v>
      </c>
      <c r="C3402" s="12">
        <v>1</v>
      </c>
      <c r="D3402" s="9" t="s">
        <v>13</v>
      </c>
      <c r="E3402" s="9" t="s">
        <v>6</v>
      </c>
      <c r="F3402" s="9" t="s">
        <v>44</v>
      </c>
      <c r="G3402" s="9" t="s">
        <v>3291</v>
      </c>
      <c r="H3402" s="63" t="s">
        <v>156</v>
      </c>
      <c r="I3402" s="13">
        <f>B3402</f>
        <v>6300</v>
      </c>
    </row>
    <row r="3403" spans="1:9">
      <c r="A3403" s="85" t="s">
        <v>823</v>
      </c>
      <c r="B3403" s="14">
        <v>975</v>
      </c>
      <c r="C3403" s="12">
        <v>1</v>
      </c>
      <c r="D3403" s="9" t="s">
        <v>13</v>
      </c>
      <c r="E3403" s="9" t="s">
        <v>6</v>
      </c>
      <c r="F3403" s="9" t="s">
        <v>45</v>
      </c>
      <c r="G3403" s="9" t="s">
        <v>46</v>
      </c>
      <c r="H3403" s="63" t="s">
        <v>157</v>
      </c>
      <c r="I3403" s="3"/>
    </row>
    <row r="3404" spans="1:9">
      <c r="A3404" s="85" t="s">
        <v>824</v>
      </c>
      <c r="B3404" s="14">
        <v>780</v>
      </c>
      <c r="C3404" s="12">
        <v>1</v>
      </c>
      <c r="D3404" s="9" t="s">
        <v>13</v>
      </c>
      <c r="E3404" s="9" t="s">
        <v>6</v>
      </c>
      <c r="F3404" s="9" t="s">
        <v>45</v>
      </c>
      <c r="G3404" s="9" t="s">
        <v>46</v>
      </c>
      <c r="H3404" s="63" t="s">
        <v>157</v>
      </c>
      <c r="I3404" s="3"/>
    </row>
    <row r="3405" spans="1:9" ht="17.25" customHeight="1">
      <c r="A3405" s="85" t="s">
        <v>825</v>
      </c>
      <c r="B3405" s="14">
        <v>406.58</v>
      </c>
      <c r="C3405" s="12">
        <v>1</v>
      </c>
      <c r="D3405" s="9" t="s">
        <v>13</v>
      </c>
      <c r="E3405" s="9" t="s">
        <v>6</v>
      </c>
      <c r="F3405" s="9" t="s">
        <v>45</v>
      </c>
      <c r="G3405" s="9" t="s">
        <v>46</v>
      </c>
      <c r="H3405" s="63" t="s">
        <v>157</v>
      </c>
      <c r="I3405" s="3"/>
    </row>
    <row r="3406" spans="1:9">
      <c r="A3406" s="96" t="s">
        <v>826</v>
      </c>
      <c r="B3406" s="14">
        <v>504.08</v>
      </c>
      <c r="C3406" s="12">
        <v>1</v>
      </c>
      <c r="D3406" s="9" t="s">
        <v>13</v>
      </c>
      <c r="E3406" s="9" t="s">
        <v>6</v>
      </c>
      <c r="F3406" s="9" t="s">
        <v>45</v>
      </c>
      <c r="G3406" s="9" t="s">
        <v>46</v>
      </c>
      <c r="H3406" s="63" t="s">
        <v>157</v>
      </c>
      <c r="I3406" s="3"/>
    </row>
    <row r="3407" spans="1:9">
      <c r="A3407" s="85" t="s">
        <v>4095</v>
      </c>
      <c r="B3407" s="14">
        <v>487.5</v>
      </c>
      <c r="C3407" s="12">
        <v>1</v>
      </c>
      <c r="D3407" s="9" t="s">
        <v>13</v>
      </c>
      <c r="E3407" s="9" t="s">
        <v>6</v>
      </c>
      <c r="F3407" s="9" t="s">
        <v>45</v>
      </c>
      <c r="G3407" s="9" t="s">
        <v>46</v>
      </c>
      <c r="H3407" s="63" t="s">
        <v>157</v>
      </c>
      <c r="I3407" s="3"/>
    </row>
    <row r="3408" spans="1:9">
      <c r="A3408" s="85" t="s">
        <v>827</v>
      </c>
      <c r="B3408" s="14">
        <v>633.75</v>
      </c>
      <c r="C3408" s="12">
        <v>1</v>
      </c>
      <c r="D3408" s="9" t="s">
        <v>13</v>
      </c>
      <c r="E3408" s="9" t="s">
        <v>6</v>
      </c>
      <c r="F3408" s="9" t="s">
        <v>45</v>
      </c>
      <c r="G3408" s="9" t="s">
        <v>46</v>
      </c>
      <c r="H3408" s="63" t="s">
        <v>157</v>
      </c>
      <c r="I3408" s="3"/>
    </row>
    <row r="3409" spans="1:9">
      <c r="A3409" s="85" t="s">
        <v>4089</v>
      </c>
      <c r="B3409" s="14">
        <v>487.5</v>
      </c>
      <c r="C3409" s="12">
        <v>1</v>
      </c>
      <c r="D3409" s="9" t="s">
        <v>13</v>
      </c>
      <c r="E3409" s="9" t="s">
        <v>6</v>
      </c>
      <c r="F3409" s="9" t="s">
        <v>45</v>
      </c>
      <c r="G3409" s="9" t="s">
        <v>46</v>
      </c>
      <c r="H3409" s="63" t="s">
        <v>157</v>
      </c>
      <c r="I3409" s="3"/>
    </row>
    <row r="3410" spans="1:9">
      <c r="A3410" s="85" t="s">
        <v>4089</v>
      </c>
      <c r="B3410" s="14">
        <v>406.58</v>
      </c>
      <c r="C3410" s="12">
        <v>1</v>
      </c>
      <c r="D3410" s="9" t="s">
        <v>13</v>
      </c>
      <c r="E3410" s="9" t="s">
        <v>6</v>
      </c>
      <c r="F3410" s="9" t="s">
        <v>45</v>
      </c>
      <c r="G3410" s="9" t="s">
        <v>46</v>
      </c>
      <c r="H3410" s="63" t="s">
        <v>157</v>
      </c>
      <c r="I3410" s="3"/>
    </row>
    <row r="3411" spans="1:9">
      <c r="A3411" s="96" t="s">
        <v>4090</v>
      </c>
      <c r="B3411" s="14">
        <v>679.58</v>
      </c>
      <c r="C3411" s="12">
        <v>1</v>
      </c>
      <c r="D3411" s="9" t="s">
        <v>13</v>
      </c>
      <c r="E3411" s="9" t="s">
        <v>6</v>
      </c>
      <c r="F3411" s="9" t="s">
        <v>45</v>
      </c>
      <c r="G3411" s="9" t="s">
        <v>46</v>
      </c>
      <c r="H3411" s="63" t="s">
        <v>157</v>
      </c>
      <c r="I3411" s="3"/>
    </row>
    <row r="3412" spans="1:9">
      <c r="A3412" s="96" t="s">
        <v>4090</v>
      </c>
      <c r="B3412" s="14">
        <v>582.08000000000004</v>
      </c>
      <c r="C3412" s="12">
        <v>1</v>
      </c>
      <c r="D3412" s="9" t="s">
        <v>13</v>
      </c>
      <c r="E3412" s="9" t="s">
        <v>6</v>
      </c>
      <c r="F3412" s="9" t="s">
        <v>45</v>
      </c>
      <c r="G3412" s="9" t="s">
        <v>46</v>
      </c>
      <c r="H3412" s="63" t="s">
        <v>157</v>
      </c>
      <c r="I3412" s="3"/>
    </row>
    <row r="3413" spans="1:9">
      <c r="A3413" s="96" t="s">
        <v>4090</v>
      </c>
      <c r="B3413" s="14">
        <v>582.08000000000004</v>
      </c>
      <c r="C3413" s="12">
        <v>1</v>
      </c>
      <c r="D3413" s="9" t="s">
        <v>13</v>
      </c>
      <c r="E3413" s="9" t="s">
        <v>6</v>
      </c>
      <c r="F3413" s="9" t="s">
        <v>45</v>
      </c>
      <c r="G3413" s="9" t="s">
        <v>46</v>
      </c>
      <c r="H3413" s="63" t="s">
        <v>157</v>
      </c>
      <c r="I3413" s="3"/>
    </row>
    <row r="3414" spans="1:9">
      <c r="A3414" s="96" t="s">
        <v>4090</v>
      </c>
      <c r="B3414" s="14">
        <v>582.08000000000004</v>
      </c>
      <c r="C3414" s="12">
        <v>1</v>
      </c>
      <c r="D3414" s="9" t="s">
        <v>13</v>
      </c>
      <c r="E3414" s="9" t="s">
        <v>6</v>
      </c>
      <c r="F3414" s="9" t="s">
        <v>45</v>
      </c>
      <c r="G3414" s="9" t="s">
        <v>46</v>
      </c>
      <c r="H3414" s="63" t="s">
        <v>157</v>
      </c>
      <c r="I3414" s="3"/>
    </row>
    <row r="3415" spans="1:9">
      <c r="A3415" s="96" t="s">
        <v>4091</v>
      </c>
      <c r="B3415" s="14">
        <v>504.08</v>
      </c>
      <c r="C3415" s="12">
        <v>1</v>
      </c>
      <c r="D3415" s="9" t="s">
        <v>13</v>
      </c>
      <c r="E3415" s="9" t="s">
        <v>6</v>
      </c>
      <c r="F3415" s="9" t="s">
        <v>45</v>
      </c>
      <c r="G3415" s="9" t="s">
        <v>46</v>
      </c>
      <c r="H3415" s="63" t="s">
        <v>157</v>
      </c>
      <c r="I3415" s="3"/>
    </row>
    <row r="3416" spans="1:9">
      <c r="A3416" s="96" t="s">
        <v>4091</v>
      </c>
      <c r="B3416" s="14">
        <v>504.08</v>
      </c>
      <c r="C3416" s="12">
        <v>1</v>
      </c>
      <c r="D3416" s="9" t="s">
        <v>13</v>
      </c>
      <c r="E3416" s="9" t="s">
        <v>6</v>
      </c>
      <c r="F3416" s="9" t="s">
        <v>45</v>
      </c>
      <c r="G3416" s="9" t="s">
        <v>46</v>
      </c>
      <c r="H3416" s="63" t="s">
        <v>157</v>
      </c>
      <c r="I3416" s="3"/>
    </row>
    <row r="3417" spans="1:9">
      <c r="A3417" s="96" t="s">
        <v>4091</v>
      </c>
      <c r="B3417" s="14">
        <v>504.08</v>
      </c>
      <c r="C3417" s="12">
        <v>1</v>
      </c>
      <c r="D3417" s="9" t="s">
        <v>13</v>
      </c>
      <c r="E3417" s="9" t="s">
        <v>6</v>
      </c>
      <c r="F3417" s="9" t="s">
        <v>45</v>
      </c>
      <c r="G3417" s="9" t="s">
        <v>46</v>
      </c>
      <c r="H3417" s="63" t="s">
        <v>157</v>
      </c>
      <c r="I3417" s="3"/>
    </row>
    <row r="3418" spans="1:9">
      <c r="A3418" s="96" t="s">
        <v>4091</v>
      </c>
      <c r="B3418" s="14">
        <v>455.33</v>
      </c>
      <c r="C3418" s="12">
        <v>1</v>
      </c>
      <c r="D3418" s="9" t="s">
        <v>13</v>
      </c>
      <c r="E3418" s="9" t="s">
        <v>6</v>
      </c>
      <c r="F3418" s="9" t="s">
        <v>45</v>
      </c>
      <c r="G3418" s="9" t="s">
        <v>46</v>
      </c>
      <c r="H3418" s="63" t="s">
        <v>157</v>
      </c>
      <c r="I3418" s="3"/>
    </row>
    <row r="3419" spans="1:9">
      <c r="A3419" s="96" t="s">
        <v>4091</v>
      </c>
      <c r="B3419" s="14">
        <v>504.08</v>
      </c>
      <c r="C3419" s="12">
        <v>1</v>
      </c>
      <c r="D3419" s="9" t="s">
        <v>13</v>
      </c>
      <c r="E3419" s="9" t="s">
        <v>6</v>
      </c>
      <c r="F3419" s="9" t="s">
        <v>45</v>
      </c>
      <c r="G3419" s="9" t="s">
        <v>46</v>
      </c>
      <c r="H3419" s="63" t="s">
        <v>157</v>
      </c>
      <c r="I3419" s="3"/>
    </row>
    <row r="3420" spans="1:9">
      <c r="A3420" s="96" t="s">
        <v>4092</v>
      </c>
      <c r="B3420" s="14">
        <v>406.58</v>
      </c>
      <c r="C3420" s="12">
        <v>1</v>
      </c>
      <c r="D3420" s="9" t="s">
        <v>13</v>
      </c>
      <c r="E3420" s="9" t="s">
        <v>6</v>
      </c>
      <c r="F3420" s="9" t="s">
        <v>45</v>
      </c>
      <c r="G3420" s="9" t="s">
        <v>46</v>
      </c>
      <c r="H3420" s="63" t="s">
        <v>157</v>
      </c>
      <c r="I3420" s="3"/>
    </row>
    <row r="3421" spans="1:9">
      <c r="A3421" s="96" t="s">
        <v>4092</v>
      </c>
      <c r="B3421" s="14">
        <v>406.58</v>
      </c>
      <c r="C3421" s="12">
        <v>1</v>
      </c>
      <c r="D3421" s="9" t="s">
        <v>13</v>
      </c>
      <c r="E3421" s="9" t="s">
        <v>6</v>
      </c>
      <c r="F3421" s="9" t="s">
        <v>45</v>
      </c>
      <c r="G3421" s="9" t="s">
        <v>46</v>
      </c>
      <c r="H3421" s="63" t="s">
        <v>157</v>
      </c>
      <c r="I3421" s="3"/>
    </row>
    <row r="3422" spans="1:9">
      <c r="A3422" s="96" t="s">
        <v>4092</v>
      </c>
      <c r="B3422" s="14">
        <v>406.58</v>
      </c>
      <c r="C3422" s="12">
        <v>1</v>
      </c>
      <c r="D3422" s="9" t="s">
        <v>13</v>
      </c>
      <c r="E3422" s="9" t="s">
        <v>6</v>
      </c>
      <c r="F3422" s="9" t="s">
        <v>45</v>
      </c>
      <c r="G3422" s="9" t="s">
        <v>46</v>
      </c>
      <c r="H3422" s="63" t="s">
        <v>157</v>
      </c>
      <c r="I3422" s="3"/>
    </row>
    <row r="3423" spans="1:9">
      <c r="A3423" s="96" t="s">
        <v>4092</v>
      </c>
      <c r="B3423" s="14">
        <v>406.58</v>
      </c>
      <c r="C3423" s="12">
        <v>1</v>
      </c>
      <c r="D3423" s="9" t="s">
        <v>13</v>
      </c>
      <c r="E3423" s="9" t="s">
        <v>6</v>
      </c>
      <c r="F3423" s="9" t="s">
        <v>45</v>
      </c>
      <c r="G3423" s="9" t="s">
        <v>46</v>
      </c>
      <c r="H3423" s="63" t="s">
        <v>157</v>
      </c>
      <c r="I3423" s="13">
        <f>B3423+B3418+B3417+B3416+B3415+B3414+B3412+B3409+B3407+B3406+B3405+B3403+B3410+B3420+B3419+B3411+B3413+B3404+B3408+B3421+B3422</f>
        <v>11204.779999999999</v>
      </c>
    </row>
    <row r="3424" spans="1:9" ht="23.25" customHeight="1">
      <c r="A3424" s="85" t="s">
        <v>828</v>
      </c>
      <c r="B3424" s="14">
        <v>130</v>
      </c>
      <c r="C3424" s="9" t="s">
        <v>44</v>
      </c>
      <c r="D3424" s="9" t="s">
        <v>13</v>
      </c>
      <c r="E3424" s="9" t="s">
        <v>6</v>
      </c>
      <c r="F3424" s="9" t="s">
        <v>45</v>
      </c>
      <c r="G3424" s="9" t="s">
        <v>46</v>
      </c>
      <c r="H3424" s="63" t="s">
        <v>157</v>
      </c>
      <c r="I3424" s="3"/>
    </row>
    <row r="3425" spans="1:9">
      <c r="A3425" s="85" t="s">
        <v>829</v>
      </c>
      <c r="B3425" s="14">
        <v>104</v>
      </c>
      <c r="C3425" s="9" t="s">
        <v>44</v>
      </c>
      <c r="D3425" s="9" t="s">
        <v>13</v>
      </c>
      <c r="E3425" s="9" t="s">
        <v>6</v>
      </c>
      <c r="F3425" s="9" t="s">
        <v>45</v>
      </c>
      <c r="G3425" s="9" t="s">
        <v>46</v>
      </c>
      <c r="H3425" s="63" t="s">
        <v>157</v>
      </c>
      <c r="I3425" s="3"/>
    </row>
    <row r="3426" spans="1:9" ht="22.5" customHeight="1">
      <c r="A3426" s="85" t="s">
        <v>4083</v>
      </c>
      <c r="B3426" s="14">
        <v>54.21</v>
      </c>
      <c r="C3426" s="9" t="s">
        <v>44</v>
      </c>
      <c r="D3426" s="9" t="s">
        <v>13</v>
      </c>
      <c r="E3426" s="9" t="s">
        <v>6</v>
      </c>
      <c r="F3426" s="9" t="s">
        <v>45</v>
      </c>
      <c r="G3426" s="9" t="s">
        <v>46</v>
      </c>
      <c r="H3426" s="63" t="s">
        <v>157</v>
      </c>
      <c r="I3426" s="3"/>
    </row>
    <row r="3427" spans="1:9">
      <c r="A3427" s="85" t="s">
        <v>830</v>
      </c>
      <c r="B3427" s="14">
        <v>67.209999999999994</v>
      </c>
      <c r="C3427" s="9" t="s">
        <v>44</v>
      </c>
      <c r="D3427" s="9" t="s">
        <v>13</v>
      </c>
      <c r="E3427" s="9" t="s">
        <v>6</v>
      </c>
      <c r="F3427" s="9" t="s">
        <v>45</v>
      </c>
      <c r="G3427" s="9" t="s">
        <v>46</v>
      </c>
      <c r="H3427" s="63" t="s">
        <v>157</v>
      </c>
      <c r="I3427" s="3"/>
    </row>
    <row r="3428" spans="1:9">
      <c r="A3428" s="85" t="s">
        <v>4094</v>
      </c>
      <c r="B3428" s="14">
        <v>65</v>
      </c>
      <c r="C3428" s="9" t="s">
        <v>44</v>
      </c>
      <c r="D3428" s="9" t="s">
        <v>13</v>
      </c>
      <c r="E3428" s="9" t="s">
        <v>6</v>
      </c>
      <c r="F3428" s="9" t="s">
        <v>45</v>
      </c>
      <c r="G3428" s="9" t="s">
        <v>46</v>
      </c>
      <c r="H3428" s="63" t="s">
        <v>157</v>
      </c>
      <c r="I3428" s="3"/>
    </row>
    <row r="3429" spans="1:9">
      <c r="A3429" s="85" t="s">
        <v>831</v>
      </c>
      <c r="B3429" s="14">
        <v>84.5</v>
      </c>
      <c r="C3429" s="9" t="s">
        <v>44</v>
      </c>
      <c r="D3429" s="9" t="s">
        <v>13</v>
      </c>
      <c r="E3429" s="9" t="s">
        <v>6</v>
      </c>
      <c r="F3429" s="9" t="s">
        <v>45</v>
      </c>
      <c r="G3429" s="9" t="s">
        <v>46</v>
      </c>
      <c r="H3429" s="63" t="s">
        <v>157</v>
      </c>
      <c r="I3429" s="3"/>
    </row>
    <row r="3430" spans="1:9" ht="13.5" customHeight="1">
      <c r="A3430" s="85" t="s">
        <v>4084</v>
      </c>
      <c r="B3430" s="14">
        <v>65</v>
      </c>
      <c r="C3430" s="9" t="s">
        <v>44</v>
      </c>
      <c r="D3430" s="9" t="s">
        <v>13</v>
      </c>
      <c r="E3430" s="9" t="s">
        <v>6</v>
      </c>
      <c r="F3430" s="9" t="s">
        <v>45</v>
      </c>
      <c r="G3430" s="9" t="s">
        <v>46</v>
      </c>
      <c r="H3430" s="63" t="s">
        <v>157</v>
      </c>
      <c r="I3430" s="3"/>
    </row>
    <row r="3431" spans="1:9" ht="15.75" customHeight="1">
      <c r="A3431" s="85" t="s">
        <v>4084</v>
      </c>
      <c r="B3431" s="14">
        <v>54.21</v>
      </c>
      <c r="C3431" s="9" t="s">
        <v>44</v>
      </c>
      <c r="D3431" s="9" t="s">
        <v>13</v>
      </c>
      <c r="E3431" s="9" t="s">
        <v>6</v>
      </c>
      <c r="F3431" s="9" t="s">
        <v>45</v>
      </c>
      <c r="G3431" s="9" t="s">
        <v>46</v>
      </c>
      <c r="H3431" s="63" t="s">
        <v>157</v>
      </c>
      <c r="I3431" s="3"/>
    </row>
    <row r="3432" spans="1:9">
      <c r="A3432" s="96" t="s">
        <v>4085</v>
      </c>
      <c r="B3432" s="14">
        <v>90.61</v>
      </c>
      <c r="C3432" s="9" t="s">
        <v>44</v>
      </c>
      <c r="D3432" s="9" t="s">
        <v>13</v>
      </c>
      <c r="E3432" s="9" t="s">
        <v>6</v>
      </c>
      <c r="F3432" s="9" t="s">
        <v>45</v>
      </c>
      <c r="G3432" s="9" t="s">
        <v>46</v>
      </c>
      <c r="H3432" s="63" t="s">
        <v>157</v>
      </c>
      <c r="I3432" s="3"/>
    </row>
    <row r="3433" spans="1:9">
      <c r="A3433" s="96" t="s">
        <v>4085</v>
      </c>
      <c r="B3433" s="14">
        <v>77.61</v>
      </c>
      <c r="C3433" s="9" t="s">
        <v>44</v>
      </c>
      <c r="D3433" s="9" t="s">
        <v>13</v>
      </c>
      <c r="E3433" s="9" t="s">
        <v>6</v>
      </c>
      <c r="F3433" s="9" t="s">
        <v>45</v>
      </c>
      <c r="G3433" s="9" t="s">
        <v>46</v>
      </c>
      <c r="H3433" s="63" t="s">
        <v>157</v>
      </c>
      <c r="I3433" s="3"/>
    </row>
    <row r="3434" spans="1:9">
      <c r="A3434" s="96" t="s">
        <v>4085</v>
      </c>
      <c r="B3434" s="14">
        <v>77.61</v>
      </c>
      <c r="C3434" s="9" t="s">
        <v>44</v>
      </c>
      <c r="D3434" s="9" t="s">
        <v>13</v>
      </c>
      <c r="E3434" s="9" t="s">
        <v>6</v>
      </c>
      <c r="F3434" s="9" t="s">
        <v>45</v>
      </c>
      <c r="G3434" s="9" t="s">
        <v>46</v>
      </c>
      <c r="H3434" s="63" t="s">
        <v>157</v>
      </c>
      <c r="I3434" s="3"/>
    </row>
    <row r="3435" spans="1:9">
      <c r="A3435" s="96" t="s">
        <v>4085</v>
      </c>
      <c r="B3435" s="14">
        <v>77.61</v>
      </c>
      <c r="C3435" s="9" t="s">
        <v>44</v>
      </c>
      <c r="D3435" s="9" t="s">
        <v>13</v>
      </c>
      <c r="E3435" s="9" t="s">
        <v>6</v>
      </c>
      <c r="F3435" s="9" t="s">
        <v>45</v>
      </c>
      <c r="G3435" s="9" t="s">
        <v>46</v>
      </c>
      <c r="H3435" s="63" t="s">
        <v>157</v>
      </c>
      <c r="I3435" s="3"/>
    </row>
    <row r="3436" spans="1:9">
      <c r="A3436" s="96" t="s">
        <v>4086</v>
      </c>
      <c r="B3436" s="14">
        <v>67.209999999999994</v>
      </c>
      <c r="C3436" s="9" t="s">
        <v>44</v>
      </c>
      <c r="D3436" s="9" t="s">
        <v>13</v>
      </c>
      <c r="E3436" s="9" t="s">
        <v>6</v>
      </c>
      <c r="F3436" s="9" t="s">
        <v>45</v>
      </c>
      <c r="G3436" s="9" t="s">
        <v>46</v>
      </c>
      <c r="H3436" s="63" t="s">
        <v>157</v>
      </c>
      <c r="I3436" s="3"/>
    </row>
    <row r="3437" spans="1:9">
      <c r="A3437" s="96" t="s">
        <v>4086</v>
      </c>
      <c r="B3437" s="14">
        <v>67.209999999999994</v>
      </c>
      <c r="C3437" s="9" t="s">
        <v>44</v>
      </c>
      <c r="D3437" s="9" t="s">
        <v>13</v>
      </c>
      <c r="E3437" s="9" t="s">
        <v>6</v>
      </c>
      <c r="F3437" s="9" t="s">
        <v>45</v>
      </c>
      <c r="G3437" s="9" t="s">
        <v>46</v>
      </c>
      <c r="H3437" s="63" t="s">
        <v>157</v>
      </c>
      <c r="I3437" s="3"/>
    </row>
    <row r="3438" spans="1:9">
      <c r="A3438" s="96" t="s">
        <v>4086</v>
      </c>
      <c r="B3438" s="14">
        <v>67.209999999999994</v>
      </c>
      <c r="C3438" s="9" t="s">
        <v>44</v>
      </c>
      <c r="D3438" s="9" t="s">
        <v>13</v>
      </c>
      <c r="E3438" s="9" t="s">
        <v>6</v>
      </c>
      <c r="F3438" s="9" t="s">
        <v>45</v>
      </c>
      <c r="G3438" s="9" t="s">
        <v>46</v>
      </c>
      <c r="H3438" s="63" t="s">
        <v>157</v>
      </c>
      <c r="I3438" s="3"/>
    </row>
    <row r="3439" spans="1:9">
      <c r="A3439" s="96" t="s">
        <v>4086</v>
      </c>
      <c r="B3439" s="14">
        <v>60.71</v>
      </c>
      <c r="C3439" s="9" t="s">
        <v>44</v>
      </c>
      <c r="D3439" s="9" t="s">
        <v>13</v>
      </c>
      <c r="E3439" s="9" t="s">
        <v>6</v>
      </c>
      <c r="F3439" s="9" t="s">
        <v>45</v>
      </c>
      <c r="G3439" s="9" t="s">
        <v>46</v>
      </c>
      <c r="H3439" s="63" t="s">
        <v>157</v>
      </c>
      <c r="I3439" s="3"/>
    </row>
    <row r="3440" spans="1:9">
      <c r="A3440" s="96" t="s">
        <v>4086</v>
      </c>
      <c r="B3440" s="14">
        <v>67.209999999999994</v>
      </c>
      <c r="C3440" s="9" t="s">
        <v>44</v>
      </c>
      <c r="D3440" s="9" t="s">
        <v>13</v>
      </c>
      <c r="E3440" s="9" t="s">
        <v>6</v>
      </c>
      <c r="F3440" s="9" t="s">
        <v>45</v>
      </c>
      <c r="G3440" s="9" t="s">
        <v>46</v>
      </c>
      <c r="H3440" s="63" t="s">
        <v>157</v>
      </c>
      <c r="I3440" s="3"/>
    </row>
    <row r="3441" spans="1:9">
      <c r="A3441" s="96" t="s">
        <v>4087</v>
      </c>
      <c r="B3441" s="14">
        <v>54.21</v>
      </c>
      <c r="C3441" s="9" t="s">
        <v>44</v>
      </c>
      <c r="D3441" s="9" t="s">
        <v>13</v>
      </c>
      <c r="E3441" s="9" t="s">
        <v>6</v>
      </c>
      <c r="F3441" s="9" t="s">
        <v>45</v>
      </c>
      <c r="G3441" s="9" t="s">
        <v>46</v>
      </c>
      <c r="H3441" s="63" t="s">
        <v>157</v>
      </c>
      <c r="I3441" s="3"/>
    </row>
    <row r="3442" spans="1:9">
      <c r="A3442" s="96" t="s">
        <v>4087</v>
      </c>
      <c r="B3442" s="14">
        <v>54.21</v>
      </c>
      <c r="C3442" s="9" t="s">
        <v>44</v>
      </c>
      <c r="D3442" s="9" t="s">
        <v>13</v>
      </c>
      <c r="E3442" s="9" t="s">
        <v>6</v>
      </c>
      <c r="F3442" s="9" t="s">
        <v>45</v>
      </c>
      <c r="G3442" s="9" t="s">
        <v>46</v>
      </c>
      <c r="H3442" s="63" t="s">
        <v>157</v>
      </c>
      <c r="I3442" s="3"/>
    </row>
    <row r="3443" spans="1:9" ht="15.75" customHeight="1">
      <c r="A3443" s="96" t="s">
        <v>4087</v>
      </c>
      <c r="B3443" s="14">
        <v>54.21</v>
      </c>
      <c r="C3443" s="9" t="s">
        <v>44</v>
      </c>
      <c r="D3443" s="9" t="s">
        <v>13</v>
      </c>
      <c r="E3443" s="9" t="s">
        <v>6</v>
      </c>
      <c r="F3443" s="9" t="s">
        <v>45</v>
      </c>
      <c r="G3443" s="9" t="s">
        <v>46</v>
      </c>
      <c r="H3443" s="63" t="s">
        <v>157</v>
      </c>
      <c r="I3443" s="3"/>
    </row>
    <row r="3444" spans="1:9">
      <c r="A3444" s="96" t="s">
        <v>4087</v>
      </c>
      <c r="B3444" s="14">
        <v>54.21</v>
      </c>
      <c r="C3444" s="9" t="s">
        <v>44</v>
      </c>
      <c r="D3444" s="9" t="s">
        <v>13</v>
      </c>
      <c r="E3444" s="9" t="s">
        <v>6</v>
      </c>
      <c r="F3444" s="9" t="s">
        <v>45</v>
      </c>
      <c r="G3444" s="9" t="s">
        <v>46</v>
      </c>
      <c r="H3444" s="63" t="s">
        <v>157</v>
      </c>
      <c r="I3444" s="13">
        <f>B3444+B3443+B3439+B3438+B3437+B3436+B3435+B3434+B3428+B3427+B3426+B3424+B3430+B3431+B3440+B3432+B3433+B3425+B3429+B3441+B3442</f>
        <v>1493.9599999999998</v>
      </c>
    </row>
    <row r="3445" spans="1:9">
      <c r="A3445" s="96" t="s">
        <v>4088</v>
      </c>
      <c r="B3445" s="14">
        <v>543.66</v>
      </c>
      <c r="C3445" s="9" t="s">
        <v>44</v>
      </c>
      <c r="D3445" s="9" t="s">
        <v>13</v>
      </c>
      <c r="E3445" s="9" t="s">
        <v>6</v>
      </c>
      <c r="F3445" s="9" t="s">
        <v>45</v>
      </c>
      <c r="G3445" s="9" t="s">
        <v>46</v>
      </c>
      <c r="H3445" s="63" t="s">
        <v>157</v>
      </c>
      <c r="I3445" s="13">
        <f>B3445</f>
        <v>543.66</v>
      </c>
    </row>
    <row r="3446" spans="1:9">
      <c r="A3446" s="85" t="s">
        <v>833</v>
      </c>
      <c r="B3446" s="14">
        <v>1007.5</v>
      </c>
      <c r="C3446" s="12">
        <v>1</v>
      </c>
      <c r="D3446" s="9" t="s">
        <v>13</v>
      </c>
      <c r="E3446" s="9" t="s">
        <v>6</v>
      </c>
      <c r="F3446" s="9" t="s">
        <v>45</v>
      </c>
      <c r="G3446" s="9" t="s">
        <v>46</v>
      </c>
      <c r="H3446" s="63" t="s">
        <v>161</v>
      </c>
      <c r="I3446" s="3"/>
    </row>
    <row r="3447" spans="1:9">
      <c r="A3447" s="85" t="s">
        <v>834</v>
      </c>
      <c r="B3447" s="14">
        <v>806</v>
      </c>
      <c r="C3447" s="12">
        <v>1</v>
      </c>
      <c r="D3447" s="9" t="s">
        <v>13</v>
      </c>
      <c r="E3447" s="9" t="s">
        <v>6</v>
      </c>
      <c r="F3447" s="9" t="s">
        <v>45</v>
      </c>
      <c r="G3447" s="9" t="s">
        <v>46</v>
      </c>
      <c r="H3447" s="63" t="s">
        <v>161</v>
      </c>
      <c r="I3447" s="3"/>
    </row>
    <row r="3448" spans="1:9" ht="15" customHeight="1">
      <c r="A3448" s="85" t="s">
        <v>835</v>
      </c>
      <c r="B3448" s="14">
        <v>420.13</v>
      </c>
      <c r="C3448" s="12">
        <v>1</v>
      </c>
      <c r="D3448" s="9" t="s">
        <v>13</v>
      </c>
      <c r="E3448" s="9" t="s">
        <v>6</v>
      </c>
      <c r="F3448" s="9" t="s">
        <v>45</v>
      </c>
      <c r="G3448" s="9" t="s">
        <v>46</v>
      </c>
      <c r="H3448" s="63" t="s">
        <v>161</v>
      </c>
      <c r="I3448" s="3"/>
    </row>
    <row r="3449" spans="1:9">
      <c r="A3449" s="85" t="s">
        <v>836</v>
      </c>
      <c r="B3449" s="14">
        <v>520.88</v>
      </c>
      <c r="C3449" s="12">
        <v>1</v>
      </c>
      <c r="D3449" s="9" t="s">
        <v>13</v>
      </c>
      <c r="E3449" s="9" t="s">
        <v>6</v>
      </c>
      <c r="F3449" s="9" t="s">
        <v>45</v>
      </c>
      <c r="G3449" s="9" t="s">
        <v>46</v>
      </c>
      <c r="H3449" s="63" t="s">
        <v>161</v>
      </c>
      <c r="I3449" s="3"/>
    </row>
    <row r="3450" spans="1:9">
      <c r="A3450" s="85" t="s">
        <v>4098</v>
      </c>
      <c r="B3450" s="14">
        <v>503.75</v>
      </c>
      <c r="C3450" s="12">
        <v>1</v>
      </c>
      <c r="D3450" s="9" t="s">
        <v>13</v>
      </c>
      <c r="E3450" s="9" t="s">
        <v>6</v>
      </c>
      <c r="F3450" s="9" t="s">
        <v>45</v>
      </c>
      <c r="G3450" s="9" t="s">
        <v>46</v>
      </c>
      <c r="H3450" s="63" t="s">
        <v>161</v>
      </c>
      <c r="I3450" s="3"/>
    </row>
    <row r="3451" spans="1:9">
      <c r="A3451" s="85" t="s">
        <v>4093</v>
      </c>
      <c r="B3451" s="14">
        <v>654.88</v>
      </c>
      <c r="C3451" s="12">
        <v>1</v>
      </c>
      <c r="D3451" s="9" t="s">
        <v>13</v>
      </c>
      <c r="E3451" s="9" t="s">
        <v>6</v>
      </c>
      <c r="F3451" s="9" t="s">
        <v>45</v>
      </c>
      <c r="G3451" s="9" t="s">
        <v>46</v>
      </c>
      <c r="H3451" s="63" t="s">
        <v>161</v>
      </c>
      <c r="I3451" s="3"/>
    </row>
    <row r="3452" spans="1:9" ht="16.5" customHeight="1">
      <c r="A3452" s="85" t="s">
        <v>4099</v>
      </c>
      <c r="B3452" s="14">
        <v>503.75</v>
      </c>
      <c r="C3452" s="12">
        <v>1</v>
      </c>
      <c r="D3452" s="9" t="s">
        <v>13</v>
      </c>
      <c r="E3452" s="9" t="s">
        <v>6</v>
      </c>
      <c r="F3452" s="9" t="s">
        <v>45</v>
      </c>
      <c r="G3452" s="9" t="s">
        <v>46</v>
      </c>
      <c r="H3452" s="63" t="s">
        <v>161</v>
      </c>
      <c r="I3452" s="3"/>
    </row>
    <row r="3453" spans="1:9" ht="17.25" customHeight="1">
      <c r="A3453" s="85" t="s">
        <v>4099</v>
      </c>
      <c r="B3453" s="14">
        <v>420.13</v>
      </c>
      <c r="C3453" s="12">
        <v>1</v>
      </c>
      <c r="D3453" s="9" t="s">
        <v>13</v>
      </c>
      <c r="E3453" s="9" t="s">
        <v>6</v>
      </c>
      <c r="F3453" s="9" t="s">
        <v>45</v>
      </c>
      <c r="G3453" s="9" t="s">
        <v>46</v>
      </c>
      <c r="H3453" s="63" t="s">
        <v>161</v>
      </c>
      <c r="I3453" s="3"/>
    </row>
    <row r="3454" spans="1:9">
      <c r="A3454" s="96" t="s">
        <v>4100</v>
      </c>
      <c r="B3454" s="14">
        <v>601.48</v>
      </c>
      <c r="C3454" s="12">
        <v>1</v>
      </c>
      <c r="D3454" s="9" t="s">
        <v>13</v>
      </c>
      <c r="E3454" s="9" t="s">
        <v>6</v>
      </c>
      <c r="F3454" s="9" t="s">
        <v>45</v>
      </c>
      <c r="G3454" s="9" t="s">
        <v>46</v>
      </c>
      <c r="H3454" s="63" t="s">
        <v>161</v>
      </c>
      <c r="I3454" s="3"/>
    </row>
    <row r="3455" spans="1:9">
      <c r="A3455" s="96" t="s">
        <v>4100</v>
      </c>
      <c r="B3455" s="14">
        <v>601.48</v>
      </c>
      <c r="C3455" s="12">
        <v>1</v>
      </c>
      <c r="D3455" s="9" t="s">
        <v>13</v>
      </c>
      <c r="E3455" s="9" t="s">
        <v>6</v>
      </c>
      <c r="F3455" s="9" t="s">
        <v>45</v>
      </c>
      <c r="G3455" s="9" t="s">
        <v>46</v>
      </c>
      <c r="H3455" s="63" t="s">
        <v>161</v>
      </c>
      <c r="I3455" s="3"/>
    </row>
    <row r="3456" spans="1:9">
      <c r="A3456" s="96" t="s">
        <v>4100</v>
      </c>
      <c r="B3456" s="14">
        <v>601.48</v>
      </c>
      <c r="C3456" s="12">
        <v>1</v>
      </c>
      <c r="D3456" s="9" t="s">
        <v>13</v>
      </c>
      <c r="E3456" s="9" t="s">
        <v>6</v>
      </c>
      <c r="F3456" s="9" t="s">
        <v>45</v>
      </c>
      <c r="G3456" s="9" t="s">
        <v>46</v>
      </c>
      <c r="H3456" s="63" t="s">
        <v>161</v>
      </c>
      <c r="I3456" s="3"/>
    </row>
    <row r="3457" spans="1:9">
      <c r="A3457" s="96" t="s">
        <v>4101</v>
      </c>
      <c r="B3457" s="14">
        <v>520.88</v>
      </c>
      <c r="C3457" s="12">
        <v>1</v>
      </c>
      <c r="D3457" s="9" t="s">
        <v>13</v>
      </c>
      <c r="E3457" s="9" t="s">
        <v>6</v>
      </c>
      <c r="F3457" s="9" t="s">
        <v>45</v>
      </c>
      <c r="G3457" s="9" t="s">
        <v>46</v>
      </c>
      <c r="H3457" s="63" t="s">
        <v>161</v>
      </c>
      <c r="I3457" s="3"/>
    </row>
    <row r="3458" spans="1:9">
      <c r="A3458" s="96" t="s">
        <v>4101</v>
      </c>
      <c r="B3458" s="14">
        <v>520.88</v>
      </c>
      <c r="C3458" s="12">
        <v>1</v>
      </c>
      <c r="D3458" s="9" t="s">
        <v>13</v>
      </c>
      <c r="E3458" s="9" t="s">
        <v>6</v>
      </c>
      <c r="F3458" s="9" t="s">
        <v>45</v>
      </c>
      <c r="G3458" s="9" t="s">
        <v>46</v>
      </c>
      <c r="H3458" s="63" t="s">
        <v>161</v>
      </c>
      <c r="I3458" s="3"/>
    </row>
    <row r="3459" spans="1:9">
      <c r="A3459" s="96" t="s">
        <v>4101</v>
      </c>
      <c r="B3459" s="14">
        <v>520.88</v>
      </c>
      <c r="C3459" s="12">
        <v>1</v>
      </c>
      <c r="D3459" s="9" t="s">
        <v>13</v>
      </c>
      <c r="E3459" s="9" t="s">
        <v>6</v>
      </c>
      <c r="F3459" s="9" t="s">
        <v>45</v>
      </c>
      <c r="G3459" s="9" t="s">
        <v>46</v>
      </c>
      <c r="H3459" s="63" t="s">
        <v>161</v>
      </c>
      <c r="I3459" s="3"/>
    </row>
    <row r="3460" spans="1:9">
      <c r="A3460" s="96" t="s">
        <v>4101</v>
      </c>
      <c r="B3460" s="14">
        <v>470.5</v>
      </c>
      <c r="C3460" s="12">
        <v>1</v>
      </c>
      <c r="D3460" s="9" t="s">
        <v>13</v>
      </c>
      <c r="E3460" s="9" t="s">
        <v>6</v>
      </c>
      <c r="F3460" s="9" t="s">
        <v>45</v>
      </c>
      <c r="G3460" s="9" t="s">
        <v>46</v>
      </c>
      <c r="H3460" s="63" t="s">
        <v>161</v>
      </c>
      <c r="I3460" s="3"/>
    </row>
    <row r="3461" spans="1:9">
      <c r="A3461" s="96" t="s">
        <v>4101</v>
      </c>
      <c r="B3461" s="14">
        <v>520.88</v>
      </c>
      <c r="C3461" s="12">
        <v>1</v>
      </c>
      <c r="D3461" s="9" t="s">
        <v>13</v>
      </c>
      <c r="E3461" s="9" t="s">
        <v>6</v>
      </c>
      <c r="F3461" s="9" t="s">
        <v>45</v>
      </c>
      <c r="G3461" s="9" t="s">
        <v>46</v>
      </c>
      <c r="H3461" s="63" t="s">
        <v>161</v>
      </c>
      <c r="I3461" s="3"/>
    </row>
    <row r="3462" spans="1:9">
      <c r="A3462" s="96" t="s">
        <v>4102</v>
      </c>
      <c r="B3462" s="14">
        <v>420.13</v>
      </c>
      <c r="C3462" s="12">
        <v>1</v>
      </c>
      <c r="D3462" s="9" t="s">
        <v>13</v>
      </c>
      <c r="E3462" s="9" t="s">
        <v>6</v>
      </c>
      <c r="F3462" s="9" t="s">
        <v>45</v>
      </c>
      <c r="G3462" s="9" t="s">
        <v>46</v>
      </c>
      <c r="H3462" s="63" t="s">
        <v>161</v>
      </c>
      <c r="I3462" s="3"/>
    </row>
    <row r="3463" spans="1:9">
      <c r="A3463" s="96" t="s">
        <v>4102</v>
      </c>
      <c r="B3463" s="14">
        <v>420.13</v>
      </c>
      <c r="C3463" s="12">
        <v>1</v>
      </c>
      <c r="D3463" s="9" t="s">
        <v>13</v>
      </c>
      <c r="E3463" s="9" t="s">
        <v>6</v>
      </c>
      <c r="F3463" s="9" t="s">
        <v>45</v>
      </c>
      <c r="G3463" s="9" t="s">
        <v>46</v>
      </c>
      <c r="H3463" s="63" t="s">
        <v>161</v>
      </c>
      <c r="I3463" s="3"/>
    </row>
    <row r="3464" spans="1:9">
      <c r="A3464" s="96" t="s">
        <v>4102</v>
      </c>
      <c r="B3464" s="14">
        <v>420.13</v>
      </c>
      <c r="C3464" s="12">
        <v>1</v>
      </c>
      <c r="D3464" s="9" t="s">
        <v>13</v>
      </c>
      <c r="E3464" s="9" t="s">
        <v>6</v>
      </c>
      <c r="F3464" s="9" t="s">
        <v>45</v>
      </c>
      <c r="G3464" s="9" t="s">
        <v>46</v>
      </c>
      <c r="H3464" s="63" t="s">
        <v>161</v>
      </c>
      <c r="I3464" s="3"/>
    </row>
    <row r="3465" spans="1:9">
      <c r="A3465" s="96" t="s">
        <v>4102</v>
      </c>
      <c r="B3465" s="14">
        <v>420.13</v>
      </c>
      <c r="C3465" s="12">
        <v>1</v>
      </c>
      <c r="D3465" s="9" t="s">
        <v>13</v>
      </c>
      <c r="E3465" s="9" t="s">
        <v>6</v>
      </c>
      <c r="F3465" s="9" t="s">
        <v>45</v>
      </c>
      <c r="G3465" s="9" t="s">
        <v>46</v>
      </c>
      <c r="H3465" s="63" t="s">
        <v>161</v>
      </c>
      <c r="I3465" s="13">
        <f>B3465+B3464+B3463+B3461+B3459+B3458+B3457+B3456+B3455+B3449+B3448+B3446+B3452+B3453+B3454+B3450+B3460+B3447+B3451+B3462</f>
        <v>10876</v>
      </c>
    </row>
    <row r="3466" spans="1:9" ht="23.25" customHeight="1">
      <c r="A3466" s="20" t="s">
        <v>3980</v>
      </c>
      <c r="B3466" s="14">
        <f>7*125</f>
        <v>875</v>
      </c>
      <c r="C3466" s="12">
        <v>1</v>
      </c>
      <c r="D3466" s="9" t="s">
        <v>13</v>
      </c>
      <c r="E3466" s="9" t="s">
        <v>6</v>
      </c>
      <c r="F3466" s="9" t="s">
        <v>44</v>
      </c>
      <c r="G3466" s="9" t="s">
        <v>3291</v>
      </c>
      <c r="H3466" s="63" t="s">
        <v>164</v>
      </c>
      <c r="I3466" s="13">
        <f>B3466</f>
        <v>875</v>
      </c>
    </row>
    <row r="3467" spans="1:9" ht="23.25" customHeight="1">
      <c r="A3467" s="20" t="s">
        <v>3784</v>
      </c>
      <c r="B3467" s="14">
        <f>21*60</f>
        <v>1260</v>
      </c>
      <c r="C3467" s="12">
        <v>1</v>
      </c>
      <c r="D3467" s="9" t="s">
        <v>13</v>
      </c>
      <c r="E3467" s="9" t="s">
        <v>6</v>
      </c>
      <c r="F3467" s="9" t="s">
        <v>44</v>
      </c>
      <c r="G3467" s="9" t="s">
        <v>3291</v>
      </c>
      <c r="H3467" s="63" t="s">
        <v>164</v>
      </c>
      <c r="I3467" s="13">
        <f>B3467</f>
        <v>1260</v>
      </c>
    </row>
    <row r="3468" spans="1:9">
      <c r="A3468" s="19" t="s">
        <v>2772</v>
      </c>
      <c r="B3468" s="108">
        <v>32000</v>
      </c>
      <c r="C3468" s="9" t="s">
        <v>44</v>
      </c>
      <c r="D3468" s="9" t="s">
        <v>13</v>
      </c>
      <c r="E3468" s="9" t="s">
        <v>6</v>
      </c>
      <c r="F3468" s="9" t="s">
        <v>45</v>
      </c>
      <c r="G3468" s="9" t="s">
        <v>46</v>
      </c>
      <c r="H3468" s="16">
        <v>54101</v>
      </c>
      <c r="I3468" s="151">
        <f>B3468</f>
        <v>32000</v>
      </c>
    </row>
    <row r="3469" spans="1:9">
      <c r="A3469" s="19" t="s">
        <v>400</v>
      </c>
      <c r="B3469" s="108">
        <v>450</v>
      </c>
      <c r="C3469" s="9" t="s">
        <v>44</v>
      </c>
      <c r="D3469" s="9" t="s">
        <v>13</v>
      </c>
      <c r="E3469" s="9" t="s">
        <v>6</v>
      </c>
      <c r="F3469" s="9" t="s">
        <v>45</v>
      </c>
      <c r="G3469" s="9" t="s">
        <v>46</v>
      </c>
      <c r="H3469" s="16">
        <v>54104</v>
      </c>
      <c r="I3469" s="151"/>
    </row>
    <row r="3470" spans="1:9">
      <c r="A3470" s="19" t="s">
        <v>837</v>
      </c>
      <c r="B3470" s="108">
        <v>450</v>
      </c>
      <c r="C3470" s="9" t="s">
        <v>44</v>
      </c>
      <c r="D3470" s="9" t="s">
        <v>13</v>
      </c>
      <c r="E3470" s="9" t="s">
        <v>6</v>
      </c>
      <c r="F3470" s="9" t="s">
        <v>45</v>
      </c>
      <c r="G3470" s="9" t="s">
        <v>46</v>
      </c>
      <c r="H3470" s="16">
        <v>54104</v>
      </c>
      <c r="I3470" s="151"/>
    </row>
    <row r="3471" spans="1:9">
      <c r="A3471" s="19" t="s">
        <v>2776</v>
      </c>
      <c r="B3471" s="108">
        <v>30</v>
      </c>
      <c r="C3471" s="9" t="s">
        <v>44</v>
      </c>
      <c r="D3471" s="9" t="s">
        <v>13</v>
      </c>
      <c r="E3471" s="9" t="s">
        <v>6</v>
      </c>
      <c r="F3471" s="9" t="s">
        <v>45</v>
      </c>
      <c r="G3471" s="9" t="s">
        <v>46</v>
      </c>
      <c r="H3471" s="16">
        <v>54104</v>
      </c>
      <c r="I3471" s="151"/>
    </row>
    <row r="3472" spans="1:9">
      <c r="A3472" s="19" t="s">
        <v>838</v>
      </c>
      <c r="B3472" s="152">
        <v>50</v>
      </c>
      <c r="C3472" s="9" t="s">
        <v>44</v>
      </c>
      <c r="D3472" s="9" t="s">
        <v>13</v>
      </c>
      <c r="E3472" s="9" t="s">
        <v>6</v>
      </c>
      <c r="F3472" s="9" t="s">
        <v>45</v>
      </c>
      <c r="G3472" s="9" t="s">
        <v>46</v>
      </c>
      <c r="H3472" s="16">
        <v>54104</v>
      </c>
      <c r="I3472" s="151">
        <f>B3472+B3470+B3469+B3471</f>
        <v>980</v>
      </c>
    </row>
    <row r="3473" spans="1:9">
      <c r="A3473" s="19" t="s">
        <v>288</v>
      </c>
      <c r="B3473" s="152">
        <v>50</v>
      </c>
      <c r="C3473" s="9" t="s">
        <v>44</v>
      </c>
      <c r="D3473" s="9" t="s">
        <v>13</v>
      </c>
      <c r="E3473" s="9" t="s">
        <v>6</v>
      </c>
      <c r="F3473" s="9" t="s">
        <v>45</v>
      </c>
      <c r="G3473" s="9" t="s">
        <v>46</v>
      </c>
      <c r="H3473" s="63" t="s">
        <v>170</v>
      </c>
      <c r="I3473" s="3"/>
    </row>
    <row r="3474" spans="1:9">
      <c r="A3474" s="19" t="s">
        <v>289</v>
      </c>
      <c r="B3474" s="152">
        <v>50</v>
      </c>
      <c r="C3474" s="9" t="s">
        <v>44</v>
      </c>
      <c r="D3474" s="9" t="s">
        <v>13</v>
      </c>
      <c r="E3474" s="9" t="s">
        <v>6</v>
      </c>
      <c r="F3474" s="9" t="s">
        <v>45</v>
      </c>
      <c r="G3474" s="9" t="s">
        <v>46</v>
      </c>
      <c r="H3474" s="16">
        <v>54105</v>
      </c>
      <c r="I3474" s="3"/>
    </row>
    <row r="3475" spans="1:9" ht="16.5" customHeight="1">
      <c r="A3475" s="19" t="s">
        <v>839</v>
      </c>
      <c r="B3475" s="152">
        <v>100</v>
      </c>
      <c r="C3475" s="9" t="s">
        <v>44</v>
      </c>
      <c r="D3475" s="9" t="s">
        <v>13</v>
      </c>
      <c r="E3475" s="9" t="s">
        <v>6</v>
      </c>
      <c r="F3475" s="9" t="s">
        <v>45</v>
      </c>
      <c r="G3475" s="9" t="s">
        <v>46</v>
      </c>
      <c r="H3475" s="16">
        <v>54105</v>
      </c>
      <c r="I3475" s="3"/>
    </row>
    <row r="3476" spans="1:9" ht="15.75" customHeight="1">
      <c r="A3476" s="19" t="s">
        <v>840</v>
      </c>
      <c r="B3476" s="152">
        <v>60</v>
      </c>
      <c r="C3476" s="9" t="s">
        <v>44</v>
      </c>
      <c r="D3476" s="9" t="s">
        <v>13</v>
      </c>
      <c r="E3476" s="9" t="s">
        <v>6</v>
      </c>
      <c r="F3476" s="9" t="s">
        <v>45</v>
      </c>
      <c r="G3476" s="9" t="s">
        <v>46</v>
      </c>
      <c r="H3476" s="72">
        <v>54105</v>
      </c>
      <c r="I3476" s="3"/>
    </row>
    <row r="3477" spans="1:9" ht="15" customHeight="1">
      <c r="A3477" s="19" t="s">
        <v>841</v>
      </c>
      <c r="B3477" s="152">
        <v>100</v>
      </c>
      <c r="C3477" s="9" t="s">
        <v>44</v>
      </c>
      <c r="D3477" s="9" t="s">
        <v>13</v>
      </c>
      <c r="E3477" s="9" t="s">
        <v>6</v>
      </c>
      <c r="F3477" s="9" t="s">
        <v>45</v>
      </c>
      <c r="G3477" s="9" t="s">
        <v>46</v>
      </c>
      <c r="H3477" s="63" t="s">
        <v>170</v>
      </c>
      <c r="I3477" s="3"/>
    </row>
    <row r="3478" spans="1:9">
      <c r="A3478" s="19" t="s">
        <v>842</v>
      </c>
      <c r="B3478" s="152">
        <v>500</v>
      </c>
      <c r="C3478" s="9" t="s">
        <v>44</v>
      </c>
      <c r="D3478" s="9" t="s">
        <v>13</v>
      </c>
      <c r="E3478" s="9" t="s">
        <v>6</v>
      </c>
      <c r="F3478" s="9" t="s">
        <v>45</v>
      </c>
      <c r="G3478" s="9" t="s">
        <v>46</v>
      </c>
      <c r="H3478" s="63" t="s">
        <v>170</v>
      </c>
      <c r="I3478" s="3"/>
    </row>
    <row r="3479" spans="1:9">
      <c r="A3479" s="19" t="s">
        <v>843</v>
      </c>
      <c r="B3479" s="152">
        <v>100</v>
      </c>
      <c r="C3479" s="9" t="s">
        <v>44</v>
      </c>
      <c r="D3479" s="9" t="s">
        <v>13</v>
      </c>
      <c r="E3479" s="9" t="s">
        <v>6</v>
      </c>
      <c r="F3479" s="9" t="s">
        <v>45</v>
      </c>
      <c r="G3479" s="9" t="s">
        <v>46</v>
      </c>
      <c r="H3479" s="63" t="s">
        <v>170</v>
      </c>
      <c r="I3479" s="3"/>
    </row>
    <row r="3480" spans="1:9">
      <c r="A3480" s="19" t="s">
        <v>2789</v>
      </c>
      <c r="B3480" s="152">
        <v>288</v>
      </c>
      <c r="C3480" s="9" t="s">
        <v>44</v>
      </c>
      <c r="D3480" s="9" t="s">
        <v>13</v>
      </c>
      <c r="E3480" s="9" t="s">
        <v>6</v>
      </c>
      <c r="F3480" s="9" t="s">
        <v>45</v>
      </c>
      <c r="G3480" s="9" t="s">
        <v>46</v>
      </c>
      <c r="H3480" s="63" t="s">
        <v>170</v>
      </c>
      <c r="I3480" s="3"/>
    </row>
    <row r="3481" spans="1:9">
      <c r="A3481" s="19" t="s">
        <v>844</v>
      </c>
      <c r="B3481" s="152">
        <v>50</v>
      </c>
      <c r="C3481" s="9" t="s">
        <v>44</v>
      </c>
      <c r="D3481" s="9" t="s">
        <v>13</v>
      </c>
      <c r="E3481" s="9" t="s">
        <v>6</v>
      </c>
      <c r="F3481" s="9" t="s">
        <v>45</v>
      </c>
      <c r="G3481" s="9" t="s">
        <v>46</v>
      </c>
      <c r="H3481" s="63" t="s">
        <v>170</v>
      </c>
      <c r="I3481" s="3"/>
    </row>
    <row r="3482" spans="1:9">
      <c r="A3482" s="19" t="s">
        <v>404</v>
      </c>
      <c r="B3482" s="152">
        <v>200</v>
      </c>
      <c r="C3482" s="9" t="s">
        <v>44</v>
      </c>
      <c r="D3482" s="9" t="s">
        <v>13</v>
      </c>
      <c r="E3482" s="9" t="s">
        <v>6</v>
      </c>
      <c r="F3482" s="9" t="s">
        <v>45</v>
      </c>
      <c r="G3482" s="9" t="s">
        <v>46</v>
      </c>
      <c r="H3482" s="16">
        <v>54105</v>
      </c>
      <c r="I3482" s="3"/>
    </row>
    <row r="3483" spans="1:9">
      <c r="A3483" s="19" t="s">
        <v>3472</v>
      </c>
      <c r="B3483" s="152">
        <v>10000</v>
      </c>
      <c r="C3483" s="9" t="s">
        <v>44</v>
      </c>
      <c r="D3483" s="9" t="s">
        <v>13</v>
      </c>
      <c r="E3483" s="9" t="s">
        <v>6</v>
      </c>
      <c r="F3483" s="9" t="s">
        <v>45</v>
      </c>
      <c r="G3483" s="9" t="s">
        <v>46</v>
      </c>
      <c r="H3483" s="16">
        <v>54105</v>
      </c>
      <c r="I3483" s="3"/>
    </row>
    <row r="3484" spans="1:9">
      <c r="A3484" s="19" t="s">
        <v>845</v>
      </c>
      <c r="B3484" s="152">
        <v>100</v>
      </c>
      <c r="C3484" s="9" t="s">
        <v>44</v>
      </c>
      <c r="D3484" s="9" t="s">
        <v>13</v>
      </c>
      <c r="E3484" s="9" t="s">
        <v>6</v>
      </c>
      <c r="F3484" s="9" t="s">
        <v>45</v>
      </c>
      <c r="G3484" s="9" t="s">
        <v>46</v>
      </c>
      <c r="H3484" s="16">
        <v>54105</v>
      </c>
      <c r="I3484" s="151">
        <f>B3484+B3481+B3480+B3479+B3478+B3477+B3476+B3475+B3474+B3473+B3482+B3483</f>
        <v>11598</v>
      </c>
    </row>
    <row r="3485" spans="1:9">
      <c r="A3485" s="19" t="s">
        <v>2777</v>
      </c>
      <c r="B3485" s="152">
        <v>20</v>
      </c>
      <c r="C3485" s="9" t="s">
        <v>44</v>
      </c>
      <c r="D3485" s="9" t="s">
        <v>13</v>
      </c>
      <c r="E3485" s="9" t="s">
        <v>6</v>
      </c>
      <c r="F3485" s="9" t="s">
        <v>45</v>
      </c>
      <c r="G3485" s="9" t="s">
        <v>46</v>
      </c>
      <c r="H3485" s="16">
        <v>54106</v>
      </c>
      <c r="I3485" s="151"/>
    </row>
    <row r="3486" spans="1:9">
      <c r="A3486" s="19" t="s">
        <v>2778</v>
      </c>
      <c r="B3486" s="152">
        <v>30</v>
      </c>
      <c r="C3486" s="9" t="s">
        <v>44</v>
      </c>
      <c r="D3486" s="9" t="s">
        <v>13</v>
      </c>
      <c r="E3486" s="9" t="s">
        <v>6</v>
      </c>
      <c r="F3486" s="9" t="s">
        <v>45</v>
      </c>
      <c r="G3486" s="9" t="s">
        <v>46</v>
      </c>
      <c r="H3486" s="16">
        <v>54106</v>
      </c>
      <c r="I3486" s="151">
        <f>B3485+B3486</f>
        <v>50</v>
      </c>
    </row>
    <row r="3487" spans="1:9">
      <c r="A3487" s="19" t="s">
        <v>846</v>
      </c>
      <c r="B3487" s="108">
        <v>10</v>
      </c>
      <c r="C3487" s="9" t="s">
        <v>44</v>
      </c>
      <c r="D3487" s="9" t="s">
        <v>13</v>
      </c>
      <c r="E3487" s="9" t="s">
        <v>6</v>
      </c>
      <c r="F3487" s="9" t="s">
        <v>45</v>
      </c>
      <c r="G3487" s="9" t="s">
        <v>46</v>
      </c>
      <c r="H3487" s="16">
        <v>54107</v>
      </c>
      <c r="I3487" s="151"/>
    </row>
    <row r="3488" spans="1:9" ht="17.25" customHeight="1">
      <c r="A3488" s="19" t="s">
        <v>2773</v>
      </c>
      <c r="B3488" s="108">
        <v>100</v>
      </c>
      <c r="C3488" s="9" t="s">
        <v>44</v>
      </c>
      <c r="D3488" s="9" t="s">
        <v>13</v>
      </c>
      <c r="E3488" s="9" t="s">
        <v>6</v>
      </c>
      <c r="F3488" s="9" t="s">
        <v>45</v>
      </c>
      <c r="G3488" s="9" t="s">
        <v>46</v>
      </c>
      <c r="H3488" s="16">
        <v>54107</v>
      </c>
      <c r="I3488" s="151"/>
    </row>
    <row r="3489" spans="1:9" ht="17.25" customHeight="1">
      <c r="A3489" s="19" t="s">
        <v>847</v>
      </c>
      <c r="B3489" s="152">
        <v>10</v>
      </c>
      <c r="C3489" s="9" t="s">
        <v>44</v>
      </c>
      <c r="D3489" s="9" t="s">
        <v>13</v>
      </c>
      <c r="E3489" s="9" t="s">
        <v>6</v>
      </c>
      <c r="F3489" s="9" t="s">
        <v>45</v>
      </c>
      <c r="G3489" s="9" t="s">
        <v>46</v>
      </c>
      <c r="H3489" s="16">
        <v>54107</v>
      </c>
      <c r="I3489" s="151">
        <f>B3489+B3487+B3488</f>
        <v>120</v>
      </c>
    </row>
    <row r="3490" spans="1:9">
      <c r="A3490" s="19" t="s">
        <v>307</v>
      </c>
      <c r="B3490" s="152">
        <v>350</v>
      </c>
      <c r="C3490" s="9" t="s">
        <v>44</v>
      </c>
      <c r="D3490" s="9" t="s">
        <v>13</v>
      </c>
      <c r="E3490" s="9" t="s">
        <v>6</v>
      </c>
      <c r="F3490" s="9" t="s">
        <v>45</v>
      </c>
      <c r="G3490" s="9" t="s">
        <v>46</v>
      </c>
      <c r="H3490" s="16">
        <v>54109</v>
      </c>
      <c r="I3490" s="151">
        <f>B3490</f>
        <v>350</v>
      </c>
    </row>
    <row r="3491" spans="1:9" ht="17.25" customHeight="1">
      <c r="A3491" s="19" t="s">
        <v>848</v>
      </c>
      <c r="B3491" s="152">
        <v>240</v>
      </c>
      <c r="C3491" s="9" t="s">
        <v>44</v>
      </c>
      <c r="D3491" s="9" t="s">
        <v>13</v>
      </c>
      <c r="E3491" s="9" t="s">
        <v>6</v>
      </c>
      <c r="F3491" s="9" t="s">
        <v>45</v>
      </c>
      <c r="G3491" s="9" t="s">
        <v>46</v>
      </c>
      <c r="H3491" s="16">
        <v>54110</v>
      </c>
      <c r="I3491" s="151"/>
    </row>
    <row r="3492" spans="1:9" ht="17.25" customHeight="1">
      <c r="A3492" s="19" t="s">
        <v>849</v>
      </c>
      <c r="B3492" s="152">
        <v>4360</v>
      </c>
      <c r="C3492" s="9" t="s">
        <v>44</v>
      </c>
      <c r="D3492" s="9" t="s">
        <v>13</v>
      </c>
      <c r="E3492" s="9" t="s">
        <v>6</v>
      </c>
      <c r="F3492" s="9" t="s">
        <v>45</v>
      </c>
      <c r="G3492" s="9" t="s">
        <v>46</v>
      </c>
      <c r="H3492" s="16">
        <v>54110</v>
      </c>
      <c r="I3492" s="151">
        <f>B3492+B3491</f>
        <v>4600</v>
      </c>
    </row>
    <row r="3493" spans="1:9" ht="17.25" customHeight="1">
      <c r="A3493" s="19" t="s">
        <v>850</v>
      </c>
      <c r="B3493" s="152">
        <v>100</v>
      </c>
      <c r="C3493" s="144" t="s">
        <v>44</v>
      </c>
      <c r="D3493" s="9" t="s">
        <v>13</v>
      </c>
      <c r="E3493" s="9" t="s">
        <v>6</v>
      </c>
      <c r="F3493" s="144" t="s">
        <v>45</v>
      </c>
      <c r="G3493" s="9" t="s">
        <v>46</v>
      </c>
      <c r="H3493" s="16">
        <v>54114</v>
      </c>
      <c r="I3493" s="151"/>
    </row>
    <row r="3494" spans="1:9" ht="17.25" customHeight="1">
      <c r="A3494" s="19" t="s">
        <v>851</v>
      </c>
      <c r="B3494" s="108">
        <v>90</v>
      </c>
      <c r="C3494" s="144" t="s">
        <v>44</v>
      </c>
      <c r="D3494" s="9" t="s">
        <v>13</v>
      </c>
      <c r="E3494" s="9" t="s">
        <v>6</v>
      </c>
      <c r="F3494" s="144" t="s">
        <v>45</v>
      </c>
      <c r="G3494" s="9" t="s">
        <v>46</v>
      </c>
      <c r="H3494" s="16">
        <v>54114</v>
      </c>
      <c r="I3494" s="3"/>
    </row>
    <row r="3495" spans="1:9" ht="17.25" customHeight="1">
      <c r="A3495" s="19" t="s">
        <v>651</v>
      </c>
      <c r="B3495" s="108">
        <v>15</v>
      </c>
      <c r="C3495" s="9" t="s">
        <v>44</v>
      </c>
      <c r="D3495" s="9" t="s">
        <v>13</v>
      </c>
      <c r="E3495" s="9" t="s">
        <v>6</v>
      </c>
      <c r="F3495" s="9" t="s">
        <v>45</v>
      </c>
      <c r="G3495" s="9" t="s">
        <v>46</v>
      </c>
      <c r="H3495" s="63" t="s">
        <v>175</v>
      </c>
      <c r="I3495" s="3"/>
    </row>
    <row r="3496" spans="1:9" ht="17.25" customHeight="1">
      <c r="A3496" s="19" t="s">
        <v>852</v>
      </c>
      <c r="B3496" s="152">
        <v>30</v>
      </c>
      <c r="C3496" s="9" t="s">
        <v>44</v>
      </c>
      <c r="D3496" s="9" t="s">
        <v>13</v>
      </c>
      <c r="E3496" s="9" t="s">
        <v>6</v>
      </c>
      <c r="F3496" s="9" t="s">
        <v>45</v>
      </c>
      <c r="G3496" s="9" t="s">
        <v>46</v>
      </c>
      <c r="H3496" s="63" t="s">
        <v>175</v>
      </c>
      <c r="I3496" s="3"/>
    </row>
    <row r="3497" spans="1:9" ht="17.25" customHeight="1">
      <c r="A3497" s="19" t="s">
        <v>888</v>
      </c>
      <c r="B3497" s="152">
        <v>20</v>
      </c>
      <c r="C3497" s="9" t="s">
        <v>44</v>
      </c>
      <c r="D3497" s="9" t="s">
        <v>13</v>
      </c>
      <c r="E3497" s="9" t="s">
        <v>6</v>
      </c>
      <c r="F3497" s="9" t="s">
        <v>45</v>
      </c>
      <c r="G3497" s="9" t="s">
        <v>46</v>
      </c>
      <c r="H3497" s="63" t="s">
        <v>175</v>
      </c>
      <c r="I3497" s="3"/>
    </row>
    <row r="3498" spans="1:9" ht="17.25" customHeight="1">
      <c r="A3498" s="19" t="s">
        <v>853</v>
      </c>
      <c r="B3498" s="152">
        <v>10</v>
      </c>
      <c r="C3498" s="9" t="s">
        <v>44</v>
      </c>
      <c r="D3498" s="9" t="s">
        <v>13</v>
      </c>
      <c r="E3498" s="9" t="s">
        <v>6</v>
      </c>
      <c r="F3498" s="9" t="s">
        <v>45</v>
      </c>
      <c r="G3498" s="9" t="s">
        <v>46</v>
      </c>
      <c r="H3498" s="63" t="s">
        <v>175</v>
      </c>
      <c r="I3498" s="3"/>
    </row>
    <row r="3499" spans="1:9" ht="17.25" customHeight="1">
      <c r="A3499" s="19" t="s">
        <v>854</v>
      </c>
      <c r="B3499" s="152">
        <v>10</v>
      </c>
      <c r="C3499" s="9" t="s">
        <v>44</v>
      </c>
      <c r="D3499" s="9" t="s">
        <v>13</v>
      </c>
      <c r="E3499" s="9" t="s">
        <v>6</v>
      </c>
      <c r="F3499" s="9" t="s">
        <v>45</v>
      </c>
      <c r="G3499" s="9" t="s">
        <v>46</v>
      </c>
      <c r="H3499" s="63" t="s">
        <v>175</v>
      </c>
      <c r="I3499" s="3"/>
    </row>
    <row r="3500" spans="1:9" ht="17.25" customHeight="1">
      <c r="A3500" s="19" t="s">
        <v>855</v>
      </c>
      <c r="B3500" s="152">
        <v>25</v>
      </c>
      <c r="C3500" s="9" t="s">
        <v>44</v>
      </c>
      <c r="D3500" s="9" t="s">
        <v>13</v>
      </c>
      <c r="E3500" s="9" t="s">
        <v>6</v>
      </c>
      <c r="F3500" s="9" t="s">
        <v>45</v>
      </c>
      <c r="G3500" s="9" t="s">
        <v>46</v>
      </c>
      <c r="H3500" s="63" t="s">
        <v>175</v>
      </c>
      <c r="I3500" s="3"/>
    </row>
    <row r="3501" spans="1:9" ht="17.25" customHeight="1">
      <c r="A3501" s="19" t="s">
        <v>456</v>
      </c>
      <c r="B3501" s="152">
        <v>25</v>
      </c>
      <c r="C3501" s="9" t="s">
        <v>44</v>
      </c>
      <c r="D3501" s="9" t="s">
        <v>13</v>
      </c>
      <c r="E3501" s="9" t="s">
        <v>6</v>
      </c>
      <c r="F3501" s="9" t="s">
        <v>45</v>
      </c>
      <c r="G3501" s="9" t="s">
        <v>46</v>
      </c>
      <c r="H3501" s="63" t="s">
        <v>175</v>
      </c>
      <c r="I3501" s="3"/>
    </row>
    <row r="3502" spans="1:9">
      <c r="A3502" s="19" t="s">
        <v>856</v>
      </c>
      <c r="B3502" s="152">
        <v>25</v>
      </c>
      <c r="C3502" s="9" t="s">
        <v>44</v>
      </c>
      <c r="D3502" s="9" t="s">
        <v>13</v>
      </c>
      <c r="E3502" s="9" t="s">
        <v>6</v>
      </c>
      <c r="F3502" s="9" t="s">
        <v>45</v>
      </c>
      <c r="G3502" s="9" t="s">
        <v>46</v>
      </c>
      <c r="H3502" s="63" t="s">
        <v>175</v>
      </c>
      <c r="I3502" s="3"/>
    </row>
    <row r="3503" spans="1:9" ht="17.25" customHeight="1">
      <c r="A3503" s="19" t="s">
        <v>857</v>
      </c>
      <c r="B3503" s="152">
        <v>25</v>
      </c>
      <c r="C3503" s="9" t="s">
        <v>44</v>
      </c>
      <c r="D3503" s="9" t="s">
        <v>13</v>
      </c>
      <c r="E3503" s="9" t="s">
        <v>6</v>
      </c>
      <c r="F3503" s="9" t="s">
        <v>45</v>
      </c>
      <c r="G3503" s="9" t="s">
        <v>46</v>
      </c>
      <c r="H3503" s="16">
        <v>54114</v>
      </c>
      <c r="I3503" s="3"/>
    </row>
    <row r="3504" spans="1:9" ht="17.25" customHeight="1">
      <c r="A3504" s="19" t="s">
        <v>858</v>
      </c>
      <c r="B3504" s="152">
        <v>50</v>
      </c>
      <c r="C3504" s="9" t="s">
        <v>44</v>
      </c>
      <c r="D3504" s="9" t="s">
        <v>13</v>
      </c>
      <c r="E3504" s="9" t="s">
        <v>6</v>
      </c>
      <c r="F3504" s="9" t="s">
        <v>45</v>
      </c>
      <c r="G3504" s="9" t="s">
        <v>46</v>
      </c>
      <c r="H3504" s="63" t="s">
        <v>175</v>
      </c>
      <c r="I3504" s="3"/>
    </row>
    <row r="3505" spans="1:9">
      <c r="A3505" s="19" t="s">
        <v>859</v>
      </c>
      <c r="B3505" s="152">
        <v>25</v>
      </c>
      <c r="C3505" s="9" t="s">
        <v>44</v>
      </c>
      <c r="D3505" s="9" t="s">
        <v>13</v>
      </c>
      <c r="E3505" s="9" t="s">
        <v>6</v>
      </c>
      <c r="F3505" s="9" t="s">
        <v>45</v>
      </c>
      <c r="G3505" s="9" t="s">
        <v>46</v>
      </c>
      <c r="H3505" s="63" t="s">
        <v>175</v>
      </c>
      <c r="I3505" s="3"/>
    </row>
    <row r="3506" spans="1:9">
      <c r="A3506" s="19" t="s">
        <v>860</v>
      </c>
      <c r="B3506" s="152">
        <v>25</v>
      </c>
      <c r="C3506" s="9" t="s">
        <v>44</v>
      </c>
      <c r="D3506" s="9" t="s">
        <v>13</v>
      </c>
      <c r="E3506" s="9" t="s">
        <v>6</v>
      </c>
      <c r="F3506" s="9" t="s">
        <v>45</v>
      </c>
      <c r="G3506" s="9" t="s">
        <v>46</v>
      </c>
      <c r="H3506" s="63" t="s">
        <v>175</v>
      </c>
      <c r="I3506" s="3"/>
    </row>
    <row r="3507" spans="1:9" ht="17.25" customHeight="1">
      <c r="A3507" s="19" t="s">
        <v>861</v>
      </c>
      <c r="B3507" s="152">
        <v>25</v>
      </c>
      <c r="C3507" s="9" t="s">
        <v>44</v>
      </c>
      <c r="D3507" s="9" t="s">
        <v>13</v>
      </c>
      <c r="E3507" s="9" t="s">
        <v>6</v>
      </c>
      <c r="F3507" s="9" t="s">
        <v>45</v>
      </c>
      <c r="G3507" s="9" t="s">
        <v>46</v>
      </c>
      <c r="H3507" s="63" t="s">
        <v>175</v>
      </c>
      <c r="I3507" s="3"/>
    </row>
    <row r="3508" spans="1:9" ht="17.25" customHeight="1">
      <c r="A3508" s="19" t="s">
        <v>862</v>
      </c>
      <c r="B3508" s="152">
        <v>25</v>
      </c>
      <c r="C3508" s="9" t="s">
        <v>44</v>
      </c>
      <c r="D3508" s="9" t="s">
        <v>13</v>
      </c>
      <c r="E3508" s="9" t="s">
        <v>6</v>
      </c>
      <c r="F3508" s="9" t="s">
        <v>45</v>
      </c>
      <c r="G3508" s="9" t="s">
        <v>46</v>
      </c>
      <c r="H3508" s="63" t="s">
        <v>175</v>
      </c>
      <c r="I3508" s="3"/>
    </row>
    <row r="3509" spans="1:9" ht="17.25" customHeight="1">
      <c r="A3509" s="19" t="s">
        <v>863</v>
      </c>
      <c r="B3509" s="152">
        <v>25</v>
      </c>
      <c r="C3509" s="9" t="s">
        <v>44</v>
      </c>
      <c r="D3509" s="9" t="s">
        <v>13</v>
      </c>
      <c r="E3509" s="9" t="s">
        <v>6</v>
      </c>
      <c r="F3509" s="9" t="s">
        <v>45</v>
      </c>
      <c r="G3509" s="9" t="s">
        <v>46</v>
      </c>
      <c r="H3509" s="63" t="s">
        <v>175</v>
      </c>
      <c r="I3509" s="3"/>
    </row>
    <row r="3510" spans="1:9">
      <c r="A3510" s="19" t="s">
        <v>864</v>
      </c>
      <c r="B3510" s="152">
        <v>25</v>
      </c>
      <c r="C3510" s="9" t="s">
        <v>44</v>
      </c>
      <c r="D3510" s="9" t="s">
        <v>13</v>
      </c>
      <c r="E3510" s="9" t="s">
        <v>6</v>
      </c>
      <c r="F3510" s="9" t="s">
        <v>45</v>
      </c>
      <c r="G3510" s="9" t="s">
        <v>46</v>
      </c>
      <c r="H3510" s="63" t="s">
        <v>175</v>
      </c>
      <c r="I3510" s="3"/>
    </row>
    <row r="3511" spans="1:9" ht="16.5" customHeight="1">
      <c r="A3511" s="19" t="s">
        <v>633</v>
      </c>
      <c r="B3511" s="152">
        <v>50</v>
      </c>
      <c r="C3511" s="9" t="s">
        <v>44</v>
      </c>
      <c r="D3511" s="9" t="s">
        <v>13</v>
      </c>
      <c r="E3511" s="9" t="s">
        <v>6</v>
      </c>
      <c r="F3511" s="9" t="s">
        <v>45</v>
      </c>
      <c r="G3511" s="9" t="s">
        <v>46</v>
      </c>
      <c r="H3511" s="16">
        <v>54114</v>
      </c>
      <c r="I3511" s="3"/>
    </row>
    <row r="3512" spans="1:9" ht="16.5" customHeight="1">
      <c r="A3512" s="19" t="s">
        <v>865</v>
      </c>
      <c r="B3512" s="152">
        <v>10</v>
      </c>
      <c r="C3512" s="9" t="s">
        <v>44</v>
      </c>
      <c r="D3512" s="9" t="s">
        <v>13</v>
      </c>
      <c r="E3512" s="9" t="s">
        <v>6</v>
      </c>
      <c r="F3512" s="9" t="s">
        <v>45</v>
      </c>
      <c r="G3512" s="9" t="s">
        <v>46</v>
      </c>
      <c r="H3512" s="16">
        <v>54114</v>
      </c>
      <c r="I3512" s="3"/>
    </row>
    <row r="3513" spans="1:9" ht="16.5" customHeight="1">
      <c r="A3513" s="19" t="s">
        <v>866</v>
      </c>
      <c r="B3513" s="152">
        <v>20</v>
      </c>
      <c r="C3513" s="9" t="s">
        <v>44</v>
      </c>
      <c r="D3513" s="9" t="s">
        <v>13</v>
      </c>
      <c r="E3513" s="9" t="s">
        <v>6</v>
      </c>
      <c r="F3513" s="9" t="s">
        <v>45</v>
      </c>
      <c r="G3513" s="9" t="s">
        <v>46</v>
      </c>
      <c r="H3513" s="16">
        <v>54114</v>
      </c>
      <c r="I3513" s="3"/>
    </row>
    <row r="3514" spans="1:9" ht="16.5" customHeight="1">
      <c r="A3514" s="19" t="s">
        <v>867</v>
      </c>
      <c r="B3514" s="152">
        <v>50</v>
      </c>
      <c r="C3514" s="9" t="s">
        <v>44</v>
      </c>
      <c r="D3514" s="9" t="s">
        <v>13</v>
      </c>
      <c r="E3514" s="9" t="s">
        <v>6</v>
      </c>
      <c r="F3514" s="9" t="s">
        <v>45</v>
      </c>
      <c r="G3514" s="9" t="s">
        <v>46</v>
      </c>
      <c r="H3514" s="16">
        <v>54114</v>
      </c>
      <c r="I3514" s="3"/>
    </row>
    <row r="3515" spans="1:9" ht="16.5" customHeight="1">
      <c r="A3515" s="19" t="s">
        <v>234</v>
      </c>
      <c r="B3515" s="152">
        <v>25</v>
      </c>
      <c r="C3515" s="9" t="s">
        <v>44</v>
      </c>
      <c r="D3515" s="9" t="s">
        <v>13</v>
      </c>
      <c r="E3515" s="9" t="s">
        <v>6</v>
      </c>
      <c r="F3515" s="9" t="s">
        <v>45</v>
      </c>
      <c r="G3515" s="9" t="s">
        <v>46</v>
      </c>
      <c r="H3515" s="63" t="s">
        <v>175</v>
      </c>
      <c r="I3515" s="3"/>
    </row>
    <row r="3516" spans="1:9" ht="16.5" customHeight="1">
      <c r="A3516" s="19" t="s">
        <v>868</v>
      </c>
      <c r="B3516" s="152">
        <v>30</v>
      </c>
      <c r="C3516" s="15" t="s">
        <v>44</v>
      </c>
      <c r="D3516" s="9" t="s">
        <v>13</v>
      </c>
      <c r="E3516" s="9" t="s">
        <v>6</v>
      </c>
      <c r="F3516" s="15" t="s">
        <v>45</v>
      </c>
      <c r="G3516" s="15" t="s">
        <v>46</v>
      </c>
      <c r="H3516" s="63" t="s">
        <v>175</v>
      </c>
      <c r="I3516" s="3"/>
    </row>
    <row r="3517" spans="1:9" ht="16.5" customHeight="1">
      <c r="A3517" s="19" t="s">
        <v>640</v>
      </c>
      <c r="B3517" s="152">
        <v>150</v>
      </c>
      <c r="C3517" s="9" t="s">
        <v>44</v>
      </c>
      <c r="D3517" s="9" t="s">
        <v>13</v>
      </c>
      <c r="E3517" s="9" t="s">
        <v>6</v>
      </c>
      <c r="F3517" s="9" t="s">
        <v>45</v>
      </c>
      <c r="G3517" s="9" t="s">
        <v>46</v>
      </c>
      <c r="H3517" s="16">
        <v>54114</v>
      </c>
      <c r="I3517" s="3"/>
    </row>
    <row r="3518" spans="1:9" ht="16.5" customHeight="1">
      <c r="A3518" s="19" t="s">
        <v>2779</v>
      </c>
      <c r="B3518" s="152">
        <v>10</v>
      </c>
      <c r="C3518" s="9" t="s">
        <v>44</v>
      </c>
      <c r="D3518" s="9" t="s">
        <v>13</v>
      </c>
      <c r="E3518" s="9" t="s">
        <v>6</v>
      </c>
      <c r="F3518" s="9" t="s">
        <v>45</v>
      </c>
      <c r="G3518" s="9" t="s">
        <v>46</v>
      </c>
      <c r="H3518" s="16">
        <v>54114</v>
      </c>
      <c r="I3518" s="3"/>
    </row>
    <row r="3519" spans="1:9" ht="16.5" customHeight="1">
      <c r="A3519" s="19" t="s">
        <v>2780</v>
      </c>
      <c r="B3519" s="152">
        <v>10</v>
      </c>
      <c r="C3519" s="9" t="s">
        <v>44</v>
      </c>
      <c r="D3519" s="9" t="s">
        <v>13</v>
      </c>
      <c r="E3519" s="9" t="s">
        <v>6</v>
      </c>
      <c r="F3519" s="9" t="s">
        <v>45</v>
      </c>
      <c r="G3519" s="9" t="s">
        <v>46</v>
      </c>
      <c r="H3519" s="16">
        <v>54114</v>
      </c>
      <c r="I3519" s="3"/>
    </row>
    <row r="3520" spans="1:9" ht="16.5" customHeight="1">
      <c r="A3520" s="19" t="s">
        <v>2781</v>
      </c>
      <c r="B3520" s="152">
        <v>10</v>
      </c>
      <c r="C3520" s="9" t="s">
        <v>44</v>
      </c>
      <c r="D3520" s="9" t="s">
        <v>13</v>
      </c>
      <c r="E3520" s="9" t="s">
        <v>6</v>
      </c>
      <c r="F3520" s="9" t="s">
        <v>45</v>
      </c>
      <c r="G3520" s="9" t="s">
        <v>46</v>
      </c>
      <c r="H3520" s="16">
        <v>54114</v>
      </c>
      <c r="I3520" s="3"/>
    </row>
    <row r="3521" spans="1:10" ht="16.5" customHeight="1">
      <c r="A3521" s="19" t="s">
        <v>2782</v>
      </c>
      <c r="B3521" s="152">
        <v>10</v>
      </c>
      <c r="C3521" s="9" t="s">
        <v>44</v>
      </c>
      <c r="D3521" s="9" t="s">
        <v>13</v>
      </c>
      <c r="E3521" s="9" t="s">
        <v>6</v>
      </c>
      <c r="F3521" s="9" t="s">
        <v>45</v>
      </c>
      <c r="G3521" s="9" t="s">
        <v>46</v>
      </c>
      <c r="H3521" s="16">
        <v>54114</v>
      </c>
      <c r="I3521" s="3"/>
    </row>
    <row r="3522" spans="1:10" ht="16.5" customHeight="1">
      <c r="A3522" s="19" t="s">
        <v>2783</v>
      </c>
      <c r="B3522" s="152">
        <v>15</v>
      </c>
      <c r="C3522" s="9" t="s">
        <v>44</v>
      </c>
      <c r="D3522" s="9" t="s">
        <v>13</v>
      </c>
      <c r="E3522" s="9" t="s">
        <v>6</v>
      </c>
      <c r="F3522" s="9" t="s">
        <v>45</v>
      </c>
      <c r="G3522" s="9" t="s">
        <v>46</v>
      </c>
      <c r="H3522" s="16">
        <v>54114</v>
      </c>
      <c r="I3522" s="3"/>
    </row>
    <row r="3523" spans="1:10" ht="16.5" customHeight="1">
      <c r="A3523" s="19" t="s">
        <v>2784</v>
      </c>
      <c r="B3523" s="152">
        <v>57</v>
      </c>
      <c r="C3523" s="9" t="s">
        <v>44</v>
      </c>
      <c r="D3523" s="9" t="s">
        <v>13</v>
      </c>
      <c r="E3523" s="9" t="s">
        <v>6</v>
      </c>
      <c r="F3523" s="9" t="s">
        <v>45</v>
      </c>
      <c r="G3523" s="9" t="s">
        <v>46</v>
      </c>
      <c r="H3523" s="16">
        <v>54114</v>
      </c>
      <c r="I3523" s="3"/>
    </row>
    <row r="3524" spans="1:10" ht="16.5" customHeight="1">
      <c r="A3524" s="19" t="s">
        <v>2785</v>
      </c>
      <c r="B3524" s="152">
        <v>54</v>
      </c>
      <c r="C3524" s="9" t="s">
        <v>44</v>
      </c>
      <c r="D3524" s="9" t="s">
        <v>13</v>
      </c>
      <c r="E3524" s="9" t="s">
        <v>6</v>
      </c>
      <c r="F3524" s="9" t="s">
        <v>45</v>
      </c>
      <c r="G3524" s="9" t="s">
        <v>46</v>
      </c>
      <c r="H3524" s="16">
        <v>54114</v>
      </c>
      <c r="I3524" s="3"/>
    </row>
    <row r="3525" spans="1:10" ht="16.5" customHeight="1">
      <c r="A3525" s="19" t="s">
        <v>2786</v>
      </c>
      <c r="B3525" s="152">
        <v>60</v>
      </c>
      <c r="C3525" s="9" t="s">
        <v>44</v>
      </c>
      <c r="D3525" s="9" t="s">
        <v>13</v>
      </c>
      <c r="E3525" s="9" t="s">
        <v>6</v>
      </c>
      <c r="F3525" s="9" t="s">
        <v>45</v>
      </c>
      <c r="G3525" s="9" t="s">
        <v>46</v>
      </c>
      <c r="H3525" s="16">
        <v>54114</v>
      </c>
      <c r="I3525" s="3"/>
    </row>
    <row r="3526" spans="1:10" ht="16.5" customHeight="1">
      <c r="A3526" s="19" t="s">
        <v>2787</v>
      </c>
      <c r="B3526" s="152">
        <v>60</v>
      </c>
      <c r="C3526" s="9" t="s">
        <v>44</v>
      </c>
      <c r="D3526" s="9" t="s">
        <v>13</v>
      </c>
      <c r="E3526" s="9" t="s">
        <v>6</v>
      </c>
      <c r="F3526" s="9" t="s">
        <v>45</v>
      </c>
      <c r="G3526" s="9" t="s">
        <v>46</v>
      </c>
      <c r="H3526" s="16">
        <v>54114</v>
      </c>
      <c r="I3526" s="3"/>
    </row>
    <row r="3527" spans="1:10" ht="16.5" customHeight="1">
      <c r="A3527" s="19" t="s">
        <v>2788</v>
      </c>
      <c r="B3527" s="152">
        <v>21</v>
      </c>
      <c r="C3527" s="9" t="s">
        <v>44</v>
      </c>
      <c r="D3527" s="9" t="s">
        <v>13</v>
      </c>
      <c r="E3527" s="9" t="s">
        <v>6</v>
      </c>
      <c r="F3527" s="9" t="s">
        <v>45</v>
      </c>
      <c r="G3527" s="9" t="s">
        <v>46</v>
      </c>
      <c r="H3527" s="16">
        <v>54114</v>
      </c>
      <c r="I3527" s="3"/>
    </row>
    <row r="3528" spans="1:10" ht="16.5" customHeight="1">
      <c r="A3528" s="19" t="s">
        <v>869</v>
      </c>
      <c r="B3528" s="152">
        <v>30</v>
      </c>
      <c r="C3528" s="9" t="s">
        <v>44</v>
      </c>
      <c r="D3528" s="9" t="s">
        <v>13</v>
      </c>
      <c r="E3528" s="9" t="s">
        <v>6</v>
      </c>
      <c r="F3528" s="9" t="s">
        <v>45</v>
      </c>
      <c r="G3528" s="9" t="s">
        <v>46</v>
      </c>
      <c r="H3528" s="16">
        <v>54114</v>
      </c>
      <c r="I3528" s="151">
        <f>B3528+B3516+B3515+B3514+B3513+B3512+B3511+B3510+B3509+B3508+B3507+B3506+B3505+B3503+B3502+B3501+B3500+B3499+B3498+B3497+B3496+B3494+B3493+B3504+B3495+B3517+B3518+B3519+B3520+B3521+B3522+B3523+B3524+B3525+B3526+B3527</f>
        <v>1247</v>
      </c>
    </row>
    <row r="3529" spans="1:10" ht="16.5" customHeight="1">
      <c r="A3529" s="19" t="s">
        <v>870</v>
      </c>
      <c r="B3529" s="152">
        <v>60</v>
      </c>
      <c r="C3529" s="9" t="s">
        <v>44</v>
      </c>
      <c r="D3529" s="9" t="s">
        <v>13</v>
      </c>
      <c r="E3529" s="9" t="s">
        <v>6</v>
      </c>
      <c r="F3529" s="9" t="s">
        <v>45</v>
      </c>
      <c r="G3529" s="9" t="s">
        <v>46</v>
      </c>
      <c r="H3529" s="72">
        <v>54115</v>
      </c>
      <c r="I3529" s="151"/>
    </row>
    <row r="3530" spans="1:10" ht="16.5" customHeight="1">
      <c r="A3530" s="19" t="s">
        <v>871</v>
      </c>
      <c r="B3530" s="152">
        <v>80</v>
      </c>
      <c r="C3530" s="9" t="s">
        <v>44</v>
      </c>
      <c r="D3530" s="9" t="s">
        <v>13</v>
      </c>
      <c r="E3530" s="9" t="s">
        <v>6</v>
      </c>
      <c r="F3530" s="9" t="s">
        <v>45</v>
      </c>
      <c r="G3530" s="9" t="s">
        <v>46</v>
      </c>
      <c r="H3530" s="72">
        <v>54115</v>
      </c>
      <c r="I3530" s="151"/>
    </row>
    <row r="3531" spans="1:10" ht="16.5" customHeight="1">
      <c r="A3531" s="19" t="s">
        <v>872</v>
      </c>
      <c r="B3531" s="152">
        <v>80</v>
      </c>
      <c r="C3531" s="9" t="s">
        <v>44</v>
      </c>
      <c r="D3531" s="9" t="s">
        <v>13</v>
      </c>
      <c r="E3531" s="9" t="s">
        <v>6</v>
      </c>
      <c r="F3531" s="9" t="s">
        <v>45</v>
      </c>
      <c r="G3531" s="9" t="s">
        <v>46</v>
      </c>
      <c r="H3531" s="72">
        <v>54115</v>
      </c>
      <c r="I3531" s="151"/>
    </row>
    <row r="3532" spans="1:10">
      <c r="A3532" s="19" t="s">
        <v>873</v>
      </c>
      <c r="B3532" s="152">
        <v>80</v>
      </c>
      <c r="C3532" s="9" t="s">
        <v>44</v>
      </c>
      <c r="D3532" s="9" t="s">
        <v>13</v>
      </c>
      <c r="E3532" s="9" t="s">
        <v>6</v>
      </c>
      <c r="F3532" s="9" t="s">
        <v>45</v>
      </c>
      <c r="G3532" s="9" t="s">
        <v>46</v>
      </c>
      <c r="H3532" s="72">
        <v>54115</v>
      </c>
      <c r="I3532" s="151"/>
      <c r="J3532" s="335"/>
    </row>
    <row r="3533" spans="1:10">
      <c r="A3533" s="19" t="s">
        <v>874</v>
      </c>
      <c r="B3533" s="152">
        <v>80</v>
      </c>
      <c r="C3533" s="9" t="s">
        <v>44</v>
      </c>
      <c r="D3533" s="9" t="s">
        <v>13</v>
      </c>
      <c r="E3533" s="9" t="s">
        <v>6</v>
      </c>
      <c r="F3533" s="9" t="s">
        <v>45</v>
      </c>
      <c r="G3533" s="9" t="s">
        <v>46</v>
      </c>
      <c r="H3533" s="63" t="s">
        <v>177</v>
      </c>
      <c r="I3533" s="151">
        <f>B3533+B3529+B3530+B3532+B3531</f>
        <v>380</v>
      </c>
    </row>
    <row r="3534" spans="1:10">
      <c r="A3534" s="19" t="s">
        <v>875</v>
      </c>
      <c r="B3534" s="152">
        <v>2500</v>
      </c>
      <c r="C3534" s="9" t="s">
        <v>44</v>
      </c>
      <c r="D3534" s="9" t="s">
        <v>13</v>
      </c>
      <c r="E3534" s="9" t="s">
        <v>6</v>
      </c>
      <c r="F3534" s="9" t="s">
        <v>45</v>
      </c>
      <c r="G3534" s="9" t="s">
        <v>46</v>
      </c>
      <c r="H3534" s="63" t="s">
        <v>243</v>
      </c>
      <c r="I3534" s="151">
        <f t="shared" ref="I3534:I3544" si="26">B3534</f>
        <v>2500</v>
      </c>
    </row>
    <row r="3535" spans="1:10">
      <c r="A3535" s="20" t="s">
        <v>876</v>
      </c>
      <c r="B3535" s="152">
        <v>50</v>
      </c>
      <c r="C3535" s="9" t="s">
        <v>44</v>
      </c>
      <c r="D3535" s="9" t="s">
        <v>13</v>
      </c>
      <c r="E3535" s="9" t="s">
        <v>6</v>
      </c>
      <c r="F3535" s="9" t="s">
        <v>45</v>
      </c>
      <c r="G3535" s="9" t="s">
        <v>46</v>
      </c>
      <c r="H3535" s="63" t="s">
        <v>246</v>
      </c>
      <c r="I3535" s="151"/>
    </row>
    <row r="3536" spans="1:10">
      <c r="A3536" s="19" t="s">
        <v>877</v>
      </c>
      <c r="B3536" s="152">
        <v>20</v>
      </c>
      <c r="C3536" s="9" t="s">
        <v>44</v>
      </c>
      <c r="D3536" s="9" t="s">
        <v>13</v>
      </c>
      <c r="E3536" s="9" t="s">
        <v>6</v>
      </c>
      <c r="F3536" s="9" t="s">
        <v>45</v>
      </c>
      <c r="G3536" s="9" t="s">
        <v>46</v>
      </c>
      <c r="H3536" s="63" t="s">
        <v>246</v>
      </c>
      <c r="I3536" s="151">
        <f>B3536+B3535</f>
        <v>70</v>
      </c>
    </row>
    <row r="3537" spans="1:9" ht="15.75" customHeight="1">
      <c r="A3537" s="19" t="s">
        <v>878</v>
      </c>
      <c r="B3537" s="152">
        <v>20</v>
      </c>
      <c r="C3537" s="9" t="s">
        <v>44</v>
      </c>
      <c r="D3537" s="9" t="s">
        <v>13</v>
      </c>
      <c r="E3537" s="9" t="s">
        <v>6</v>
      </c>
      <c r="F3537" s="9" t="s">
        <v>45</v>
      </c>
      <c r="G3537" s="9" t="s">
        <v>46</v>
      </c>
      <c r="H3537" s="16">
        <v>54199</v>
      </c>
      <c r="I3537" s="13">
        <f t="shared" si="26"/>
        <v>20</v>
      </c>
    </row>
    <row r="3538" spans="1:9">
      <c r="A3538" s="20" t="s">
        <v>879</v>
      </c>
      <c r="B3538" s="152">
        <v>300</v>
      </c>
      <c r="C3538" s="9" t="s">
        <v>44</v>
      </c>
      <c r="D3538" s="9" t="s">
        <v>13</v>
      </c>
      <c r="E3538" s="9" t="s">
        <v>6</v>
      </c>
      <c r="F3538" s="9" t="s">
        <v>45</v>
      </c>
      <c r="G3538" s="9" t="s">
        <v>46</v>
      </c>
      <c r="H3538" s="63" t="s">
        <v>469</v>
      </c>
      <c r="I3538" s="151">
        <f t="shared" si="26"/>
        <v>300</v>
      </c>
    </row>
    <row r="3539" spans="1:9" ht="15.75" customHeight="1">
      <c r="A3539" s="20" t="s">
        <v>2774</v>
      </c>
      <c r="B3539" s="152">
        <v>1000</v>
      </c>
      <c r="C3539" s="9" t="s">
        <v>44</v>
      </c>
      <c r="D3539" s="9" t="s">
        <v>13</v>
      </c>
      <c r="E3539" s="9" t="s">
        <v>6</v>
      </c>
      <c r="F3539" s="9" t="s">
        <v>45</v>
      </c>
      <c r="G3539" s="9" t="s">
        <v>46</v>
      </c>
      <c r="H3539" s="63" t="s">
        <v>880</v>
      </c>
      <c r="I3539" s="151">
        <f t="shared" si="26"/>
        <v>1000</v>
      </c>
    </row>
    <row r="3540" spans="1:9">
      <c r="A3540" s="20" t="s">
        <v>3470</v>
      </c>
      <c r="B3540" s="152">
        <v>10000</v>
      </c>
      <c r="C3540" s="9" t="s">
        <v>44</v>
      </c>
      <c r="D3540" s="9" t="s">
        <v>13</v>
      </c>
      <c r="E3540" s="9" t="s">
        <v>6</v>
      </c>
      <c r="F3540" s="9" t="s">
        <v>45</v>
      </c>
      <c r="G3540" s="9" t="s">
        <v>46</v>
      </c>
      <c r="H3540" s="63" t="s">
        <v>180</v>
      </c>
      <c r="I3540" s="151"/>
    </row>
    <row r="3541" spans="1:9">
      <c r="A3541" s="20" t="s">
        <v>881</v>
      </c>
      <c r="B3541" s="152">
        <v>30</v>
      </c>
      <c r="C3541" s="9" t="s">
        <v>44</v>
      </c>
      <c r="D3541" s="9" t="s">
        <v>13</v>
      </c>
      <c r="E3541" s="9" t="s">
        <v>6</v>
      </c>
      <c r="F3541" s="9" t="s">
        <v>45</v>
      </c>
      <c r="G3541" s="9" t="s">
        <v>46</v>
      </c>
      <c r="H3541" s="63" t="s">
        <v>180</v>
      </c>
      <c r="I3541" s="151">
        <f>B3541+B3540</f>
        <v>10030</v>
      </c>
    </row>
    <row r="3542" spans="1:9">
      <c r="A3542" s="20" t="s">
        <v>921</v>
      </c>
      <c r="B3542" s="152">
        <v>15000</v>
      </c>
      <c r="C3542" s="9" t="s">
        <v>44</v>
      </c>
      <c r="D3542" s="9" t="s">
        <v>13</v>
      </c>
      <c r="E3542" s="9" t="s">
        <v>6</v>
      </c>
      <c r="F3542" s="9" t="s">
        <v>45</v>
      </c>
      <c r="G3542" s="9" t="s">
        <v>46</v>
      </c>
      <c r="H3542" s="63" t="s">
        <v>922</v>
      </c>
      <c r="I3542" s="151"/>
    </row>
    <row r="3543" spans="1:9">
      <c r="A3543" s="20" t="s">
        <v>3471</v>
      </c>
      <c r="B3543" s="152">
        <v>15000</v>
      </c>
      <c r="C3543" s="9" t="s">
        <v>44</v>
      </c>
      <c r="D3543" s="9" t="s">
        <v>13</v>
      </c>
      <c r="E3543" s="9" t="s">
        <v>6</v>
      </c>
      <c r="F3543" s="9" t="s">
        <v>45</v>
      </c>
      <c r="G3543" s="9" t="s">
        <v>46</v>
      </c>
      <c r="H3543" s="63" t="s">
        <v>922</v>
      </c>
      <c r="I3543" s="151">
        <f>B3542+B3543</f>
        <v>30000</v>
      </c>
    </row>
    <row r="3544" spans="1:9">
      <c r="A3544" s="20" t="s">
        <v>332</v>
      </c>
      <c r="B3544" s="152">
        <v>50</v>
      </c>
      <c r="C3544" s="9" t="s">
        <v>44</v>
      </c>
      <c r="D3544" s="9" t="s">
        <v>13</v>
      </c>
      <c r="E3544" s="9" t="s">
        <v>6</v>
      </c>
      <c r="F3544" s="9" t="s">
        <v>45</v>
      </c>
      <c r="G3544" s="9" t="s">
        <v>46</v>
      </c>
      <c r="H3544" s="63" t="s">
        <v>882</v>
      </c>
      <c r="I3544" s="151">
        <f t="shared" si="26"/>
        <v>50</v>
      </c>
    </row>
    <row r="3545" spans="1:9">
      <c r="A3545" s="96" t="s">
        <v>883</v>
      </c>
      <c r="B3545" s="14">
        <v>100</v>
      </c>
      <c r="C3545" s="9" t="s">
        <v>44</v>
      </c>
      <c r="D3545" s="9" t="s">
        <v>13</v>
      </c>
      <c r="E3545" s="9" t="s">
        <v>6</v>
      </c>
      <c r="F3545" s="9" t="s">
        <v>45</v>
      </c>
      <c r="G3545" s="9" t="s">
        <v>46</v>
      </c>
      <c r="H3545" s="16">
        <v>61101</v>
      </c>
      <c r="I3545" s="13"/>
    </row>
    <row r="3546" spans="1:9">
      <c r="A3546" s="96" t="s">
        <v>884</v>
      </c>
      <c r="B3546" s="14">
        <v>300</v>
      </c>
      <c r="C3546" s="9" t="s">
        <v>44</v>
      </c>
      <c r="D3546" s="9" t="s">
        <v>13</v>
      </c>
      <c r="E3546" s="9" t="s">
        <v>6</v>
      </c>
      <c r="F3546" s="9" t="s">
        <v>45</v>
      </c>
      <c r="G3546" s="9" t="s">
        <v>46</v>
      </c>
      <c r="H3546" s="16">
        <v>61101</v>
      </c>
      <c r="I3546" s="13"/>
    </row>
    <row r="3547" spans="1:9">
      <c r="A3547" s="96" t="s">
        <v>516</v>
      </c>
      <c r="B3547" s="14">
        <v>700</v>
      </c>
      <c r="C3547" s="9" t="s">
        <v>44</v>
      </c>
      <c r="D3547" s="9" t="s">
        <v>13</v>
      </c>
      <c r="E3547" s="9" t="s">
        <v>6</v>
      </c>
      <c r="F3547" s="9" t="s">
        <v>45</v>
      </c>
      <c r="G3547" s="9" t="s">
        <v>46</v>
      </c>
      <c r="H3547" s="16">
        <v>61101</v>
      </c>
      <c r="I3547" s="13">
        <f>B3547+B3546+B3545</f>
        <v>1100</v>
      </c>
    </row>
    <row r="3548" spans="1:9" ht="15" customHeight="1">
      <c r="A3548" s="19" t="s">
        <v>334</v>
      </c>
      <c r="B3548" s="153">
        <v>50</v>
      </c>
      <c r="C3548" s="9" t="s">
        <v>44</v>
      </c>
      <c r="D3548" s="9" t="s">
        <v>13</v>
      </c>
      <c r="E3548" s="9" t="s">
        <v>6</v>
      </c>
      <c r="F3548" s="9" t="s">
        <v>45</v>
      </c>
      <c r="G3548" s="9" t="s">
        <v>46</v>
      </c>
      <c r="H3548" s="63" t="s">
        <v>256</v>
      </c>
      <c r="I3548" s="13"/>
    </row>
    <row r="3549" spans="1:9" ht="17.25" customHeight="1">
      <c r="A3549" s="19" t="s">
        <v>887</v>
      </c>
      <c r="B3549" s="153">
        <v>60</v>
      </c>
      <c r="C3549" s="9" t="s">
        <v>44</v>
      </c>
      <c r="D3549" s="9" t="s">
        <v>13</v>
      </c>
      <c r="E3549" s="9" t="s">
        <v>6</v>
      </c>
      <c r="F3549" s="9" t="s">
        <v>45</v>
      </c>
      <c r="G3549" s="9" t="s">
        <v>46</v>
      </c>
      <c r="H3549" s="63" t="s">
        <v>256</v>
      </c>
      <c r="I3549" s="151">
        <f>B3549+B3548</f>
        <v>110</v>
      </c>
    </row>
    <row r="3550" spans="1:9">
      <c r="A3550" s="98" t="s">
        <v>2775</v>
      </c>
      <c r="B3550" s="154">
        <v>200</v>
      </c>
      <c r="C3550" s="67" t="s">
        <v>44</v>
      </c>
      <c r="D3550" s="9" t="s">
        <v>13</v>
      </c>
      <c r="E3550" s="9" t="s">
        <v>6</v>
      </c>
      <c r="F3550" s="67" t="s">
        <v>45</v>
      </c>
      <c r="G3550" s="67" t="s">
        <v>46</v>
      </c>
      <c r="H3550" s="68">
        <v>61108</v>
      </c>
      <c r="I3550" s="155">
        <f>B3550</f>
        <v>200</v>
      </c>
    </row>
    <row r="3551" spans="1:9" ht="15.75" thickBot="1">
      <c r="A3551" s="65" t="s">
        <v>886</v>
      </c>
      <c r="B3551" s="154">
        <v>1500</v>
      </c>
      <c r="C3551" s="67" t="s">
        <v>44</v>
      </c>
      <c r="D3551" s="9" t="s">
        <v>13</v>
      </c>
      <c r="E3551" s="9" t="s">
        <v>6</v>
      </c>
      <c r="F3551" s="67" t="s">
        <v>45</v>
      </c>
      <c r="G3551" s="67" t="s">
        <v>46</v>
      </c>
      <c r="H3551" s="100" t="s">
        <v>885</v>
      </c>
      <c r="I3551" s="155">
        <f>B3551</f>
        <v>1500</v>
      </c>
    </row>
    <row r="3552" spans="1:9" ht="22.5" customHeight="1" thickTop="1" thickBot="1">
      <c r="A3552" s="180" t="s">
        <v>3458</v>
      </c>
      <c r="B3552" s="148">
        <f>SUM(B3360:B3551)</f>
        <v>280154.39999999973</v>
      </c>
      <c r="C3552" s="149"/>
      <c r="D3552" s="149"/>
      <c r="E3552" s="149"/>
      <c r="F3552" s="149"/>
      <c r="G3552" s="149"/>
      <c r="H3552" s="149"/>
      <c r="I3552" s="150">
        <f>SUM(I3360:I3551)</f>
        <v>280154.40000000002</v>
      </c>
    </row>
    <row r="3553" ht="15.75" thickTop="1"/>
    <row r="3593" spans="1:9" ht="24.75" customHeight="1">
      <c r="A3593" s="325" t="s">
        <v>3694</v>
      </c>
      <c r="B3593" s="156"/>
      <c r="C3593" s="156"/>
      <c r="D3593" s="156"/>
      <c r="E3593" s="156"/>
      <c r="F3593" s="156"/>
      <c r="G3593" s="156"/>
      <c r="H3593" s="156"/>
      <c r="I3593" s="36"/>
    </row>
    <row r="3594" spans="1:9" ht="37.5" customHeight="1">
      <c r="A3594" s="326" t="s">
        <v>35</v>
      </c>
      <c r="B3594" s="158" t="s">
        <v>889</v>
      </c>
      <c r="C3594" s="157" t="s">
        <v>37</v>
      </c>
      <c r="D3594" s="157" t="s">
        <v>38</v>
      </c>
      <c r="E3594" s="157" t="s">
        <v>39</v>
      </c>
      <c r="F3594" s="157" t="s">
        <v>40</v>
      </c>
      <c r="G3594" s="157" t="s">
        <v>41</v>
      </c>
      <c r="H3594" s="159" t="s">
        <v>42</v>
      </c>
      <c r="I3594" s="160" t="s">
        <v>43</v>
      </c>
    </row>
    <row r="3595" spans="1:9" ht="17.25" customHeight="1">
      <c r="A3595" s="20" t="s">
        <v>997</v>
      </c>
      <c r="B3595" s="14">
        <v>15000</v>
      </c>
      <c r="C3595" s="12">
        <v>1</v>
      </c>
      <c r="D3595" s="9" t="s">
        <v>13</v>
      </c>
      <c r="E3595" s="9" t="s">
        <v>6</v>
      </c>
      <c r="F3595" s="9" t="s">
        <v>45</v>
      </c>
      <c r="G3595" s="9" t="s">
        <v>46</v>
      </c>
      <c r="H3595" s="63" t="s">
        <v>153</v>
      </c>
      <c r="I3595" s="168"/>
    </row>
    <row r="3596" spans="1:9" ht="17.25" customHeight="1">
      <c r="A3596" s="19" t="s">
        <v>3914</v>
      </c>
      <c r="B3596" s="14">
        <v>8124</v>
      </c>
      <c r="C3596" s="12">
        <v>1</v>
      </c>
      <c r="D3596" s="9" t="s">
        <v>13</v>
      </c>
      <c r="E3596" s="9" t="s">
        <v>6</v>
      </c>
      <c r="F3596" s="9" t="s">
        <v>45</v>
      </c>
      <c r="G3596" s="9" t="s">
        <v>46</v>
      </c>
      <c r="H3596" s="63" t="s">
        <v>153</v>
      </c>
      <c r="I3596" s="83">
        <f>B3596+B3595</f>
        <v>23124</v>
      </c>
    </row>
    <row r="3597" spans="1:9" ht="25.5" customHeight="1">
      <c r="A3597" s="30" t="s">
        <v>3022</v>
      </c>
      <c r="B3597" s="14">
        <v>1250</v>
      </c>
      <c r="C3597" s="12">
        <v>1</v>
      </c>
      <c r="D3597" s="9" t="s">
        <v>13</v>
      </c>
      <c r="E3597" s="9" t="s">
        <v>6</v>
      </c>
      <c r="F3597" s="9" t="s">
        <v>44</v>
      </c>
      <c r="G3597" s="9" t="s">
        <v>3291</v>
      </c>
      <c r="H3597" s="63" t="s">
        <v>155</v>
      </c>
      <c r="I3597" s="83"/>
    </row>
    <row r="3598" spans="1:9" ht="16.5" customHeight="1">
      <c r="A3598" s="30" t="s">
        <v>2948</v>
      </c>
      <c r="B3598" s="14">
        <v>677</v>
      </c>
      <c r="C3598" s="12">
        <v>1</v>
      </c>
      <c r="D3598" s="9" t="s">
        <v>13</v>
      </c>
      <c r="E3598" s="9" t="s">
        <v>6</v>
      </c>
      <c r="F3598" s="9" t="s">
        <v>44</v>
      </c>
      <c r="G3598" s="9" t="s">
        <v>3291</v>
      </c>
      <c r="H3598" s="63" t="s">
        <v>155</v>
      </c>
      <c r="I3598" s="83">
        <f>B3598+B3597</f>
        <v>1927</v>
      </c>
    </row>
    <row r="3599" spans="1:9" ht="17.25" customHeight="1">
      <c r="A3599" s="20" t="s">
        <v>2951</v>
      </c>
      <c r="B3599" s="14">
        <f>2*300</f>
        <v>600</v>
      </c>
      <c r="C3599" s="12">
        <v>1</v>
      </c>
      <c r="D3599" s="9" t="s">
        <v>13</v>
      </c>
      <c r="E3599" s="9" t="s">
        <v>6</v>
      </c>
      <c r="F3599" s="9" t="s">
        <v>44</v>
      </c>
      <c r="G3599" s="9" t="s">
        <v>3291</v>
      </c>
      <c r="H3599" s="63" t="s">
        <v>156</v>
      </c>
      <c r="I3599" s="83">
        <f>B3599</f>
        <v>600</v>
      </c>
    </row>
    <row r="3600" spans="1:9" ht="27" customHeight="1">
      <c r="A3600" s="107" t="s">
        <v>998</v>
      </c>
      <c r="B3600" s="14">
        <v>1218.75</v>
      </c>
      <c r="C3600" s="12">
        <v>1</v>
      </c>
      <c r="D3600" s="9" t="s">
        <v>13</v>
      </c>
      <c r="E3600" s="9" t="s">
        <v>6</v>
      </c>
      <c r="F3600" s="9" t="s">
        <v>45</v>
      </c>
      <c r="G3600" s="9" t="s">
        <v>46</v>
      </c>
      <c r="H3600" s="63" t="s">
        <v>157</v>
      </c>
      <c r="I3600" s="83"/>
    </row>
    <row r="3601" spans="1:9" ht="18" customHeight="1">
      <c r="A3601" s="107" t="s">
        <v>4104</v>
      </c>
      <c r="B3601" s="14">
        <v>660.08</v>
      </c>
      <c r="C3601" s="12">
        <v>1</v>
      </c>
      <c r="D3601" s="9" t="s">
        <v>13</v>
      </c>
      <c r="E3601" s="9" t="s">
        <v>6</v>
      </c>
      <c r="F3601" s="9" t="s">
        <v>45</v>
      </c>
      <c r="G3601" s="9" t="s">
        <v>46</v>
      </c>
      <c r="H3601" s="63" t="s">
        <v>157</v>
      </c>
      <c r="I3601" s="83">
        <f>B3601+B3600</f>
        <v>1878.83</v>
      </c>
    </row>
    <row r="3602" spans="1:9" ht="27.75" customHeight="1">
      <c r="A3602" s="85" t="s">
        <v>999</v>
      </c>
      <c r="B3602" s="14">
        <v>162.5</v>
      </c>
      <c r="C3602" s="9" t="s">
        <v>44</v>
      </c>
      <c r="D3602" s="9" t="s">
        <v>13</v>
      </c>
      <c r="E3602" s="9" t="s">
        <v>6</v>
      </c>
      <c r="F3602" s="9" t="s">
        <v>45</v>
      </c>
      <c r="G3602" s="9" t="s">
        <v>46</v>
      </c>
      <c r="H3602" s="63" t="s">
        <v>157</v>
      </c>
      <c r="I3602" s="83"/>
    </row>
    <row r="3603" spans="1:9">
      <c r="A3603" s="85" t="s">
        <v>4105</v>
      </c>
      <c r="B3603" s="14">
        <v>88.01</v>
      </c>
      <c r="C3603" s="9" t="s">
        <v>44</v>
      </c>
      <c r="D3603" s="9" t="s">
        <v>13</v>
      </c>
      <c r="E3603" s="9" t="s">
        <v>6</v>
      </c>
      <c r="F3603" s="9" t="s">
        <v>45</v>
      </c>
      <c r="G3603" s="9" t="s">
        <v>46</v>
      </c>
      <c r="H3603" s="63" t="s">
        <v>157</v>
      </c>
      <c r="I3603" s="83">
        <f>B3603+B3602</f>
        <v>250.51</v>
      </c>
    </row>
    <row r="3604" spans="1:9" ht="28.5" customHeight="1">
      <c r="A3604" s="107" t="s">
        <v>1000</v>
      </c>
      <c r="B3604" s="14">
        <v>1259.383</v>
      </c>
      <c r="C3604" s="12">
        <v>1</v>
      </c>
      <c r="D3604" s="9" t="s">
        <v>13</v>
      </c>
      <c r="E3604" s="9" t="s">
        <v>6</v>
      </c>
      <c r="F3604" s="9" t="s">
        <v>45</v>
      </c>
      <c r="G3604" s="9" t="s">
        <v>46</v>
      </c>
      <c r="H3604" s="63" t="s">
        <v>161</v>
      </c>
      <c r="I3604" s="83"/>
    </row>
    <row r="3605" spans="1:9" ht="17.25" customHeight="1">
      <c r="A3605" s="107" t="s">
        <v>4103</v>
      </c>
      <c r="B3605" s="14">
        <v>682.08</v>
      </c>
      <c r="C3605" s="12">
        <v>1</v>
      </c>
      <c r="D3605" s="9" t="s">
        <v>13</v>
      </c>
      <c r="E3605" s="9" t="s">
        <v>6</v>
      </c>
      <c r="F3605" s="9" t="s">
        <v>45</v>
      </c>
      <c r="G3605" s="9" t="s">
        <v>46</v>
      </c>
      <c r="H3605" s="63" t="s">
        <v>161</v>
      </c>
      <c r="I3605" s="83">
        <f>B3605+B3604</f>
        <v>1941.4630000000002</v>
      </c>
    </row>
    <row r="3606" spans="1:9" ht="21.75" customHeight="1">
      <c r="A3606" s="20" t="s">
        <v>2997</v>
      </c>
      <c r="B3606" s="14">
        <v>125</v>
      </c>
      <c r="C3606" s="12">
        <v>1</v>
      </c>
      <c r="D3606" s="9" t="s">
        <v>13</v>
      </c>
      <c r="E3606" s="9" t="s">
        <v>6</v>
      </c>
      <c r="F3606" s="9" t="s">
        <v>44</v>
      </c>
      <c r="G3606" s="9" t="s">
        <v>3291</v>
      </c>
      <c r="H3606" s="63" t="s">
        <v>164</v>
      </c>
      <c r="I3606" s="83">
        <f>B3606</f>
        <v>125</v>
      </c>
    </row>
    <row r="3607" spans="1:9" ht="21" customHeight="1">
      <c r="A3607" s="20" t="s">
        <v>2952</v>
      </c>
      <c r="B3607" s="14">
        <f>2*60</f>
        <v>120</v>
      </c>
      <c r="C3607" s="12">
        <v>1</v>
      </c>
      <c r="D3607" s="9" t="s">
        <v>13</v>
      </c>
      <c r="E3607" s="9" t="s">
        <v>6</v>
      </c>
      <c r="F3607" s="9" t="s">
        <v>44</v>
      </c>
      <c r="G3607" s="9" t="s">
        <v>3291</v>
      </c>
      <c r="H3607" s="63" t="s">
        <v>164</v>
      </c>
      <c r="I3607" s="83">
        <f>B3607</f>
        <v>120</v>
      </c>
    </row>
    <row r="3608" spans="1:9" ht="16.5" customHeight="1">
      <c r="A3608" s="20" t="s">
        <v>3493</v>
      </c>
      <c r="B3608" s="14">
        <v>100</v>
      </c>
      <c r="C3608" s="9" t="s">
        <v>44</v>
      </c>
      <c r="D3608" s="9" t="s">
        <v>13</v>
      </c>
      <c r="E3608" s="9" t="s">
        <v>6</v>
      </c>
      <c r="F3608" s="9" t="s">
        <v>45</v>
      </c>
      <c r="G3608" s="9" t="s">
        <v>46</v>
      </c>
      <c r="H3608" s="165">
        <v>54101</v>
      </c>
      <c r="I3608" s="83"/>
    </row>
    <row r="3609" spans="1:9" ht="16.5" customHeight="1">
      <c r="A3609" s="20" t="s">
        <v>3494</v>
      </c>
      <c r="B3609" s="14">
        <v>50</v>
      </c>
      <c r="C3609" s="9" t="s">
        <v>44</v>
      </c>
      <c r="D3609" s="9" t="s">
        <v>13</v>
      </c>
      <c r="E3609" s="9" t="s">
        <v>6</v>
      </c>
      <c r="F3609" s="9" t="s">
        <v>45</v>
      </c>
      <c r="G3609" s="9" t="s">
        <v>46</v>
      </c>
      <c r="H3609" s="165">
        <v>54101</v>
      </c>
      <c r="I3609" s="83"/>
    </row>
    <row r="3610" spans="1:9" ht="16.5" customHeight="1">
      <c r="A3610" s="166" t="s">
        <v>891</v>
      </c>
      <c r="B3610" s="167">
        <v>3000</v>
      </c>
      <c r="C3610" s="9" t="s">
        <v>44</v>
      </c>
      <c r="D3610" s="9" t="s">
        <v>13</v>
      </c>
      <c r="E3610" s="9" t="s">
        <v>6</v>
      </c>
      <c r="F3610" s="9" t="s">
        <v>45</v>
      </c>
      <c r="G3610" s="9" t="s">
        <v>46</v>
      </c>
      <c r="H3610" s="165">
        <v>54101</v>
      </c>
      <c r="I3610" s="83">
        <f>B3610+B3608+B3609</f>
        <v>3150</v>
      </c>
    </row>
    <row r="3611" spans="1:9" ht="16.5" customHeight="1">
      <c r="A3611" s="166" t="s">
        <v>892</v>
      </c>
      <c r="B3611" s="167">
        <v>2000</v>
      </c>
      <c r="C3611" s="9" t="s">
        <v>44</v>
      </c>
      <c r="D3611" s="9" t="s">
        <v>13</v>
      </c>
      <c r="E3611" s="9" t="s">
        <v>6</v>
      </c>
      <c r="F3611" s="9" t="s">
        <v>45</v>
      </c>
      <c r="G3611" s="9" t="s">
        <v>46</v>
      </c>
      <c r="H3611" s="16">
        <v>54104</v>
      </c>
      <c r="I3611" s="83">
        <f>B3611</f>
        <v>2000</v>
      </c>
    </row>
    <row r="3612" spans="1:9" ht="16.5" customHeight="1">
      <c r="A3612" s="19" t="s">
        <v>893</v>
      </c>
      <c r="B3612" s="14">
        <v>15</v>
      </c>
      <c r="C3612" s="9" t="s">
        <v>44</v>
      </c>
      <c r="D3612" s="9" t="s">
        <v>13</v>
      </c>
      <c r="E3612" s="9" t="s">
        <v>6</v>
      </c>
      <c r="F3612" s="9" t="s">
        <v>45</v>
      </c>
      <c r="G3612" s="9" t="s">
        <v>46</v>
      </c>
      <c r="H3612" s="63" t="s">
        <v>170</v>
      </c>
      <c r="I3612" s="82"/>
    </row>
    <row r="3613" spans="1:9" ht="16.5" customHeight="1">
      <c r="A3613" s="19" t="s">
        <v>894</v>
      </c>
      <c r="B3613" s="14">
        <v>5</v>
      </c>
      <c r="C3613" s="9" t="s">
        <v>44</v>
      </c>
      <c r="D3613" s="9" t="s">
        <v>13</v>
      </c>
      <c r="E3613" s="9" t="s">
        <v>6</v>
      </c>
      <c r="F3613" s="9" t="s">
        <v>45</v>
      </c>
      <c r="G3613" s="9" t="s">
        <v>46</v>
      </c>
      <c r="H3613" s="16">
        <v>54105</v>
      </c>
      <c r="I3613" s="82"/>
    </row>
    <row r="3614" spans="1:9" ht="16.5" customHeight="1">
      <c r="A3614" s="19" t="s">
        <v>288</v>
      </c>
      <c r="B3614" s="14">
        <v>30</v>
      </c>
      <c r="C3614" s="9" t="s">
        <v>44</v>
      </c>
      <c r="D3614" s="9" t="s">
        <v>13</v>
      </c>
      <c r="E3614" s="9" t="s">
        <v>6</v>
      </c>
      <c r="F3614" s="9" t="s">
        <v>45</v>
      </c>
      <c r="G3614" s="9" t="s">
        <v>46</v>
      </c>
      <c r="H3614" s="72">
        <v>54105</v>
      </c>
      <c r="I3614" s="82"/>
    </row>
    <row r="3615" spans="1:9" ht="16.5" customHeight="1">
      <c r="A3615" s="19" t="s">
        <v>895</v>
      </c>
      <c r="B3615" s="14">
        <v>7.5</v>
      </c>
      <c r="C3615" s="9" t="s">
        <v>44</v>
      </c>
      <c r="D3615" s="9" t="s">
        <v>13</v>
      </c>
      <c r="E3615" s="9" t="s">
        <v>6</v>
      </c>
      <c r="F3615" s="9" t="s">
        <v>45</v>
      </c>
      <c r="G3615" s="9" t="s">
        <v>46</v>
      </c>
      <c r="H3615" s="16">
        <v>54105</v>
      </c>
      <c r="I3615" s="82"/>
    </row>
    <row r="3616" spans="1:9" ht="16.5" customHeight="1">
      <c r="A3616" s="19" t="s">
        <v>896</v>
      </c>
      <c r="B3616" s="14">
        <v>20</v>
      </c>
      <c r="C3616" s="9" t="s">
        <v>44</v>
      </c>
      <c r="D3616" s="9" t="s">
        <v>13</v>
      </c>
      <c r="E3616" s="9" t="s">
        <v>6</v>
      </c>
      <c r="F3616" s="9" t="s">
        <v>45</v>
      </c>
      <c r="G3616" s="9" t="s">
        <v>46</v>
      </c>
      <c r="H3616" s="63" t="s">
        <v>170</v>
      </c>
      <c r="I3616" s="82"/>
    </row>
    <row r="3617" spans="1:9" ht="16.5" customHeight="1">
      <c r="A3617" s="19" t="s">
        <v>897</v>
      </c>
      <c r="B3617" s="14">
        <v>40</v>
      </c>
      <c r="C3617" s="9" t="s">
        <v>44</v>
      </c>
      <c r="D3617" s="9" t="s">
        <v>13</v>
      </c>
      <c r="E3617" s="9" t="s">
        <v>6</v>
      </c>
      <c r="F3617" s="9" t="s">
        <v>45</v>
      </c>
      <c r="G3617" s="9" t="s">
        <v>46</v>
      </c>
      <c r="H3617" s="63" t="s">
        <v>170</v>
      </c>
      <c r="I3617" s="82"/>
    </row>
    <row r="3618" spans="1:9" ht="16.5" customHeight="1">
      <c r="A3618" s="19" t="s">
        <v>898</v>
      </c>
      <c r="B3618" s="14">
        <v>40</v>
      </c>
      <c r="C3618" s="9" t="s">
        <v>44</v>
      </c>
      <c r="D3618" s="9" t="s">
        <v>13</v>
      </c>
      <c r="E3618" s="9" t="s">
        <v>6</v>
      </c>
      <c r="F3618" s="9" t="s">
        <v>45</v>
      </c>
      <c r="G3618" s="9" t="s">
        <v>46</v>
      </c>
      <c r="H3618" s="63" t="s">
        <v>170</v>
      </c>
      <c r="I3618" s="82"/>
    </row>
    <row r="3619" spans="1:9" ht="16.5" customHeight="1">
      <c r="A3619" s="19" t="s">
        <v>899</v>
      </c>
      <c r="B3619" s="14">
        <v>40</v>
      </c>
      <c r="C3619" s="9" t="s">
        <v>44</v>
      </c>
      <c r="D3619" s="9" t="s">
        <v>13</v>
      </c>
      <c r="E3619" s="9" t="s">
        <v>6</v>
      </c>
      <c r="F3619" s="9" t="s">
        <v>45</v>
      </c>
      <c r="G3619" s="9" t="s">
        <v>46</v>
      </c>
      <c r="H3619" s="63" t="s">
        <v>170</v>
      </c>
      <c r="I3619" s="82"/>
    </row>
    <row r="3620" spans="1:9" ht="16.5" customHeight="1">
      <c r="A3620" s="19" t="s">
        <v>492</v>
      </c>
      <c r="B3620" s="14">
        <v>6</v>
      </c>
      <c r="C3620" s="9" t="s">
        <v>44</v>
      </c>
      <c r="D3620" s="9" t="s">
        <v>13</v>
      </c>
      <c r="E3620" s="9" t="s">
        <v>6</v>
      </c>
      <c r="F3620" s="9" t="s">
        <v>45</v>
      </c>
      <c r="G3620" s="9" t="s">
        <v>46</v>
      </c>
      <c r="H3620" s="63" t="s">
        <v>170</v>
      </c>
      <c r="I3620" s="82"/>
    </row>
    <row r="3621" spans="1:9" ht="16.5" customHeight="1">
      <c r="A3621" s="19" t="s">
        <v>3495</v>
      </c>
      <c r="B3621" s="14">
        <v>100</v>
      </c>
      <c r="C3621" s="9" t="s">
        <v>44</v>
      </c>
      <c r="D3621" s="9" t="s">
        <v>13</v>
      </c>
      <c r="E3621" s="9" t="s">
        <v>6</v>
      </c>
      <c r="F3621" s="9" t="s">
        <v>45</v>
      </c>
      <c r="G3621" s="9" t="s">
        <v>46</v>
      </c>
      <c r="H3621" s="63" t="s">
        <v>170</v>
      </c>
      <c r="I3621" s="82"/>
    </row>
    <row r="3622" spans="1:9" ht="16.5" customHeight="1">
      <c r="A3622" s="19" t="s">
        <v>2790</v>
      </c>
      <c r="B3622" s="14">
        <v>30</v>
      </c>
      <c r="C3622" s="9" t="s">
        <v>44</v>
      </c>
      <c r="D3622" s="9" t="s">
        <v>13</v>
      </c>
      <c r="E3622" s="9" t="s">
        <v>6</v>
      </c>
      <c r="F3622" s="9" t="s">
        <v>45</v>
      </c>
      <c r="G3622" s="9" t="s">
        <v>46</v>
      </c>
      <c r="H3622" s="63" t="s">
        <v>170</v>
      </c>
      <c r="I3622" s="83">
        <f>B3622+B3615+B3614+B3613+B3612+B3616+B3617+B3618+B3619+B3620+B3621</f>
        <v>333.5</v>
      </c>
    </row>
    <row r="3623" spans="1:9" ht="16.5" customHeight="1">
      <c r="A3623" s="19" t="s">
        <v>298</v>
      </c>
      <c r="B3623" s="14">
        <v>10</v>
      </c>
      <c r="C3623" s="9" t="s">
        <v>44</v>
      </c>
      <c r="D3623" s="9" t="s">
        <v>13</v>
      </c>
      <c r="E3623" s="9" t="s">
        <v>6</v>
      </c>
      <c r="F3623" s="9" t="s">
        <v>45</v>
      </c>
      <c r="G3623" s="9" t="s">
        <v>46</v>
      </c>
      <c r="H3623" s="63" t="s">
        <v>173</v>
      </c>
      <c r="I3623" s="83"/>
    </row>
    <row r="3624" spans="1:9" ht="16.5" customHeight="1">
      <c r="A3624" s="19" t="s">
        <v>2792</v>
      </c>
      <c r="B3624" s="14">
        <v>32</v>
      </c>
      <c r="C3624" s="9" t="s">
        <v>44</v>
      </c>
      <c r="D3624" s="9" t="s">
        <v>13</v>
      </c>
      <c r="E3624" s="9" t="s">
        <v>6</v>
      </c>
      <c r="F3624" s="9" t="s">
        <v>45</v>
      </c>
      <c r="G3624" s="9" t="s">
        <v>46</v>
      </c>
      <c r="H3624" s="63" t="s">
        <v>173</v>
      </c>
      <c r="I3624" s="83"/>
    </row>
    <row r="3625" spans="1:9" ht="16.5" customHeight="1">
      <c r="A3625" s="19" t="s">
        <v>902</v>
      </c>
      <c r="B3625" s="14">
        <v>12</v>
      </c>
      <c r="C3625" s="9" t="s">
        <v>44</v>
      </c>
      <c r="D3625" s="9" t="s">
        <v>13</v>
      </c>
      <c r="E3625" s="9" t="s">
        <v>6</v>
      </c>
      <c r="F3625" s="9" t="s">
        <v>45</v>
      </c>
      <c r="G3625" s="9" t="s">
        <v>46</v>
      </c>
      <c r="H3625" s="63" t="s">
        <v>173</v>
      </c>
      <c r="I3625" s="83">
        <f>B3625+B3624+B3623</f>
        <v>54</v>
      </c>
    </row>
    <row r="3626" spans="1:9" ht="16.5" customHeight="1">
      <c r="A3626" s="19" t="s">
        <v>903</v>
      </c>
      <c r="B3626" s="14">
        <v>12</v>
      </c>
      <c r="C3626" s="9" t="s">
        <v>44</v>
      </c>
      <c r="D3626" s="9" t="s">
        <v>13</v>
      </c>
      <c r="E3626" s="9" t="s">
        <v>6</v>
      </c>
      <c r="F3626" s="9" t="s">
        <v>45</v>
      </c>
      <c r="G3626" s="9" t="s">
        <v>46</v>
      </c>
      <c r="H3626" s="72">
        <v>54114</v>
      </c>
      <c r="I3626" s="82"/>
    </row>
    <row r="3627" spans="1:9" ht="16.5" customHeight="1">
      <c r="A3627" s="19" t="s">
        <v>904</v>
      </c>
      <c r="B3627" s="14">
        <v>15</v>
      </c>
      <c r="C3627" s="9" t="s">
        <v>44</v>
      </c>
      <c r="D3627" s="9" t="s">
        <v>13</v>
      </c>
      <c r="E3627" s="9" t="s">
        <v>6</v>
      </c>
      <c r="F3627" s="9" t="s">
        <v>45</v>
      </c>
      <c r="G3627" s="9" t="s">
        <v>46</v>
      </c>
      <c r="H3627" s="72">
        <v>54114</v>
      </c>
      <c r="I3627" s="82"/>
    </row>
    <row r="3628" spans="1:9" ht="16.5" customHeight="1">
      <c r="A3628" s="21" t="s">
        <v>808</v>
      </c>
      <c r="B3628" s="14">
        <v>10</v>
      </c>
      <c r="C3628" s="9" t="s">
        <v>44</v>
      </c>
      <c r="D3628" s="9" t="s">
        <v>13</v>
      </c>
      <c r="E3628" s="9" t="s">
        <v>6</v>
      </c>
      <c r="F3628" s="9" t="s">
        <v>45</v>
      </c>
      <c r="G3628" s="9" t="s">
        <v>46</v>
      </c>
      <c r="H3628" s="72">
        <v>54114</v>
      </c>
      <c r="I3628" s="82"/>
    </row>
    <row r="3629" spans="1:9" ht="16.5" customHeight="1">
      <c r="A3629" s="19" t="s">
        <v>905</v>
      </c>
      <c r="B3629" s="14">
        <v>16</v>
      </c>
      <c r="C3629" s="9" t="s">
        <v>44</v>
      </c>
      <c r="D3629" s="9" t="s">
        <v>13</v>
      </c>
      <c r="E3629" s="9" t="s">
        <v>6</v>
      </c>
      <c r="F3629" s="9" t="s">
        <v>45</v>
      </c>
      <c r="G3629" s="9" t="s">
        <v>46</v>
      </c>
      <c r="H3629" s="63" t="s">
        <v>175</v>
      </c>
      <c r="I3629" s="82"/>
    </row>
    <row r="3630" spans="1:9" ht="16.5" customHeight="1">
      <c r="A3630" s="21" t="s">
        <v>906</v>
      </c>
      <c r="B3630" s="14">
        <v>5.25</v>
      </c>
      <c r="C3630" s="9" t="s">
        <v>44</v>
      </c>
      <c r="D3630" s="9" t="s">
        <v>13</v>
      </c>
      <c r="E3630" s="9" t="s">
        <v>6</v>
      </c>
      <c r="F3630" s="9" t="s">
        <v>45</v>
      </c>
      <c r="G3630" s="9" t="s">
        <v>46</v>
      </c>
      <c r="H3630" s="63" t="s">
        <v>175</v>
      </c>
      <c r="I3630" s="82"/>
    </row>
    <row r="3631" spans="1:9" ht="16.5" customHeight="1">
      <c r="A3631" s="21" t="s">
        <v>907</v>
      </c>
      <c r="B3631" s="14">
        <v>5.25</v>
      </c>
      <c r="C3631" s="9" t="s">
        <v>44</v>
      </c>
      <c r="D3631" s="9" t="s">
        <v>13</v>
      </c>
      <c r="E3631" s="9" t="s">
        <v>6</v>
      </c>
      <c r="F3631" s="9" t="s">
        <v>45</v>
      </c>
      <c r="G3631" s="9" t="s">
        <v>46</v>
      </c>
      <c r="H3631" s="63" t="s">
        <v>175</v>
      </c>
      <c r="I3631" s="82"/>
    </row>
    <row r="3632" spans="1:9" ht="16.5" customHeight="1">
      <c r="A3632" s="21" t="s">
        <v>2791</v>
      </c>
      <c r="B3632" s="14">
        <v>3</v>
      </c>
      <c r="C3632" s="9" t="s">
        <v>44</v>
      </c>
      <c r="D3632" s="9" t="s">
        <v>13</v>
      </c>
      <c r="E3632" s="9" t="s">
        <v>6</v>
      </c>
      <c r="F3632" s="9" t="s">
        <v>45</v>
      </c>
      <c r="G3632" s="9" t="s">
        <v>46</v>
      </c>
      <c r="H3632" s="63" t="s">
        <v>175</v>
      </c>
      <c r="I3632" s="82"/>
    </row>
    <row r="3633" spans="1:9" ht="16.5" customHeight="1">
      <c r="A3633" s="21" t="s">
        <v>908</v>
      </c>
      <c r="B3633" s="14">
        <v>5.25</v>
      </c>
      <c r="C3633" s="9" t="s">
        <v>44</v>
      </c>
      <c r="D3633" s="9" t="s">
        <v>13</v>
      </c>
      <c r="E3633" s="9" t="s">
        <v>6</v>
      </c>
      <c r="F3633" s="9" t="s">
        <v>45</v>
      </c>
      <c r="G3633" s="9" t="s">
        <v>46</v>
      </c>
      <c r="H3633" s="63" t="s">
        <v>175</v>
      </c>
      <c r="I3633" s="82"/>
    </row>
    <row r="3634" spans="1:9" ht="16.5" customHeight="1">
      <c r="A3634" s="21" t="s">
        <v>909</v>
      </c>
      <c r="B3634" s="14">
        <v>5.25</v>
      </c>
      <c r="C3634" s="9" t="s">
        <v>44</v>
      </c>
      <c r="D3634" s="9" t="s">
        <v>13</v>
      </c>
      <c r="E3634" s="9" t="s">
        <v>6</v>
      </c>
      <c r="F3634" s="9" t="s">
        <v>45</v>
      </c>
      <c r="G3634" s="9" t="s">
        <v>46</v>
      </c>
      <c r="H3634" s="63" t="s">
        <v>175</v>
      </c>
      <c r="I3634" s="82"/>
    </row>
    <row r="3635" spans="1:9" ht="16.5" customHeight="1">
      <c r="A3635" s="19" t="s">
        <v>910</v>
      </c>
      <c r="B3635" s="14">
        <v>18</v>
      </c>
      <c r="C3635" s="9" t="s">
        <v>44</v>
      </c>
      <c r="D3635" s="9" t="s">
        <v>13</v>
      </c>
      <c r="E3635" s="9" t="s">
        <v>6</v>
      </c>
      <c r="F3635" s="9" t="s">
        <v>45</v>
      </c>
      <c r="G3635" s="9" t="s">
        <v>46</v>
      </c>
      <c r="H3635" s="16">
        <v>54114</v>
      </c>
      <c r="I3635" s="82"/>
    </row>
    <row r="3636" spans="1:9" ht="16.5" customHeight="1">
      <c r="A3636" s="19" t="s">
        <v>911</v>
      </c>
      <c r="B3636" s="14">
        <v>18</v>
      </c>
      <c r="C3636" s="9" t="s">
        <v>44</v>
      </c>
      <c r="D3636" s="9" t="s">
        <v>13</v>
      </c>
      <c r="E3636" s="9" t="s">
        <v>6</v>
      </c>
      <c r="F3636" s="9" t="s">
        <v>45</v>
      </c>
      <c r="G3636" s="9" t="s">
        <v>46</v>
      </c>
      <c r="H3636" s="16">
        <v>54114</v>
      </c>
      <c r="I3636" s="82"/>
    </row>
    <row r="3637" spans="1:9" ht="16.5" customHeight="1">
      <c r="A3637" s="21" t="s">
        <v>912</v>
      </c>
      <c r="B3637" s="14">
        <v>10</v>
      </c>
      <c r="C3637" s="9" t="s">
        <v>44</v>
      </c>
      <c r="D3637" s="9" t="s">
        <v>13</v>
      </c>
      <c r="E3637" s="9" t="s">
        <v>6</v>
      </c>
      <c r="F3637" s="9" t="s">
        <v>45</v>
      </c>
      <c r="G3637" s="9" t="s">
        <v>46</v>
      </c>
      <c r="H3637" s="63" t="s">
        <v>175</v>
      </c>
      <c r="I3637" s="82"/>
    </row>
    <row r="3638" spans="1:9" ht="16.5" customHeight="1">
      <c r="A3638" s="19" t="s">
        <v>913</v>
      </c>
      <c r="B3638" s="14">
        <v>10</v>
      </c>
      <c r="C3638" s="9" t="s">
        <v>44</v>
      </c>
      <c r="D3638" s="9" t="s">
        <v>13</v>
      </c>
      <c r="E3638" s="9" t="s">
        <v>6</v>
      </c>
      <c r="F3638" s="9" t="s">
        <v>45</v>
      </c>
      <c r="G3638" s="9" t="s">
        <v>46</v>
      </c>
      <c r="H3638" s="63" t="s">
        <v>175</v>
      </c>
      <c r="I3638" s="82"/>
    </row>
    <row r="3639" spans="1:9" ht="16.5" customHeight="1">
      <c r="A3639" s="19" t="s">
        <v>914</v>
      </c>
      <c r="B3639" s="14">
        <v>4</v>
      </c>
      <c r="C3639" s="9" t="s">
        <v>44</v>
      </c>
      <c r="D3639" s="9" t="s">
        <v>13</v>
      </c>
      <c r="E3639" s="9" t="s">
        <v>6</v>
      </c>
      <c r="F3639" s="9" t="s">
        <v>45</v>
      </c>
      <c r="G3639" s="9" t="s">
        <v>46</v>
      </c>
      <c r="H3639" s="16">
        <v>54114</v>
      </c>
      <c r="I3639" s="82"/>
    </row>
    <row r="3640" spans="1:9" ht="16.5" customHeight="1">
      <c r="A3640" s="19" t="s">
        <v>2793</v>
      </c>
      <c r="B3640" s="14">
        <v>3</v>
      </c>
      <c r="C3640" s="9" t="s">
        <v>44</v>
      </c>
      <c r="D3640" s="9" t="s">
        <v>13</v>
      </c>
      <c r="E3640" s="9" t="s">
        <v>6</v>
      </c>
      <c r="F3640" s="9" t="s">
        <v>45</v>
      </c>
      <c r="G3640" s="9" t="s">
        <v>46</v>
      </c>
      <c r="H3640" s="16">
        <v>54114</v>
      </c>
      <c r="I3640" s="82"/>
    </row>
    <row r="3641" spans="1:9" ht="16.5" customHeight="1">
      <c r="A3641" s="19" t="s">
        <v>2794</v>
      </c>
      <c r="B3641" s="14">
        <v>6</v>
      </c>
      <c r="C3641" s="9" t="s">
        <v>44</v>
      </c>
      <c r="D3641" s="9" t="s">
        <v>13</v>
      </c>
      <c r="E3641" s="9" t="s">
        <v>6</v>
      </c>
      <c r="F3641" s="9" t="s">
        <v>45</v>
      </c>
      <c r="G3641" s="9" t="s">
        <v>46</v>
      </c>
      <c r="H3641" s="16">
        <v>54114</v>
      </c>
      <c r="I3641" s="82"/>
    </row>
    <row r="3642" spans="1:9" ht="16.5" customHeight="1">
      <c r="A3642" s="19" t="s">
        <v>449</v>
      </c>
      <c r="B3642" s="14">
        <v>30</v>
      </c>
      <c r="C3642" s="9" t="s">
        <v>44</v>
      </c>
      <c r="D3642" s="9" t="s">
        <v>13</v>
      </c>
      <c r="E3642" s="9" t="s">
        <v>6</v>
      </c>
      <c r="F3642" s="9" t="s">
        <v>45</v>
      </c>
      <c r="G3642" s="9" t="s">
        <v>46</v>
      </c>
      <c r="H3642" s="16">
        <v>54114</v>
      </c>
      <c r="I3642" s="82"/>
    </row>
    <row r="3643" spans="1:9" ht="16.5" customHeight="1">
      <c r="A3643" s="19" t="s">
        <v>2795</v>
      </c>
      <c r="B3643" s="14">
        <v>6</v>
      </c>
      <c r="C3643" s="9" t="s">
        <v>44</v>
      </c>
      <c r="D3643" s="9" t="s">
        <v>13</v>
      </c>
      <c r="E3643" s="9" t="s">
        <v>6</v>
      </c>
      <c r="F3643" s="9" t="s">
        <v>45</v>
      </c>
      <c r="G3643" s="9" t="s">
        <v>46</v>
      </c>
      <c r="H3643" s="16">
        <v>54114</v>
      </c>
      <c r="I3643" s="82"/>
    </row>
    <row r="3644" spans="1:9" ht="16.5" customHeight="1">
      <c r="A3644" s="19" t="s">
        <v>650</v>
      </c>
      <c r="B3644" s="14">
        <v>22</v>
      </c>
      <c r="C3644" s="9" t="s">
        <v>44</v>
      </c>
      <c r="D3644" s="9" t="s">
        <v>13</v>
      </c>
      <c r="E3644" s="9" t="s">
        <v>6</v>
      </c>
      <c r="F3644" s="9" t="s">
        <v>45</v>
      </c>
      <c r="G3644" s="9" t="s">
        <v>46</v>
      </c>
      <c r="H3644" s="16">
        <v>54114</v>
      </c>
      <c r="I3644" s="83">
        <f>B3644+B3638+B3637+B3636+B3635+B3634+B3633+B3632+B3631+B3630+B3629+B3628+B3627+B3626+B3639+B3640+B3641+B3643+B3642</f>
        <v>204</v>
      </c>
    </row>
    <row r="3645" spans="1:9" ht="16.5" customHeight="1">
      <c r="A3645" s="19" t="s">
        <v>915</v>
      </c>
      <c r="B3645" s="14">
        <v>100</v>
      </c>
      <c r="C3645" s="9" t="s">
        <v>44</v>
      </c>
      <c r="D3645" s="9" t="s">
        <v>13</v>
      </c>
      <c r="E3645" s="9" t="s">
        <v>6</v>
      </c>
      <c r="F3645" s="9" t="s">
        <v>45</v>
      </c>
      <c r="G3645" s="9" t="s">
        <v>46</v>
      </c>
      <c r="H3645" s="63" t="s">
        <v>177</v>
      </c>
      <c r="I3645" s="82"/>
    </row>
    <row r="3646" spans="1:9" ht="16.5" customHeight="1">
      <c r="A3646" s="19" t="s">
        <v>916</v>
      </c>
      <c r="B3646" s="14">
        <v>100</v>
      </c>
      <c r="C3646" s="9" t="s">
        <v>44</v>
      </c>
      <c r="D3646" s="9" t="s">
        <v>13</v>
      </c>
      <c r="E3646" s="9" t="s">
        <v>6</v>
      </c>
      <c r="F3646" s="9" t="s">
        <v>45</v>
      </c>
      <c r="G3646" s="9" t="s">
        <v>46</v>
      </c>
      <c r="H3646" s="63" t="s">
        <v>177</v>
      </c>
      <c r="I3646" s="83">
        <f>B3646+B3645</f>
        <v>200</v>
      </c>
    </row>
    <row r="3647" spans="1:9" ht="16.5" customHeight="1">
      <c r="A3647" s="19" t="s">
        <v>917</v>
      </c>
      <c r="B3647" s="14">
        <v>30</v>
      </c>
      <c r="C3647" s="9" t="s">
        <v>44</v>
      </c>
      <c r="D3647" s="9" t="s">
        <v>13</v>
      </c>
      <c r="E3647" s="9" t="s">
        <v>6</v>
      </c>
      <c r="F3647" s="9" t="s">
        <v>45</v>
      </c>
      <c r="G3647" s="9" t="s">
        <v>46</v>
      </c>
      <c r="H3647" s="63" t="s">
        <v>383</v>
      </c>
      <c r="I3647" s="83">
        <f>B3647</f>
        <v>30</v>
      </c>
    </row>
    <row r="3648" spans="1:9" ht="16.5" customHeight="1">
      <c r="A3648" s="19" t="s">
        <v>920</v>
      </c>
      <c r="B3648" s="14">
        <v>50</v>
      </c>
      <c r="C3648" s="9" t="s">
        <v>44</v>
      </c>
      <c r="D3648" s="9" t="s">
        <v>13</v>
      </c>
      <c r="E3648" s="9" t="s">
        <v>6</v>
      </c>
      <c r="F3648" s="9" t="s">
        <v>45</v>
      </c>
      <c r="G3648" s="9" t="s">
        <v>46</v>
      </c>
      <c r="H3648" s="63" t="s">
        <v>180</v>
      </c>
      <c r="I3648" s="83">
        <f>B3648</f>
        <v>50</v>
      </c>
    </row>
    <row r="3649" spans="1:9" ht="16.5" customHeight="1">
      <c r="A3649" s="19" t="s">
        <v>921</v>
      </c>
      <c r="B3649" s="14">
        <v>800</v>
      </c>
      <c r="C3649" s="9" t="s">
        <v>44</v>
      </c>
      <c r="D3649" s="9" t="s">
        <v>13</v>
      </c>
      <c r="E3649" s="9" t="s">
        <v>6</v>
      </c>
      <c r="F3649" s="9" t="s">
        <v>45</v>
      </c>
      <c r="G3649" s="9" t="s">
        <v>46</v>
      </c>
      <c r="H3649" s="63" t="s">
        <v>922</v>
      </c>
      <c r="I3649" s="83">
        <f>B3649</f>
        <v>800</v>
      </c>
    </row>
    <row r="3650" spans="1:9" ht="16.5" customHeight="1">
      <c r="A3650" s="19" t="s">
        <v>720</v>
      </c>
      <c r="B3650" s="14">
        <v>200</v>
      </c>
      <c r="C3650" s="9" t="s">
        <v>44</v>
      </c>
      <c r="D3650" s="9" t="s">
        <v>13</v>
      </c>
      <c r="E3650" s="9" t="s">
        <v>6</v>
      </c>
      <c r="F3650" s="9" t="s">
        <v>45</v>
      </c>
      <c r="G3650" s="9" t="s">
        <v>46</v>
      </c>
      <c r="H3650" s="9" t="s">
        <v>252</v>
      </c>
      <c r="I3650" s="83">
        <f>B3650</f>
        <v>200</v>
      </c>
    </row>
    <row r="3651" spans="1:9" ht="16.5" customHeight="1" thickBot="1">
      <c r="A3651" s="439" t="s">
        <v>388</v>
      </c>
      <c r="B3651" s="131">
        <v>100</v>
      </c>
      <c r="C3651" s="9" t="s">
        <v>44</v>
      </c>
      <c r="D3651" s="9" t="s">
        <v>13</v>
      </c>
      <c r="E3651" s="9" t="s">
        <v>6</v>
      </c>
      <c r="F3651" s="9" t="s">
        <v>45</v>
      </c>
      <c r="G3651" s="9" t="s">
        <v>46</v>
      </c>
      <c r="H3651" s="110" t="s">
        <v>256</v>
      </c>
      <c r="I3651" s="133">
        <f>B3651</f>
        <v>100</v>
      </c>
    </row>
    <row r="3652" spans="1:9" ht="26.25" customHeight="1" thickTop="1" thickBot="1">
      <c r="A3652" s="181" t="s">
        <v>3459</v>
      </c>
      <c r="B3652" s="161">
        <f>SUM(B3595:B3651)</f>
        <v>37088.303</v>
      </c>
      <c r="C3652" s="162"/>
      <c r="D3652" s="162"/>
      <c r="E3652" s="162"/>
      <c r="F3652" s="162"/>
      <c r="G3652" s="162"/>
      <c r="H3652" s="163"/>
      <c r="I3652" s="164">
        <f>I3610+I3611+I3622+I3625+I3644+I3646+I3647+I3648+I3605+I3601+I3599+I3598+I3596+I3603+I3607+I3606+I3649+I3650+I3651</f>
        <v>37088.303</v>
      </c>
    </row>
    <row r="3653" spans="1:9" ht="24.75" customHeight="1" thickTop="1">
      <c r="A3653" s="351"/>
      <c r="B3653" s="415"/>
      <c r="C3653" s="416"/>
      <c r="D3653" s="416"/>
      <c r="E3653" s="416"/>
      <c r="F3653" s="416"/>
      <c r="G3653" s="416"/>
      <c r="H3653" s="416"/>
      <c r="I3653" s="216"/>
    </row>
    <row r="3654" spans="1:9" ht="16.5">
      <c r="A3654" s="351"/>
      <c r="B3654" s="415"/>
      <c r="C3654" s="416"/>
      <c r="D3654" s="416"/>
      <c r="E3654" s="416"/>
      <c r="F3654" s="416"/>
      <c r="G3654" s="416"/>
      <c r="H3654" s="416"/>
      <c r="I3654" s="216"/>
    </row>
    <row r="3655" spans="1:9" ht="16.5">
      <c r="A3655" s="351"/>
      <c r="B3655" s="415"/>
      <c r="C3655" s="416"/>
      <c r="D3655" s="416"/>
      <c r="E3655" s="416"/>
      <c r="F3655" s="416"/>
      <c r="G3655" s="416"/>
      <c r="H3655" s="416"/>
      <c r="I3655" s="216"/>
    </row>
    <row r="3656" spans="1:9" ht="16.5">
      <c r="A3656" s="351"/>
      <c r="B3656" s="415"/>
      <c r="C3656" s="416"/>
      <c r="D3656" s="416"/>
      <c r="E3656" s="416"/>
      <c r="F3656" s="416"/>
      <c r="G3656" s="416"/>
      <c r="H3656" s="416"/>
      <c r="I3656" s="216"/>
    </row>
    <row r="3657" spans="1:9" ht="16.5">
      <c r="A3657" s="351"/>
      <c r="B3657" s="415"/>
      <c r="C3657" s="416"/>
      <c r="D3657" s="416"/>
      <c r="E3657" s="416"/>
      <c r="F3657" s="416"/>
      <c r="G3657" s="416"/>
      <c r="H3657" s="416"/>
      <c r="I3657" s="216"/>
    </row>
    <row r="3658" spans="1:9" ht="16.5">
      <c r="A3658" s="351"/>
      <c r="B3658" s="415"/>
      <c r="C3658" s="416"/>
      <c r="D3658" s="416"/>
      <c r="E3658" s="416"/>
      <c r="F3658" s="416"/>
      <c r="G3658" s="416"/>
      <c r="H3658" s="416"/>
      <c r="I3658" s="216"/>
    </row>
    <row r="3659" spans="1:9" ht="16.5">
      <c r="A3659" s="351"/>
      <c r="B3659" s="415"/>
      <c r="C3659" s="416"/>
      <c r="D3659" s="416"/>
      <c r="E3659" s="416"/>
      <c r="F3659" s="416"/>
      <c r="G3659" s="416"/>
      <c r="H3659" s="416"/>
      <c r="I3659" s="216"/>
    </row>
    <row r="3660" spans="1:9" ht="16.5">
      <c r="A3660" s="351"/>
      <c r="B3660" s="415"/>
      <c r="C3660" s="416"/>
      <c r="D3660" s="416"/>
      <c r="E3660" s="416"/>
      <c r="F3660" s="416"/>
      <c r="G3660" s="416"/>
      <c r="H3660" s="416"/>
      <c r="I3660" s="216"/>
    </row>
    <row r="3661" spans="1:9" ht="16.5">
      <c r="A3661" s="351"/>
      <c r="B3661" s="415"/>
      <c r="C3661" s="416"/>
      <c r="D3661" s="416"/>
      <c r="E3661" s="416"/>
      <c r="F3661" s="416"/>
      <c r="G3661" s="416"/>
      <c r="H3661" s="416"/>
      <c r="I3661" s="216"/>
    </row>
    <row r="3662" spans="1:9" ht="16.5">
      <c r="A3662" s="351"/>
      <c r="B3662" s="415"/>
      <c r="C3662" s="416"/>
      <c r="D3662" s="416"/>
      <c r="E3662" s="416"/>
      <c r="F3662" s="416"/>
      <c r="G3662" s="416"/>
      <c r="H3662" s="416"/>
      <c r="I3662" s="216"/>
    </row>
    <row r="3663" spans="1:9" ht="16.5">
      <c r="A3663" s="351"/>
      <c r="B3663" s="415"/>
      <c r="C3663" s="416"/>
      <c r="D3663" s="416"/>
      <c r="E3663" s="416"/>
      <c r="F3663" s="416"/>
      <c r="G3663" s="416"/>
      <c r="H3663" s="416"/>
      <c r="I3663" s="216"/>
    </row>
    <row r="3664" spans="1:9" ht="16.5">
      <c r="A3664" s="351"/>
      <c r="B3664" s="415"/>
      <c r="C3664" s="416"/>
      <c r="D3664" s="416"/>
      <c r="E3664" s="416"/>
      <c r="F3664" s="416"/>
      <c r="G3664" s="416"/>
      <c r="H3664" s="416"/>
      <c r="I3664" s="216"/>
    </row>
    <row r="3665" spans="1:9" ht="16.5">
      <c r="A3665" s="351"/>
      <c r="B3665" s="415"/>
      <c r="C3665" s="416"/>
      <c r="D3665" s="416"/>
      <c r="E3665" s="416"/>
      <c r="F3665" s="416"/>
      <c r="G3665" s="416"/>
      <c r="H3665" s="416"/>
      <c r="I3665" s="216"/>
    </row>
    <row r="3666" spans="1:9" ht="16.5">
      <c r="A3666" s="351"/>
      <c r="B3666" s="415"/>
      <c r="C3666" s="416"/>
      <c r="D3666" s="416"/>
      <c r="E3666" s="416"/>
      <c r="F3666" s="416"/>
      <c r="G3666" s="416"/>
      <c r="H3666" s="416"/>
      <c r="I3666" s="216"/>
    </row>
    <row r="3667" spans="1:9" ht="16.5">
      <c r="A3667" s="351"/>
      <c r="B3667" s="415"/>
      <c r="C3667" s="416"/>
      <c r="D3667" s="416"/>
      <c r="E3667" s="416"/>
      <c r="F3667" s="416"/>
      <c r="G3667" s="416"/>
      <c r="H3667" s="416"/>
      <c r="I3667" s="216"/>
    </row>
    <row r="3668" spans="1:9" ht="16.5">
      <c r="A3668" s="351"/>
      <c r="B3668" s="415"/>
      <c r="C3668" s="416"/>
      <c r="D3668" s="416"/>
      <c r="E3668" s="416"/>
      <c r="F3668" s="416"/>
      <c r="G3668" s="416"/>
      <c r="H3668" s="416"/>
      <c r="I3668" s="216"/>
    </row>
    <row r="3669" spans="1:9" ht="16.5">
      <c r="A3669" s="351"/>
      <c r="B3669" s="415"/>
      <c r="C3669" s="416"/>
      <c r="D3669" s="416"/>
      <c r="E3669" s="416"/>
      <c r="F3669" s="416"/>
      <c r="G3669" s="416"/>
      <c r="H3669" s="416"/>
      <c r="I3669" s="216"/>
    </row>
    <row r="3670" spans="1:9" ht="16.5">
      <c r="A3670" s="351"/>
      <c r="B3670" s="415"/>
      <c r="C3670" s="416"/>
      <c r="D3670" s="416"/>
      <c r="E3670" s="416"/>
      <c r="F3670" s="416"/>
      <c r="G3670" s="416"/>
      <c r="H3670" s="416"/>
      <c r="I3670" s="216"/>
    </row>
    <row r="3671" spans="1:9" ht="16.5">
      <c r="A3671" s="351"/>
      <c r="B3671" s="415"/>
      <c r="C3671" s="416"/>
      <c r="D3671" s="416"/>
      <c r="E3671" s="416"/>
      <c r="F3671" s="416"/>
      <c r="G3671" s="416"/>
      <c r="H3671" s="416"/>
      <c r="I3671" s="216"/>
    </row>
    <row r="3672" spans="1:9" ht="16.5">
      <c r="A3672" s="351"/>
      <c r="B3672" s="415"/>
      <c r="C3672" s="416"/>
      <c r="D3672" s="416"/>
      <c r="E3672" s="416"/>
      <c r="F3672" s="416"/>
      <c r="G3672" s="416"/>
      <c r="H3672" s="416"/>
      <c r="I3672" s="216"/>
    </row>
    <row r="3673" spans="1:9" ht="16.5">
      <c r="A3673" s="351"/>
      <c r="B3673" s="415"/>
      <c r="C3673" s="416"/>
      <c r="D3673" s="416"/>
      <c r="E3673" s="416"/>
      <c r="F3673" s="416"/>
      <c r="G3673" s="416"/>
      <c r="H3673" s="416"/>
      <c r="I3673" s="216"/>
    </row>
    <row r="3674" spans="1:9" ht="16.5">
      <c r="A3674" s="351"/>
      <c r="B3674" s="415"/>
      <c r="C3674" s="416"/>
      <c r="D3674" s="416"/>
      <c r="E3674" s="416"/>
      <c r="F3674" s="416"/>
      <c r="G3674" s="416"/>
      <c r="H3674" s="416"/>
      <c r="I3674" s="216"/>
    </row>
    <row r="3675" spans="1:9" ht="16.5">
      <c r="A3675" s="351"/>
      <c r="B3675" s="415"/>
      <c r="C3675" s="416"/>
      <c r="D3675" s="416"/>
      <c r="E3675" s="416"/>
      <c r="F3675" s="416"/>
      <c r="G3675" s="416"/>
      <c r="H3675" s="416"/>
      <c r="I3675" s="216"/>
    </row>
    <row r="3676" spans="1:9" ht="21.75" customHeight="1">
      <c r="A3676" s="325" t="s">
        <v>3695</v>
      </c>
      <c r="B3676" s="156"/>
      <c r="C3676" s="156"/>
      <c r="D3676" s="156"/>
      <c r="E3676" s="156"/>
      <c r="F3676" s="156"/>
      <c r="G3676" s="156"/>
      <c r="H3676" s="156"/>
      <c r="I3676" s="36"/>
    </row>
    <row r="3677" spans="1:9" ht="30.75" customHeight="1">
      <c r="A3677" s="326" t="s">
        <v>35</v>
      </c>
      <c r="B3677" s="158" t="s">
        <v>889</v>
      </c>
      <c r="C3677" s="157" t="s">
        <v>37</v>
      </c>
      <c r="D3677" s="157" t="s">
        <v>38</v>
      </c>
      <c r="E3677" s="157" t="s">
        <v>39</v>
      </c>
      <c r="F3677" s="157" t="s">
        <v>40</v>
      </c>
      <c r="G3677" s="157" t="s">
        <v>41</v>
      </c>
      <c r="H3677" s="159" t="s">
        <v>42</v>
      </c>
      <c r="I3677" s="160" t="s">
        <v>43</v>
      </c>
    </row>
    <row r="3678" spans="1:9" ht="17.25" customHeight="1">
      <c r="A3678" s="20" t="s">
        <v>1001</v>
      </c>
      <c r="B3678" s="14">
        <v>8400</v>
      </c>
      <c r="C3678" s="12">
        <v>1</v>
      </c>
      <c r="D3678" s="9" t="s">
        <v>13</v>
      </c>
      <c r="E3678" s="9" t="s">
        <v>6</v>
      </c>
      <c r="F3678" s="9" t="s">
        <v>45</v>
      </c>
      <c r="G3678" s="9" t="s">
        <v>46</v>
      </c>
      <c r="H3678" s="63" t="s">
        <v>153</v>
      </c>
      <c r="I3678" s="168"/>
    </row>
    <row r="3679" spans="1:9" ht="18" customHeight="1">
      <c r="A3679" s="19" t="s">
        <v>3785</v>
      </c>
      <c r="B3679" s="14">
        <v>5004</v>
      </c>
      <c r="C3679" s="12">
        <v>1</v>
      </c>
      <c r="D3679" s="9" t="s">
        <v>13</v>
      </c>
      <c r="E3679" s="9" t="s">
        <v>6</v>
      </c>
      <c r="F3679" s="9" t="s">
        <v>45</v>
      </c>
      <c r="G3679" s="9" t="s">
        <v>46</v>
      </c>
      <c r="H3679" s="63" t="s">
        <v>153</v>
      </c>
      <c r="I3679" s="83">
        <f>B3679+B3678</f>
        <v>13404</v>
      </c>
    </row>
    <row r="3680" spans="1:9" ht="27" customHeight="1">
      <c r="A3680" s="30" t="s">
        <v>3024</v>
      </c>
      <c r="B3680" s="14">
        <v>700</v>
      </c>
      <c r="C3680" s="12">
        <v>1</v>
      </c>
      <c r="D3680" s="9" t="s">
        <v>13</v>
      </c>
      <c r="E3680" s="9" t="s">
        <v>6</v>
      </c>
      <c r="F3680" s="9" t="s">
        <v>44</v>
      </c>
      <c r="G3680" s="9" t="s">
        <v>3291</v>
      </c>
      <c r="H3680" s="63" t="s">
        <v>155</v>
      </c>
      <c r="I3680" s="83"/>
    </row>
    <row r="3681" spans="1:9" ht="17.25" customHeight="1">
      <c r="A3681" s="30" t="s">
        <v>3915</v>
      </c>
      <c r="B3681" s="14">
        <v>417</v>
      </c>
      <c r="C3681" s="12">
        <v>1</v>
      </c>
      <c r="D3681" s="9" t="s">
        <v>13</v>
      </c>
      <c r="E3681" s="9" t="s">
        <v>6</v>
      </c>
      <c r="F3681" s="9" t="s">
        <v>44</v>
      </c>
      <c r="G3681" s="9" t="s">
        <v>3291</v>
      </c>
      <c r="H3681" s="63" t="s">
        <v>155</v>
      </c>
      <c r="I3681" s="83">
        <f>B3681+B3680</f>
        <v>1117</v>
      </c>
    </row>
    <row r="3682" spans="1:9" ht="16.5" customHeight="1">
      <c r="A3682" s="20" t="s">
        <v>2951</v>
      </c>
      <c r="B3682" s="14">
        <f>2*300</f>
        <v>600</v>
      </c>
      <c r="C3682" s="12">
        <v>1</v>
      </c>
      <c r="D3682" s="9" t="s">
        <v>13</v>
      </c>
      <c r="E3682" s="9" t="s">
        <v>6</v>
      </c>
      <c r="F3682" s="9" t="s">
        <v>44</v>
      </c>
      <c r="G3682" s="9" t="s">
        <v>3291</v>
      </c>
      <c r="H3682" s="63" t="s">
        <v>156</v>
      </c>
      <c r="I3682" s="83">
        <f>B3682</f>
        <v>600</v>
      </c>
    </row>
    <row r="3683" spans="1:9" ht="27" customHeight="1">
      <c r="A3683" s="107" t="s">
        <v>1002</v>
      </c>
      <c r="B3683" s="14">
        <v>682.5</v>
      </c>
      <c r="C3683" s="12">
        <v>1</v>
      </c>
      <c r="D3683" s="9" t="s">
        <v>13</v>
      </c>
      <c r="E3683" s="9" t="s">
        <v>6</v>
      </c>
      <c r="F3683" s="9" t="s">
        <v>45</v>
      </c>
      <c r="G3683" s="9" t="s">
        <v>46</v>
      </c>
      <c r="H3683" s="63" t="s">
        <v>157</v>
      </c>
      <c r="I3683" s="83"/>
    </row>
    <row r="3684" spans="1:9">
      <c r="A3684" s="107" t="s">
        <v>4107</v>
      </c>
      <c r="B3684" s="14">
        <v>406.58</v>
      </c>
      <c r="C3684" s="12">
        <v>1</v>
      </c>
      <c r="D3684" s="9" t="s">
        <v>13</v>
      </c>
      <c r="E3684" s="9" t="s">
        <v>6</v>
      </c>
      <c r="F3684" s="9" t="s">
        <v>45</v>
      </c>
      <c r="G3684" s="9" t="s">
        <v>46</v>
      </c>
      <c r="H3684" s="63" t="s">
        <v>157</v>
      </c>
      <c r="I3684" s="83">
        <f>B3684+B3683</f>
        <v>1089.08</v>
      </c>
    </row>
    <row r="3685" spans="1:9" ht="27">
      <c r="A3685" s="85" t="s">
        <v>1003</v>
      </c>
      <c r="B3685" s="14">
        <v>91</v>
      </c>
      <c r="C3685" s="9" t="s">
        <v>44</v>
      </c>
      <c r="D3685" s="9" t="s">
        <v>13</v>
      </c>
      <c r="E3685" s="9" t="s">
        <v>6</v>
      </c>
      <c r="F3685" s="9" t="s">
        <v>45</v>
      </c>
      <c r="G3685" s="9" t="s">
        <v>46</v>
      </c>
      <c r="H3685" s="63" t="s">
        <v>157</v>
      </c>
      <c r="I3685" s="83"/>
    </row>
    <row r="3686" spans="1:9" ht="17.25" customHeight="1">
      <c r="A3686" s="85" t="s">
        <v>4617</v>
      </c>
      <c r="B3686" s="14">
        <v>54.21</v>
      </c>
      <c r="C3686" s="9" t="s">
        <v>44</v>
      </c>
      <c r="D3686" s="9" t="s">
        <v>13</v>
      </c>
      <c r="E3686" s="9" t="s">
        <v>6</v>
      </c>
      <c r="F3686" s="9" t="s">
        <v>45</v>
      </c>
      <c r="G3686" s="9" t="s">
        <v>46</v>
      </c>
      <c r="H3686" s="63" t="s">
        <v>157</v>
      </c>
      <c r="I3686" s="83">
        <f>B3686+B3685</f>
        <v>145.21</v>
      </c>
    </row>
    <row r="3687" spans="1:9" ht="24.75" customHeight="1">
      <c r="A3687" s="107" t="s">
        <v>1004</v>
      </c>
      <c r="B3687" s="14">
        <v>705.25</v>
      </c>
      <c r="C3687" s="12">
        <v>1</v>
      </c>
      <c r="D3687" s="9" t="s">
        <v>13</v>
      </c>
      <c r="E3687" s="9" t="s">
        <v>6</v>
      </c>
      <c r="F3687" s="9" t="s">
        <v>45</v>
      </c>
      <c r="G3687" s="9" t="s">
        <v>46</v>
      </c>
      <c r="H3687" s="63" t="s">
        <v>161</v>
      </c>
      <c r="I3687" s="83"/>
    </row>
    <row r="3688" spans="1:9" ht="15.75" customHeight="1">
      <c r="A3688" s="107" t="s">
        <v>4106</v>
      </c>
      <c r="B3688" s="14">
        <v>420.13</v>
      </c>
      <c r="C3688" s="12">
        <v>1</v>
      </c>
      <c r="D3688" s="9" t="s">
        <v>13</v>
      </c>
      <c r="E3688" s="9" t="s">
        <v>6</v>
      </c>
      <c r="F3688" s="9" t="s">
        <v>45</v>
      </c>
      <c r="G3688" s="9" t="s">
        <v>46</v>
      </c>
      <c r="H3688" s="63" t="s">
        <v>161</v>
      </c>
      <c r="I3688" s="83">
        <f>B3688+B3687</f>
        <v>1125.3800000000001</v>
      </c>
    </row>
    <row r="3689" spans="1:9" ht="26.25" customHeight="1">
      <c r="A3689" s="20" t="s">
        <v>4600</v>
      </c>
      <c r="B3689" s="14"/>
      <c r="C3689" s="12">
        <v>1</v>
      </c>
      <c r="D3689" s="9" t="s">
        <v>13</v>
      </c>
      <c r="E3689" s="9" t="s">
        <v>6</v>
      </c>
      <c r="F3689" s="9" t="s">
        <v>44</v>
      </c>
      <c r="G3689" s="9" t="s">
        <v>3291</v>
      </c>
      <c r="H3689" s="63" t="s">
        <v>164</v>
      </c>
      <c r="I3689" s="83">
        <f>B3689</f>
        <v>0</v>
      </c>
    </row>
    <row r="3690" spans="1:9" ht="26.25" customHeight="1">
      <c r="A3690" s="20" t="s">
        <v>3777</v>
      </c>
      <c r="B3690" s="14">
        <f>2*60</f>
        <v>120</v>
      </c>
      <c r="C3690" s="12">
        <v>1</v>
      </c>
      <c r="D3690" s="9" t="s">
        <v>13</v>
      </c>
      <c r="E3690" s="9" t="s">
        <v>6</v>
      </c>
      <c r="F3690" s="9" t="s">
        <v>44</v>
      </c>
      <c r="G3690" s="9" t="s">
        <v>3291</v>
      </c>
      <c r="H3690" s="63" t="s">
        <v>164</v>
      </c>
      <c r="I3690" s="83">
        <f>B3690</f>
        <v>120</v>
      </c>
    </row>
    <row r="3691" spans="1:9">
      <c r="A3691" s="20" t="s">
        <v>3438</v>
      </c>
      <c r="B3691" s="14">
        <v>15</v>
      </c>
      <c r="C3691" s="9" t="s">
        <v>44</v>
      </c>
      <c r="D3691" s="9" t="s">
        <v>13</v>
      </c>
      <c r="E3691" s="9" t="s">
        <v>6</v>
      </c>
      <c r="F3691" s="9" t="s">
        <v>45</v>
      </c>
      <c r="G3691" s="9" t="s">
        <v>46</v>
      </c>
      <c r="H3691" s="165">
        <v>54101</v>
      </c>
      <c r="I3691" s="83"/>
    </row>
    <row r="3692" spans="1:9">
      <c r="A3692" s="20" t="s">
        <v>890</v>
      </c>
      <c r="B3692" s="14">
        <v>25</v>
      </c>
      <c r="C3692" s="9" t="s">
        <v>44</v>
      </c>
      <c r="D3692" s="9" t="s">
        <v>13</v>
      </c>
      <c r="E3692" s="9" t="s">
        <v>6</v>
      </c>
      <c r="F3692" s="9" t="s">
        <v>45</v>
      </c>
      <c r="G3692" s="9" t="s">
        <v>46</v>
      </c>
      <c r="H3692" s="165">
        <v>54101</v>
      </c>
      <c r="I3692" s="83"/>
    </row>
    <row r="3693" spans="1:9">
      <c r="A3693" s="20" t="s">
        <v>3375</v>
      </c>
      <c r="B3693" s="14">
        <v>40</v>
      </c>
      <c r="C3693" s="9" t="s">
        <v>44</v>
      </c>
      <c r="D3693" s="9" t="s">
        <v>13</v>
      </c>
      <c r="E3693" s="9" t="s">
        <v>6</v>
      </c>
      <c r="F3693" s="9" t="s">
        <v>45</v>
      </c>
      <c r="G3693" s="9" t="s">
        <v>46</v>
      </c>
      <c r="H3693" s="165">
        <v>54101</v>
      </c>
      <c r="I3693" s="83"/>
    </row>
    <row r="3694" spans="1:9">
      <c r="A3694" s="166" t="s">
        <v>891</v>
      </c>
      <c r="B3694" s="167">
        <v>2500</v>
      </c>
      <c r="C3694" s="9" t="s">
        <v>44</v>
      </c>
      <c r="D3694" s="9" t="s">
        <v>13</v>
      </c>
      <c r="E3694" s="9" t="s">
        <v>6</v>
      </c>
      <c r="F3694" s="9" t="s">
        <v>45</v>
      </c>
      <c r="G3694" s="9" t="s">
        <v>46</v>
      </c>
      <c r="H3694" s="165">
        <v>54101</v>
      </c>
      <c r="I3694" s="83">
        <f>B3694+B3692+B3693+B3691</f>
        <v>2580</v>
      </c>
    </row>
    <row r="3695" spans="1:9">
      <c r="A3695" s="166" t="s">
        <v>892</v>
      </c>
      <c r="B3695" s="167">
        <v>1700</v>
      </c>
      <c r="C3695" s="9" t="s">
        <v>44</v>
      </c>
      <c r="D3695" s="9" t="s">
        <v>13</v>
      </c>
      <c r="E3695" s="9" t="s">
        <v>6</v>
      </c>
      <c r="F3695" s="9" t="s">
        <v>45</v>
      </c>
      <c r="G3695" s="9" t="s">
        <v>46</v>
      </c>
      <c r="H3695" s="16">
        <v>54104</v>
      </c>
      <c r="I3695" s="83">
        <f>B3695</f>
        <v>1700</v>
      </c>
    </row>
    <row r="3696" spans="1:9">
      <c r="A3696" s="19" t="s">
        <v>893</v>
      </c>
      <c r="B3696" s="14">
        <v>25</v>
      </c>
      <c r="C3696" s="9" t="s">
        <v>44</v>
      </c>
      <c r="D3696" s="9" t="s">
        <v>13</v>
      </c>
      <c r="E3696" s="9" t="s">
        <v>6</v>
      </c>
      <c r="F3696" s="9" t="s">
        <v>45</v>
      </c>
      <c r="G3696" s="9" t="s">
        <v>46</v>
      </c>
      <c r="H3696" s="63" t="s">
        <v>170</v>
      </c>
      <c r="I3696" s="82"/>
    </row>
    <row r="3697" spans="1:9">
      <c r="A3697" s="19" t="s">
        <v>894</v>
      </c>
      <c r="B3697" s="14">
        <v>7.5</v>
      </c>
      <c r="C3697" s="9" t="s">
        <v>44</v>
      </c>
      <c r="D3697" s="9" t="s">
        <v>13</v>
      </c>
      <c r="E3697" s="9" t="s">
        <v>6</v>
      </c>
      <c r="F3697" s="9" t="s">
        <v>45</v>
      </c>
      <c r="G3697" s="9" t="s">
        <v>46</v>
      </c>
      <c r="H3697" s="16">
        <v>54105</v>
      </c>
      <c r="I3697" s="82"/>
    </row>
    <row r="3698" spans="1:9">
      <c r="A3698" s="19" t="s">
        <v>288</v>
      </c>
      <c r="B3698" s="14">
        <v>36</v>
      </c>
      <c r="C3698" s="9" t="s">
        <v>44</v>
      </c>
      <c r="D3698" s="9" t="s">
        <v>13</v>
      </c>
      <c r="E3698" s="9" t="s">
        <v>6</v>
      </c>
      <c r="F3698" s="9" t="s">
        <v>45</v>
      </c>
      <c r="G3698" s="9" t="s">
        <v>46</v>
      </c>
      <c r="H3698" s="72">
        <v>54105</v>
      </c>
      <c r="I3698" s="82"/>
    </row>
    <row r="3699" spans="1:9">
      <c r="A3699" s="19" t="s">
        <v>289</v>
      </c>
      <c r="B3699" s="14">
        <v>36</v>
      </c>
      <c r="C3699" s="9" t="s">
        <v>44</v>
      </c>
      <c r="D3699" s="9" t="s">
        <v>13</v>
      </c>
      <c r="E3699" s="9" t="s">
        <v>6</v>
      </c>
      <c r="F3699" s="9" t="s">
        <v>45</v>
      </c>
      <c r="G3699" s="9" t="s">
        <v>46</v>
      </c>
      <c r="H3699" s="16">
        <v>54105</v>
      </c>
      <c r="I3699" s="82"/>
    </row>
    <row r="3700" spans="1:9">
      <c r="A3700" s="19" t="s">
        <v>895</v>
      </c>
      <c r="B3700" s="14">
        <v>7.5</v>
      </c>
      <c r="C3700" s="9" t="s">
        <v>44</v>
      </c>
      <c r="D3700" s="9" t="s">
        <v>13</v>
      </c>
      <c r="E3700" s="9" t="s">
        <v>6</v>
      </c>
      <c r="F3700" s="9" t="s">
        <v>45</v>
      </c>
      <c r="G3700" s="9" t="s">
        <v>46</v>
      </c>
      <c r="H3700" s="16">
        <v>54105</v>
      </c>
      <c r="I3700" s="82"/>
    </row>
    <row r="3701" spans="1:9">
      <c r="A3701" s="19" t="s">
        <v>896</v>
      </c>
      <c r="B3701" s="14">
        <v>90</v>
      </c>
      <c r="C3701" s="9" t="s">
        <v>44</v>
      </c>
      <c r="D3701" s="9" t="s">
        <v>13</v>
      </c>
      <c r="E3701" s="9" t="s">
        <v>6</v>
      </c>
      <c r="F3701" s="9" t="s">
        <v>45</v>
      </c>
      <c r="G3701" s="9" t="s">
        <v>46</v>
      </c>
      <c r="H3701" s="63" t="s">
        <v>170</v>
      </c>
      <c r="I3701" s="82"/>
    </row>
    <row r="3702" spans="1:9">
      <c r="A3702" s="19" t="s">
        <v>897</v>
      </c>
      <c r="B3702" s="14">
        <v>100</v>
      </c>
      <c r="C3702" s="9" t="s">
        <v>44</v>
      </c>
      <c r="D3702" s="9" t="s">
        <v>13</v>
      </c>
      <c r="E3702" s="9" t="s">
        <v>6</v>
      </c>
      <c r="F3702" s="9" t="s">
        <v>45</v>
      </c>
      <c r="G3702" s="9" t="s">
        <v>46</v>
      </c>
      <c r="H3702" s="63" t="s">
        <v>170</v>
      </c>
      <c r="I3702" s="82"/>
    </row>
    <row r="3703" spans="1:9">
      <c r="A3703" s="19" t="s">
        <v>898</v>
      </c>
      <c r="B3703" s="14">
        <v>60</v>
      </c>
      <c r="C3703" s="9" t="s">
        <v>44</v>
      </c>
      <c r="D3703" s="9" t="s">
        <v>13</v>
      </c>
      <c r="E3703" s="9" t="s">
        <v>6</v>
      </c>
      <c r="F3703" s="9" t="s">
        <v>45</v>
      </c>
      <c r="G3703" s="9" t="s">
        <v>46</v>
      </c>
      <c r="H3703" s="63" t="s">
        <v>170</v>
      </c>
      <c r="I3703" s="82"/>
    </row>
    <row r="3704" spans="1:9">
      <c r="A3704" s="19" t="s">
        <v>899</v>
      </c>
      <c r="B3704" s="14">
        <v>40</v>
      </c>
      <c r="C3704" s="9" t="s">
        <v>44</v>
      </c>
      <c r="D3704" s="9" t="s">
        <v>13</v>
      </c>
      <c r="E3704" s="9" t="s">
        <v>6</v>
      </c>
      <c r="F3704" s="9" t="s">
        <v>45</v>
      </c>
      <c r="G3704" s="9" t="s">
        <v>46</v>
      </c>
      <c r="H3704" s="63" t="s">
        <v>170</v>
      </c>
      <c r="I3704" s="82"/>
    </row>
    <row r="3705" spans="1:9">
      <c r="A3705" s="19" t="s">
        <v>3376</v>
      </c>
      <c r="B3705" s="14">
        <v>8</v>
      </c>
      <c r="C3705" s="9" t="s">
        <v>44</v>
      </c>
      <c r="D3705" s="9" t="s">
        <v>13</v>
      </c>
      <c r="E3705" s="9" t="s">
        <v>6</v>
      </c>
      <c r="F3705" s="9" t="s">
        <v>45</v>
      </c>
      <c r="G3705" s="9" t="s">
        <v>46</v>
      </c>
      <c r="H3705" s="63" t="s">
        <v>170</v>
      </c>
      <c r="I3705" s="82"/>
    </row>
    <row r="3706" spans="1:9">
      <c r="A3706" s="19" t="s">
        <v>3377</v>
      </c>
      <c r="B3706" s="14">
        <v>16</v>
      </c>
      <c r="C3706" s="9" t="s">
        <v>44</v>
      </c>
      <c r="D3706" s="9" t="s">
        <v>13</v>
      </c>
      <c r="E3706" s="9" t="s">
        <v>6</v>
      </c>
      <c r="F3706" s="9" t="s">
        <v>45</v>
      </c>
      <c r="G3706" s="9" t="s">
        <v>46</v>
      </c>
      <c r="H3706" s="63" t="s">
        <v>170</v>
      </c>
      <c r="I3706" s="82"/>
    </row>
    <row r="3707" spans="1:9" ht="15" customHeight="1">
      <c r="A3707" s="19" t="s">
        <v>3378</v>
      </c>
      <c r="B3707" s="14">
        <v>16</v>
      </c>
      <c r="C3707" s="9" t="s">
        <v>44</v>
      </c>
      <c r="D3707" s="9" t="s">
        <v>13</v>
      </c>
      <c r="E3707" s="9" t="s">
        <v>6</v>
      </c>
      <c r="F3707" s="9" t="s">
        <v>45</v>
      </c>
      <c r="G3707" s="9" t="s">
        <v>46</v>
      </c>
      <c r="H3707" s="63" t="s">
        <v>170</v>
      </c>
      <c r="I3707" s="82"/>
    </row>
    <row r="3708" spans="1:9">
      <c r="A3708" s="19" t="s">
        <v>168</v>
      </c>
      <c r="B3708" s="14">
        <v>10.5</v>
      </c>
      <c r="C3708" s="9" t="s">
        <v>44</v>
      </c>
      <c r="D3708" s="9" t="s">
        <v>13</v>
      </c>
      <c r="E3708" s="9" t="s">
        <v>6</v>
      </c>
      <c r="F3708" s="9" t="s">
        <v>45</v>
      </c>
      <c r="G3708" s="9" t="s">
        <v>46</v>
      </c>
      <c r="H3708" s="63" t="s">
        <v>170</v>
      </c>
      <c r="I3708" s="83">
        <f>B3708+B3700+B3699+B3698+B3697+B3696+B3701+B3702+B3703+B3705+B3704+B3706+B3707</f>
        <v>452.5</v>
      </c>
    </row>
    <row r="3709" spans="1:9">
      <c r="A3709" s="19" t="s">
        <v>3379</v>
      </c>
      <c r="B3709" s="14">
        <v>45</v>
      </c>
      <c r="C3709" s="9" t="s">
        <v>44</v>
      </c>
      <c r="D3709" s="9" t="s">
        <v>13</v>
      </c>
      <c r="E3709" s="9" t="s">
        <v>6</v>
      </c>
      <c r="F3709" s="9" t="s">
        <v>45</v>
      </c>
      <c r="G3709" s="9" t="s">
        <v>46</v>
      </c>
      <c r="H3709" s="63" t="s">
        <v>173</v>
      </c>
      <c r="I3709" s="83"/>
    </row>
    <row r="3710" spans="1:9">
      <c r="A3710" s="19" t="s">
        <v>298</v>
      </c>
      <c r="B3710" s="14">
        <v>24</v>
      </c>
      <c r="C3710" s="9" t="s">
        <v>44</v>
      </c>
      <c r="D3710" s="9" t="s">
        <v>13</v>
      </c>
      <c r="E3710" s="9" t="s">
        <v>6</v>
      </c>
      <c r="F3710" s="9" t="s">
        <v>45</v>
      </c>
      <c r="G3710" s="9" t="s">
        <v>46</v>
      </c>
      <c r="H3710" s="63" t="s">
        <v>173</v>
      </c>
      <c r="I3710" s="83"/>
    </row>
    <row r="3711" spans="1:9">
      <c r="A3711" s="19" t="s">
        <v>901</v>
      </c>
      <c r="B3711" s="14">
        <v>20</v>
      </c>
      <c r="C3711" s="9" t="s">
        <v>44</v>
      </c>
      <c r="D3711" s="9" t="s">
        <v>13</v>
      </c>
      <c r="E3711" s="9" t="s">
        <v>6</v>
      </c>
      <c r="F3711" s="9" t="s">
        <v>45</v>
      </c>
      <c r="G3711" s="9" t="s">
        <v>46</v>
      </c>
      <c r="H3711" s="63" t="s">
        <v>173</v>
      </c>
      <c r="I3711" s="83"/>
    </row>
    <row r="3712" spans="1:9">
      <c r="A3712" s="19" t="s">
        <v>425</v>
      </c>
      <c r="B3712" s="14">
        <v>8</v>
      </c>
      <c r="C3712" s="9" t="s">
        <v>44</v>
      </c>
      <c r="D3712" s="9" t="s">
        <v>13</v>
      </c>
      <c r="E3712" s="9" t="s">
        <v>6</v>
      </c>
      <c r="F3712" s="9" t="s">
        <v>45</v>
      </c>
      <c r="G3712" s="9" t="s">
        <v>46</v>
      </c>
      <c r="H3712" s="63" t="s">
        <v>173</v>
      </c>
      <c r="I3712" s="83"/>
    </row>
    <row r="3713" spans="1:9">
      <c r="A3713" s="19" t="s">
        <v>3380</v>
      </c>
      <c r="B3713" s="14">
        <v>24</v>
      </c>
      <c r="C3713" s="9" t="s">
        <v>44</v>
      </c>
      <c r="D3713" s="9" t="s">
        <v>13</v>
      </c>
      <c r="E3713" s="9" t="s">
        <v>6</v>
      </c>
      <c r="F3713" s="9" t="s">
        <v>45</v>
      </c>
      <c r="G3713" s="9" t="s">
        <v>46</v>
      </c>
      <c r="H3713" s="63" t="s">
        <v>173</v>
      </c>
      <c r="I3713" s="83">
        <f>B3713+B3711 +B3710+B3709+B3712</f>
        <v>121</v>
      </c>
    </row>
    <row r="3714" spans="1:9">
      <c r="A3714" s="19" t="s">
        <v>504</v>
      </c>
      <c r="B3714" s="14">
        <v>5</v>
      </c>
      <c r="C3714" s="9" t="s">
        <v>44</v>
      </c>
      <c r="D3714" s="9" t="s">
        <v>13</v>
      </c>
      <c r="E3714" s="9" t="s">
        <v>6</v>
      </c>
      <c r="F3714" s="9" t="s">
        <v>45</v>
      </c>
      <c r="G3714" s="9" t="s">
        <v>46</v>
      </c>
      <c r="H3714" s="72">
        <v>54114</v>
      </c>
      <c r="I3714" s="83"/>
    </row>
    <row r="3715" spans="1:9">
      <c r="A3715" s="19" t="s">
        <v>3381</v>
      </c>
      <c r="B3715" s="14">
        <v>6</v>
      </c>
      <c r="C3715" s="9" t="s">
        <v>44</v>
      </c>
      <c r="D3715" s="9" t="s">
        <v>13</v>
      </c>
      <c r="E3715" s="9" t="s">
        <v>6</v>
      </c>
      <c r="F3715" s="9" t="s">
        <v>45</v>
      </c>
      <c r="G3715" s="9" t="s">
        <v>46</v>
      </c>
      <c r="H3715" s="72">
        <v>54114</v>
      </c>
      <c r="I3715" s="83"/>
    </row>
    <row r="3716" spans="1:9" ht="17.25" customHeight="1">
      <c r="A3716" s="19" t="s">
        <v>3382</v>
      </c>
      <c r="B3716" s="14">
        <v>6</v>
      </c>
      <c r="C3716" s="9" t="s">
        <v>44</v>
      </c>
      <c r="D3716" s="9" t="s">
        <v>13</v>
      </c>
      <c r="E3716" s="9" t="s">
        <v>6</v>
      </c>
      <c r="F3716" s="9" t="s">
        <v>45</v>
      </c>
      <c r="G3716" s="9" t="s">
        <v>46</v>
      </c>
      <c r="H3716" s="72">
        <v>54114</v>
      </c>
      <c r="I3716" s="83"/>
    </row>
    <row r="3717" spans="1:9" ht="17.25" customHeight="1">
      <c r="A3717" s="19" t="s">
        <v>3383</v>
      </c>
      <c r="B3717" s="14">
        <v>12.5</v>
      </c>
      <c r="C3717" s="9" t="s">
        <v>44</v>
      </c>
      <c r="D3717" s="9" t="s">
        <v>13</v>
      </c>
      <c r="E3717" s="9" t="s">
        <v>6</v>
      </c>
      <c r="F3717" s="9" t="s">
        <v>45</v>
      </c>
      <c r="G3717" s="9" t="s">
        <v>46</v>
      </c>
      <c r="H3717" s="72">
        <v>54114</v>
      </c>
      <c r="I3717" s="83"/>
    </row>
    <row r="3718" spans="1:9">
      <c r="A3718" s="19" t="s">
        <v>3384</v>
      </c>
      <c r="B3718" s="14">
        <v>8</v>
      </c>
      <c r="C3718" s="9" t="s">
        <v>44</v>
      </c>
      <c r="D3718" s="9" t="s">
        <v>13</v>
      </c>
      <c r="E3718" s="9" t="s">
        <v>6</v>
      </c>
      <c r="F3718" s="9" t="s">
        <v>45</v>
      </c>
      <c r="G3718" s="9" t="s">
        <v>46</v>
      </c>
      <c r="H3718" s="72">
        <v>54114</v>
      </c>
      <c r="I3718" s="83"/>
    </row>
    <row r="3719" spans="1:9">
      <c r="A3719" s="19" t="s">
        <v>3385</v>
      </c>
      <c r="B3719" s="14">
        <v>20</v>
      </c>
      <c r="C3719" s="9" t="s">
        <v>44</v>
      </c>
      <c r="D3719" s="9" t="s">
        <v>13</v>
      </c>
      <c r="E3719" s="9" t="s">
        <v>6</v>
      </c>
      <c r="F3719" s="9" t="s">
        <v>45</v>
      </c>
      <c r="G3719" s="9" t="s">
        <v>46</v>
      </c>
      <c r="H3719" s="72">
        <v>54114</v>
      </c>
      <c r="I3719" s="83"/>
    </row>
    <row r="3720" spans="1:9">
      <c r="A3720" s="19" t="s">
        <v>903</v>
      </c>
      <c r="B3720" s="14">
        <v>16</v>
      </c>
      <c r="C3720" s="9" t="s">
        <v>44</v>
      </c>
      <c r="D3720" s="9" t="s">
        <v>13</v>
      </c>
      <c r="E3720" s="9" t="s">
        <v>6</v>
      </c>
      <c r="F3720" s="9" t="s">
        <v>45</v>
      </c>
      <c r="G3720" s="9" t="s">
        <v>46</v>
      </c>
      <c r="H3720" s="72">
        <v>54114</v>
      </c>
      <c r="I3720" s="82"/>
    </row>
    <row r="3721" spans="1:9">
      <c r="A3721" s="19" t="s">
        <v>904</v>
      </c>
      <c r="B3721" s="14">
        <v>16.5</v>
      </c>
      <c r="C3721" s="9" t="s">
        <v>44</v>
      </c>
      <c r="D3721" s="9" t="s">
        <v>13</v>
      </c>
      <c r="E3721" s="9" t="s">
        <v>6</v>
      </c>
      <c r="F3721" s="9" t="s">
        <v>45</v>
      </c>
      <c r="G3721" s="9" t="s">
        <v>46</v>
      </c>
      <c r="H3721" s="72">
        <v>54114</v>
      </c>
      <c r="I3721" s="82"/>
    </row>
    <row r="3722" spans="1:9">
      <c r="A3722" s="21" t="s">
        <v>808</v>
      </c>
      <c r="B3722" s="14">
        <v>10</v>
      </c>
      <c r="C3722" s="9" t="s">
        <v>44</v>
      </c>
      <c r="D3722" s="9" t="s">
        <v>13</v>
      </c>
      <c r="E3722" s="9" t="s">
        <v>6</v>
      </c>
      <c r="F3722" s="9" t="s">
        <v>45</v>
      </c>
      <c r="G3722" s="9" t="s">
        <v>46</v>
      </c>
      <c r="H3722" s="72">
        <v>54114</v>
      </c>
      <c r="I3722" s="82"/>
    </row>
    <row r="3723" spans="1:9">
      <c r="A3723" s="21" t="s">
        <v>3386</v>
      </c>
      <c r="B3723" s="14">
        <v>20</v>
      </c>
      <c r="C3723" s="9" t="s">
        <v>44</v>
      </c>
      <c r="D3723" s="9" t="s">
        <v>13</v>
      </c>
      <c r="E3723" s="9" t="s">
        <v>6</v>
      </c>
      <c r="F3723" s="9" t="s">
        <v>45</v>
      </c>
      <c r="G3723" s="9" t="s">
        <v>46</v>
      </c>
      <c r="H3723" s="72">
        <v>54114</v>
      </c>
      <c r="I3723" s="82"/>
    </row>
    <row r="3724" spans="1:9">
      <c r="A3724" s="19" t="s">
        <v>905</v>
      </c>
      <c r="B3724" s="14">
        <v>30</v>
      </c>
      <c r="C3724" s="9" t="s">
        <v>44</v>
      </c>
      <c r="D3724" s="9" t="s">
        <v>13</v>
      </c>
      <c r="E3724" s="9" t="s">
        <v>6</v>
      </c>
      <c r="F3724" s="9" t="s">
        <v>45</v>
      </c>
      <c r="G3724" s="9" t="s">
        <v>46</v>
      </c>
      <c r="H3724" s="63" t="s">
        <v>175</v>
      </c>
      <c r="I3724" s="82"/>
    </row>
    <row r="3725" spans="1:9">
      <c r="A3725" s="21" t="s">
        <v>906</v>
      </c>
      <c r="B3725" s="14">
        <v>7</v>
      </c>
      <c r="C3725" s="9" t="s">
        <v>44</v>
      </c>
      <c r="D3725" s="9" t="s">
        <v>13</v>
      </c>
      <c r="E3725" s="9" t="s">
        <v>6</v>
      </c>
      <c r="F3725" s="9" t="s">
        <v>45</v>
      </c>
      <c r="G3725" s="9" t="s">
        <v>46</v>
      </c>
      <c r="H3725" s="63" t="s">
        <v>175</v>
      </c>
      <c r="I3725" s="82"/>
    </row>
    <row r="3726" spans="1:9">
      <c r="A3726" s="21" t="s">
        <v>907</v>
      </c>
      <c r="B3726" s="14">
        <v>7</v>
      </c>
      <c r="C3726" s="9" t="s">
        <v>44</v>
      </c>
      <c r="D3726" s="9" t="s">
        <v>13</v>
      </c>
      <c r="E3726" s="9" t="s">
        <v>6</v>
      </c>
      <c r="F3726" s="9" t="s">
        <v>45</v>
      </c>
      <c r="G3726" s="9" t="s">
        <v>46</v>
      </c>
      <c r="H3726" s="63" t="s">
        <v>175</v>
      </c>
      <c r="I3726" s="82"/>
    </row>
    <row r="3727" spans="1:9">
      <c r="A3727" s="21" t="s">
        <v>227</v>
      </c>
      <c r="B3727" s="14">
        <v>3</v>
      </c>
      <c r="C3727" s="9" t="s">
        <v>44</v>
      </c>
      <c r="D3727" s="9" t="s">
        <v>13</v>
      </c>
      <c r="E3727" s="9" t="s">
        <v>6</v>
      </c>
      <c r="F3727" s="9" t="s">
        <v>45</v>
      </c>
      <c r="G3727" s="9" t="s">
        <v>46</v>
      </c>
      <c r="H3727" s="63" t="s">
        <v>175</v>
      </c>
      <c r="I3727" s="82"/>
    </row>
    <row r="3728" spans="1:9" ht="13.5" customHeight="1">
      <c r="A3728" s="21" t="s">
        <v>908</v>
      </c>
      <c r="B3728" s="14">
        <v>7</v>
      </c>
      <c r="C3728" s="9" t="s">
        <v>44</v>
      </c>
      <c r="D3728" s="9" t="s">
        <v>13</v>
      </c>
      <c r="E3728" s="9" t="s">
        <v>6</v>
      </c>
      <c r="F3728" s="9" t="s">
        <v>45</v>
      </c>
      <c r="G3728" s="9" t="s">
        <v>46</v>
      </c>
      <c r="H3728" s="63" t="s">
        <v>175</v>
      </c>
      <c r="I3728" s="82"/>
    </row>
    <row r="3729" spans="1:9">
      <c r="A3729" s="21" t="s">
        <v>1340</v>
      </c>
      <c r="B3729" s="14">
        <v>6</v>
      </c>
      <c r="C3729" s="9" t="s">
        <v>44</v>
      </c>
      <c r="D3729" s="9" t="s">
        <v>13</v>
      </c>
      <c r="E3729" s="9" t="s">
        <v>6</v>
      </c>
      <c r="F3729" s="9" t="s">
        <v>45</v>
      </c>
      <c r="G3729" s="9" t="s">
        <v>46</v>
      </c>
      <c r="H3729" s="63" t="s">
        <v>175</v>
      </c>
      <c r="I3729" s="82"/>
    </row>
    <row r="3730" spans="1:9">
      <c r="A3730" s="19" t="s">
        <v>3387</v>
      </c>
      <c r="B3730" s="14">
        <v>7</v>
      </c>
      <c r="C3730" s="9" t="s">
        <v>44</v>
      </c>
      <c r="D3730" s="9" t="s">
        <v>13</v>
      </c>
      <c r="E3730" s="9" t="s">
        <v>6</v>
      </c>
      <c r="F3730" s="9" t="s">
        <v>45</v>
      </c>
      <c r="G3730" s="9" t="s">
        <v>46</v>
      </c>
      <c r="H3730" s="16">
        <v>54114</v>
      </c>
      <c r="I3730" s="82"/>
    </row>
    <row r="3731" spans="1:9">
      <c r="A3731" s="19" t="s">
        <v>2834</v>
      </c>
      <c r="B3731" s="14">
        <v>12</v>
      </c>
      <c r="C3731" s="9" t="s">
        <v>44</v>
      </c>
      <c r="D3731" s="9" t="s">
        <v>13</v>
      </c>
      <c r="E3731" s="9" t="s">
        <v>6</v>
      </c>
      <c r="F3731" s="9" t="s">
        <v>45</v>
      </c>
      <c r="G3731" s="9" t="s">
        <v>46</v>
      </c>
      <c r="H3731" s="16">
        <v>54114</v>
      </c>
      <c r="I3731" s="82"/>
    </row>
    <row r="3732" spans="1:9">
      <c r="A3732" s="19" t="s">
        <v>911</v>
      </c>
      <c r="B3732" s="14">
        <v>12</v>
      </c>
      <c r="C3732" s="9" t="s">
        <v>44</v>
      </c>
      <c r="D3732" s="9" t="s">
        <v>13</v>
      </c>
      <c r="E3732" s="9" t="s">
        <v>6</v>
      </c>
      <c r="F3732" s="9" t="s">
        <v>45</v>
      </c>
      <c r="G3732" s="9" t="s">
        <v>46</v>
      </c>
      <c r="H3732" s="16">
        <v>54114</v>
      </c>
      <c r="I3732" s="82"/>
    </row>
    <row r="3733" spans="1:9">
      <c r="A3733" s="21" t="s">
        <v>912</v>
      </c>
      <c r="B3733" s="14">
        <v>10</v>
      </c>
      <c r="C3733" s="9" t="s">
        <v>44</v>
      </c>
      <c r="D3733" s="9" t="s">
        <v>13</v>
      </c>
      <c r="E3733" s="9" t="s">
        <v>6</v>
      </c>
      <c r="F3733" s="9" t="s">
        <v>45</v>
      </c>
      <c r="G3733" s="9" t="s">
        <v>46</v>
      </c>
      <c r="H3733" s="63" t="s">
        <v>175</v>
      </c>
      <c r="I3733" s="82"/>
    </row>
    <row r="3734" spans="1:9">
      <c r="A3734" s="19" t="s">
        <v>309</v>
      </c>
      <c r="B3734" s="14">
        <v>2</v>
      </c>
      <c r="C3734" s="9" t="s">
        <v>44</v>
      </c>
      <c r="D3734" s="9" t="s">
        <v>13</v>
      </c>
      <c r="E3734" s="9" t="s">
        <v>6</v>
      </c>
      <c r="F3734" s="9" t="s">
        <v>45</v>
      </c>
      <c r="G3734" s="9" t="s">
        <v>46</v>
      </c>
      <c r="H3734" s="63" t="s">
        <v>175</v>
      </c>
      <c r="I3734" s="82"/>
    </row>
    <row r="3735" spans="1:9">
      <c r="A3735" s="19" t="s">
        <v>3388</v>
      </c>
      <c r="B3735" s="14">
        <v>20</v>
      </c>
      <c r="C3735" s="9" t="s">
        <v>44</v>
      </c>
      <c r="D3735" s="9" t="s">
        <v>13</v>
      </c>
      <c r="E3735" s="9" t="s">
        <v>6</v>
      </c>
      <c r="F3735" s="9" t="s">
        <v>45</v>
      </c>
      <c r="G3735" s="9" t="s">
        <v>46</v>
      </c>
      <c r="H3735" s="16">
        <v>54114</v>
      </c>
      <c r="I3735" s="82"/>
    </row>
    <row r="3736" spans="1:9">
      <c r="A3736" s="19" t="s">
        <v>449</v>
      </c>
      <c r="B3736" s="14">
        <v>20</v>
      </c>
      <c r="C3736" s="9" t="s">
        <v>44</v>
      </c>
      <c r="D3736" s="9" t="s">
        <v>13</v>
      </c>
      <c r="E3736" s="9" t="s">
        <v>6</v>
      </c>
      <c r="F3736" s="9" t="s">
        <v>45</v>
      </c>
      <c r="G3736" s="9" t="s">
        <v>46</v>
      </c>
      <c r="H3736" s="16">
        <v>54114</v>
      </c>
      <c r="I3736" s="82"/>
    </row>
    <row r="3737" spans="1:9">
      <c r="A3737" s="19" t="s">
        <v>3389</v>
      </c>
      <c r="B3737" s="14">
        <v>7</v>
      </c>
      <c r="C3737" s="9" t="s">
        <v>44</v>
      </c>
      <c r="D3737" s="9" t="s">
        <v>13</v>
      </c>
      <c r="E3737" s="9" t="s">
        <v>6</v>
      </c>
      <c r="F3737" s="9" t="s">
        <v>45</v>
      </c>
      <c r="G3737" s="9" t="s">
        <v>46</v>
      </c>
      <c r="H3737" s="16">
        <v>54114</v>
      </c>
      <c r="I3737" s="82"/>
    </row>
    <row r="3738" spans="1:9">
      <c r="A3738" s="19" t="s">
        <v>3390</v>
      </c>
      <c r="B3738" s="14">
        <v>8</v>
      </c>
      <c r="C3738" s="9" t="s">
        <v>44</v>
      </c>
      <c r="D3738" s="9" t="s">
        <v>13</v>
      </c>
      <c r="E3738" s="9" t="s">
        <v>6</v>
      </c>
      <c r="F3738" s="9" t="s">
        <v>45</v>
      </c>
      <c r="G3738" s="9" t="s">
        <v>46</v>
      </c>
      <c r="H3738" s="16">
        <v>54114</v>
      </c>
      <c r="I3738" s="82"/>
    </row>
    <row r="3739" spans="1:9" ht="16.5" customHeight="1">
      <c r="A3739" s="19" t="s">
        <v>3391</v>
      </c>
      <c r="B3739" s="14">
        <v>17.5</v>
      </c>
      <c r="C3739" s="9" t="s">
        <v>44</v>
      </c>
      <c r="D3739" s="9" t="s">
        <v>13</v>
      </c>
      <c r="E3739" s="9" t="s">
        <v>6</v>
      </c>
      <c r="F3739" s="9" t="s">
        <v>45</v>
      </c>
      <c r="G3739" s="9" t="s">
        <v>46</v>
      </c>
      <c r="H3739" s="16">
        <v>54114</v>
      </c>
      <c r="I3739" s="82"/>
    </row>
    <row r="3740" spans="1:9">
      <c r="A3740" s="19" t="s">
        <v>3392</v>
      </c>
      <c r="B3740" s="14">
        <v>16</v>
      </c>
      <c r="C3740" s="9" t="s">
        <v>44</v>
      </c>
      <c r="D3740" s="9" t="s">
        <v>13</v>
      </c>
      <c r="E3740" s="9" t="s">
        <v>6</v>
      </c>
      <c r="F3740" s="9" t="s">
        <v>45</v>
      </c>
      <c r="G3740" s="9" t="s">
        <v>46</v>
      </c>
      <c r="H3740" s="16">
        <v>54114</v>
      </c>
      <c r="I3740" s="82"/>
    </row>
    <row r="3741" spans="1:9">
      <c r="A3741" s="19" t="s">
        <v>3393</v>
      </c>
      <c r="B3741" s="14">
        <v>6</v>
      </c>
      <c r="C3741" s="9" t="s">
        <v>44</v>
      </c>
      <c r="D3741" s="9" t="s">
        <v>13</v>
      </c>
      <c r="E3741" s="9" t="s">
        <v>6</v>
      </c>
      <c r="F3741" s="9" t="s">
        <v>45</v>
      </c>
      <c r="G3741" s="9" t="s">
        <v>46</v>
      </c>
      <c r="H3741" s="16">
        <v>54114</v>
      </c>
      <c r="I3741" s="82"/>
    </row>
    <row r="3742" spans="1:9">
      <c r="A3742" s="19" t="s">
        <v>541</v>
      </c>
      <c r="B3742" s="14">
        <v>24</v>
      </c>
      <c r="C3742" s="9" t="s">
        <v>44</v>
      </c>
      <c r="D3742" s="9" t="s">
        <v>13</v>
      </c>
      <c r="E3742" s="9" t="s">
        <v>6</v>
      </c>
      <c r="F3742" s="9" t="s">
        <v>45</v>
      </c>
      <c r="G3742" s="9" t="s">
        <v>46</v>
      </c>
      <c r="H3742" s="16">
        <v>54114</v>
      </c>
      <c r="I3742" s="82"/>
    </row>
    <row r="3743" spans="1:9">
      <c r="A3743" s="19" t="s">
        <v>810</v>
      </c>
      <c r="B3743" s="14">
        <v>10</v>
      </c>
      <c r="C3743" s="9" t="s">
        <v>44</v>
      </c>
      <c r="D3743" s="9" t="s">
        <v>13</v>
      </c>
      <c r="E3743" s="9" t="s">
        <v>6</v>
      </c>
      <c r="F3743" s="9" t="s">
        <v>45</v>
      </c>
      <c r="G3743" s="9" t="s">
        <v>46</v>
      </c>
      <c r="H3743" s="16">
        <v>54114</v>
      </c>
      <c r="I3743" s="83">
        <f>B3743+B3734+B3733+B3732+B3730+B3729+B3728+B3727+B3726+B3725+B3724+B3722+B3721+B3720+B3735+B3714+B3715+B3716+B3717+B3718+B3719+B3723+B3731+B3736+B3737+B3738+B3739+B3740+B3741+B3742</f>
        <v>351.5</v>
      </c>
    </row>
    <row r="3744" spans="1:9">
      <c r="A3744" s="19" t="s">
        <v>3394</v>
      </c>
      <c r="B3744" s="14">
        <v>40</v>
      </c>
      <c r="C3744" s="9" t="s">
        <v>44</v>
      </c>
      <c r="D3744" s="9" t="s">
        <v>13</v>
      </c>
      <c r="E3744" s="9" t="s">
        <v>6</v>
      </c>
      <c r="F3744" s="9" t="s">
        <v>45</v>
      </c>
      <c r="G3744" s="9" t="s">
        <v>46</v>
      </c>
      <c r="H3744" s="63" t="s">
        <v>177</v>
      </c>
      <c r="I3744" s="83"/>
    </row>
    <row r="3745" spans="1:9">
      <c r="A3745" s="19" t="s">
        <v>915</v>
      </c>
      <c r="B3745" s="14">
        <v>60</v>
      </c>
      <c r="C3745" s="9" t="s">
        <v>44</v>
      </c>
      <c r="D3745" s="9" t="s">
        <v>13</v>
      </c>
      <c r="E3745" s="9" t="s">
        <v>6</v>
      </c>
      <c r="F3745" s="9" t="s">
        <v>45</v>
      </c>
      <c r="G3745" s="9" t="s">
        <v>46</v>
      </c>
      <c r="H3745" s="63" t="s">
        <v>177</v>
      </c>
      <c r="I3745" s="82"/>
    </row>
    <row r="3746" spans="1:9">
      <c r="A3746" s="19" t="s">
        <v>916</v>
      </c>
      <c r="B3746" s="14">
        <v>60</v>
      </c>
      <c r="C3746" s="9" t="s">
        <v>44</v>
      </c>
      <c r="D3746" s="9" t="s">
        <v>13</v>
      </c>
      <c r="E3746" s="9" t="s">
        <v>6</v>
      </c>
      <c r="F3746" s="9" t="s">
        <v>45</v>
      </c>
      <c r="G3746" s="9" t="s">
        <v>46</v>
      </c>
      <c r="H3746" s="63" t="s">
        <v>177</v>
      </c>
      <c r="I3746" s="83">
        <f>B3746+B3745+B3744</f>
        <v>160</v>
      </c>
    </row>
    <row r="3747" spans="1:9" ht="14.25" customHeight="1">
      <c r="A3747" s="19" t="s">
        <v>3395</v>
      </c>
      <c r="B3747" s="14">
        <v>160</v>
      </c>
      <c r="C3747" s="9" t="s">
        <v>44</v>
      </c>
      <c r="D3747" s="9" t="s">
        <v>13</v>
      </c>
      <c r="E3747" s="9" t="s">
        <v>6</v>
      </c>
      <c r="F3747" s="9" t="s">
        <v>45</v>
      </c>
      <c r="G3747" s="9" t="s">
        <v>46</v>
      </c>
      <c r="H3747" s="63" t="s">
        <v>382</v>
      </c>
      <c r="I3747" s="83">
        <f>B3747</f>
        <v>160</v>
      </c>
    </row>
    <row r="3748" spans="1:9" ht="14.25" customHeight="1">
      <c r="A3748" s="19" t="s">
        <v>917</v>
      </c>
      <c r="B3748" s="14">
        <v>45</v>
      </c>
      <c r="C3748" s="9" t="s">
        <v>44</v>
      </c>
      <c r="D3748" s="9" t="s">
        <v>13</v>
      </c>
      <c r="E3748" s="9" t="s">
        <v>6</v>
      </c>
      <c r="F3748" s="9" t="s">
        <v>45</v>
      </c>
      <c r="G3748" s="9" t="s">
        <v>46</v>
      </c>
      <c r="H3748" s="63" t="s">
        <v>383</v>
      </c>
      <c r="I3748" s="83"/>
    </row>
    <row r="3749" spans="1:9">
      <c r="A3749" s="19" t="s">
        <v>3396</v>
      </c>
      <c r="B3749" s="14">
        <v>500</v>
      </c>
      <c r="C3749" s="9" t="s">
        <v>44</v>
      </c>
      <c r="D3749" s="9" t="s">
        <v>13</v>
      </c>
      <c r="E3749" s="9" t="s">
        <v>6</v>
      </c>
      <c r="F3749" s="9" t="s">
        <v>45</v>
      </c>
      <c r="G3749" s="9" t="s">
        <v>46</v>
      </c>
      <c r="H3749" s="63" t="s">
        <v>383</v>
      </c>
      <c r="I3749" s="83">
        <f>B3749+B3748</f>
        <v>545</v>
      </c>
    </row>
    <row r="3750" spans="1:9">
      <c r="A3750" s="19" t="s">
        <v>1273</v>
      </c>
      <c r="B3750" s="14">
        <v>250</v>
      </c>
      <c r="C3750" s="9" t="s">
        <v>44</v>
      </c>
      <c r="D3750" s="9" t="s">
        <v>13</v>
      </c>
      <c r="E3750" s="9" t="s">
        <v>6</v>
      </c>
      <c r="F3750" s="9" t="s">
        <v>45</v>
      </c>
      <c r="G3750" s="9" t="s">
        <v>46</v>
      </c>
      <c r="H3750" s="63" t="s">
        <v>469</v>
      </c>
      <c r="I3750" s="83">
        <f>B3750</f>
        <v>250</v>
      </c>
    </row>
    <row r="3751" spans="1:9">
      <c r="A3751" s="19" t="s">
        <v>919</v>
      </c>
      <c r="B3751" s="14">
        <v>50</v>
      </c>
      <c r="C3751" s="9" t="s">
        <v>44</v>
      </c>
      <c r="D3751" s="9" t="s">
        <v>13</v>
      </c>
      <c r="E3751" s="9" t="s">
        <v>6</v>
      </c>
      <c r="F3751" s="9" t="s">
        <v>45</v>
      </c>
      <c r="G3751" s="9" t="s">
        <v>46</v>
      </c>
      <c r="H3751" s="63" t="s">
        <v>180</v>
      </c>
      <c r="I3751" s="83"/>
    </row>
    <row r="3752" spans="1:9">
      <c r="A3752" s="19" t="s">
        <v>3397</v>
      </c>
      <c r="B3752" s="14">
        <v>30</v>
      </c>
      <c r="C3752" s="9" t="s">
        <v>44</v>
      </c>
      <c r="D3752" s="9" t="s">
        <v>13</v>
      </c>
      <c r="E3752" s="9" t="s">
        <v>6</v>
      </c>
      <c r="F3752" s="9" t="s">
        <v>45</v>
      </c>
      <c r="G3752" s="9" t="s">
        <v>46</v>
      </c>
      <c r="H3752" s="63" t="s">
        <v>180</v>
      </c>
      <c r="I3752" s="83">
        <f xml:space="preserve"> B3751+B3752</f>
        <v>80</v>
      </c>
    </row>
    <row r="3753" spans="1:9">
      <c r="A3753" s="19" t="s">
        <v>921</v>
      </c>
      <c r="B3753" s="14">
        <v>1000</v>
      </c>
      <c r="C3753" s="9" t="s">
        <v>44</v>
      </c>
      <c r="D3753" s="9" t="s">
        <v>13</v>
      </c>
      <c r="E3753" s="9" t="s">
        <v>6</v>
      </c>
      <c r="F3753" s="9" t="s">
        <v>45</v>
      </c>
      <c r="G3753" s="9" t="s">
        <v>46</v>
      </c>
      <c r="H3753" s="63" t="s">
        <v>922</v>
      </c>
      <c r="I3753" s="83">
        <f>B3753</f>
        <v>1000</v>
      </c>
    </row>
    <row r="3754" spans="1:9">
      <c r="A3754" s="19" t="s">
        <v>3398</v>
      </c>
      <c r="B3754" s="14">
        <v>100</v>
      </c>
      <c r="C3754" s="9" t="s">
        <v>44</v>
      </c>
      <c r="D3754" s="9" t="s">
        <v>13</v>
      </c>
      <c r="E3754" s="9" t="s">
        <v>6</v>
      </c>
      <c r="F3754" s="9" t="s">
        <v>45</v>
      </c>
      <c r="G3754" s="9" t="s">
        <v>46</v>
      </c>
      <c r="H3754" s="12">
        <v>61101</v>
      </c>
      <c r="I3754" s="83"/>
    </row>
    <row r="3755" spans="1:9">
      <c r="A3755" s="19" t="s">
        <v>3399</v>
      </c>
      <c r="B3755" s="14">
        <v>225</v>
      </c>
      <c r="C3755" s="9" t="s">
        <v>44</v>
      </c>
      <c r="D3755" s="9" t="s">
        <v>13</v>
      </c>
      <c r="E3755" s="9" t="s">
        <v>6</v>
      </c>
      <c r="F3755" s="9" t="s">
        <v>45</v>
      </c>
      <c r="G3755" s="9" t="s">
        <v>46</v>
      </c>
      <c r="H3755" s="12">
        <v>61101</v>
      </c>
      <c r="I3755" s="83"/>
    </row>
    <row r="3756" spans="1:9">
      <c r="A3756" s="19" t="s">
        <v>2860</v>
      </c>
      <c r="B3756" s="14">
        <v>60</v>
      </c>
      <c r="C3756" s="9" t="s">
        <v>44</v>
      </c>
      <c r="D3756" s="9" t="s">
        <v>13</v>
      </c>
      <c r="E3756" s="9" t="s">
        <v>6</v>
      </c>
      <c r="F3756" s="9" t="s">
        <v>45</v>
      </c>
      <c r="G3756" s="9" t="s">
        <v>46</v>
      </c>
      <c r="H3756" s="12">
        <v>61101</v>
      </c>
      <c r="I3756" s="83"/>
    </row>
    <row r="3757" spans="1:9">
      <c r="A3757" s="19" t="s">
        <v>923</v>
      </c>
      <c r="B3757" s="14">
        <v>400</v>
      </c>
      <c r="C3757" s="9" t="s">
        <v>44</v>
      </c>
      <c r="D3757" s="9" t="s">
        <v>13</v>
      </c>
      <c r="E3757" s="9" t="s">
        <v>6</v>
      </c>
      <c r="F3757" s="9" t="s">
        <v>45</v>
      </c>
      <c r="G3757" s="9" t="s">
        <v>46</v>
      </c>
      <c r="H3757" s="12">
        <v>61101</v>
      </c>
      <c r="I3757" s="83"/>
    </row>
    <row r="3758" spans="1:9">
      <c r="A3758" s="19" t="s">
        <v>3400</v>
      </c>
      <c r="B3758" s="14">
        <v>185</v>
      </c>
      <c r="C3758" s="9" t="s">
        <v>44</v>
      </c>
      <c r="D3758" s="9" t="s">
        <v>13</v>
      </c>
      <c r="E3758" s="9" t="s">
        <v>6</v>
      </c>
      <c r="F3758" s="9" t="s">
        <v>45</v>
      </c>
      <c r="G3758" s="9" t="s">
        <v>46</v>
      </c>
      <c r="H3758" s="12">
        <v>61101</v>
      </c>
      <c r="I3758" s="83"/>
    </row>
    <row r="3759" spans="1:9" ht="15.75" customHeight="1">
      <c r="A3759" s="96" t="s">
        <v>1042</v>
      </c>
      <c r="B3759" s="14">
        <v>450</v>
      </c>
      <c r="C3759" s="9" t="s">
        <v>44</v>
      </c>
      <c r="D3759" s="9" t="s">
        <v>13</v>
      </c>
      <c r="E3759" s="9" t="s">
        <v>6</v>
      </c>
      <c r="F3759" s="9" t="s">
        <v>45</v>
      </c>
      <c r="G3759" s="9" t="s">
        <v>46</v>
      </c>
      <c r="H3759" s="12">
        <v>61101</v>
      </c>
      <c r="I3759" s="83">
        <f>B3759+B3754+B3755+B3756+B3757+B3758</f>
        <v>1420</v>
      </c>
    </row>
    <row r="3760" spans="1:9">
      <c r="A3760" s="96" t="s">
        <v>3401</v>
      </c>
      <c r="B3760" s="14">
        <v>350</v>
      </c>
      <c r="C3760" s="9" t="s">
        <v>44</v>
      </c>
      <c r="D3760" s="9" t="s">
        <v>13</v>
      </c>
      <c r="E3760" s="9" t="s">
        <v>6</v>
      </c>
      <c r="F3760" s="9" t="s">
        <v>45</v>
      </c>
      <c r="G3760" s="9" t="s">
        <v>46</v>
      </c>
      <c r="H3760" s="12">
        <v>61102</v>
      </c>
      <c r="I3760" s="83"/>
    </row>
    <row r="3761" spans="1:9">
      <c r="A3761" s="96" t="s">
        <v>3402</v>
      </c>
      <c r="B3761" s="14">
        <v>400</v>
      </c>
      <c r="C3761" s="9" t="s">
        <v>44</v>
      </c>
      <c r="D3761" s="9" t="s">
        <v>13</v>
      </c>
      <c r="E3761" s="9" t="s">
        <v>6</v>
      </c>
      <c r="F3761" s="9" t="s">
        <v>45</v>
      </c>
      <c r="G3761" s="9" t="s">
        <v>46</v>
      </c>
      <c r="H3761" s="12">
        <v>61102</v>
      </c>
      <c r="I3761" s="83"/>
    </row>
    <row r="3762" spans="1:9">
      <c r="A3762" s="85" t="s">
        <v>3403</v>
      </c>
      <c r="B3762" s="14">
        <v>40</v>
      </c>
      <c r="C3762" s="9" t="s">
        <v>44</v>
      </c>
      <c r="D3762" s="9" t="s">
        <v>13</v>
      </c>
      <c r="E3762" s="9" t="s">
        <v>6</v>
      </c>
      <c r="F3762" s="9" t="s">
        <v>45</v>
      </c>
      <c r="G3762" s="9" t="s">
        <v>46</v>
      </c>
      <c r="H3762" s="12">
        <v>61102</v>
      </c>
      <c r="I3762" s="83">
        <f>B3762+B3760+B3761</f>
        <v>790</v>
      </c>
    </row>
    <row r="3763" spans="1:9" ht="15.75" thickBot="1">
      <c r="A3763" s="629" t="s">
        <v>3404</v>
      </c>
      <c r="B3763" s="242">
        <v>1450</v>
      </c>
      <c r="C3763" s="9" t="s">
        <v>44</v>
      </c>
      <c r="D3763" s="9" t="s">
        <v>13</v>
      </c>
      <c r="E3763" s="9" t="s">
        <v>6</v>
      </c>
      <c r="F3763" s="9" t="s">
        <v>45</v>
      </c>
      <c r="G3763" s="9" t="s">
        <v>46</v>
      </c>
      <c r="H3763" s="623">
        <v>61104</v>
      </c>
      <c r="I3763" s="133">
        <f>B3763</f>
        <v>1450</v>
      </c>
    </row>
    <row r="3764" spans="1:9" ht="26.25" customHeight="1" thickTop="1" thickBot="1">
      <c r="A3764" s="181" t="s">
        <v>3460</v>
      </c>
      <c r="B3764" s="161">
        <f>SUM(B3678:B3763)</f>
        <v>28660.670000000002</v>
      </c>
      <c r="C3764" s="162"/>
      <c r="D3764" s="162"/>
      <c r="E3764" s="162"/>
      <c r="F3764" s="162"/>
      <c r="G3764" s="162"/>
      <c r="H3764" s="163"/>
      <c r="I3764" s="164">
        <f>I3694+I3695+I3708+I3713+I3743+I3746+I3749+I3752+I3688+I3684+I3682+I3681+I3679+I3686+I3690+I3689+I3753+I3762+I3759+I3763+I3750+I3747</f>
        <v>28660.67</v>
      </c>
    </row>
    <row r="3765" spans="1:9" ht="15.75" thickTop="1"/>
    <row r="3766" spans="1:9" ht="26.25" customHeight="1">
      <c r="A3766" s="320" t="s">
        <v>3696</v>
      </c>
      <c r="B3766" s="124"/>
      <c r="C3766" s="47"/>
      <c r="D3766" s="35"/>
      <c r="E3766" s="35"/>
      <c r="F3766" s="35"/>
      <c r="G3766" s="35"/>
      <c r="H3766" s="35"/>
      <c r="I3766" s="36"/>
    </row>
    <row r="3767" spans="1:9" ht="30" customHeight="1">
      <c r="A3767" s="319" t="s">
        <v>35</v>
      </c>
      <c r="B3767" s="37" t="s">
        <v>36</v>
      </c>
      <c r="C3767" s="5" t="s">
        <v>37</v>
      </c>
      <c r="D3767" s="146" t="s">
        <v>38</v>
      </c>
      <c r="E3767" s="146" t="s">
        <v>39</v>
      </c>
      <c r="F3767" s="146" t="s">
        <v>40</v>
      </c>
      <c r="G3767" s="146" t="s">
        <v>41</v>
      </c>
      <c r="H3767" s="147" t="s">
        <v>42</v>
      </c>
      <c r="I3767" s="147" t="s">
        <v>43</v>
      </c>
    </row>
    <row r="3768" spans="1:9">
      <c r="A3768" s="19" t="s">
        <v>924</v>
      </c>
      <c r="B3768" s="14">
        <v>12000</v>
      </c>
      <c r="C3768" s="12">
        <v>1</v>
      </c>
      <c r="D3768" s="9" t="s">
        <v>13</v>
      </c>
      <c r="E3768" s="9" t="s">
        <v>6</v>
      </c>
      <c r="F3768" s="9" t="s">
        <v>45</v>
      </c>
      <c r="G3768" s="9" t="s">
        <v>46</v>
      </c>
      <c r="H3768" s="63" t="s">
        <v>153</v>
      </c>
      <c r="I3768" s="82"/>
    </row>
    <row r="3769" spans="1:9">
      <c r="A3769" s="19" t="s">
        <v>817</v>
      </c>
      <c r="B3769" s="14">
        <v>11100</v>
      </c>
      <c r="C3769" s="12">
        <v>1</v>
      </c>
      <c r="D3769" s="9" t="s">
        <v>13</v>
      </c>
      <c r="E3769" s="9" t="s">
        <v>6</v>
      </c>
      <c r="F3769" s="9" t="s">
        <v>45</v>
      </c>
      <c r="G3769" s="9" t="s">
        <v>46</v>
      </c>
      <c r="H3769" s="63" t="s">
        <v>153</v>
      </c>
      <c r="I3769" s="82"/>
    </row>
    <row r="3770" spans="1:9">
      <c r="A3770" s="19" t="s">
        <v>3786</v>
      </c>
      <c r="B3770" s="14">
        <v>7200</v>
      </c>
      <c r="C3770" s="12">
        <v>2</v>
      </c>
      <c r="D3770" s="9" t="s">
        <v>13</v>
      </c>
      <c r="E3770" s="9" t="s">
        <v>6</v>
      </c>
      <c r="F3770" s="9" t="s">
        <v>45</v>
      </c>
      <c r="G3770" s="9" t="s">
        <v>46</v>
      </c>
      <c r="H3770" s="63" t="s">
        <v>153</v>
      </c>
      <c r="I3770" s="82"/>
    </row>
    <row r="3771" spans="1:9">
      <c r="A3771" s="19" t="s">
        <v>3787</v>
      </c>
      <c r="B3771" s="14">
        <v>9000</v>
      </c>
      <c r="C3771" s="12">
        <v>2</v>
      </c>
      <c r="D3771" s="9" t="s">
        <v>13</v>
      </c>
      <c r="E3771" s="9" t="s">
        <v>6</v>
      </c>
      <c r="F3771" s="9" t="s">
        <v>45</v>
      </c>
      <c r="G3771" s="9" t="s">
        <v>46</v>
      </c>
      <c r="H3771" s="63" t="s">
        <v>153</v>
      </c>
      <c r="I3771" s="83"/>
    </row>
    <row r="3772" spans="1:9">
      <c r="A3772" s="19" t="s">
        <v>925</v>
      </c>
      <c r="B3772" s="14">
        <v>5604</v>
      </c>
      <c r="C3772" s="12">
        <v>2</v>
      </c>
      <c r="D3772" s="9" t="s">
        <v>13</v>
      </c>
      <c r="E3772" s="9" t="s">
        <v>6</v>
      </c>
      <c r="F3772" s="9" t="s">
        <v>45</v>
      </c>
      <c r="G3772" s="9" t="s">
        <v>46</v>
      </c>
      <c r="H3772" s="63" t="s">
        <v>153</v>
      </c>
      <c r="I3772" s="83">
        <f>B3768+B3771+B3772+B3769+B3770</f>
        <v>44904</v>
      </c>
    </row>
    <row r="3773" spans="1:9">
      <c r="A3773" s="19" t="s">
        <v>3025</v>
      </c>
      <c r="B3773" s="14">
        <v>1000</v>
      </c>
      <c r="C3773" s="12">
        <v>1</v>
      </c>
      <c r="D3773" s="9" t="s">
        <v>13</v>
      </c>
      <c r="E3773" s="9" t="s">
        <v>6</v>
      </c>
      <c r="F3773" s="9" t="s">
        <v>44</v>
      </c>
      <c r="G3773" s="9" t="s">
        <v>3291</v>
      </c>
      <c r="H3773" s="63" t="s">
        <v>155</v>
      </c>
      <c r="I3773" s="82"/>
    </row>
    <row r="3774" spans="1:9">
      <c r="A3774" s="19" t="s">
        <v>3916</v>
      </c>
      <c r="B3774" s="14">
        <v>925</v>
      </c>
      <c r="C3774" s="12">
        <v>1</v>
      </c>
      <c r="D3774" s="9" t="s">
        <v>13</v>
      </c>
      <c r="E3774" s="9" t="s">
        <v>6</v>
      </c>
      <c r="F3774" s="9" t="s">
        <v>44</v>
      </c>
      <c r="G3774" s="9" t="s">
        <v>3291</v>
      </c>
      <c r="H3774" s="63" t="s">
        <v>155</v>
      </c>
      <c r="I3774" s="82"/>
    </row>
    <row r="3775" spans="1:9">
      <c r="A3775" s="19" t="s">
        <v>3917</v>
      </c>
      <c r="B3775" s="14">
        <v>600</v>
      </c>
      <c r="C3775" s="12">
        <v>1</v>
      </c>
      <c r="D3775" s="9" t="s">
        <v>13</v>
      </c>
      <c r="E3775" s="9" t="s">
        <v>6</v>
      </c>
      <c r="F3775" s="9" t="s">
        <v>44</v>
      </c>
      <c r="G3775" s="9" t="s">
        <v>3291</v>
      </c>
      <c r="H3775" s="63" t="s">
        <v>155</v>
      </c>
      <c r="I3775" s="82"/>
    </row>
    <row r="3776" spans="1:9">
      <c r="A3776" s="19" t="s">
        <v>4110</v>
      </c>
      <c r="B3776" s="14">
        <v>750</v>
      </c>
      <c r="C3776" s="12">
        <v>1</v>
      </c>
      <c r="D3776" s="9" t="s">
        <v>13</v>
      </c>
      <c r="E3776" s="9" t="s">
        <v>6</v>
      </c>
      <c r="F3776" s="9" t="s">
        <v>44</v>
      </c>
      <c r="G3776" s="9" t="s">
        <v>3291</v>
      </c>
      <c r="H3776" s="63" t="s">
        <v>155</v>
      </c>
      <c r="I3776" s="82"/>
    </row>
    <row r="3777" spans="1:9">
      <c r="A3777" s="19" t="s">
        <v>3026</v>
      </c>
      <c r="B3777" s="14">
        <v>467</v>
      </c>
      <c r="C3777" s="12">
        <v>1</v>
      </c>
      <c r="D3777" s="9" t="s">
        <v>13</v>
      </c>
      <c r="E3777" s="9" t="s">
        <v>6</v>
      </c>
      <c r="F3777" s="9" t="s">
        <v>44</v>
      </c>
      <c r="G3777" s="9" t="s">
        <v>3291</v>
      </c>
      <c r="H3777" s="63" t="s">
        <v>155</v>
      </c>
      <c r="I3777" s="83">
        <f>B3773+B3776+B3777+B3774+B3775</f>
        <v>3742</v>
      </c>
    </row>
    <row r="3778" spans="1:9">
      <c r="A3778" s="20" t="s">
        <v>3918</v>
      </c>
      <c r="B3778" s="14">
        <f>5*300</f>
        <v>1500</v>
      </c>
      <c r="C3778" s="12">
        <v>1</v>
      </c>
      <c r="D3778" s="9" t="s">
        <v>13</v>
      </c>
      <c r="E3778" s="9" t="s">
        <v>6</v>
      </c>
      <c r="F3778" s="9" t="s">
        <v>44</v>
      </c>
      <c r="G3778" s="9" t="s">
        <v>3291</v>
      </c>
      <c r="H3778" s="63" t="s">
        <v>156</v>
      </c>
      <c r="I3778" s="83">
        <f>B3778</f>
        <v>1500</v>
      </c>
    </row>
    <row r="3779" spans="1:9">
      <c r="A3779" s="136" t="s">
        <v>926</v>
      </c>
      <c r="B3779" s="14">
        <v>975</v>
      </c>
      <c r="C3779" s="12">
        <v>1</v>
      </c>
      <c r="D3779" s="9" t="s">
        <v>13</v>
      </c>
      <c r="E3779" s="9" t="s">
        <v>6</v>
      </c>
      <c r="F3779" s="9" t="s">
        <v>45</v>
      </c>
      <c r="G3779" s="9" t="s">
        <v>46</v>
      </c>
      <c r="H3779" s="63" t="s">
        <v>157</v>
      </c>
      <c r="I3779" s="82"/>
    </row>
    <row r="3780" spans="1:9">
      <c r="A3780" s="136" t="s">
        <v>927</v>
      </c>
      <c r="B3780" s="14">
        <v>901.88</v>
      </c>
      <c r="C3780" s="12">
        <v>1</v>
      </c>
      <c r="D3780" s="9" t="s">
        <v>13</v>
      </c>
      <c r="E3780" s="9" t="s">
        <v>6</v>
      </c>
      <c r="F3780" s="9" t="s">
        <v>45</v>
      </c>
      <c r="G3780" s="9" t="s">
        <v>46</v>
      </c>
      <c r="H3780" s="63" t="s">
        <v>157</v>
      </c>
      <c r="I3780" s="82"/>
    </row>
    <row r="3781" spans="1:9">
      <c r="A3781" s="19" t="s">
        <v>4113</v>
      </c>
      <c r="B3781" s="14">
        <v>585</v>
      </c>
      <c r="C3781" s="12">
        <v>1</v>
      </c>
      <c r="D3781" s="9" t="s">
        <v>13</v>
      </c>
      <c r="E3781" s="9" t="s">
        <v>6</v>
      </c>
      <c r="F3781" s="9" t="s">
        <v>45</v>
      </c>
      <c r="G3781" s="9" t="s">
        <v>46</v>
      </c>
      <c r="H3781" s="63" t="s">
        <v>157</v>
      </c>
      <c r="I3781" s="82"/>
    </row>
    <row r="3782" spans="1:9" ht="24" customHeight="1">
      <c r="A3782" s="20" t="s">
        <v>4114</v>
      </c>
      <c r="B3782" s="14">
        <v>731.25</v>
      </c>
      <c r="C3782" s="12">
        <v>1</v>
      </c>
      <c r="D3782" s="9" t="s">
        <v>13</v>
      </c>
      <c r="E3782" s="9" t="s">
        <v>6</v>
      </c>
      <c r="F3782" s="9" t="s">
        <v>45</v>
      </c>
      <c r="G3782" s="9" t="s">
        <v>46</v>
      </c>
      <c r="H3782" s="63" t="s">
        <v>157</v>
      </c>
      <c r="I3782" s="82"/>
    </row>
    <row r="3783" spans="1:9">
      <c r="A3783" s="19" t="s">
        <v>928</v>
      </c>
      <c r="B3783" s="14">
        <v>455.33</v>
      </c>
      <c r="C3783" s="12">
        <v>1</v>
      </c>
      <c r="D3783" s="9" t="s">
        <v>13</v>
      </c>
      <c r="E3783" s="9" t="s">
        <v>6</v>
      </c>
      <c r="F3783" s="9" t="s">
        <v>45</v>
      </c>
      <c r="G3783" s="9" t="s">
        <v>46</v>
      </c>
      <c r="H3783" s="63" t="s">
        <v>157</v>
      </c>
      <c r="I3783" s="83">
        <f>B3779+B3782+B3783+B3780+B3781</f>
        <v>3648.46</v>
      </c>
    </row>
    <row r="3784" spans="1:9" ht="27" customHeight="1">
      <c r="A3784" s="20" t="s">
        <v>929</v>
      </c>
      <c r="B3784" s="14">
        <v>130</v>
      </c>
      <c r="C3784" s="9" t="s">
        <v>44</v>
      </c>
      <c r="D3784" s="9" t="s">
        <v>13</v>
      </c>
      <c r="E3784" s="9" t="s">
        <v>6</v>
      </c>
      <c r="F3784" s="9" t="s">
        <v>45</v>
      </c>
      <c r="G3784" s="9" t="s">
        <v>46</v>
      </c>
      <c r="H3784" s="63" t="s">
        <v>157</v>
      </c>
      <c r="I3784" s="82"/>
    </row>
    <row r="3785" spans="1:9">
      <c r="A3785" s="20" t="s">
        <v>930</v>
      </c>
      <c r="B3785" s="14">
        <v>120.25</v>
      </c>
      <c r="C3785" s="9" t="s">
        <v>44</v>
      </c>
      <c r="D3785" s="9" t="s">
        <v>13</v>
      </c>
      <c r="E3785" s="9" t="s">
        <v>6</v>
      </c>
      <c r="F3785" s="9" t="s">
        <v>45</v>
      </c>
      <c r="G3785" s="9" t="s">
        <v>46</v>
      </c>
      <c r="H3785" s="63" t="s">
        <v>157</v>
      </c>
      <c r="I3785" s="82"/>
    </row>
    <row r="3786" spans="1:9">
      <c r="A3786" s="20" t="s">
        <v>4111</v>
      </c>
      <c r="B3786" s="14">
        <v>78</v>
      </c>
      <c r="C3786" s="9" t="s">
        <v>44</v>
      </c>
      <c r="D3786" s="9" t="s">
        <v>13</v>
      </c>
      <c r="E3786" s="9" t="s">
        <v>6</v>
      </c>
      <c r="F3786" s="9" t="s">
        <v>45</v>
      </c>
      <c r="G3786" s="9" t="s">
        <v>46</v>
      </c>
      <c r="H3786" s="63" t="s">
        <v>157</v>
      </c>
      <c r="I3786" s="82"/>
    </row>
    <row r="3787" spans="1:9" ht="26.25" customHeight="1">
      <c r="A3787" s="20" t="s">
        <v>4112</v>
      </c>
      <c r="B3787" s="14">
        <v>97.5</v>
      </c>
      <c r="C3787" s="9" t="s">
        <v>44</v>
      </c>
      <c r="D3787" s="9" t="s">
        <v>13</v>
      </c>
      <c r="E3787" s="9" t="s">
        <v>6</v>
      </c>
      <c r="F3787" s="9" t="s">
        <v>45</v>
      </c>
      <c r="G3787" s="9" t="s">
        <v>46</v>
      </c>
      <c r="H3787" s="63" t="s">
        <v>157</v>
      </c>
      <c r="I3787" s="82"/>
    </row>
    <row r="3788" spans="1:9">
      <c r="A3788" s="20" t="s">
        <v>931</v>
      </c>
      <c r="B3788" s="14">
        <v>60.71</v>
      </c>
      <c r="C3788" s="9" t="s">
        <v>44</v>
      </c>
      <c r="D3788" s="9" t="s">
        <v>13</v>
      </c>
      <c r="E3788" s="9" t="s">
        <v>6</v>
      </c>
      <c r="F3788" s="9" t="s">
        <v>45</v>
      </c>
      <c r="G3788" s="9" t="s">
        <v>46</v>
      </c>
      <c r="H3788" s="63" t="s">
        <v>157</v>
      </c>
      <c r="I3788" s="83">
        <f>B3784+B3787+B3788+B3785+B3786</f>
        <v>486.46</v>
      </c>
    </row>
    <row r="3789" spans="1:9">
      <c r="A3789" s="20" t="s">
        <v>932</v>
      </c>
      <c r="B3789" s="14">
        <v>1007.5</v>
      </c>
      <c r="C3789" s="12">
        <v>1</v>
      </c>
      <c r="D3789" s="9" t="s">
        <v>13</v>
      </c>
      <c r="E3789" s="9" t="s">
        <v>6</v>
      </c>
      <c r="F3789" s="9" t="s">
        <v>45</v>
      </c>
      <c r="G3789" s="9" t="s">
        <v>46</v>
      </c>
      <c r="H3789" s="63" t="s">
        <v>161</v>
      </c>
      <c r="I3789" s="82"/>
    </row>
    <row r="3790" spans="1:9">
      <c r="A3790" s="20" t="s">
        <v>933</v>
      </c>
      <c r="B3790" s="14">
        <v>931.94</v>
      </c>
      <c r="C3790" s="12">
        <v>1</v>
      </c>
      <c r="D3790" s="9" t="s">
        <v>13</v>
      </c>
      <c r="E3790" s="9" t="s">
        <v>6</v>
      </c>
      <c r="F3790" s="9" t="s">
        <v>45</v>
      </c>
      <c r="G3790" s="9" t="s">
        <v>46</v>
      </c>
      <c r="H3790" s="63" t="s">
        <v>161</v>
      </c>
      <c r="I3790" s="82"/>
    </row>
    <row r="3791" spans="1:9">
      <c r="A3791" s="19" t="s">
        <v>4108</v>
      </c>
      <c r="B3791" s="14">
        <v>604.5</v>
      </c>
      <c r="C3791" s="12">
        <v>1</v>
      </c>
      <c r="D3791" s="9" t="s">
        <v>13</v>
      </c>
      <c r="E3791" s="9" t="s">
        <v>6</v>
      </c>
      <c r="F3791" s="9" t="s">
        <v>45</v>
      </c>
      <c r="G3791" s="9" t="s">
        <v>46</v>
      </c>
      <c r="H3791" s="63" t="s">
        <v>161</v>
      </c>
      <c r="I3791" s="82"/>
    </row>
    <row r="3792" spans="1:9">
      <c r="A3792" s="19" t="s">
        <v>4109</v>
      </c>
      <c r="B3792" s="14">
        <v>755.63</v>
      </c>
      <c r="C3792" s="12">
        <v>1</v>
      </c>
      <c r="D3792" s="9" t="s">
        <v>13</v>
      </c>
      <c r="E3792" s="9" t="s">
        <v>6</v>
      </c>
      <c r="F3792" s="9" t="s">
        <v>45</v>
      </c>
      <c r="G3792" s="9" t="s">
        <v>46</v>
      </c>
      <c r="H3792" s="63" t="s">
        <v>161</v>
      </c>
      <c r="I3792" s="82"/>
    </row>
    <row r="3793" spans="1:9">
      <c r="A3793" s="19" t="s">
        <v>934</v>
      </c>
      <c r="B3793" s="14">
        <v>470.5</v>
      </c>
      <c r="C3793" s="12">
        <v>1</v>
      </c>
      <c r="D3793" s="9" t="s">
        <v>13</v>
      </c>
      <c r="E3793" s="9" t="s">
        <v>6</v>
      </c>
      <c r="F3793" s="9" t="s">
        <v>45</v>
      </c>
      <c r="G3793" s="9" t="s">
        <v>46</v>
      </c>
      <c r="H3793" s="63" t="s">
        <v>161</v>
      </c>
      <c r="I3793" s="83">
        <f>B3789+B3791+B3793+B3790+B3792</f>
        <v>3770.07</v>
      </c>
    </row>
    <row r="3794" spans="1:9" ht="25.5" customHeight="1">
      <c r="A3794" s="20" t="s">
        <v>3981</v>
      </c>
      <c r="B3794" s="14">
        <v>125</v>
      </c>
      <c r="C3794" s="12">
        <v>1</v>
      </c>
      <c r="D3794" s="9" t="s">
        <v>13</v>
      </c>
      <c r="E3794" s="9" t="s">
        <v>6</v>
      </c>
      <c r="F3794" s="9" t="s">
        <v>44</v>
      </c>
      <c r="G3794" s="9" t="s">
        <v>3291</v>
      </c>
      <c r="H3794" s="63" t="s">
        <v>164</v>
      </c>
      <c r="I3794" s="83">
        <f>B3794</f>
        <v>125</v>
      </c>
    </row>
    <row r="3795" spans="1:9" ht="24.75" customHeight="1">
      <c r="A3795" s="20" t="s">
        <v>3788</v>
      </c>
      <c r="B3795" s="14">
        <f>5*60</f>
        <v>300</v>
      </c>
      <c r="C3795" s="12">
        <v>1</v>
      </c>
      <c r="D3795" s="9" t="s">
        <v>13</v>
      </c>
      <c r="E3795" s="9" t="s">
        <v>6</v>
      </c>
      <c r="F3795" s="9" t="s">
        <v>44</v>
      </c>
      <c r="G3795" s="9" t="s">
        <v>3291</v>
      </c>
      <c r="H3795" s="63" t="s">
        <v>164</v>
      </c>
      <c r="I3795" s="83">
        <f>B3795</f>
        <v>300</v>
      </c>
    </row>
    <row r="3796" spans="1:9" ht="15.75" customHeight="1">
      <c r="A3796" s="20" t="s">
        <v>3473</v>
      </c>
      <c r="B3796" s="14">
        <v>1000</v>
      </c>
      <c r="C3796" s="15" t="s">
        <v>44</v>
      </c>
      <c r="D3796" s="9" t="s">
        <v>13</v>
      </c>
      <c r="E3796" s="9" t="s">
        <v>6</v>
      </c>
      <c r="F3796" s="15" t="s">
        <v>45</v>
      </c>
      <c r="G3796" s="15" t="s">
        <v>46</v>
      </c>
      <c r="H3796" s="63" t="s">
        <v>208</v>
      </c>
      <c r="I3796" s="83">
        <f>B3796</f>
        <v>1000</v>
      </c>
    </row>
    <row r="3797" spans="1:9">
      <c r="A3797" s="61" t="s">
        <v>935</v>
      </c>
      <c r="B3797" s="17">
        <v>25</v>
      </c>
      <c r="C3797" s="15" t="s">
        <v>44</v>
      </c>
      <c r="D3797" s="9" t="s">
        <v>13</v>
      </c>
      <c r="E3797" s="9" t="s">
        <v>6</v>
      </c>
      <c r="F3797" s="15" t="s">
        <v>45</v>
      </c>
      <c r="G3797" s="15" t="s">
        <v>46</v>
      </c>
      <c r="H3797" s="77" t="s">
        <v>170</v>
      </c>
      <c r="I3797" s="82"/>
    </row>
    <row r="3798" spans="1:9">
      <c r="A3798" s="61" t="s">
        <v>169</v>
      </c>
      <c r="B3798" s="17">
        <v>90</v>
      </c>
      <c r="C3798" s="15" t="s">
        <v>44</v>
      </c>
      <c r="D3798" s="9" t="s">
        <v>13</v>
      </c>
      <c r="E3798" s="9" t="s">
        <v>6</v>
      </c>
      <c r="F3798" s="15" t="s">
        <v>45</v>
      </c>
      <c r="G3798" s="15" t="s">
        <v>46</v>
      </c>
      <c r="H3798" s="77" t="s">
        <v>170</v>
      </c>
      <c r="I3798" s="82"/>
    </row>
    <row r="3799" spans="1:9">
      <c r="A3799" s="61" t="s">
        <v>937</v>
      </c>
      <c r="B3799" s="17">
        <v>60</v>
      </c>
      <c r="C3799" s="15" t="s">
        <v>44</v>
      </c>
      <c r="D3799" s="9" t="s">
        <v>13</v>
      </c>
      <c r="E3799" s="9" t="s">
        <v>6</v>
      </c>
      <c r="F3799" s="15" t="s">
        <v>45</v>
      </c>
      <c r="G3799" s="15" t="s">
        <v>46</v>
      </c>
      <c r="H3799" s="77" t="s">
        <v>170</v>
      </c>
      <c r="I3799" s="82"/>
    </row>
    <row r="3800" spans="1:9" ht="15.75">
      <c r="A3800" s="61" t="s">
        <v>337</v>
      </c>
      <c r="B3800" s="17">
        <v>70</v>
      </c>
      <c r="C3800" s="15" t="s">
        <v>44</v>
      </c>
      <c r="D3800" s="9" t="s">
        <v>13</v>
      </c>
      <c r="E3800" s="9" t="s">
        <v>6</v>
      </c>
      <c r="F3800" s="15" t="s">
        <v>45</v>
      </c>
      <c r="G3800" s="15" t="s">
        <v>46</v>
      </c>
      <c r="H3800" s="77" t="s">
        <v>170</v>
      </c>
      <c r="I3800" s="82"/>
    </row>
    <row r="3801" spans="1:9" ht="15.75">
      <c r="A3801" s="61" t="s">
        <v>338</v>
      </c>
      <c r="B3801" s="17">
        <v>70</v>
      </c>
      <c r="C3801" s="15" t="s">
        <v>44</v>
      </c>
      <c r="D3801" s="9" t="s">
        <v>13</v>
      </c>
      <c r="E3801" s="9" t="s">
        <v>6</v>
      </c>
      <c r="F3801" s="15" t="s">
        <v>45</v>
      </c>
      <c r="G3801" s="15" t="s">
        <v>46</v>
      </c>
      <c r="H3801" s="77" t="s">
        <v>170</v>
      </c>
      <c r="I3801" s="82"/>
    </row>
    <row r="3802" spans="1:9">
      <c r="A3802" s="21" t="s">
        <v>167</v>
      </c>
      <c r="B3802" s="17">
        <v>25</v>
      </c>
      <c r="C3802" s="15" t="s">
        <v>44</v>
      </c>
      <c r="D3802" s="9" t="s">
        <v>13</v>
      </c>
      <c r="E3802" s="9" t="s">
        <v>6</v>
      </c>
      <c r="F3802" s="15" t="s">
        <v>45</v>
      </c>
      <c r="G3802" s="15" t="s">
        <v>46</v>
      </c>
      <c r="H3802" s="77" t="s">
        <v>170</v>
      </c>
      <c r="I3802" s="82"/>
    </row>
    <row r="3803" spans="1:9">
      <c r="A3803" s="21" t="s">
        <v>938</v>
      </c>
      <c r="B3803" s="17">
        <v>12</v>
      </c>
      <c r="C3803" s="15" t="s">
        <v>44</v>
      </c>
      <c r="D3803" s="9" t="s">
        <v>13</v>
      </c>
      <c r="E3803" s="9" t="s">
        <v>6</v>
      </c>
      <c r="F3803" s="15" t="s">
        <v>45</v>
      </c>
      <c r="G3803" s="15" t="s">
        <v>46</v>
      </c>
      <c r="H3803" s="77" t="s">
        <v>170</v>
      </c>
      <c r="I3803" s="82"/>
    </row>
    <row r="3804" spans="1:9">
      <c r="A3804" s="21" t="s">
        <v>939</v>
      </c>
      <c r="B3804" s="17">
        <v>60</v>
      </c>
      <c r="C3804" s="15" t="s">
        <v>44</v>
      </c>
      <c r="D3804" s="9" t="s">
        <v>13</v>
      </c>
      <c r="E3804" s="9" t="s">
        <v>6</v>
      </c>
      <c r="F3804" s="15" t="s">
        <v>45</v>
      </c>
      <c r="G3804" s="15" t="s">
        <v>46</v>
      </c>
      <c r="H3804" s="77" t="s">
        <v>170</v>
      </c>
      <c r="I3804" s="82"/>
    </row>
    <row r="3805" spans="1:9">
      <c r="A3805" s="21" t="s">
        <v>168</v>
      </c>
      <c r="B3805" s="17">
        <v>70</v>
      </c>
      <c r="C3805" s="15" t="s">
        <v>44</v>
      </c>
      <c r="D3805" s="9" t="s">
        <v>13</v>
      </c>
      <c r="E3805" s="9" t="s">
        <v>6</v>
      </c>
      <c r="F3805" s="15" t="s">
        <v>45</v>
      </c>
      <c r="G3805" s="15" t="s">
        <v>46</v>
      </c>
      <c r="H3805" s="77" t="s">
        <v>170</v>
      </c>
      <c r="I3805" s="82"/>
    </row>
    <row r="3806" spans="1:9">
      <c r="A3806" s="21" t="s">
        <v>940</v>
      </c>
      <c r="B3806" s="17">
        <v>340</v>
      </c>
      <c r="C3806" s="15" t="s">
        <v>44</v>
      </c>
      <c r="D3806" s="9" t="s">
        <v>13</v>
      </c>
      <c r="E3806" s="9" t="s">
        <v>6</v>
      </c>
      <c r="F3806" s="15" t="s">
        <v>45</v>
      </c>
      <c r="G3806" s="15" t="s">
        <v>46</v>
      </c>
      <c r="H3806" s="77" t="s">
        <v>170</v>
      </c>
      <c r="I3806" s="82"/>
    </row>
    <row r="3807" spans="1:9">
      <c r="A3807" s="21" t="s">
        <v>941</v>
      </c>
      <c r="B3807" s="17">
        <v>100</v>
      </c>
      <c r="C3807" s="15" t="s">
        <v>44</v>
      </c>
      <c r="D3807" s="9" t="s">
        <v>13</v>
      </c>
      <c r="E3807" s="9" t="s">
        <v>6</v>
      </c>
      <c r="F3807" s="15" t="s">
        <v>45</v>
      </c>
      <c r="G3807" s="15" t="s">
        <v>46</v>
      </c>
      <c r="H3807" s="77" t="s">
        <v>170</v>
      </c>
      <c r="I3807" s="82"/>
    </row>
    <row r="3808" spans="1:9">
      <c r="A3808" s="21" t="s">
        <v>405</v>
      </c>
      <c r="B3808" s="17">
        <v>60</v>
      </c>
      <c r="C3808" s="15" t="s">
        <v>44</v>
      </c>
      <c r="D3808" s="9" t="s">
        <v>13</v>
      </c>
      <c r="E3808" s="9" t="s">
        <v>6</v>
      </c>
      <c r="F3808" s="15" t="s">
        <v>45</v>
      </c>
      <c r="G3808" s="15" t="s">
        <v>46</v>
      </c>
      <c r="H3808" s="77" t="s">
        <v>170</v>
      </c>
      <c r="I3808" s="82"/>
    </row>
    <row r="3809" spans="1:9">
      <c r="A3809" s="21" t="s">
        <v>402</v>
      </c>
      <c r="B3809" s="17">
        <v>40</v>
      </c>
      <c r="C3809" s="15" t="s">
        <v>44</v>
      </c>
      <c r="D3809" s="9" t="s">
        <v>13</v>
      </c>
      <c r="E3809" s="9" t="s">
        <v>6</v>
      </c>
      <c r="F3809" s="15" t="s">
        <v>45</v>
      </c>
      <c r="G3809" s="15" t="s">
        <v>46</v>
      </c>
      <c r="H3809" s="77" t="s">
        <v>170</v>
      </c>
      <c r="I3809" s="83">
        <f>B3809+B3807+B3806+B3805+B3804+B3803+B3802+B3801+B3800+B3799+B3798+B3797+B3808</f>
        <v>1022</v>
      </c>
    </row>
    <row r="3810" spans="1:9">
      <c r="A3810" s="21" t="s">
        <v>942</v>
      </c>
      <c r="B3810" s="17">
        <v>6</v>
      </c>
      <c r="C3810" s="15" t="s">
        <v>44</v>
      </c>
      <c r="D3810" s="9" t="s">
        <v>13</v>
      </c>
      <c r="E3810" s="9" t="s">
        <v>6</v>
      </c>
      <c r="F3810" s="15" t="s">
        <v>45</v>
      </c>
      <c r="G3810" s="15" t="s">
        <v>46</v>
      </c>
      <c r="H3810" s="77" t="s">
        <v>173</v>
      </c>
      <c r="I3810" s="82"/>
    </row>
    <row r="3811" spans="1:9">
      <c r="A3811" s="21" t="s">
        <v>943</v>
      </c>
      <c r="B3811" s="17">
        <v>7</v>
      </c>
      <c r="C3811" s="15" t="s">
        <v>44</v>
      </c>
      <c r="D3811" s="9" t="s">
        <v>13</v>
      </c>
      <c r="E3811" s="9" t="s">
        <v>6</v>
      </c>
      <c r="F3811" s="15" t="s">
        <v>45</v>
      </c>
      <c r="G3811" s="15" t="s">
        <v>46</v>
      </c>
      <c r="H3811" s="77" t="s">
        <v>173</v>
      </c>
      <c r="I3811" s="82"/>
    </row>
    <row r="3812" spans="1:9">
      <c r="A3812" s="21" t="s">
        <v>944</v>
      </c>
      <c r="B3812" s="17">
        <v>4</v>
      </c>
      <c r="C3812" s="15" t="s">
        <v>44</v>
      </c>
      <c r="D3812" s="9" t="s">
        <v>13</v>
      </c>
      <c r="E3812" s="9" t="s">
        <v>6</v>
      </c>
      <c r="F3812" s="15" t="s">
        <v>45</v>
      </c>
      <c r="G3812" s="15" t="s">
        <v>46</v>
      </c>
      <c r="H3812" s="77" t="s">
        <v>173</v>
      </c>
      <c r="I3812" s="82"/>
    </row>
    <row r="3813" spans="1:9">
      <c r="A3813" s="21" t="s">
        <v>945</v>
      </c>
      <c r="B3813" s="17">
        <v>6</v>
      </c>
      <c r="C3813" s="15" t="s">
        <v>44</v>
      </c>
      <c r="D3813" s="9" t="s">
        <v>13</v>
      </c>
      <c r="E3813" s="9" t="s">
        <v>6</v>
      </c>
      <c r="F3813" s="15" t="s">
        <v>45</v>
      </c>
      <c r="G3813" s="15" t="s">
        <v>46</v>
      </c>
      <c r="H3813" s="77" t="s">
        <v>173</v>
      </c>
      <c r="I3813" s="82"/>
    </row>
    <row r="3814" spans="1:9">
      <c r="A3814" s="21" t="s">
        <v>946</v>
      </c>
      <c r="B3814" s="17">
        <v>12</v>
      </c>
      <c r="C3814" s="15" t="s">
        <v>44</v>
      </c>
      <c r="D3814" s="9" t="s">
        <v>13</v>
      </c>
      <c r="E3814" s="9" t="s">
        <v>6</v>
      </c>
      <c r="F3814" s="15" t="s">
        <v>45</v>
      </c>
      <c r="G3814" s="15" t="s">
        <v>46</v>
      </c>
      <c r="H3814" s="77" t="s">
        <v>173</v>
      </c>
      <c r="I3814" s="82"/>
    </row>
    <row r="3815" spans="1:9">
      <c r="A3815" s="21" t="s">
        <v>947</v>
      </c>
      <c r="B3815" s="17">
        <v>6</v>
      </c>
      <c r="C3815" s="15" t="s">
        <v>44</v>
      </c>
      <c r="D3815" s="9" t="s">
        <v>13</v>
      </c>
      <c r="E3815" s="9" t="s">
        <v>6</v>
      </c>
      <c r="F3815" s="15" t="s">
        <v>45</v>
      </c>
      <c r="G3815" s="15" t="s">
        <v>46</v>
      </c>
      <c r="H3815" s="77" t="s">
        <v>173</v>
      </c>
      <c r="I3815" s="83">
        <f>B3815+B3814+B3813+B3812+B3811+B3810</f>
        <v>41</v>
      </c>
    </row>
    <row r="3816" spans="1:9">
      <c r="A3816" s="21" t="s">
        <v>948</v>
      </c>
      <c r="B3816" s="17">
        <v>30000</v>
      </c>
      <c r="C3816" s="15" t="s">
        <v>44</v>
      </c>
      <c r="D3816" s="9" t="s">
        <v>13</v>
      </c>
      <c r="E3816" s="9" t="s">
        <v>6</v>
      </c>
      <c r="F3816" s="15" t="s">
        <v>45</v>
      </c>
      <c r="G3816" s="15" t="s">
        <v>46</v>
      </c>
      <c r="H3816" s="77" t="s">
        <v>949</v>
      </c>
      <c r="I3816" s="83">
        <f>B3816</f>
        <v>30000</v>
      </c>
    </row>
    <row r="3817" spans="1:9">
      <c r="A3817" s="21" t="s">
        <v>950</v>
      </c>
      <c r="B3817" s="17">
        <v>300</v>
      </c>
      <c r="C3817" s="15" t="s">
        <v>44</v>
      </c>
      <c r="D3817" s="9" t="s">
        <v>13</v>
      </c>
      <c r="E3817" s="9" t="s">
        <v>6</v>
      </c>
      <c r="F3817" s="15" t="s">
        <v>45</v>
      </c>
      <c r="G3817" s="15" t="s">
        <v>46</v>
      </c>
      <c r="H3817" s="77" t="s">
        <v>951</v>
      </c>
      <c r="I3817" s="82"/>
    </row>
    <row r="3818" spans="1:9">
      <c r="A3818" s="21" t="s">
        <v>952</v>
      </c>
      <c r="B3818" s="17">
        <v>250</v>
      </c>
      <c r="C3818" s="15" t="s">
        <v>44</v>
      </c>
      <c r="D3818" s="9" t="s">
        <v>13</v>
      </c>
      <c r="E3818" s="9" t="s">
        <v>6</v>
      </c>
      <c r="F3818" s="15" t="s">
        <v>45</v>
      </c>
      <c r="G3818" s="15" t="s">
        <v>46</v>
      </c>
      <c r="H3818" s="77" t="s">
        <v>951</v>
      </c>
      <c r="I3818" s="82"/>
    </row>
    <row r="3819" spans="1:9">
      <c r="A3819" s="21" t="s">
        <v>953</v>
      </c>
      <c r="B3819" s="17">
        <v>6</v>
      </c>
      <c r="C3819" s="15" t="s">
        <v>44</v>
      </c>
      <c r="D3819" s="9" t="s">
        <v>13</v>
      </c>
      <c r="E3819" s="9" t="s">
        <v>6</v>
      </c>
      <c r="F3819" s="15" t="s">
        <v>45</v>
      </c>
      <c r="G3819" s="15" t="s">
        <v>46</v>
      </c>
      <c r="H3819" s="77" t="s">
        <v>951</v>
      </c>
      <c r="I3819" s="82"/>
    </row>
    <row r="3820" spans="1:9">
      <c r="A3820" s="21" t="s">
        <v>954</v>
      </c>
      <c r="B3820" s="17">
        <v>100</v>
      </c>
      <c r="C3820" s="15" t="s">
        <v>44</v>
      </c>
      <c r="D3820" s="9" t="s">
        <v>13</v>
      </c>
      <c r="E3820" s="9" t="s">
        <v>6</v>
      </c>
      <c r="F3820" s="15" t="s">
        <v>45</v>
      </c>
      <c r="G3820" s="15" t="s">
        <v>46</v>
      </c>
      <c r="H3820" s="77" t="s">
        <v>951</v>
      </c>
      <c r="I3820" s="82"/>
    </row>
    <row r="3821" spans="1:9">
      <c r="A3821" s="21" t="s">
        <v>955</v>
      </c>
      <c r="B3821" s="17">
        <v>200</v>
      </c>
      <c r="C3821" s="15" t="s">
        <v>44</v>
      </c>
      <c r="D3821" s="9" t="s">
        <v>13</v>
      </c>
      <c r="E3821" s="9" t="s">
        <v>6</v>
      </c>
      <c r="F3821" s="15" t="s">
        <v>45</v>
      </c>
      <c r="G3821" s="15" t="s">
        <v>46</v>
      </c>
      <c r="H3821" s="77" t="s">
        <v>951</v>
      </c>
      <c r="I3821" s="82"/>
    </row>
    <row r="3822" spans="1:9">
      <c r="A3822" s="21" t="s">
        <v>956</v>
      </c>
      <c r="B3822" s="17">
        <v>110</v>
      </c>
      <c r="C3822" s="15" t="s">
        <v>44</v>
      </c>
      <c r="D3822" s="9" t="s">
        <v>13</v>
      </c>
      <c r="E3822" s="9" t="s">
        <v>6</v>
      </c>
      <c r="F3822" s="15" t="s">
        <v>45</v>
      </c>
      <c r="G3822" s="15" t="s">
        <v>46</v>
      </c>
      <c r="H3822" s="77" t="s">
        <v>951</v>
      </c>
      <c r="I3822" s="82"/>
    </row>
    <row r="3823" spans="1:9">
      <c r="A3823" s="21" t="s">
        <v>957</v>
      </c>
      <c r="B3823" s="17">
        <v>100</v>
      </c>
      <c r="C3823" s="15" t="s">
        <v>44</v>
      </c>
      <c r="D3823" s="9" t="s">
        <v>13</v>
      </c>
      <c r="E3823" s="9" t="s">
        <v>6</v>
      </c>
      <c r="F3823" s="15" t="s">
        <v>45</v>
      </c>
      <c r="G3823" s="15" t="s">
        <v>46</v>
      </c>
      <c r="H3823" s="77" t="s">
        <v>951</v>
      </c>
      <c r="I3823" s="82"/>
    </row>
    <row r="3824" spans="1:9" ht="15" customHeight="1">
      <c r="A3824" s="21" t="s">
        <v>958</v>
      </c>
      <c r="B3824" s="17">
        <v>300</v>
      </c>
      <c r="C3824" s="15" t="s">
        <v>44</v>
      </c>
      <c r="D3824" s="9" t="s">
        <v>13</v>
      </c>
      <c r="E3824" s="9" t="s">
        <v>6</v>
      </c>
      <c r="F3824" s="15" t="s">
        <v>45</v>
      </c>
      <c r="G3824" s="15" t="s">
        <v>46</v>
      </c>
      <c r="H3824" s="77" t="s">
        <v>951</v>
      </c>
      <c r="I3824" s="82"/>
    </row>
    <row r="3825" spans="1:9" ht="15" customHeight="1">
      <c r="A3825" s="21" t="s">
        <v>959</v>
      </c>
      <c r="B3825" s="17">
        <v>50</v>
      </c>
      <c r="C3825" s="15" t="s">
        <v>44</v>
      </c>
      <c r="D3825" s="9" t="s">
        <v>13</v>
      </c>
      <c r="E3825" s="9" t="s">
        <v>6</v>
      </c>
      <c r="F3825" s="15" t="s">
        <v>45</v>
      </c>
      <c r="G3825" s="15" t="s">
        <v>46</v>
      </c>
      <c r="H3825" s="77" t="s">
        <v>951</v>
      </c>
      <c r="I3825" s="82"/>
    </row>
    <row r="3826" spans="1:9" ht="15" customHeight="1">
      <c r="A3826" s="22" t="s">
        <v>960</v>
      </c>
      <c r="B3826" s="17">
        <v>50</v>
      </c>
      <c r="C3826" s="15" t="s">
        <v>44</v>
      </c>
      <c r="D3826" s="9" t="s">
        <v>13</v>
      </c>
      <c r="E3826" s="9" t="s">
        <v>6</v>
      </c>
      <c r="F3826" s="15" t="s">
        <v>45</v>
      </c>
      <c r="G3826" s="15" t="s">
        <v>46</v>
      </c>
      <c r="H3826" s="77" t="s">
        <v>951</v>
      </c>
      <c r="I3826" s="82"/>
    </row>
    <row r="3827" spans="1:9" ht="15" customHeight="1">
      <c r="A3827" s="22" t="s">
        <v>3474</v>
      </c>
      <c r="B3827" s="17">
        <v>100</v>
      </c>
      <c r="C3827" s="15" t="s">
        <v>44</v>
      </c>
      <c r="D3827" s="9" t="s">
        <v>13</v>
      </c>
      <c r="E3827" s="9" t="s">
        <v>6</v>
      </c>
      <c r="F3827" s="15" t="s">
        <v>45</v>
      </c>
      <c r="G3827" s="15" t="s">
        <v>46</v>
      </c>
      <c r="H3827" s="77" t="s">
        <v>951</v>
      </c>
      <c r="I3827" s="82"/>
    </row>
    <row r="3828" spans="1:9" ht="15" customHeight="1">
      <c r="A3828" s="22" t="s">
        <v>3475</v>
      </c>
      <c r="B3828" s="17">
        <v>700</v>
      </c>
      <c r="C3828" s="15" t="s">
        <v>44</v>
      </c>
      <c r="D3828" s="9" t="s">
        <v>13</v>
      </c>
      <c r="E3828" s="9" t="s">
        <v>6</v>
      </c>
      <c r="F3828" s="15" t="s">
        <v>45</v>
      </c>
      <c r="G3828" s="15" t="s">
        <v>46</v>
      </c>
      <c r="H3828" s="77" t="s">
        <v>951</v>
      </c>
      <c r="I3828" s="82"/>
    </row>
    <row r="3829" spans="1:9" ht="15" customHeight="1">
      <c r="A3829" s="22" t="s">
        <v>3476</v>
      </c>
      <c r="B3829" s="17">
        <v>30</v>
      </c>
      <c r="C3829" s="15" t="s">
        <v>44</v>
      </c>
      <c r="D3829" s="9" t="s">
        <v>13</v>
      </c>
      <c r="E3829" s="9" t="s">
        <v>6</v>
      </c>
      <c r="F3829" s="15" t="s">
        <v>45</v>
      </c>
      <c r="G3829" s="15" t="s">
        <v>46</v>
      </c>
      <c r="H3829" s="77" t="s">
        <v>951</v>
      </c>
      <c r="I3829" s="82"/>
    </row>
    <row r="3830" spans="1:9" ht="15" customHeight="1">
      <c r="A3830" s="22" t="s">
        <v>3477</v>
      </c>
      <c r="B3830" s="17">
        <v>150</v>
      </c>
      <c r="C3830" s="15" t="s">
        <v>44</v>
      </c>
      <c r="D3830" s="9" t="s">
        <v>13</v>
      </c>
      <c r="E3830" s="9" t="s">
        <v>6</v>
      </c>
      <c r="F3830" s="15" t="s">
        <v>45</v>
      </c>
      <c r="G3830" s="15" t="s">
        <v>46</v>
      </c>
      <c r="H3830" s="77" t="s">
        <v>951</v>
      </c>
      <c r="I3830" s="82"/>
    </row>
    <row r="3831" spans="1:9" ht="15" customHeight="1">
      <c r="A3831" s="22" t="s">
        <v>3478</v>
      </c>
      <c r="B3831" s="17">
        <v>140</v>
      </c>
      <c r="C3831" s="15" t="s">
        <v>44</v>
      </c>
      <c r="D3831" s="9" t="s">
        <v>13</v>
      </c>
      <c r="E3831" s="9" t="s">
        <v>6</v>
      </c>
      <c r="F3831" s="15" t="s">
        <v>45</v>
      </c>
      <c r="G3831" s="15" t="s">
        <v>46</v>
      </c>
      <c r="H3831" s="77" t="s">
        <v>951</v>
      </c>
      <c r="I3831" s="82"/>
    </row>
    <row r="3832" spans="1:9" ht="15" customHeight="1">
      <c r="A3832" s="22" t="s">
        <v>3479</v>
      </c>
      <c r="B3832" s="17">
        <v>50</v>
      </c>
      <c r="C3832" s="15" t="s">
        <v>44</v>
      </c>
      <c r="D3832" s="9" t="s">
        <v>13</v>
      </c>
      <c r="E3832" s="9" t="s">
        <v>6</v>
      </c>
      <c r="F3832" s="15" t="s">
        <v>45</v>
      </c>
      <c r="G3832" s="15" t="s">
        <v>46</v>
      </c>
      <c r="H3832" s="77" t="s">
        <v>951</v>
      </c>
      <c r="I3832" s="82"/>
    </row>
    <row r="3833" spans="1:9" ht="15" customHeight="1">
      <c r="A3833" s="22" t="s">
        <v>3480</v>
      </c>
      <c r="B3833" s="17">
        <v>100</v>
      </c>
      <c r="C3833" s="15" t="s">
        <v>44</v>
      </c>
      <c r="D3833" s="9" t="s">
        <v>13</v>
      </c>
      <c r="E3833" s="9" t="s">
        <v>6</v>
      </c>
      <c r="F3833" s="15" t="s">
        <v>45</v>
      </c>
      <c r="G3833" s="15" t="s">
        <v>46</v>
      </c>
      <c r="H3833" s="77" t="s">
        <v>951</v>
      </c>
      <c r="I3833" s="82"/>
    </row>
    <row r="3834" spans="1:9" ht="15" customHeight="1">
      <c r="A3834" s="22" t="s">
        <v>3483</v>
      </c>
      <c r="B3834" s="17">
        <v>50</v>
      </c>
      <c r="C3834" s="15" t="s">
        <v>44</v>
      </c>
      <c r="D3834" s="9" t="s">
        <v>13</v>
      </c>
      <c r="E3834" s="9" t="s">
        <v>6</v>
      </c>
      <c r="F3834" s="15" t="s">
        <v>45</v>
      </c>
      <c r="G3834" s="15" t="s">
        <v>46</v>
      </c>
      <c r="H3834" s="77" t="s">
        <v>951</v>
      </c>
      <c r="I3834" s="82"/>
    </row>
    <row r="3835" spans="1:9" ht="15" customHeight="1">
      <c r="A3835" s="22" t="s">
        <v>3484</v>
      </c>
      <c r="B3835" s="17">
        <v>100</v>
      </c>
      <c r="C3835" s="15" t="s">
        <v>44</v>
      </c>
      <c r="D3835" s="9" t="s">
        <v>13</v>
      </c>
      <c r="E3835" s="9" t="s">
        <v>6</v>
      </c>
      <c r="F3835" s="15" t="s">
        <v>45</v>
      </c>
      <c r="G3835" s="15" t="s">
        <v>46</v>
      </c>
      <c r="H3835" s="77" t="s">
        <v>951</v>
      </c>
      <c r="I3835" s="82"/>
    </row>
    <row r="3836" spans="1:9" ht="15" customHeight="1">
      <c r="A3836" s="22" t="s">
        <v>3485</v>
      </c>
      <c r="B3836" s="17">
        <v>1600</v>
      </c>
      <c r="C3836" s="15" t="s">
        <v>44</v>
      </c>
      <c r="D3836" s="9" t="s">
        <v>13</v>
      </c>
      <c r="E3836" s="9" t="s">
        <v>6</v>
      </c>
      <c r="F3836" s="15" t="s">
        <v>45</v>
      </c>
      <c r="G3836" s="15" t="s">
        <v>46</v>
      </c>
      <c r="H3836" s="77" t="s">
        <v>951</v>
      </c>
      <c r="I3836" s="82"/>
    </row>
    <row r="3837" spans="1:9" ht="15" customHeight="1">
      <c r="A3837" s="22" t="s">
        <v>961</v>
      </c>
      <c r="B3837" s="17">
        <v>50</v>
      </c>
      <c r="C3837" s="15" t="s">
        <v>44</v>
      </c>
      <c r="D3837" s="9" t="s">
        <v>13</v>
      </c>
      <c r="E3837" s="9" t="s">
        <v>6</v>
      </c>
      <c r="F3837" s="15" t="s">
        <v>45</v>
      </c>
      <c r="G3837" s="15" t="s">
        <v>46</v>
      </c>
      <c r="H3837" s="77" t="s">
        <v>951</v>
      </c>
      <c r="I3837" s="83">
        <f>B3837+B3826+B3825+B3824+B3823+B3822+B3821+B3820+B3819+B3818+B3817+B3827+B3828+B3829+B3830+B3831+B3832+B3833+B3834+B3835+B3836</f>
        <v>4536</v>
      </c>
    </row>
    <row r="3838" spans="1:9" ht="15" customHeight="1">
      <c r="A3838" s="21" t="s">
        <v>962</v>
      </c>
      <c r="B3838" s="17">
        <v>25</v>
      </c>
      <c r="C3838" s="15" t="s">
        <v>44</v>
      </c>
      <c r="D3838" s="9" t="s">
        <v>13</v>
      </c>
      <c r="E3838" s="9" t="s">
        <v>6</v>
      </c>
      <c r="F3838" s="15" t="s">
        <v>45</v>
      </c>
      <c r="G3838" s="15" t="s">
        <v>46</v>
      </c>
      <c r="H3838" s="77" t="s">
        <v>175</v>
      </c>
      <c r="I3838" s="82"/>
    </row>
    <row r="3839" spans="1:9" ht="15" customHeight="1">
      <c r="A3839" s="21" t="s">
        <v>2796</v>
      </c>
      <c r="B3839" s="17">
        <v>15</v>
      </c>
      <c r="C3839" s="15" t="s">
        <v>44</v>
      </c>
      <c r="D3839" s="9" t="s">
        <v>13</v>
      </c>
      <c r="E3839" s="9" t="s">
        <v>6</v>
      </c>
      <c r="F3839" s="15" t="s">
        <v>45</v>
      </c>
      <c r="G3839" s="15" t="s">
        <v>46</v>
      </c>
      <c r="H3839" s="77" t="s">
        <v>175</v>
      </c>
      <c r="I3839" s="82"/>
    </row>
    <row r="3840" spans="1:9" ht="15" customHeight="1">
      <c r="A3840" s="61" t="s">
        <v>174</v>
      </c>
      <c r="B3840" s="17">
        <v>25</v>
      </c>
      <c r="C3840" s="15" t="s">
        <v>44</v>
      </c>
      <c r="D3840" s="9" t="s">
        <v>13</v>
      </c>
      <c r="E3840" s="9" t="s">
        <v>6</v>
      </c>
      <c r="F3840" s="15" t="s">
        <v>45</v>
      </c>
      <c r="G3840" s="15" t="s">
        <v>46</v>
      </c>
      <c r="H3840" s="77" t="s">
        <v>175</v>
      </c>
      <c r="I3840" s="82"/>
    </row>
    <row r="3841" spans="1:9" ht="15" customHeight="1">
      <c r="A3841" s="61" t="s">
        <v>963</v>
      </c>
      <c r="B3841" s="17">
        <v>25</v>
      </c>
      <c r="C3841" s="15" t="s">
        <v>44</v>
      </c>
      <c r="D3841" s="9" t="s">
        <v>13</v>
      </c>
      <c r="E3841" s="9" t="s">
        <v>6</v>
      </c>
      <c r="F3841" s="15" t="s">
        <v>45</v>
      </c>
      <c r="G3841" s="15" t="s">
        <v>46</v>
      </c>
      <c r="H3841" s="77" t="s">
        <v>175</v>
      </c>
      <c r="I3841" s="82"/>
    </row>
    <row r="3842" spans="1:9" ht="15" customHeight="1">
      <c r="A3842" s="61" t="s">
        <v>964</v>
      </c>
      <c r="B3842" s="17">
        <v>12.5</v>
      </c>
      <c r="C3842" s="15" t="s">
        <v>44</v>
      </c>
      <c r="D3842" s="9" t="s">
        <v>13</v>
      </c>
      <c r="E3842" s="9" t="s">
        <v>6</v>
      </c>
      <c r="F3842" s="15" t="s">
        <v>45</v>
      </c>
      <c r="G3842" s="15" t="s">
        <v>46</v>
      </c>
      <c r="H3842" s="77" t="s">
        <v>175</v>
      </c>
      <c r="I3842" s="82"/>
    </row>
    <row r="3843" spans="1:9" ht="15" customHeight="1">
      <c r="A3843" s="21" t="s">
        <v>965</v>
      </c>
      <c r="B3843" s="17">
        <v>40</v>
      </c>
      <c r="C3843" s="15" t="s">
        <v>44</v>
      </c>
      <c r="D3843" s="9" t="s">
        <v>13</v>
      </c>
      <c r="E3843" s="9" t="s">
        <v>6</v>
      </c>
      <c r="F3843" s="15" t="s">
        <v>45</v>
      </c>
      <c r="G3843" s="15" t="s">
        <v>46</v>
      </c>
      <c r="H3843" s="77" t="s">
        <v>175</v>
      </c>
      <c r="I3843" s="82"/>
    </row>
    <row r="3844" spans="1:9" ht="15" customHeight="1">
      <c r="A3844" s="61" t="s">
        <v>966</v>
      </c>
      <c r="B3844" s="17">
        <v>6</v>
      </c>
      <c r="C3844" s="15" t="s">
        <v>44</v>
      </c>
      <c r="D3844" s="9" t="s">
        <v>13</v>
      </c>
      <c r="E3844" s="9" t="s">
        <v>6</v>
      </c>
      <c r="F3844" s="15" t="s">
        <v>45</v>
      </c>
      <c r="G3844" s="15" t="s">
        <v>46</v>
      </c>
      <c r="H3844" s="77" t="s">
        <v>175</v>
      </c>
      <c r="I3844" s="82"/>
    </row>
    <row r="3845" spans="1:9" ht="15" customHeight="1">
      <c r="A3845" s="61" t="s">
        <v>967</v>
      </c>
      <c r="B3845" s="17">
        <v>5</v>
      </c>
      <c r="C3845" s="15" t="s">
        <v>44</v>
      </c>
      <c r="D3845" s="9" t="s">
        <v>13</v>
      </c>
      <c r="E3845" s="9" t="s">
        <v>6</v>
      </c>
      <c r="F3845" s="15" t="s">
        <v>45</v>
      </c>
      <c r="G3845" s="15" t="s">
        <v>46</v>
      </c>
      <c r="H3845" s="77" t="s">
        <v>175</v>
      </c>
      <c r="I3845" s="82"/>
    </row>
    <row r="3846" spans="1:9" ht="15" customHeight="1">
      <c r="A3846" s="21" t="s">
        <v>968</v>
      </c>
      <c r="B3846" s="17">
        <v>10</v>
      </c>
      <c r="C3846" s="15" t="s">
        <v>44</v>
      </c>
      <c r="D3846" s="9" t="s">
        <v>13</v>
      </c>
      <c r="E3846" s="9" t="s">
        <v>6</v>
      </c>
      <c r="F3846" s="15" t="s">
        <v>45</v>
      </c>
      <c r="G3846" s="15" t="s">
        <v>46</v>
      </c>
      <c r="H3846" s="77" t="s">
        <v>175</v>
      </c>
      <c r="I3846" s="82"/>
    </row>
    <row r="3847" spans="1:9" ht="15" customHeight="1">
      <c r="A3847" s="21" t="s">
        <v>176</v>
      </c>
      <c r="B3847" s="17">
        <v>14</v>
      </c>
      <c r="C3847" s="15" t="s">
        <v>44</v>
      </c>
      <c r="D3847" s="9" t="s">
        <v>13</v>
      </c>
      <c r="E3847" s="9" t="s">
        <v>6</v>
      </c>
      <c r="F3847" s="15" t="s">
        <v>45</v>
      </c>
      <c r="G3847" s="15" t="s">
        <v>46</v>
      </c>
      <c r="H3847" s="77" t="s">
        <v>175</v>
      </c>
      <c r="I3847" s="82"/>
    </row>
    <row r="3848" spans="1:9" ht="15.75" customHeight="1">
      <c r="A3848" s="21" t="s">
        <v>372</v>
      </c>
      <c r="B3848" s="17">
        <v>15</v>
      </c>
      <c r="C3848" s="15" t="s">
        <v>44</v>
      </c>
      <c r="D3848" s="9" t="s">
        <v>13</v>
      </c>
      <c r="E3848" s="9" t="s">
        <v>6</v>
      </c>
      <c r="F3848" s="15" t="s">
        <v>45</v>
      </c>
      <c r="G3848" s="15" t="s">
        <v>46</v>
      </c>
      <c r="H3848" s="77" t="s">
        <v>175</v>
      </c>
      <c r="I3848" s="82"/>
    </row>
    <row r="3849" spans="1:9">
      <c r="A3849" s="21" t="s">
        <v>969</v>
      </c>
      <c r="B3849" s="17">
        <v>16</v>
      </c>
      <c r="C3849" s="15" t="s">
        <v>44</v>
      </c>
      <c r="D3849" s="9" t="s">
        <v>13</v>
      </c>
      <c r="E3849" s="9" t="s">
        <v>6</v>
      </c>
      <c r="F3849" s="15" t="s">
        <v>45</v>
      </c>
      <c r="G3849" s="15" t="s">
        <v>46</v>
      </c>
      <c r="H3849" s="77" t="s">
        <v>175</v>
      </c>
      <c r="I3849" s="82"/>
    </row>
    <row r="3850" spans="1:9">
      <c r="A3850" s="21" t="s">
        <v>970</v>
      </c>
      <c r="B3850" s="17">
        <v>6</v>
      </c>
      <c r="C3850" s="15" t="s">
        <v>44</v>
      </c>
      <c r="D3850" s="9" t="s">
        <v>13</v>
      </c>
      <c r="E3850" s="9" t="s">
        <v>6</v>
      </c>
      <c r="F3850" s="15" t="s">
        <v>45</v>
      </c>
      <c r="G3850" s="15" t="s">
        <v>46</v>
      </c>
      <c r="H3850" s="77" t="s">
        <v>175</v>
      </c>
      <c r="I3850" s="82"/>
    </row>
    <row r="3851" spans="1:9">
      <c r="A3851" s="21" t="s">
        <v>971</v>
      </c>
      <c r="B3851" s="17">
        <v>6</v>
      </c>
      <c r="C3851" s="15" t="s">
        <v>44</v>
      </c>
      <c r="D3851" s="9" t="s">
        <v>13</v>
      </c>
      <c r="E3851" s="9" t="s">
        <v>6</v>
      </c>
      <c r="F3851" s="15" t="s">
        <v>45</v>
      </c>
      <c r="G3851" s="15" t="s">
        <v>46</v>
      </c>
      <c r="H3851" s="77" t="s">
        <v>175</v>
      </c>
      <c r="I3851" s="82"/>
    </row>
    <row r="3852" spans="1:9">
      <c r="A3852" s="21" t="s">
        <v>647</v>
      </c>
      <c r="B3852" s="17">
        <v>6</v>
      </c>
      <c r="C3852" s="15" t="s">
        <v>44</v>
      </c>
      <c r="D3852" s="9" t="s">
        <v>13</v>
      </c>
      <c r="E3852" s="9" t="s">
        <v>6</v>
      </c>
      <c r="F3852" s="15" t="s">
        <v>45</v>
      </c>
      <c r="G3852" s="15" t="s">
        <v>46</v>
      </c>
      <c r="H3852" s="77" t="s">
        <v>175</v>
      </c>
      <c r="I3852" s="82"/>
    </row>
    <row r="3853" spans="1:9">
      <c r="A3853" s="21" t="s">
        <v>318</v>
      </c>
      <c r="B3853" s="17">
        <v>10</v>
      </c>
      <c r="C3853" s="15" t="s">
        <v>44</v>
      </c>
      <c r="D3853" s="9" t="s">
        <v>13</v>
      </c>
      <c r="E3853" s="9" t="s">
        <v>6</v>
      </c>
      <c r="F3853" s="15" t="s">
        <v>45</v>
      </c>
      <c r="G3853" s="15" t="s">
        <v>46</v>
      </c>
      <c r="H3853" s="77" t="s">
        <v>175</v>
      </c>
      <c r="I3853" s="82"/>
    </row>
    <row r="3854" spans="1:9">
      <c r="A3854" s="61" t="s">
        <v>972</v>
      </c>
      <c r="B3854" s="17">
        <v>18</v>
      </c>
      <c r="C3854" s="15" t="s">
        <v>44</v>
      </c>
      <c r="D3854" s="9" t="s">
        <v>13</v>
      </c>
      <c r="E3854" s="9" t="s">
        <v>6</v>
      </c>
      <c r="F3854" s="15" t="s">
        <v>45</v>
      </c>
      <c r="G3854" s="15" t="s">
        <v>46</v>
      </c>
      <c r="H3854" s="77" t="s">
        <v>175</v>
      </c>
      <c r="I3854" s="82"/>
    </row>
    <row r="3855" spans="1:9">
      <c r="A3855" s="61" t="s">
        <v>973</v>
      </c>
      <c r="B3855" s="17">
        <v>18</v>
      </c>
      <c r="C3855" s="15" t="s">
        <v>44</v>
      </c>
      <c r="D3855" s="9" t="s">
        <v>13</v>
      </c>
      <c r="E3855" s="9" t="s">
        <v>6</v>
      </c>
      <c r="F3855" s="15" t="s">
        <v>45</v>
      </c>
      <c r="G3855" s="15" t="s">
        <v>46</v>
      </c>
      <c r="H3855" s="77" t="s">
        <v>175</v>
      </c>
      <c r="I3855" s="82"/>
    </row>
    <row r="3856" spans="1:9" ht="15" customHeight="1">
      <c r="A3856" s="61" t="s">
        <v>974</v>
      </c>
      <c r="B3856" s="17">
        <v>18</v>
      </c>
      <c r="C3856" s="15" t="s">
        <v>44</v>
      </c>
      <c r="D3856" s="9" t="s">
        <v>13</v>
      </c>
      <c r="E3856" s="9" t="s">
        <v>6</v>
      </c>
      <c r="F3856" s="15" t="s">
        <v>45</v>
      </c>
      <c r="G3856" s="15" t="s">
        <v>46</v>
      </c>
      <c r="H3856" s="77" t="s">
        <v>175</v>
      </c>
      <c r="I3856" s="82"/>
    </row>
    <row r="3857" spans="1:9">
      <c r="A3857" s="61" t="s">
        <v>975</v>
      </c>
      <c r="B3857" s="17">
        <v>18</v>
      </c>
      <c r="C3857" s="15" t="s">
        <v>44</v>
      </c>
      <c r="D3857" s="9" t="s">
        <v>13</v>
      </c>
      <c r="E3857" s="9" t="s">
        <v>6</v>
      </c>
      <c r="F3857" s="15" t="s">
        <v>45</v>
      </c>
      <c r="G3857" s="15" t="s">
        <v>46</v>
      </c>
      <c r="H3857" s="77" t="s">
        <v>175</v>
      </c>
      <c r="I3857" s="82"/>
    </row>
    <row r="3858" spans="1:9">
      <c r="A3858" s="61" t="s">
        <v>976</v>
      </c>
      <c r="B3858" s="17">
        <v>18</v>
      </c>
      <c r="C3858" s="15" t="s">
        <v>44</v>
      </c>
      <c r="D3858" s="9" t="s">
        <v>13</v>
      </c>
      <c r="E3858" s="9" t="s">
        <v>6</v>
      </c>
      <c r="F3858" s="15" t="s">
        <v>45</v>
      </c>
      <c r="G3858" s="15" t="s">
        <v>46</v>
      </c>
      <c r="H3858" s="77" t="s">
        <v>175</v>
      </c>
      <c r="I3858" s="82"/>
    </row>
    <row r="3859" spans="1:9">
      <c r="A3859" s="61" t="s">
        <v>977</v>
      </c>
      <c r="B3859" s="17">
        <v>18</v>
      </c>
      <c r="C3859" s="15" t="s">
        <v>44</v>
      </c>
      <c r="D3859" s="9" t="s">
        <v>13</v>
      </c>
      <c r="E3859" s="9" t="s">
        <v>6</v>
      </c>
      <c r="F3859" s="15" t="s">
        <v>45</v>
      </c>
      <c r="G3859" s="15" t="s">
        <v>46</v>
      </c>
      <c r="H3859" s="77" t="s">
        <v>175</v>
      </c>
      <c r="I3859" s="82"/>
    </row>
    <row r="3860" spans="1:9">
      <c r="A3860" s="61" t="s">
        <v>978</v>
      </c>
      <c r="B3860" s="17">
        <v>18</v>
      </c>
      <c r="C3860" s="15" t="s">
        <v>44</v>
      </c>
      <c r="D3860" s="9" t="s">
        <v>13</v>
      </c>
      <c r="E3860" s="9" t="s">
        <v>6</v>
      </c>
      <c r="F3860" s="15" t="s">
        <v>45</v>
      </c>
      <c r="G3860" s="15" t="s">
        <v>46</v>
      </c>
      <c r="H3860" s="77" t="s">
        <v>175</v>
      </c>
      <c r="I3860" s="82"/>
    </row>
    <row r="3861" spans="1:9" ht="15.75" customHeight="1">
      <c r="A3861" s="61" t="s">
        <v>979</v>
      </c>
      <c r="B3861" s="17">
        <v>18</v>
      </c>
      <c r="C3861" s="15" t="s">
        <v>44</v>
      </c>
      <c r="D3861" s="9" t="s">
        <v>13</v>
      </c>
      <c r="E3861" s="9" t="s">
        <v>6</v>
      </c>
      <c r="F3861" s="15" t="s">
        <v>45</v>
      </c>
      <c r="G3861" s="15" t="s">
        <v>46</v>
      </c>
      <c r="H3861" s="77" t="s">
        <v>175</v>
      </c>
      <c r="I3861" s="82"/>
    </row>
    <row r="3862" spans="1:9" ht="14.25" customHeight="1">
      <c r="A3862" s="21" t="s">
        <v>373</v>
      </c>
      <c r="B3862" s="17">
        <v>16</v>
      </c>
      <c r="C3862" s="15" t="s">
        <v>44</v>
      </c>
      <c r="D3862" s="9" t="s">
        <v>13</v>
      </c>
      <c r="E3862" s="9" t="s">
        <v>6</v>
      </c>
      <c r="F3862" s="15" t="s">
        <v>45</v>
      </c>
      <c r="G3862" s="15" t="s">
        <v>46</v>
      </c>
      <c r="H3862" s="77" t="s">
        <v>175</v>
      </c>
      <c r="I3862" s="82"/>
    </row>
    <row r="3863" spans="1:9">
      <c r="A3863" s="61" t="s">
        <v>980</v>
      </c>
      <c r="B3863" s="17">
        <v>20</v>
      </c>
      <c r="C3863" s="15" t="s">
        <v>44</v>
      </c>
      <c r="D3863" s="9" t="s">
        <v>13</v>
      </c>
      <c r="E3863" s="9" t="s">
        <v>6</v>
      </c>
      <c r="F3863" s="15" t="s">
        <v>45</v>
      </c>
      <c r="G3863" s="15" t="s">
        <v>46</v>
      </c>
      <c r="H3863" s="77" t="s">
        <v>175</v>
      </c>
      <c r="I3863" s="82"/>
    </row>
    <row r="3864" spans="1:9" ht="15" customHeight="1">
      <c r="A3864" s="61" t="s">
        <v>981</v>
      </c>
      <c r="B3864" s="17">
        <v>20</v>
      </c>
      <c r="C3864" s="15" t="s">
        <v>44</v>
      </c>
      <c r="D3864" s="9" t="s">
        <v>13</v>
      </c>
      <c r="E3864" s="9" t="s">
        <v>6</v>
      </c>
      <c r="F3864" s="15" t="s">
        <v>45</v>
      </c>
      <c r="G3864" s="15" t="s">
        <v>46</v>
      </c>
      <c r="H3864" s="77" t="s">
        <v>175</v>
      </c>
      <c r="I3864" s="82"/>
    </row>
    <row r="3865" spans="1:9" ht="15" customHeight="1">
      <c r="A3865" s="21" t="s">
        <v>982</v>
      </c>
      <c r="B3865" s="17">
        <v>5</v>
      </c>
      <c r="C3865" s="15" t="s">
        <v>44</v>
      </c>
      <c r="D3865" s="9" t="s">
        <v>13</v>
      </c>
      <c r="E3865" s="9" t="s">
        <v>6</v>
      </c>
      <c r="F3865" s="15" t="s">
        <v>45</v>
      </c>
      <c r="G3865" s="15" t="s">
        <v>46</v>
      </c>
      <c r="H3865" s="77" t="s">
        <v>175</v>
      </c>
      <c r="I3865" s="82"/>
    </row>
    <row r="3866" spans="1:9" ht="15" customHeight="1">
      <c r="A3866" s="21" t="s">
        <v>983</v>
      </c>
      <c r="B3866" s="17">
        <v>7.5</v>
      </c>
      <c r="C3866" s="15" t="s">
        <v>44</v>
      </c>
      <c r="D3866" s="9" t="s">
        <v>13</v>
      </c>
      <c r="E3866" s="9" t="s">
        <v>6</v>
      </c>
      <c r="F3866" s="15" t="s">
        <v>45</v>
      </c>
      <c r="G3866" s="15" t="s">
        <v>46</v>
      </c>
      <c r="H3866" s="77" t="s">
        <v>175</v>
      </c>
      <c r="I3866" s="82"/>
    </row>
    <row r="3867" spans="1:9">
      <c r="A3867" s="21" t="s">
        <v>309</v>
      </c>
      <c r="B3867" s="17">
        <v>7.5</v>
      </c>
      <c r="C3867" s="15" t="s">
        <v>44</v>
      </c>
      <c r="D3867" s="9" t="s">
        <v>13</v>
      </c>
      <c r="E3867" s="9" t="s">
        <v>6</v>
      </c>
      <c r="F3867" s="15" t="s">
        <v>45</v>
      </c>
      <c r="G3867" s="15" t="s">
        <v>46</v>
      </c>
      <c r="H3867" s="77" t="s">
        <v>175</v>
      </c>
      <c r="I3867" s="82"/>
    </row>
    <row r="3868" spans="1:9">
      <c r="A3868" s="21" t="s">
        <v>984</v>
      </c>
      <c r="B3868" s="17">
        <v>15</v>
      </c>
      <c r="C3868" s="15" t="s">
        <v>44</v>
      </c>
      <c r="D3868" s="9" t="s">
        <v>13</v>
      </c>
      <c r="E3868" s="9" t="s">
        <v>6</v>
      </c>
      <c r="F3868" s="15" t="s">
        <v>45</v>
      </c>
      <c r="G3868" s="15" t="s">
        <v>46</v>
      </c>
      <c r="H3868" s="77" t="s">
        <v>175</v>
      </c>
      <c r="I3868" s="82"/>
    </row>
    <row r="3869" spans="1:9">
      <c r="A3869" s="21" t="s">
        <v>985</v>
      </c>
      <c r="B3869" s="17">
        <v>20</v>
      </c>
      <c r="C3869" s="15" t="s">
        <v>44</v>
      </c>
      <c r="D3869" s="9" t="s">
        <v>13</v>
      </c>
      <c r="E3869" s="9" t="s">
        <v>6</v>
      </c>
      <c r="F3869" s="15" t="s">
        <v>45</v>
      </c>
      <c r="G3869" s="15" t="s">
        <v>46</v>
      </c>
      <c r="H3869" s="77" t="s">
        <v>175</v>
      </c>
      <c r="I3869" s="83">
        <f>B3869+B3865+B3864+B3863+B3862+B3861+B3860+B3859+B3858+B3857+B3856+B3855+B3854+B3853+B3852+B3851+B3850+B3849+B3848+B3847+B3846+B3845+B3844+B3843+B3842+B3841+B3840+B3839+B3838+B3868+B3867+B3866</f>
        <v>491.5</v>
      </c>
    </row>
    <row r="3870" spans="1:9">
      <c r="A3870" s="21" t="s">
        <v>986</v>
      </c>
      <c r="B3870" s="17">
        <v>150</v>
      </c>
      <c r="C3870" s="15" t="s">
        <v>44</v>
      </c>
      <c r="D3870" s="9" t="s">
        <v>13</v>
      </c>
      <c r="E3870" s="9" t="s">
        <v>6</v>
      </c>
      <c r="F3870" s="15" t="s">
        <v>45</v>
      </c>
      <c r="G3870" s="15" t="s">
        <v>46</v>
      </c>
      <c r="H3870" s="64">
        <v>54115</v>
      </c>
      <c r="I3870" s="82"/>
    </row>
    <row r="3871" spans="1:9">
      <c r="A3871" s="21" t="s">
        <v>987</v>
      </c>
      <c r="B3871" s="17">
        <v>200</v>
      </c>
      <c r="C3871" s="15" t="s">
        <v>44</v>
      </c>
      <c r="D3871" s="9" t="s">
        <v>13</v>
      </c>
      <c r="E3871" s="9" t="s">
        <v>6</v>
      </c>
      <c r="F3871" s="15" t="s">
        <v>45</v>
      </c>
      <c r="G3871" s="15" t="s">
        <v>46</v>
      </c>
      <c r="H3871" s="75">
        <v>54115</v>
      </c>
      <c r="I3871" s="83">
        <f>B3871+B3870</f>
        <v>350</v>
      </c>
    </row>
    <row r="3872" spans="1:9">
      <c r="A3872" s="21" t="s">
        <v>988</v>
      </c>
      <c r="B3872" s="17">
        <v>15</v>
      </c>
      <c r="C3872" s="15" t="s">
        <v>44</v>
      </c>
      <c r="D3872" s="9" t="s">
        <v>13</v>
      </c>
      <c r="E3872" s="9" t="s">
        <v>6</v>
      </c>
      <c r="F3872" s="15" t="s">
        <v>45</v>
      </c>
      <c r="G3872" s="15" t="s">
        <v>46</v>
      </c>
      <c r="H3872" s="75">
        <v>54119</v>
      </c>
      <c r="I3872" s="83">
        <f>B3872</f>
        <v>15</v>
      </c>
    </row>
    <row r="3873" spans="1:9">
      <c r="A3873" s="21" t="s">
        <v>989</v>
      </c>
      <c r="B3873" s="17">
        <v>100</v>
      </c>
      <c r="C3873" s="15" t="s">
        <v>44</v>
      </c>
      <c r="D3873" s="9" t="s">
        <v>13</v>
      </c>
      <c r="E3873" s="9" t="s">
        <v>6</v>
      </c>
      <c r="F3873" s="15" t="s">
        <v>45</v>
      </c>
      <c r="G3873" s="15" t="s">
        <v>46</v>
      </c>
      <c r="H3873" s="77" t="s">
        <v>180</v>
      </c>
      <c r="I3873" s="83">
        <f>B3873</f>
        <v>100</v>
      </c>
    </row>
    <row r="3874" spans="1:9">
      <c r="A3874" s="21" t="s">
        <v>921</v>
      </c>
      <c r="B3874" s="17">
        <v>420</v>
      </c>
      <c r="C3874" s="15" t="s">
        <v>44</v>
      </c>
      <c r="D3874" s="9" t="s">
        <v>13</v>
      </c>
      <c r="E3874" s="9" t="s">
        <v>6</v>
      </c>
      <c r="F3874" s="15" t="s">
        <v>45</v>
      </c>
      <c r="G3874" s="15" t="s">
        <v>46</v>
      </c>
      <c r="H3874" s="77" t="s">
        <v>922</v>
      </c>
      <c r="I3874" s="83">
        <f>B3874</f>
        <v>420</v>
      </c>
    </row>
    <row r="3875" spans="1:9">
      <c r="A3875" s="19" t="s">
        <v>516</v>
      </c>
      <c r="B3875" s="14">
        <v>400</v>
      </c>
      <c r="C3875" s="9" t="s">
        <v>44</v>
      </c>
      <c r="D3875" s="9" t="s">
        <v>13</v>
      </c>
      <c r="E3875" s="9" t="s">
        <v>6</v>
      </c>
      <c r="F3875" s="9" t="s">
        <v>45</v>
      </c>
      <c r="G3875" s="9" t="s">
        <v>46</v>
      </c>
      <c r="H3875" s="63" t="s">
        <v>254</v>
      </c>
      <c r="I3875" s="83">
        <f>B3875</f>
        <v>400</v>
      </c>
    </row>
    <row r="3876" spans="1:9">
      <c r="A3876" s="21" t="s">
        <v>3486</v>
      </c>
      <c r="B3876" s="17">
        <v>50</v>
      </c>
      <c r="C3876" s="15" t="s">
        <v>44</v>
      </c>
      <c r="D3876" s="9" t="s">
        <v>13</v>
      </c>
      <c r="E3876" s="9" t="s">
        <v>6</v>
      </c>
      <c r="F3876" s="15" t="s">
        <v>45</v>
      </c>
      <c r="G3876" s="15" t="s">
        <v>46</v>
      </c>
      <c r="H3876" s="77" t="s">
        <v>256</v>
      </c>
      <c r="I3876" s="83">
        <f>B3876</f>
        <v>50</v>
      </c>
    </row>
    <row r="3877" spans="1:9">
      <c r="A3877" s="22" t="s">
        <v>3481</v>
      </c>
      <c r="B3877" s="17">
        <v>300</v>
      </c>
      <c r="C3877" s="15" t="s">
        <v>44</v>
      </c>
      <c r="D3877" s="9" t="s">
        <v>13</v>
      </c>
      <c r="E3877" s="9" t="s">
        <v>6</v>
      </c>
      <c r="F3877" s="15" t="s">
        <v>45</v>
      </c>
      <c r="G3877" s="15" t="s">
        <v>46</v>
      </c>
      <c r="H3877" s="15" t="s">
        <v>3487</v>
      </c>
      <c r="I3877" s="86"/>
    </row>
    <row r="3878" spans="1:9">
      <c r="A3878" s="22" t="s">
        <v>3482</v>
      </c>
      <c r="B3878" s="17">
        <v>80</v>
      </c>
      <c r="C3878" s="15" t="s">
        <v>44</v>
      </c>
      <c r="D3878" s="9" t="s">
        <v>13</v>
      </c>
      <c r="E3878" s="9" t="s">
        <v>6</v>
      </c>
      <c r="F3878" s="15" t="s">
        <v>45</v>
      </c>
      <c r="G3878" s="15" t="s">
        <v>46</v>
      </c>
      <c r="H3878" s="15" t="s">
        <v>3487</v>
      </c>
      <c r="I3878" s="86"/>
    </row>
    <row r="3879" spans="1:9">
      <c r="A3879" s="214" t="s">
        <v>3492</v>
      </c>
      <c r="B3879" s="25">
        <v>250</v>
      </c>
      <c r="C3879" s="15" t="s">
        <v>44</v>
      </c>
      <c r="D3879" s="9" t="s">
        <v>13</v>
      </c>
      <c r="E3879" s="9" t="s">
        <v>6</v>
      </c>
      <c r="F3879" s="15" t="s">
        <v>45</v>
      </c>
      <c r="G3879" s="15" t="s">
        <v>46</v>
      </c>
      <c r="H3879" s="15" t="s">
        <v>3487</v>
      </c>
      <c r="I3879" s="86"/>
    </row>
    <row r="3880" spans="1:9">
      <c r="A3880" s="214" t="s">
        <v>3491</v>
      </c>
      <c r="B3880" s="25">
        <v>300</v>
      </c>
      <c r="C3880" s="15" t="s">
        <v>44</v>
      </c>
      <c r="D3880" s="9" t="s">
        <v>13</v>
      </c>
      <c r="E3880" s="9" t="s">
        <v>6</v>
      </c>
      <c r="F3880" s="15" t="s">
        <v>45</v>
      </c>
      <c r="G3880" s="15" t="s">
        <v>46</v>
      </c>
      <c r="H3880" s="69" t="s">
        <v>3487</v>
      </c>
      <c r="I3880" s="86"/>
    </row>
    <row r="3881" spans="1:9" ht="15.75" thickBot="1">
      <c r="A3881" s="437" t="s">
        <v>3490</v>
      </c>
      <c r="B3881" s="438">
        <v>800</v>
      </c>
      <c r="C3881" s="15" t="s">
        <v>44</v>
      </c>
      <c r="D3881" s="9" t="s">
        <v>13</v>
      </c>
      <c r="E3881" s="9" t="s">
        <v>6</v>
      </c>
      <c r="F3881" s="15" t="s">
        <v>45</v>
      </c>
      <c r="G3881" s="15" t="s">
        <v>46</v>
      </c>
      <c r="H3881" s="624" t="s">
        <v>3487</v>
      </c>
      <c r="I3881" s="133">
        <f>B3881+B3880+B3879+B3877+B3878</f>
        <v>1730</v>
      </c>
    </row>
    <row r="3882" spans="1:9" ht="24.75" customHeight="1" thickTop="1" thickBot="1">
      <c r="A3882" s="182" t="s">
        <v>3461</v>
      </c>
      <c r="B3882" s="169">
        <f>SUM(B3768:B3881)</f>
        <v>98631.489999999991</v>
      </c>
      <c r="C3882" s="170"/>
      <c r="D3882" s="170"/>
      <c r="E3882" s="170"/>
      <c r="F3882" s="170"/>
      <c r="G3882" s="170"/>
      <c r="H3882" s="170"/>
      <c r="I3882" s="8">
        <f>SUM(I3768:I3881)</f>
        <v>98631.489999999991</v>
      </c>
    </row>
    <row r="3883" spans="1:9" ht="15.75" thickTop="1">
      <c r="A3883" s="441"/>
      <c r="B3883" s="442"/>
      <c r="C3883" s="440"/>
      <c r="D3883" s="440"/>
      <c r="E3883" s="440"/>
      <c r="F3883" s="440"/>
      <c r="G3883" s="440"/>
      <c r="H3883" s="440"/>
      <c r="I3883" s="41"/>
    </row>
    <row r="3884" spans="1:9">
      <c r="A3884" s="441"/>
      <c r="B3884" s="442"/>
      <c r="C3884" s="440"/>
      <c r="D3884" s="440"/>
      <c r="E3884" s="440"/>
      <c r="F3884" s="440"/>
      <c r="G3884" s="440"/>
      <c r="H3884" s="440"/>
      <c r="I3884" s="41"/>
    </row>
    <row r="3885" spans="1:9">
      <c r="A3885" s="441"/>
      <c r="B3885" s="442"/>
      <c r="C3885" s="440"/>
      <c r="D3885" s="440"/>
      <c r="E3885" s="440"/>
      <c r="F3885" s="440"/>
      <c r="G3885" s="440"/>
      <c r="H3885" s="440"/>
      <c r="I3885" s="41"/>
    </row>
    <row r="3886" spans="1:9" ht="18.75" customHeight="1">
      <c r="A3886" s="441"/>
      <c r="B3886" s="442"/>
      <c r="C3886" s="440"/>
      <c r="D3886" s="440"/>
      <c r="E3886" s="440"/>
      <c r="F3886" s="440"/>
      <c r="G3886" s="440"/>
      <c r="H3886" s="440"/>
      <c r="I3886" s="41"/>
    </row>
    <row r="3887" spans="1:9">
      <c r="A3887" s="441"/>
      <c r="B3887" s="442"/>
      <c r="C3887" s="440"/>
      <c r="D3887" s="440"/>
      <c r="E3887" s="440"/>
      <c r="F3887" s="440"/>
      <c r="G3887" s="440"/>
      <c r="H3887" s="440"/>
      <c r="I3887" s="41"/>
    </row>
    <row r="3888" spans="1:9">
      <c r="A3888" s="441"/>
      <c r="B3888" s="442"/>
      <c r="C3888" s="440"/>
      <c r="D3888" s="440"/>
      <c r="E3888" s="440"/>
      <c r="F3888" s="440"/>
      <c r="G3888" s="440"/>
      <c r="H3888" s="440"/>
      <c r="I3888" s="41"/>
    </row>
    <row r="3889" spans="1:9" ht="16.5" customHeight="1">
      <c r="A3889" s="441"/>
      <c r="B3889" s="442"/>
      <c r="C3889" s="440"/>
      <c r="D3889" s="440"/>
      <c r="E3889" s="440"/>
      <c r="F3889" s="440"/>
      <c r="G3889" s="440"/>
      <c r="H3889" s="440"/>
      <c r="I3889" s="41"/>
    </row>
    <row r="3890" spans="1:9" ht="14.25" customHeight="1">
      <c r="A3890" s="441"/>
      <c r="B3890" s="442"/>
      <c r="C3890" s="440"/>
      <c r="D3890" s="440"/>
      <c r="E3890" s="440"/>
      <c r="F3890" s="440"/>
      <c r="G3890" s="440"/>
      <c r="H3890" s="440"/>
      <c r="I3890" s="41"/>
    </row>
    <row r="3891" spans="1:9" ht="15.75" customHeight="1">
      <c r="A3891" s="441"/>
      <c r="B3891" s="442"/>
      <c r="C3891" s="440"/>
      <c r="D3891" s="440"/>
      <c r="E3891" s="440"/>
      <c r="F3891" s="440"/>
      <c r="G3891" s="440"/>
      <c r="H3891" s="440"/>
      <c r="I3891" s="41"/>
    </row>
    <row r="3892" spans="1:9">
      <c r="A3892" s="441"/>
      <c r="B3892" s="442"/>
      <c r="C3892" s="440"/>
      <c r="D3892" s="440"/>
      <c r="E3892" s="440"/>
      <c r="F3892" s="440"/>
      <c r="G3892" s="440"/>
      <c r="H3892" s="440"/>
      <c r="I3892" s="41"/>
    </row>
    <row r="3893" spans="1:9">
      <c r="A3893" s="441"/>
      <c r="B3893" s="442"/>
      <c r="C3893" s="440"/>
      <c r="D3893" s="440"/>
      <c r="E3893" s="440"/>
      <c r="F3893" s="440"/>
      <c r="G3893" s="440"/>
      <c r="H3893" s="440"/>
      <c r="I3893" s="41"/>
    </row>
    <row r="3894" spans="1:9">
      <c r="A3894" s="441"/>
      <c r="B3894" s="442"/>
      <c r="C3894" s="440"/>
      <c r="D3894" s="440"/>
      <c r="E3894" s="440"/>
      <c r="F3894" s="440"/>
      <c r="G3894" s="440"/>
      <c r="H3894" s="440"/>
      <c r="I3894" s="41"/>
    </row>
    <row r="3895" spans="1:9">
      <c r="A3895" s="441"/>
      <c r="B3895" s="442"/>
      <c r="C3895" s="440"/>
      <c r="D3895" s="440"/>
      <c r="E3895" s="440"/>
      <c r="F3895" s="440"/>
      <c r="G3895" s="440"/>
      <c r="H3895" s="440"/>
      <c r="I3895" s="41"/>
    </row>
    <row r="3896" spans="1:9" ht="15.75" customHeight="1">
      <c r="A3896" s="441"/>
      <c r="B3896" s="442"/>
      <c r="C3896" s="440"/>
      <c r="D3896" s="440"/>
      <c r="E3896" s="440"/>
      <c r="F3896" s="440"/>
      <c r="G3896" s="440"/>
      <c r="H3896" s="440"/>
      <c r="I3896" s="41"/>
    </row>
    <row r="3897" spans="1:9" ht="15.75" customHeight="1">
      <c r="A3897" s="441"/>
      <c r="B3897" s="442"/>
      <c r="C3897" s="440"/>
      <c r="D3897" s="440"/>
      <c r="E3897" s="440"/>
      <c r="F3897" s="440"/>
      <c r="G3897" s="440"/>
      <c r="H3897" s="440"/>
      <c r="I3897" s="41"/>
    </row>
    <row r="3898" spans="1:9" ht="15.75" customHeight="1">
      <c r="A3898" s="441"/>
      <c r="B3898" s="442"/>
      <c r="C3898" s="440"/>
      <c r="D3898" s="440"/>
      <c r="E3898" s="440"/>
      <c r="F3898" s="440"/>
      <c r="G3898" s="440"/>
      <c r="H3898" s="440"/>
      <c r="I3898" s="41"/>
    </row>
    <row r="3899" spans="1:9" ht="15.75" customHeight="1">
      <c r="A3899" s="441"/>
      <c r="B3899" s="442"/>
      <c r="C3899" s="440"/>
      <c r="D3899" s="440"/>
      <c r="E3899" s="440"/>
      <c r="F3899" s="440"/>
      <c r="G3899" s="440"/>
      <c r="H3899" s="440"/>
      <c r="I3899" s="41"/>
    </row>
    <row r="3900" spans="1:9" ht="15.75" customHeight="1">
      <c r="A3900" s="441"/>
      <c r="B3900" s="442"/>
      <c r="C3900" s="440"/>
      <c r="D3900" s="440"/>
      <c r="E3900" s="440"/>
      <c r="F3900" s="440"/>
      <c r="G3900" s="440"/>
      <c r="H3900" s="440"/>
      <c r="I3900" s="41"/>
    </row>
    <row r="3901" spans="1:9" ht="15.75" customHeight="1">
      <c r="A3901" s="441"/>
      <c r="B3901" s="442"/>
      <c r="C3901" s="440"/>
      <c r="D3901" s="440"/>
      <c r="E3901" s="440"/>
      <c r="F3901" s="440"/>
      <c r="G3901" s="440"/>
      <c r="H3901" s="440"/>
      <c r="I3901" s="41"/>
    </row>
    <row r="3902" spans="1:9">
      <c r="A3902" s="441"/>
      <c r="B3902" s="442"/>
      <c r="C3902" s="440"/>
      <c r="D3902" s="440"/>
      <c r="E3902" s="440"/>
      <c r="F3902" s="440"/>
      <c r="G3902" s="440"/>
      <c r="H3902" s="440"/>
      <c r="I3902" s="41"/>
    </row>
    <row r="3903" spans="1:9">
      <c r="A3903" s="441"/>
      <c r="B3903" s="442"/>
      <c r="C3903" s="440"/>
      <c r="D3903" s="440"/>
      <c r="E3903" s="440"/>
      <c r="F3903" s="440"/>
      <c r="G3903" s="440"/>
      <c r="H3903" s="440"/>
      <c r="I3903" s="41"/>
    </row>
    <row r="3904" spans="1:9">
      <c r="A3904" s="441"/>
      <c r="B3904" s="442"/>
      <c r="C3904" s="440"/>
      <c r="D3904" s="440"/>
      <c r="E3904" s="440"/>
      <c r="F3904" s="440"/>
      <c r="G3904" s="440"/>
      <c r="H3904" s="440"/>
      <c r="I3904" s="41"/>
    </row>
    <row r="3905" spans="1:9">
      <c r="A3905" s="441"/>
      <c r="B3905" s="442"/>
      <c r="C3905" s="440"/>
      <c r="D3905" s="440"/>
      <c r="E3905" s="440"/>
      <c r="F3905" s="440"/>
      <c r="G3905" s="440"/>
      <c r="H3905" s="440"/>
      <c r="I3905" s="41"/>
    </row>
    <row r="3906" spans="1:9">
      <c r="A3906" s="441"/>
      <c r="B3906" s="442"/>
      <c r="C3906" s="440"/>
      <c r="D3906" s="440"/>
      <c r="E3906" s="440"/>
      <c r="F3906" s="440"/>
      <c r="G3906" s="440"/>
      <c r="H3906" s="440"/>
      <c r="I3906" s="41"/>
    </row>
    <row r="3907" spans="1:9" ht="22.5" customHeight="1" thickBot="1">
      <c r="A3907" s="323" t="s">
        <v>3697</v>
      </c>
      <c r="B3907" s="112"/>
      <c r="C3907" s="113"/>
      <c r="D3907" s="114"/>
      <c r="E3907" s="114"/>
      <c r="F3907" s="114"/>
      <c r="G3907" s="114"/>
      <c r="H3907" s="35"/>
      <c r="I3907" s="36"/>
    </row>
    <row r="3908" spans="1:9" ht="27" customHeight="1" thickTop="1">
      <c r="A3908" s="319" t="s">
        <v>35</v>
      </c>
      <c r="B3908" s="37" t="s">
        <v>36</v>
      </c>
      <c r="C3908" s="5" t="s">
        <v>37</v>
      </c>
      <c r="D3908" s="5" t="s">
        <v>38</v>
      </c>
      <c r="E3908" s="5" t="s">
        <v>39</v>
      </c>
      <c r="F3908" s="5" t="s">
        <v>40</v>
      </c>
      <c r="G3908" s="5" t="s">
        <v>41</v>
      </c>
      <c r="H3908" s="115" t="s">
        <v>42</v>
      </c>
      <c r="I3908" s="138" t="s">
        <v>43</v>
      </c>
    </row>
    <row r="3909" spans="1:9" ht="25.5" customHeight="1">
      <c r="A3909" s="20" t="s">
        <v>3027</v>
      </c>
      <c r="B3909" s="14">
        <v>8400</v>
      </c>
      <c r="C3909" s="12">
        <v>1</v>
      </c>
      <c r="D3909" s="9" t="s">
        <v>13</v>
      </c>
      <c r="E3909" s="9" t="s">
        <v>6</v>
      </c>
      <c r="F3909" s="9" t="s">
        <v>45</v>
      </c>
      <c r="G3909" s="9" t="s">
        <v>46</v>
      </c>
      <c r="H3909" s="9" t="s">
        <v>153</v>
      </c>
      <c r="I3909" s="465"/>
    </row>
    <row r="3910" spans="1:9">
      <c r="A3910" s="19" t="s">
        <v>344</v>
      </c>
      <c r="B3910" s="14">
        <v>6000</v>
      </c>
      <c r="C3910" s="12">
        <v>1</v>
      </c>
      <c r="D3910" s="9" t="s">
        <v>13</v>
      </c>
      <c r="E3910" s="9" t="s">
        <v>6</v>
      </c>
      <c r="F3910" s="9" t="s">
        <v>45</v>
      </c>
      <c r="G3910" s="9" t="s">
        <v>46</v>
      </c>
      <c r="H3910" s="9" t="s">
        <v>153</v>
      </c>
      <c r="I3910" s="465"/>
    </row>
    <row r="3911" spans="1:9">
      <c r="A3911" s="19" t="s">
        <v>3789</v>
      </c>
      <c r="B3911" s="14">
        <v>5004</v>
      </c>
      <c r="C3911" s="12">
        <v>1</v>
      </c>
      <c r="D3911" s="9" t="s">
        <v>13</v>
      </c>
      <c r="E3911" s="9" t="s">
        <v>6</v>
      </c>
      <c r="F3911" s="9" t="s">
        <v>45</v>
      </c>
      <c r="G3911" s="9" t="s">
        <v>46</v>
      </c>
      <c r="H3911" s="9" t="s">
        <v>153</v>
      </c>
      <c r="I3911" s="465"/>
    </row>
    <row r="3912" spans="1:9">
      <c r="A3912" s="19" t="s">
        <v>3789</v>
      </c>
      <c r="B3912" s="14">
        <v>5004</v>
      </c>
      <c r="C3912" s="12">
        <v>1</v>
      </c>
      <c r="D3912" s="9" t="s">
        <v>13</v>
      </c>
      <c r="E3912" s="9" t="s">
        <v>6</v>
      </c>
      <c r="F3912" s="9" t="s">
        <v>45</v>
      </c>
      <c r="G3912" s="9" t="s">
        <v>46</v>
      </c>
      <c r="H3912" s="9" t="s">
        <v>153</v>
      </c>
      <c r="I3912" s="465"/>
    </row>
    <row r="3913" spans="1:9">
      <c r="A3913" s="19" t="s">
        <v>3789</v>
      </c>
      <c r="B3913" s="14">
        <v>5004</v>
      </c>
      <c r="C3913" s="12">
        <v>1</v>
      </c>
      <c r="D3913" s="9" t="s">
        <v>13</v>
      </c>
      <c r="E3913" s="9" t="s">
        <v>6</v>
      </c>
      <c r="F3913" s="9" t="s">
        <v>45</v>
      </c>
      <c r="G3913" s="9" t="s">
        <v>46</v>
      </c>
      <c r="H3913" s="9" t="s">
        <v>153</v>
      </c>
      <c r="I3913" s="83">
        <f>B3913+B3909+B3910+B3911+B3912</f>
        <v>29412</v>
      </c>
    </row>
    <row r="3914" spans="1:9" ht="23.25" customHeight="1">
      <c r="A3914" s="30" t="s">
        <v>3919</v>
      </c>
      <c r="B3914" s="14">
        <v>700</v>
      </c>
      <c r="C3914" s="12">
        <v>1</v>
      </c>
      <c r="D3914" s="9" t="s">
        <v>13</v>
      </c>
      <c r="E3914" s="9" t="s">
        <v>6</v>
      </c>
      <c r="F3914" s="9" t="s">
        <v>44</v>
      </c>
      <c r="G3914" s="9" t="s">
        <v>3291</v>
      </c>
      <c r="H3914" s="9" t="s">
        <v>155</v>
      </c>
      <c r="I3914" s="83"/>
    </row>
    <row r="3915" spans="1:9">
      <c r="A3915" s="30" t="s">
        <v>3920</v>
      </c>
      <c r="B3915" s="14">
        <v>500</v>
      </c>
      <c r="C3915" s="12">
        <v>1</v>
      </c>
      <c r="D3915" s="9" t="s">
        <v>13</v>
      </c>
      <c r="E3915" s="9" t="s">
        <v>6</v>
      </c>
      <c r="F3915" s="9" t="s">
        <v>44</v>
      </c>
      <c r="G3915" s="9" t="s">
        <v>3291</v>
      </c>
      <c r="H3915" s="9" t="s">
        <v>155</v>
      </c>
      <c r="I3915" s="83"/>
    </row>
    <row r="3916" spans="1:9">
      <c r="A3916" s="30" t="s">
        <v>3921</v>
      </c>
      <c r="B3916" s="14">
        <v>417</v>
      </c>
      <c r="C3916" s="12">
        <v>1</v>
      </c>
      <c r="D3916" s="9" t="s">
        <v>13</v>
      </c>
      <c r="E3916" s="9" t="s">
        <v>6</v>
      </c>
      <c r="F3916" s="9" t="s">
        <v>44</v>
      </c>
      <c r="G3916" s="9" t="s">
        <v>3291</v>
      </c>
      <c r="H3916" s="9" t="s">
        <v>155</v>
      </c>
      <c r="I3916" s="83"/>
    </row>
    <row r="3917" spans="1:9">
      <c r="A3917" s="30" t="s">
        <v>3921</v>
      </c>
      <c r="B3917" s="14">
        <v>417</v>
      </c>
      <c r="C3917" s="12">
        <v>1</v>
      </c>
      <c r="D3917" s="9" t="s">
        <v>13</v>
      </c>
      <c r="E3917" s="9" t="s">
        <v>6</v>
      </c>
      <c r="F3917" s="9" t="s">
        <v>44</v>
      </c>
      <c r="G3917" s="9" t="s">
        <v>3291</v>
      </c>
      <c r="H3917" s="9" t="s">
        <v>155</v>
      </c>
      <c r="I3917" s="83"/>
    </row>
    <row r="3918" spans="1:9">
      <c r="A3918" s="30" t="s">
        <v>3921</v>
      </c>
      <c r="B3918" s="14">
        <v>417</v>
      </c>
      <c r="C3918" s="12">
        <v>1</v>
      </c>
      <c r="D3918" s="9" t="s">
        <v>13</v>
      </c>
      <c r="E3918" s="9" t="s">
        <v>6</v>
      </c>
      <c r="F3918" s="9" t="s">
        <v>44</v>
      </c>
      <c r="G3918" s="9" t="s">
        <v>3291</v>
      </c>
      <c r="H3918" s="9" t="s">
        <v>155</v>
      </c>
      <c r="I3918" s="83">
        <f>B3918+B3914+B3915+B3916+B3917</f>
        <v>2451</v>
      </c>
    </row>
    <row r="3919" spans="1:9" ht="17.25" customHeight="1">
      <c r="A3919" s="20" t="s">
        <v>3922</v>
      </c>
      <c r="B3919" s="14">
        <f>5*300</f>
        <v>1500</v>
      </c>
      <c r="C3919" s="12">
        <v>1</v>
      </c>
      <c r="D3919" s="9" t="s">
        <v>13</v>
      </c>
      <c r="E3919" s="9" t="s">
        <v>6</v>
      </c>
      <c r="F3919" s="9" t="s">
        <v>44</v>
      </c>
      <c r="G3919" s="9" t="s">
        <v>3291</v>
      </c>
      <c r="H3919" s="9" t="s">
        <v>156</v>
      </c>
      <c r="I3919" s="83">
        <f t="shared" ref="I3919" si="27">B3919</f>
        <v>1500</v>
      </c>
    </row>
    <row r="3920" spans="1:9" ht="25.5" customHeight="1">
      <c r="A3920" s="107" t="s">
        <v>4119</v>
      </c>
      <c r="B3920" s="14">
        <v>682.5</v>
      </c>
      <c r="C3920" s="12">
        <v>1</v>
      </c>
      <c r="D3920" s="9" t="s">
        <v>13</v>
      </c>
      <c r="E3920" s="9" t="s">
        <v>6</v>
      </c>
      <c r="F3920" s="9" t="s">
        <v>45</v>
      </c>
      <c r="G3920" s="9" t="s">
        <v>46</v>
      </c>
      <c r="H3920" s="9" t="s">
        <v>157</v>
      </c>
      <c r="I3920" s="83"/>
    </row>
    <row r="3921" spans="1:9" ht="18" customHeight="1">
      <c r="A3921" s="107" t="s">
        <v>4120</v>
      </c>
      <c r="B3921" s="14">
        <v>487.5</v>
      </c>
      <c r="C3921" s="12">
        <v>1</v>
      </c>
      <c r="D3921" s="9" t="s">
        <v>13</v>
      </c>
      <c r="E3921" s="9" t="s">
        <v>6</v>
      </c>
      <c r="F3921" s="9" t="s">
        <v>45</v>
      </c>
      <c r="G3921" s="9" t="s">
        <v>46</v>
      </c>
      <c r="H3921" s="9" t="s">
        <v>157</v>
      </c>
      <c r="I3921" s="83"/>
    </row>
    <row r="3922" spans="1:9" ht="18" customHeight="1">
      <c r="A3922" s="107" t="s">
        <v>4121</v>
      </c>
      <c r="B3922" s="14">
        <v>406.58</v>
      </c>
      <c r="C3922" s="12">
        <v>1</v>
      </c>
      <c r="D3922" s="9" t="s">
        <v>13</v>
      </c>
      <c r="E3922" s="9" t="s">
        <v>6</v>
      </c>
      <c r="F3922" s="9" t="s">
        <v>45</v>
      </c>
      <c r="G3922" s="9" t="s">
        <v>46</v>
      </c>
      <c r="H3922" s="9" t="s">
        <v>157</v>
      </c>
      <c r="I3922" s="83"/>
    </row>
    <row r="3923" spans="1:9" ht="18" customHeight="1">
      <c r="A3923" s="107" t="s">
        <v>4121</v>
      </c>
      <c r="B3923" s="14">
        <v>406.58</v>
      </c>
      <c r="C3923" s="12">
        <v>1</v>
      </c>
      <c r="D3923" s="9" t="s">
        <v>13</v>
      </c>
      <c r="E3923" s="9" t="s">
        <v>6</v>
      </c>
      <c r="F3923" s="9" t="s">
        <v>45</v>
      </c>
      <c r="G3923" s="9" t="s">
        <v>46</v>
      </c>
      <c r="H3923" s="9" t="s">
        <v>157</v>
      </c>
      <c r="I3923" s="83"/>
    </row>
    <row r="3924" spans="1:9" ht="18" customHeight="1">
      <c r="A3924" s="107" t="s">
        <v>4121</v>
      </c>
      <c r="B3924" s="14">
        <v>406.58</v>
      </c>
      <c r="C3924" s="12">
        <v>1</v>
      </c>
      <c r="D3924" s="9" t="s">
        <v>13</v>
      </c>
      <c r="E3924" s="9" t="s">
        <v>6</v>
      </c>
      <c r="F3924" s="9" t="s">
        <v>45</v>
      </c>
      <c r="G3924" s="9" t="s">
        <v>46</v>
      </c>
      <c r="H3924" s="9" t="s">
        <v>157</v>
      </c>
      <c r="I3924" s="83">
        <f>B3924+B3920+B3921+B3922+B3923</f>
        <v>2389.7399999999998</v>
      </c>
    </row>
    <row r="3925" spans="1:9" ht="27">
      <c r="A3925" s="85" t="s">
        <v>4115</v>
      </c>
      <c r="B3925" s="81">
        <v>91</v>
      </c>
      <c r="C3925" s="15" t="s">
        <v>44</v>
      </c>
      <c r="D3925" s="9" t="s">
        <v>13</v>
      </c>
      <c r="E3925" s="9" t="s">
        <v>6</v>
      </c>
      <c r="F3925" s="15" t="s">
        <v>45</v>
      </c>
      <c r="G3925" s="15" t="s">
        <v>46</v>
      </c>
      <c r="H3925" s="9" t="s">
        <v>157</v>
      </c>
      <c r="I3925" s="83"/>
    </row>
    <row r="3926" spans="1:9" ht="16.5" customHeight="1">
      <c r="A3926" s="85" t="s">
        <v>3989</v>
      </c>
      <c r="B3926" s="81">
        <v>65</v>
      </c>
      <c r="C3926" s="15" t="s">
        <v>44</v>
      </c>
      <c r="D3926" s="9" t="s">
        <v>13</v>
      </c>
      <c r="E3926" s="9" t="s">
        <v>6</v>
      </c>
      <c r="F3926" s="15" t="s">
        <v>45</v>
      </c>
      <c r="G3926" s="15" t="s">
        <v>46</v>
      </c>
      <c r="H3926" s="9" t="s">
        <v>157</v>
      </c>
      <c r="I3926" s="83"/>
    </row>
    <row r="3927" spans="1:9" ht="16.5" customHeight="1">
      <c r="A3927" s="85" t="s">
        <v>4116</v>
      </c>
      <c r="B3927" s="81">
        <v>54.21</v>
      </c>
      <c r="C3927" s="15" t="s">
        <v>44</v>
      </c>
      <c r="D3927" s="9" t="s">
        <v>13</v>
      </c>
      <c r="E3927" s="9" t="s">
        <v>6</v>
      </c>
      <c r="F3927" s="15" t="s">
        <v>45</v>
      </c>
      <c r="G3927" s="15" t="s">
        <v>46</v>
      </c>
      <c r="H3927" s="9" t="s">
        <v>157</v>
      </c>
      <c r="I3927" s="83"/>
    </row>
    <row r="3928" spans="1:9" ht="16.5" customHeight="1">
      <c r="A3928" s="85" t="s">
        <v>4116</v>
      </c>
      <c r="B3928" s="81">
        <v>54.21</v>
      </c>
      <c r="C3928" s="15" t="s">
        <v>44</v>
      </c>
      <c r="D3928" s="9" t="s">
        <v>13</v>
      </c>
      <c r="E3928" s="9" t="s">
        <v>6</v>
      </c>
      <c r="F3928" s="15" t="s">
        <v>45</v>
      </c>
      <c r="G3928" s="15" t="s">
        <v>46</v>
      </c>
      <c r="H3928" s="9" t="s">
        <v>157</v>
      </c>
      <c r="I3928" s="83"/>
    </row>
    <row r="3929" spans="1:9" ht="16.5" customHeight="1">
      <c r="A3929" s="85" t="s">
        <v>4116</v>
      </c>
      <c r="B3929" s="81">
        <v>54.21</v>
      </c>
      <c r="C3929" s="15" t="s">
        <v>44</v>
      </c>
      <c r="D3929" s="9" t="s">
        <v>13</v>
      </c>
      <c r="E3929" s="9" t="s">
        <v>6</v>
      </c>
      <c r="F3929" s="15" t="s">
        <v>45</v>
      </c>
      <c r="G3929" s="15" t="s">
        <v>46</v>
      </c>
      <c r="H3929" s="9" t="s">
        <v>157</v>
      </c>
      <c r="I3929" s="83">
        <f>B3929+B3925+B3926+B3927+B3928</f>
        <v>318.63</v>
      </c>
    </row>
    <row r="3930" spans="1:9" ht="27">
      <c r="A3930" s="107" t="s">
        <v>4117</v>
      </c>
      <c r="B3930" s="14">
        <v>705.25</v>
      </c>
      <c r="C3930" s="12">
        <v>1</v>
      </c>
      <c r="D3930" s="9" t="s">
        <v>13</v>
      </c>
      <c r="E3930" s="9" t="s">
        <v>6</v>
      </c>
      <c r="F3930" s="9" t="s">
        <v>45</v>
      </c>
      <c r="G3930" s="9" t="s">
        <v>46</v>
      </c>
      <c r="H3930" s="9" t="s">
        <v>161</v>
      </c>
      <c r="I3930" s="83"/>
    </row>
    <row r="3931" spans="1:9">
      <c r="A3931" s="107" t="s">
        <v>4081</v>
      </c>
      <c r="B3931" s="14">
        <v>503.75</v>
      </c>
      <c r="C3931" s="12">
        <v>1</v>
      </c>
      <c r="D3931" s="9" t="s">
        <v>13</v>
      </c>
      <c r="E3931" s="9" t="s">
        <v>6</v>
      </c>
      <c r="F3931" s="9" t="s">
        <v>45</v>
      </c>
      <c r="G3931" s="9" t="s">
        <v>46</v>
      </c>
      <c r="H3931" s="9" t="s">
        <v>161</v>
      </c>
      <c r="I3931" s="83"/>
    </row>
    <row r="3932" spans="1:9">
      <c r="A3932" s="107" t="s">
        <v>4118</v>
      </c>
      <c r="B3932" s="14">
        <v>420.13</v>
      </c>
      <c r="C3932" s="12">
        <v>1</v>
      </c>
      <c r="D3932" s="9" t="s">
        <v>13</v>
      </c>
      <c r="E3932" s="9" t="s">
        <v>6</v>
      </c>
      <c r="F3932" s="9" t="s">
        <v>45</v>
      </c>
      <c r="G3932" s="9" t="s">
        <v>46</v>
      </c>
      <c r="H3932" s="9" t="s">
        <v>161</v>
      </c>
      <c r="I3932" s="83"/>
    </row>
    <row r="3933" spans="1:9">
      <c r="A3933" s="107" t="s">
        <v>4118</v>
      </c>
      <c r="B3933" s="14">
        <v>420.13</v>
      </c>
      <c r="C3933" s="12">
        <v>1</v>
      </c>
      <c r="D3933" s="9" t="s">
        <v>13</v>
      </c>
      <c r="E3933" s="9" t="s">
        <v>6</v>
      </c>
      <c r="F3933" s="9" t="s">
        <v>45</v>
      </c>
      <c r="G3933" s="9" t="s">
        <v>46</v>
      </c>
      <c r="H3933" s="9" t="s">
        <v>161</v>
      </c>
      <c r="I3933" s="83"/>
    </row>
    <row r="3934" spans="1:9">
      <c r="A3934" s="107" t="s">
        <v>4118</v>
      </c>
      <c r="B3934" s="14">
        <v>420.13</v>
      </c>
      <c r="C3934" s="12">
        <v>1</v>
      </c>
      <c r="D3934" s="9" t="s">
        <v>13</v>
      </c>
      <c r="E3934" s="9" t="s">
        <v>6</v>
      </c>
      <c r="F3934" s="9" t="s">
        <v>45</v>
      </c>
      <c r="G3934" s="9" t="s">
        <v>46</v>
      </c>
      <c r="H3934" s="9" t="s">
        <v>161</v>
      </c>
      <c r="I3934" s="83">
        <f>B3934+B3930+B3931+B3932+B3933</f>
        <v>2469.3900000000003</v>
      </c>
    </row>
    <row r="3935" spans="1:9" ht="26.25" customHeight="1">
      <c r="A3935" s="20" t="s">
        <v>4600</v>
      </c>
      <c r="B3935" s="14"/>
      <c r="C3935" s="12">
        <v>1</v>
      </c>
      <c r="D3935" s="9" t="s">
        <v>13</v>
      </c>
      <c r="E3935" s="9" t="s">
        <v>6</v>
      </c>
      <c r="F3935" s="9" t="s">
        <v>44</v>
      </c>
      <c r="G3935" s="9" t="s">
        <v>3291</v>
      </c>
      <c r="H3935" s="9" t="s">
        <v>164</v>
      </c>
      <c r="I3935" s="83">
        <f t="shared" ref="I3935:I3936" si="28">B3935</f>
        <v>0</v>
      </c>
    </row>
    <row r="3936" spans="1:9" ht="27" customHeight="1">
      <c r="A3936" s="20" t="s">
        <v>3790</v>
      </c>
      <c r="B3936" s="14">
        <f>5*60</f>
        <v>300</v>
      </c>
      <c r="C3936" s="12">
        <v>1</v>
      </c>
      <c r="D3936" s="9" t="s">
        <v>13</v>
      </c>
      <c r="E3936" s="9" t="s">
        <v>6</v>
      </c>
      <c r="F3936" s="9" t="s">
        <v>44</v>
      </c>
      <c r="G3936" s="9" t="s">
        <v>3291</v>
      </c>
      <c r="H3936" s="9" t="s">
        <v>164</v>
      </c>
      <c r="I3936" s="83">
        <f t="shared" si="28"/>
        <v>300</v>
      </c>
    </row>
    <row r="3937" spans="1:9">
      <c r="A3937" s="20" t="s">
        <v>2797</v>
      </c>
      <c r="B3937" s="14">
        <v>210</v>
      </c>
      <c r="C3937" s="73" t="s">
        <v>44</v>
      </c>
      <c r="D3937" s="9" t="s">
        <v>13</v>
      </c>
      <c r="E3937" s="9" t="s">
        <v>6</v>
      </c>
      <c r="F3937" s="73" t="s">
        <v>45</v>
      </c>
      <c r="G3937" s="73" t="s">
        <v>46</v>
      </c>
      <c r="H3937" s="9" t="s">
        <v>484</v>
      </c>
      <c r="I3937" s="83"/>
    </row>
    <row r="3938" spans="1:9">
      <c r="A3938" s="20" t="s">
        <v>2798</v>
      </c>
      <c r="B3938" s="14">
        <v>65</v>
      </c>
      <c r="C3938" s="73" t="s">
        <v>44</v>
      </c>
      <c r="D3938" s="9" t="s">
        <v>13</v>
      </c>
      <c r="E3938" s="9" t="s">
        <v>6</v>
      </c>
      <c r="F3938" s="73" t="s">
        <v>45</v>
      </c>
      <c r="G3938" s="73" t="s">
        <v>46</v>
      </c>
      <c r="H3938" s="9" t="s">
        <v>484</v>
      </c>
      <c r="I3938" s="83"/>
    </row>
    <row r="3939" spans="1:9">
      <c r="A3939" s="20" t="s">
        <v>2799</v>
      </c>
      <c r="B3939" s="14">
        <v>41.67</v>
      </c>
      <c r="C3939" s="73" t="s">
        <v>44</v>
      </c>
      <c r="D3939" s="9" t="s">
        <v>13</v>
      </c>
      <c r="E3939" s="9" t="s">
        <v>6</v>
      </c>
      <c r="F3939" s="73" t="s">
        <v>45</v>
      </c>
      <c r="G3939" s="73" t="s">
        <v>46</v>
      </c>
      <c r="H3939" s="9" t="s">
        <v>484</v>
      </c>
      <c r="I3939" s="83"/>
    </row>
    <row r="3940" spans="1:9">
      <c r="A3940" s="20" t="s">
        <v>2800</v>
      </c>
      <c r="B3940" s="14">
        <v>16</v>
      </c>
      <c r="C3940" s="73" t="s">
        <v>44</v>
      </c>
      <c r="D3940" s="9" t="s">
        <v>13</v>
      </c>
      <c r="E3940" s="9" t="s">
        <v>6</v>
      </c>
      <c r="F3940" s="73" t="s">
        <v>45</v>
      </c>
      <c r="G3940" s="73" t="s">
        <v>46</v>
      </c>
      <c r="H3940" s="9" t="s">
        <v>484</v>
      </c>
      <c r="I3940" s="83"/>
    </row>
    <row r="3941" spans="1:9">
      <c r="A3941" s="20" t="s">
        <v>2801</v>
      </c>
      <c r="B3941" s="14">
        <v>100</v>
      </c>
      <c r="C3941" s="73" t="s">
        <v>44</v>
      </c>
      <c r="D3941" s="9" t="s">
        <v>13</v>
      </c>
      <c r="E3941" s="9" t="s">
        <v>6</v>
      </c>
      <c r="F3941" s="73" t="s">
        <v>45</v>
      </c>
      <c r="G3941" s="73" t="s">
        <v>46</v>
      </c>
      <c r="H3941" s="9" t="s">
        <v>484</v>
      </c>
      <c r="I3941" s="83"/>
    </row>
    <row r="3942" spans="1:9">
      <c r="A3942" s="20" t="s">
        <v>2802</v>
      </c>
      <c r="B3942" s="14">
        <v>75</v>
      </c>
      <c r="C3942" s="73" t="s">
        <v>44</v>
      </c>
      <c r="D3942" s="9" t="s">
        <v>13</v>
      </c>
      <c r="E3942" s="9" t="s">
        <v>6</v>
      </c>
      <c r="F3942" s="73" t="s">
        <v>45</v>
      </c>
      <c r="G3942" s="73" t="s">
        <v>46</v>
      </c>
      <c r="H3942" s="9" t="s">
        <v>484</v>
      </c>
      <c r="I3942" s="83"/>
    </row>
    <row r="3943" spans="1:9">
      <c r="A3943" s="20" t="s">
        <v>2803</v>
      </c>
      <c r="B3943" s="14">
        <v>250</v>
      </c>
      <c r="C3943" s="73" t="s">
        <v>44</v>
      </c>
      <c r="D3943" s="9" t="s">
        <v>13</v>
      </c>
      <c r="E3943" s="9" t="s">
        <v>6</v>
      </c>
      <c r="F3943" s="73" t="s">
        <v>45</v>
      </c>
      <c r="G3943" s="73" t="s">
        <v>46</v>
      </c>
      <c r="H3943" s="9" t="s">
        <v>484</v>
      </c>
      <c r="I3943" s="83"/>
    </row>
    <row r="3944" spans="1:9">
      <c r="A3944" s="20" t="s">
        <v>2804</v>
      </c>
      <c r="B3944" s="14">
        <v>175</v>
      </c>
      <c r="C3944" s="73" t="s">
        <v>44</v>
      </c>
      <c r="D3944" s="9" t="s">
        <v>13</v>
      </c>
      <c r="E3944" s="9" t="s">
        <v>6</v>
      </c>
      <c r="F3944" s="73" t="s">
        <v>45</v>
      </c>
      <c r="G3944" s="73" t="s">
        <v>46</v>
      </c>
      <c r="H3944" s="9" t="s">
        <v>484</v>
      </c>
      <c r="I3944" s="83"/>
    </row>
    <row r="3945" spans="1:9">
      <c r="A3945" s="20" t="s">
        <v>3406</v>
      </c>
      <c r="B3945" s="14">
        <v>50</v>
      </c>
      <c r="C3945" s="73" t="s">
        <v>44</v>
      </c>
      <c r="D3945" s="9" t="s">
        <v>13</v>
      </c>
      <c r="E3945" s="9" t="s">
        <v>6</v>
      </c>
      <c r="F3945" s="73" t="s">
        <v>45</v>
      </c>
      <c r="G3945" s="73" t="s">
        <v>46</v>
      </c>
      <c r="H3945" s="9" t="s">
        <v>484</v>
      </c>
      <c r="I3945" s="83"/>
    </row>
    <row r="3946" spans="1:9" ht="15.75" customHeight="1">
      <c r="A3946" s="20" t="s">
        <v>2805</v>
      </c>
      <c r="B3946" s="14">
        <v>50</v>
      </c>
      <c r="C3946" s="73" t="s">
        <v>44</v>
      </c>
      <c r="D3946" s="9" t="s">
        <v>13</v>
      </c>
      <c r="E3946" s="9" t="s">
        <v>6</v>
      </c>
      <c r="F3946" s="73" t="s">
        <v>45</v>
      </c>
      <c r="G3946" s="73" t="s">
        <v>46</v>
      </c>
      <c r="H3946" s="9" t="s">
        <v>484</v>
      </c>
      <c r="I3946" s="83"/>
    </row>
    <row r="3947" spans="1:9" ht="15.75" customHeight="1">
      <c r="A3947" s="20" t="s">
        <v>3405</v>
      </c>
      <c r="B3947" s="14">
        <v>50</v>
      </c>
      <c r="C3947" s="73" t="s">
        <v>44</v>
      </c>
      <c r="D3947" s="9" t="s">
        <v>13</v>
      </c>
      <c r="E3947" s="9" t="s">
        <v>6</v>
      </c>
      <c r="F3947" s="73" t="s">
        <v>45</v>
      </c>
      <c r="G3947" s="73" t="s">
        <v>46</v>
      </c>
      <c r="H3947" s="9" t="s">
        <v>484</v>
      </c>
      <c r="I3947" s="83">
        <f>B3937+B3938+B3939+B3940+B3941+B3942+B3943+B3944+B3947+B3945+B3946</f>
        <v>1082.67</v>
      </c>
    </row>
    <row r="3948" spans="1:9">
      <c r="A3948" s="20" t="s">
        <v>3410</v>
      </c>
      <c r="B3948" s="14">
        <v>875</v>
      </c>
      <c r="C3948" s="73" t="s">
        <v>44</v>
      </c>
      <c r="D3948" s="9" t="s">
        <v>13</v>
      </c>
      <c r="E3948" s="9" t="s">
        <v>6</v>
      </c>
      <c r="F3948" s="73" t="s">
        <v>45</v>
      </c>
      <c r="G3948" s="73" t="s">
        <v>46</v>
      </c>
      <c r="H3948" s="9" t="s">
        <v>399</v>
      </c>
      <c r="I3948" s="83"/>
    </row>
    <row r="3949" spans="1:9">
      <c r="A3949" s="20" t="s">
        <v>3409</v>
      </c>
      <c r="B3949" s="14">
        <v>2500</v>
      </c>
      <c r="C3949" s="73" t="s">
        <v>44</v>
      </c>
      <c r="D3949" s="9" t="s">
        <v>13</v>
      </c>
      <c r="E3949" s="9" t="s">
        <v>6</v>
      </c>
      <c r="F3949" s="73" t="s">
        <v>45</v>
      </c>
      <c r="G3949" s="73" t="s">
        <v>46</v>
      </c>
      <c r="H3949" s="9" t="s">
        <v>399</v>
      </c>
      <c r="I3949" s="83">
        <f>B3948+B3949</f>
        <v>3375</v>
      </c>
    </row>
    <row r="3950" spans="1:9">
      <c r="A3950" s="20" t="s">
        <v>800</v>
      </c>
      <c r="B3950" s="14">
        <v>40</v>
      </c>
      <c r="C3950" s="73" t="s">
        <v>44</v>
      </c>
      <c r="D3950" s="9" t="s">
        <v>13</v>
      </c>
      <c r="E3950" s="9" t="s">
        <v>6</v>
      </c>
      <c r="F3950" s="73" t="s">
        <v>45</v>
      </c>
      <c r="G3950" s="73" t="s">
        <v>46</v>
      </c>
      <c r="H3950" s="18">
        <v>54105</v>
      </c>
      <c r="I3950" s="83"/>
    </row>
    <row r="3951" spans="1:9">
      <c r="A3951" s="20" t="s">
        <v>402</v>
      </c>
      <c r="B3951" s="14">
        <v>11</v>
      </c>
      <c r="C3951" s="73" t="s">
        <v>44</v>
      </c>
      <c r="D3951" s="9" t="s">
        <v>13</v>
      </c>
      <c r="E3951" s="9" t="s">
        <v>6</v>
      </c>
      <c r="F3951" s="73" t="s">
        <v>45</v>
      </c>
      <c r="G3951" s="73" t="s">
        <v>46</v>
      </c>
      <c r="H3951" s="18">
        <v>54105</v>
      </c>
      <c r="I3951" s="83"/>
    </row>
    <row r="3952" spans="1:9">
      <c r="A3952" s="21" t="s">
        <v>519</v>
      </c>
      <c r="B3952" s="81">
        <v>8.75</v>
      </c>
      <c r="C3952" s="73" t="s">
        <v>44</v>
      </c>
      <c r="D3952" s="9" t="s">
        <v>13</v>
      </c>
      <c r="E3952" s="9" t="s">
        <v>6</v>
      </c>
      <c r="F3952" s="73" t="s">
        <v>45</v>
      </c>
      <c r="G3952" s="73" t="s">
        <v>46</v>
      </c>
      <c r="H3952" s="18">
        <v>54105</v>
      </c>
      <c r="I3952" s="83">
        <f>B3952+B3951+B3950</f>
        <v>59.75</v>
      </c>
    </row>
    <row r="3953" spans="1:9">
      <c r="A3953" s="21" t="s">
        <v>2827</v>
      </c>
      <c r="B3953" s="81">
        <v>200</v>
      </c>
      <c r="C3953" s="73" t="s">
        <v>44</v>
      </c>
      <c r="D3953" s="9" t="s">
        <v>13</v>
      </c>
      <c r="E3953" s="9" t="s">
        <v>6</v>
      </c>
      <c r="F3953" s="73" t="s">
        <v>45</v>
      </c>
      <c r="G3953" s="73" t="s">
        <v>46</v>
      </c>
      <c r="H3953" s="18">
        <v>54107</v>
      </c>
      <c r="I3953" s="83"/>
    </row>
    <row r="3954" spans="1:9">
      <c r="A3954" s="21" t="s">
        <v>3432</v>
      </c>
      <c r="B3954" s="81">
        <v>864</v>
      </c>
      <c r="C3954" s="73" t="s">
        <v>44</v>
      </c>
      <c r="D3954" s="9" t="s">
        <v>13</v>
      </c>
      <c r="E3954" s="9" t="s">
        <v>6</v>
      </c>
      <c r="F3954" s="73" t="s">
        <v>45</v>
      </c>
      <c r="G3954" s="73" t="s">
        <v>46</v>
      </c>
      <c r="H3954" s="18">
        <v>54107</v>
      </c>
      <c r="I3954" s="83"/>
    </row>
    <row r="3955" spans="1:9">
      <c r="A3955" s="21" t="s">
        <v>3433</v>
      </c>
      <c r="B3955" s="81">
        <v>140</v>
      </c>
      <c r="C3955" s="73" t="s">
        <v>44</v>
      </c>
      <c r="D3955" s="9" t="s">
        <v>13</v>
      </c>
      <c r="E3955" s="9" t="s">
        <v>6</v>
      </c>
      <c r="F3955" s="73" t="s">
        <v>45</v>
      </c>
      <c r="G3955" s="73" t="s">
        <v>46</v>
      </c>
      <c r="H3955" s="18">
        <v>54107</v>
      </c>
      <c r="I3955" s="83"/>
    </row>
    <row r="3956" spans="1:9">
      <c r="A3956" s="21" t="s">
        <v>3434</v>
      </c>
      <c r="B3956" s="81">
        <v>340</v>
      </c>
      <c r="C3956" s="73" t="s">
        <v>44</v>
      </c>
      <c r="D3956" s="9" t="s">
        <v>13</v>
      </c>
      <c r="E3956" s="9" t="s">
        <v>6</v>
      </c>
      <c r="F3956" s="73" t="s">
        <v>45</v>
      </c>
      <c r="G3956" s="73" t="s">
        <v>46</v>
      </c>
      <c r="H3956" s="18">
        <v>54107</v>
      </c>
      <c r="I3956" s="83"/>
    </row>
    <row r="3957" spans="1:9">
      <c r="A3957" s="21" t="s">
        <v>3435</v>
      </c>
      <c r="B3957" s="81">
        <v>250</v>
      </c>
      <c r="C3957" s="73" t="s">
        <v>44</v>
      </c>
      <c r="D3957" s="9" t="s">
        <v>13</v>
      </c>
      <c r="E3957" s="9" t="s">
        <v>6</v>
      </c>
      <c r="F3957" s="73" t="s">
        <v>45</v>
      </c>
      <c r="G3957" s="73" t="s">
        <v>46</v>
      </c>
      <c r="H3957" s="18">
        <v>54107</v>
      </c>
      <c r="I3957" s="83"/>
    </row>
    <row r="3958" spans="1:9">
      <c r="A3958" s="21" t="s">
        <v>2828</v>
      </c>
      <c r="B3958" s="81">
        <v>60</v>
      </c>
      <c r="C3958" s="73" t="s">
        <v>44</v>
      </c>
      <c r="D3958" s="9" t="s">
        <v>13</v>
      </c>
      <c r="E3958" s="9" t="s">
        <v>6</v>
      </c>
      <c r="F3958" s="73" t="s">
        <v>45</v>
      </c>
      <c r="G3958" s="73" t="s">
        <v>46</v>
      </c>
      <c r="H3958" s="18">
        <v>54107</v>
      </c>
      <c r="I3958" s="83"/>
    </row>
    <row r="3959" spans="1:9">
      <c r="A3959" s="21" t="s">
        <v>3436</v>
      </c>
      <c r="B3959" s="81">
        <v>165</v>
      </c>
      <c r="C3959" s="73" t="s">
        <v>44</v>
      </c>
      <c r="D3959" s="9" t="s">
        <v>13</v>
      </c>
      <c r="E3959" s="9" t="s">
        <v>6</v>
      </c>
      <c r="F3959" s="73" t="s">
        <v>45</v>
      </c>
      <c r="G3959" s="73" t="s">
        <v>46</v>
      </c>
      <c r="H3959" s="18">
        <v>54107</v>
      </c>
      <c r="I3959" s="83"/>
    </row>
    <row r="3960" spans="1:9">
      <c r="A3960" s="21" t="s">
        <v>747</v>
      </c>
      <c r="B3960" s="81">
        <v>6</v>
      </c>
      <c r="C3960" s="73" t="s">
        <v>44</v>
      </c>
      <c r="D3960" s="9" t="s">
        <v>13</v>
      </c>
      <c r="E3960" s="9" t="s">
        <v>6</v>
      </c>
      <c r="F3960" s="73" t="s">
        <v>45</v>
      </c>
      <c r="G3960" s="73" t="s">
        <v>46</v>
      </c>
      <c r="H3960" s="18">
        <v>54107</v>
      </c>
      <c r="I3960" s="83">
        <f>B3960+B3953+B3954+B3955+B3956+B3957+B3958+B3959</f>
        <v>2025</v>
      </c>
    </row>
    <row r="3961" spans="1:9">
      <c r="A3961" s="21" t="s">
        <v>2824</v>
      </c>
      <c r="B3961" s="81">
        <v>100</v>
      </c>
      <c r="C3961" s="73" t="s">
        <v>44</v>
      </c>
      <c r="D3961" s="9" t="s">
        <v>13</v>
      </c>
      <c r="E3961" s="9" t="s">
        <v>6</v>
      </c>
      <c r="F3961" s="73" t="s">
        <v>45</v>
      </c>
      <c r="G3961" s="73" t="s">
        <v>46</v>
      </c>
      <c r="H3961" s="18">
        <v>54110</v>
      </c>
      <c r="I3961" s="83"/>
    </row>
    <row r="3962" spans="1:9">
      <c r="A3962" s="21" t="s">
        <v>2825</v>
      </c>
      <c r="B3962" s="81">
        <v>35</v>
      </c>
      <c r="C3962" s="73" t="s">
        <v>44</v>
      </c>
      <c r="D3962" s="9" t="s">
        <v>13</v>
      </c>
      <c r="E3962" s="9" t="s">
        <v>6</v>
      </c>
      <c r="F3962" s="73" t="s">
        <v>45</v>
      </c>
      <c r="G3962" s="73" t="s">
        <v>46</v>
      </c>
      <c r="H3962" s="18">
        <v>54110</v>
      </c>
      <c r="I3962" s="83"/>
    </row>
    <row r="3963" spans="1:9">
      <c r="A3963" s="21" t="s">
        <v>2826</v>
      </c>
      <c r="B3963" s="81">
        <v>45</v>
      </c>
      <c r="C3963" s="73" t="s">
        <v>44</v>
      </c>
      <c r="D3963" s="9" t="s">
        <v>13</v>
      </c>
      <c r="E3963" s="9" t="s">
        <v>6</v>
      </c>
      <c r="F3963" s="73" t="s">
        <v>45</v>
      </c>
      <c r="G3963" s="73" t="s">
        <v>46</v>
      </c>
      <c r="H3963" s="18">
        <v>54110</v>
      </c>
      <c r="I3963" s="83">
        <f>B3961+B3962+B3963</f>
        <v>180</v>
      </c>
    </row>
    <row r="3964" spans="1:9">
      <c r="A3964" s="21" t="s">
        <v>3408</v>
      </c>
      <c r="B3964" s="81">
        <v>40</v>
      </c>
      <c r="C3964" s="73" t="s">
        <v>44</v>
      </c>
      <c r="D3964" s="9" t="s">
        <v>13</v>
      </c>
      <c r="E3964" s="9" t="s">
        <v>6</v>
      </c>
      <c r="F3964" s="73" t="s">
        <v>45</v>
      </c>
      <c r="G3964" s="73" t="s">
        <v>46</v>
      </c>
      <c r="H3964" s="18">
        <v>54111</v>
      </c>
      <c r="I3964" s="83">
        <f>B3964</f>
        <v>40</v>
      </c>
    </row>
    <row r="3965" spans="1:9">
      <c r="A3965" s="21" t="s">
        <v>2806</v>
      </c>
      <c r="B3965" s="81">
        <v>130</v>
      </c>
      <c r="C3965" s="73" t="s">
        <v>44</v>
      </c>
      <c r="D3965" s="9" t="s">
        <v>13</v>
      </c>
      <c r="E3965" s="9" t="s">
        <v>6</v>
      </c>
      <c r="F3965" s="73" t="s">
        <v>45</v>
      </c>
      <c r="G3965" s="73" t="s">
        <v>46</v>
      </c>
      <c r="H3965" s="18">
        <v>54112</v>
      </c>
      <c r="I3965" s="83"/>
    </row>
    <row r="3966" spans="1:9">
      <c r="A3966" s="21" t="s">
        <v>2807</v>
      </c>
      <c r="B3966" s="81">
        <v>136</v>
      </c>
      <c r="C3966" s="73" t="s">
        <v>44</v>
      </c>
      <c r="D3966" s="9" t="s">
        <v>13</v>
      </c>
      <c r="E3966" s="9" t="s">
        <v>6</v>
      </c>
      <c r="F3966" s="73" t="s">
        <v>45</v>
      </c>
      <c r="G3966" s="73" t="s">
        <v>46</v>
      </c>
      <c r="H3966" s="18">
        <v>54112</v>
      </c>
      <c r="I3966" s="83"/>
    </row>
    <row r="3967" spans="1:9">
      <c r="A3967" s="21" t="s">
        <v>2808</v>
      </c>
      <c r="B3967" s="81">
        <v>146</v>
      </c>
      <c r="C3967" s="73" t="s">
        <v>44</v>
      </c>
      <c r="D3967" s="9" t="s">
        <v>13</v>
      </c>
      <c r="E3967" s="9" t="s">
        <v>6</v>
      </c>
      <c r="F3967" s="73" t="s">
        <v>45</v>
      </c>
      <c r="G3967" s="73" t="s">
        <v>46</v>
      </c>
      <c r="H3967" s="18">
        <v>54112</v>
      </c>
      <c r="I3967" s="83"/>
    </row>
    <row r="3968" spans="1:9">
      <c r="A3968" s="21" t="s">
        <v>2809</v>
      </c>
      <c r="B3968" s="81">
        <v>156</v>
      </c>
      <c r="C3968" s="73" t="s">
        <v>44</v>
      </c>
      <c r="D3968" s="9" t="s">
        <v>13</v>
      </c>
      <c r="E3968" s="9" t="s">
        <v>6</v>
      </c>
      <c r="F3968" s="73" t="s">
        <v>45</v>
      </c>
      <c r="G3968" s="73" t="s">
        <v>46</v>
      </c>
      <c r="H3968" s="18">
        <v>54112</v>
      </c>
      <c r="I3968" s="83"/>
    </row>
    <row r="3969" spans="1:9">
      <c r="A3969" s="21" t="s">
        <v>2810</v>
      </c>
      <c r="B3969" s="81">
        <v>20</v>
      </c>
      <c r="C3969" s="73" t="s">
        <v>44</v>
      </c>
      <c r="D3969" s="9" t="s">
        <v>13</v>
      </c>
      <c r="E3969" s="9" t="s">
        <v>6</v>
      </c>
      <c r="F3969" s="73" t="s">
        <v>45</v>
      </c>
      <c r="G3969" s="73" t="s">
        <v>46</v>
      </c>
      <c r="H3969" s="18">
        <v>54112</v>
      </c>
      <c r="I3969" s="83"/>
    </row>
    <row r="3970" spans="1:9">
      <c r="A3970" s="21" t="s">
        <v>2811</v>
      </c>
      <c r="B3970" s="81">
        <v>22.5</v>
      </c>
      <c r="C3970" s="73" t="s">
        <v>44</v>
      </c>
      <c r="D3970" s="9" t="s">
        <v>13</v>
      </c>
      <c r="E3970" s="9" t="s">
        <v>6</v>
      </c>
      <c r="F3970" s="73" t="s">
        <v>45</v>
      </c>
      <c r="G3970" s="73" t="s">
        <v>46</v>
      </c>
      <c r="H3970" s="18">
        <v>54112</v>
      </c>
      <c r="I3970" s="83"/>
    </row>
    <row r="3971" spans="1:9">
      <c r="A3971" s="21" t="s">
        <v>2812</v>
      </c>
      <c r="B3971" s="81">
        <v>20</v>
      </c>
      <c r="C3971" s="73" t="s">
        <v>44</v>
      </c>
      <c r="D3971" s="9" t="s">
        <v>13</v>
      </c>
      <c r="E3971" s="9" t="s">
        <v>6</v>
      </c>
      <c r="F3971" s="73" t="s">
        <v>45</v>
      </c>
      <c r="G3971" s="73" t="s">
        <v>46</v>
      </c>
      <c r="H3971" s="18">
        <v>54112</v>
      </c>
      <c r="I3971" s="83"/>
    </row>
    <row r="3972" spans="1:9">
      <c r="A3972" s="21" t="s">
        <v>2813</v>
      </c>
      <c r="B3972" s="81">
        <v>20</v>
      </c>
      <c r="C3972" s="73" t="s">
        <v>44</v>
      </c>
      <c r="D3972" s="9" t="s">
        <v>13</v>
      </c>
      <c r="E3972" s="9" t="s">
        <v>6</v>
      </c>
      <c r="F3972" s="73" t="s">
        <v>45</v>
      </c>
      <c r="G3972" s="73" t="s">
        <v>46</v>
      </c>
      <c r="H3972" s="18">
        <v>54112</v>
      </c>
      <c r="I3972" s="83"/>
    </row>
    <row r="3973" spans="1:9">
      <c r="A3973" s="21" t="s">
        <v>2814</v>
      </c>
      <c r="B3973" s="81">
        <v>20</v>
      </c>
      <c r="C3973" s="73" t="s">
        <v>44</v>
      </c>
      <c r="D3973" s="9" t="s">
        <v>13</v>
      </c>
      <c r="E3973" s="9" t="s">
        <v>6</v>
      </c>
      <c r="F3973" s="73" t="s">
        <v>45</v>
      </c>
      <c r="G3973" s="73" t="s">
        <v>46</v>
      </c>
      <c r="H3973" s="18">
        <v>54112</v>
      </c>
      <c r="I3973" s="83"/>
    </row>
    <row r="3974" spans="1:9">
      <c r="A3974" s="21" t="s">
        <v>2815</v>
      </c>
      <c r="B3974" s="81">
        <v>30</v>
      </c>
      <c r="C3974" s="73" t="s">
        <v>44</v>
      </c>
      <c r="D3974" s="9" t="s">
        <v>13</v>
      </c>
      <c r="E3974" s="9" t="s">
        <v>6</v>
      </c>
      <c r="F3974" s="73" t="s">
        <v>45</v>
      </c>
      <c r="G3974" s="73" t="s">
        <v>46</v>
      </c>
      <c r="H3974" s="18">
        <v>54112</v>
      </c>
      <c r="I3974" s="83"/>
    </row>
    <row r="3975" spans="1:9">
      <c r="A3975" s="21" t="s">
        <v>2816</v>
      </c>
      <c r="B3975" s="81">
        <v>40</v>
      </c>
      <c r="C3975" s="73" t="s">
        <v>44</v>
      </c>
      <c r="D3975" s="9" t="s">
        <v>13</v>
      </c>
      <c r="E3975" s="9" t="s">
        <v>6</v>
      </c>
      <c r="F3975" s="73" t="s">
        <v>45</v>
      </c>
      <c r="G3975" s="73" t="s">
        <v>46</v>
      </c>
      <c r="H3975" s="18">
        <v>54112</v>
      </c>
      <c r="I3975" s="83"/>
    </row>
    <row r="3976" spans="1:9">
      <c r="A3976" s="21" t="s">
        <v>2817</v>
      </c>
      <c r="B3976" s="81">
        <v>50</v>
      </c>
      <c r="C3976" s="73" t="s">
        <v>44</v>
      </c>
      <c r="D3976" s="9" t="s">
        <v>13</v>
      </c>
      <c r="E3976" s="9" t="s">
        <v>6</v>
      </c>
      <c r="F3976" s="73" t="s">
        <v>45</v>
      </c>
      <c r="G3976" s="73" t="s">
        <v>46</v>
      </c>
      <c r="H3976" s="18">
        <v>54112</v>
      </c>
      <c r="I3976" s="83"/>
    </row>
    <row r="3977" spans="1:9">
      <c r="A3977" s="21" t="s">
        <v>2819</v>
      </c>
      <c r="B3977" s="81">
        <v>99</v>
      </c>
      <c r="C3977" s="73" t="s">
        <v>44</v>
      </c>
      <c r="D3977" s="9" t="s">
        <v>13</v>
      </c>
      <c r="E3977" s="9" t="s">
        <v>6</v>
      </c>
      <c r="F3977" s="73" t="s">
        <v>45</v>
      </c>
      <c r="G3977" s="73" t="s">
        <v>46</v>
      </c>
      <c r="H3977" s="18">
        <v>54112</v>
      </c>
      <c r="I3977" s="83"/>
    </row>
    <row r="3978" spans="1:9">
      <c r="A3978" s="21" t="s">
        <v>2818</v>
      </c>
      <c r="B3978" s="81">
        <v>40</v>
      </c>
      <c r="C3978" s="73" t="s">
        <v>44</v>
      </c>
      <c r="D3978" s="9" t="s">
        <v>13</v>
      </c>
      <c r="E3978" s="9" t="s">
        <v>6</v>
      </c>
      <c r="F3978" s="73" t="s">
        <v>45</v>
      </c>
      <c r="G3978" s="73" t="s">
        <v>46</v>
      </c>
      <c r="H3978" s="18">
        <v>54112</v>
      </c>
      <c r="I3978" s="83"/>
    </row>
    <row r="3979" spans="1:9">
      <c r="A3979" s="21" t="s">
        <v>2820</v>
      </c>
      <c r="B3979" s="81">
        <v>90</v>
      </c>
      <c r="C3979" s="73" t="s">
        <v>44</v>
      </c>
      <c r="D3979" s="9" t="s">
        <v>13</v>
      </c>
      <c r="E3979" s="9" t="s">
        <v>6</v>
      </c>
      <c r="F3979" s="73" t="s">
        <v>45</v>
      </c>
      <c r="G3979" s="73" t="s">
        <v>46</v>
      </c>
      <c r="H3979" s="18">
        <v>54112</v>
      </c>
      <c r="I3979" s="83"/>
    </row>
    <row r="3980" spans="1:9">
      <c r="A3980" s="21" t="s">
        <v>2821</v>
      </c>
      <c r="B3980" s="81">
        <v>60</v>
      </c>
      <c r="C3980" s="73" t="s">
        <v>44</v>
      </c>
      <c r="D3980" s="9" t="s">
        <v>13</v>
      </c>
      <c r="E3980" s="9" t="s">
        <v>6</v>
      </c>
      <c r="F3980" s="73" t="s">
        <v>45</v>
      </c>
      <c r="G3980" s="73" t="s">
        <v>46</v>
      </c>
      <c r="H3980" s="18">
        <v>54112</v>
      </c>
      <c r="I3980" s="83"/>
    </row>
    <row r="3981" spans="1:9">
      <c r="A3981" s="21" t="s">
        <v>2822</v>
      </c>
      <c r="B3981" s="81">
        <v>50</v>
      </c>
      <c r="C3981" s="73" t="s">
        <v>44</v>
      </c>
      <c r="D3981" s="9" t="s">
        <v>13</v>
      </c>
      <c r="E3981" s="9" t="s">
        <v>6</v>
      </c>
      <c r="F3981" s="73" t="s">
        <v>45</v>
      </c>
      <c r="G3981" s="73" t="s">
        <v>46</v>
      </c>
      <c r="H3981" s="18">
        <v>54112</v>
      </c>
      <c r="I3981" s="83"/>
    </row>
    <row r="3982" spans="1:9">
      <c r="A3982" s="21" t="s">
        <v>2823</v>
      </c>
      <c r="B3982" s="81">
        <v>24</v>
      </c>
      <c r="C3982" s="73" t="s">
        <v>44</v>
      </c>
      <c r="D3982" s="9" t="s">
        <v>13</v>
      </c>
      <c r="E3982" s="9" t="s">
        <v>6</v>
      </c>
      <c r="F3982" s="73" t="s">
        <v>45</v>
      </c>
      <c r="G3982" s="73" t="s">
        <v>46</v>
      </c>
      <c r="H3982" s="18">
        <v>54112</v>
      </c>
      <c r="I3982" s="83">
        <f>B3965+B3966+B3967+B3968+B3969+B3970+B3971+B3972+B3973+B3974+B3975+B3976+B3977+B3978+B3979+B3980+B3981+B3982</f>
        <v>1153.5</v>
      </c>
    </row>
    <row r="3983" spans="1:9">
      <c r="A3983" s="22" t="s">
        <v>801</v>
      </c>
      <c r="B3983" s="81">
        <v>2.5</v>
      </c>
      <c r="C3983" s="73" t="s">
        <v>44</v>
      </c>
      <c r="D3983" s="9" t="s">
        <v>13</v>
      </c>
      <c r="E3983" s="9" t="s">
        <v>6</v>
      </c>
      <c r="F3983" s="73" t="s">
        <v>45</v>
      </c>
      <c r="G3983" s="73" t="s">
        <v>46</v>
      </c>
      <c r="H3983" s="18">
        <v>54114</v>
      </c>
      <c r="I3983" s="82"/>
    </row>
    <row r="3984" spans="1:9">
      <c r="A3984" s="21" t="s">
        <v>802</v>
      </c>
      <c r="B3984" s="81">
        <v>10</v>
      </c>
      <c r="C3984" s="73" t="s">
        <v>44</v>
      </c>
      <c r="D3984" s="9" t="s">
        <v>13</v>
      </c>
      <c r="E3984" s="9" t="s">
        <v>6</v>
      </c>
      <c r="F3984" s="73" t="s">
        <v>45</v>
      </c>
      <c r="G3984" s="73" t="s">
        <v>46</v>
      </c>
      <c r="H3984" s="18">
        <v>54114</v>
      </c>
      <c r="I3984" s="82"/>
    </row>
    <row r="3985" spans="1:9">
      <c r="A3985" s="21" t="s">
        <v>636</v>
      </c>
      <c r="B3985" s="81">
        <v>18</v>
      </c>
      <c r="C3985" s="73" t="s">
        <v>44</v>
      </c>
      <c r="D3985" s="9" t="s">
        <v>13</v>
      </c>
      <c r="E3985" s="9" t="s">
        <v>6</v>
      </c>
      <c r="F3985" s="73" t="s">
        <v>45</v>
      </c>
      <c r="G3985" s="73" t="s">
        <v>46</v>
      </c>
      <c r="H3985" s="18">
        <v>54114</v>
      </c>
      <c r="I3985" s="82"/>
    </row>
    <row r="3986" spans="1:9">
      <c r="A3986" s="22" t="s">
        <v>803</v>
      </c>
      <c r="B3986" s="81">
        <v>12</v>
      </c>
      <c r="C3986" s="15" t="s">
        <v>44</v>
      </c>
      <c r="D3986" s="9" t="s">
        <v>13</v>
      </c>
      <c r="E3986" s="9" t="s">
        <v>6</v>
      </c>
      <c r="F3986" s="15" t="s">
        <v>45</v>
      </c>
      <c r="G3986" s="15" t="s">
        <v>46</v>
      </c>
      <c r="H3986" s="15" t="s">
        <v>175</v>
      </c>
      <c r="I3986" s="82"/>
    </row>
    <row r="3987" spans="1:9">
      <c r="A3987" s="22" t="s">
        <v>804</v>
      </c>
      <c r="B3987" s="81">
        <v>12</v>
      </c>
      <c r="C3987" s="15" t="s">
        <v>44</v>
      </c>
      <c r="D3987" s="9" t="s">
        <v>13</v>
      </c>
      <c r="E3987" s="9" t="s">
        <v>6</v>
      </c>
      <c r="F3987" s="15" t="s">
        <v>45</v>
      </c>
      <c r="G3987" s="15" t="s">
        <v>46</v>
      </c>
      <c r="H3987" s="18">
        <v>54114</v>
      </c>
      <c r="I3987" s="82"/>
    </row>
    <row r="3988" spans="1:9">
      <c r="A3988" s="22" t="s">
        <v>3407</v>
      </c>
      <c r="B3988" s="81">
        <v>130</v>
      </c>
      <c r="C3988" s="73" t="s">
        <v>44</v>
      </c>
      <c r="D3988" s="9" t="s">
        <v>13</v>
      </c>
      <c r="E3988" s="9" t="s">
        <v>6</v>
      </c>
      <c r="F3988" s="73" t="s">
        <v>45</v>
      </c>
      <c r="G3988" s="73" t="s">
        <v>46</v>
      </c>
      <c r="H3988" s="15">
        <v>54114</v>
      </c>
      <c r="I3988" s="82"/>
    </row>
    <row r="3989" spans="1:9">
      <c r="A3989" s="21" t="s">
        <v>373</v>
      </c>
      <c r="B3989" s="17">
        <v>8</v>
      </c>
      <c r="C3989" s="73" t="s">
        <v>44</v>
      </c>
      <c r="D3989" s="9" t="s">
        <v>13</v>
      </c>
      <c r="E3989" s="9" t="s">
        <v>6</v>
      </c>
      <c r="F3989" s="73" t="s">
        <v>45</v>
      </c>
      <c r="G3989" s="73" t="s">
        <v>46</v>
      </c>
      <c r="H3989" s="15">
        <v>54114</v>
      </c>
      <c r="I3989" s="82"/>
    </row>
    <row r="3990" spans="1:9">
      <c r="A3990" s="21" t="s">
        <v>805</v>
      </c>
      <c r="B3990" s="17">
        <v>10</v>
      </c>
      <c r="C3990" s="15" t="s">
        <v>44</v>
      </c>
      <c r="D3990" s="9" t="s">
        <v>13</v>
      </c>
      <c r="E3990" s="9" t="s">
        <v>6</v>
      </c>
      <c r="F3990" s="15" t="s">
        <v>45</v>
      </c>
      <c r="G3990" s="15" t="s">
        <v>46</v>
      </c>
      <c r="H3990" s="18">
        <v>54114</v>
      </c>
      <c r="I3990" s="82"/>
    </row>
    <row r="3991" spans="1:9">
      <c r="A3991" s="21" t="s">
        <v>806</v>
      </c>
      <c r="B3991" s="17">
        <v>14</v>
      </c>
      <c r="C3991" s="15" t="s">
        <v>44</v>
      </c>
      <c r="D3991" s="9" t="s">
        <v>13</v>
      </c>
      <c r="E3991" s="9" t="s">
        <v>6</v>
      </c>
      <c r="F3991" s="15" t="s">
        <v>45</v>
      </c>
      <c r="G3991" s="15" t="s">
        <v>46</v>
      </c>
      <c r="H3991" s="18">
        <v>54114</v>
      </c>
      <c r="I3991" s="82"/>
    </row>
    <row r="3992" spans="1:9">
      <c r="A3992" s="21" t="s">
        <v>541</v>
      </c>
      <c r="B3992" s="17">
        <v>11</v>
      </c>
      <c r="C3992" s="15" t="s">
        <v>44</v>
      </c>
      <c r="D3992" s="9" t="s">
        <v>13</v>
      </c>
      <c r="E3992" s="9" t="s">
        <v>6</v>
      </c>
      <c r="F3992" s="15" t="s">
        <v>45</v>
      </c>
      <c r="G3992" s="15" t="s">
        <v>46</v>
      </c>
      <c r="H3992" s="18">
        <v>54114</v>
      </c>
      <c r="I3992" s="82"/>
    </row>
    <row r="3993" spans="1:9">
      <c r="A3993" s="21" t="s">
        <v>807</v>
      </c>
      <c r="B3993" s="17">
        <v>10</v>
      </c>
      <c r="C3993" s="15" t="s">
        <v>44</v>
      </c>
      <c r="D3993" s="9" t="s">
        <v>13</v>
      </c>
      <c r="E3993" s="9" t="s">
        <v>6</v>
      </c>
      <c r="F3993" s="15" t="s">
        <v>45</v>
      </c>
      <c r="G3993" s="15" t="s">
        <v>46</v>
      </c>
      <c r="H3993" s="18">
        <v>54114</v>
      </c>
      <c r="I3993" s="82"/>
    </row>
    <row r="3994" spans="1:9">
      <c r="A3994" s="21" t="s">
        <v>808</v>
      </c>
      <c r="B3994" s="17">
        <v>7.5</v>
      </c>
      <c r="C3994" s="15" t="s">
        <v>44</v>
      </c>
      <c r="D3994" s="9" t="s">
        <v>13</v>
      </c>
      <c r="E3994" s="9" t="s">
        <v>6</v>
      </c>
      <c r="F3994" s="15" t="s">
        <v>45</v>
      </c>
      <c r="G3994" s="15" t="s">
        <v>46</v>
      </c>
      <c r="H3994" s="18">
        <v>54114</v>
      </c>
      <c r="I3994" s="82"/>
    </row>
    <row r="3995" spans="1:9">
      <c r="A3995" s="21" t="s">
        <v>809</v>
      </c>
      <c r="B3995" s="17">
        <v>7.5</v>
      </c>
      <c r="C3995" s="15" t="s">
        <v>44</v>
      </c>
      <c r="D3995" s="9" t="s">
        <v>13</v>
      </c>
      <c r="E3995" s="9" t="s">
        <v>6</v>
      </c>
      <c r="F3995" s="15" t="s">
        <v>45</v>
      </c>
      <c r="G3995" s="15" t="s">
        <v>46</v>
      </c>
      <c r="H3995" s="18">
        <v>54114</v>
      </c>
      <c r="I3995" s="82"/>
    </row>
    <row r="3996" spans="1:9">
      <c r="A3996" s="21" t="s">
        <v>810</v>
      </c>
      <c r="B3996" s="17">
        <v>7.5</v>
      </c>
      <c r="C3996" s="15" t="s">
        <v>44</v>
      </c>
      <c r="D3996" s="9" t="s">
        <v>13</v>
      </c>
      <c r="E3996" s="9" t="s">
        <v>6</v>
      </c>
      <c r="F3996" s="15" t="s">
        <v>45</v>
      </c>
      <c r="G3996" s="15" t="s">
        <v>46</v>
      </c>
      <c r="H3996" s="18">
        <v>54114</v>
      </c>
      <c r="I3996" s="82"/>
    </row>
    <row r="3997" spans="1:9">
      <c r="A3997" s="21" t="s">
        <v>811</v>
      </c>
      <c r="B3997" s="17">
        <v>7.5</v>
      </c>
      <c r="C3997" s="15" t="s">
        <v>44</v>
      </c>
      <c r="D3997" s="9" t="s">
        <v>13</v>
      </c>
      <c r="E3997" s="9" t="s">
        <v>6</v>
      </c>
      <c r="F3997" s="15" t="s">
        <v>45</v>
      </c>
      <c r="G3997" s="15" t="s">
        <v>46</v>
      </c>
      <c r="H3997" s="18">
        <v>54114</v>
      </c>
      <c r="I3997" s="82"/>
    </row>
    <row r="3998" spans="1:9">
      <c r="A3998" s="21" t="s">
        <v>812</v>
      </c>
      <c r="B3998" s="17">
        <v>9</v>
      </c>
      <c r="C3998" s="15" t="s">
        <v>44</v>
      </c>
      <c r="D3998" s="9" t="s">
        <v>13</v>
      </c>
      <c r="E3998" s="9" t="s">
        <v>6</v>
      </c>
      <c r="F3998" s="15" t="s">
        <v>45</v>
      </c>
      <c r="G3998" s="15" t="s">
        <v>46</v>
      </c>
      <c r="H3998" s="18">
        <v>54114</v>
      </c>
      <c r="I3998" s="83">
        <f>B3998+B3991+B3990+B3989+B3987+B3986+B3985+B3984+B3983+B3993+B3992+B3997+B3996+B3995+B3994+B3988</f>
        <v>276.5</v>
      </c>
    </row>
    <row r="3999" spans="1:9">
      <c r="A3999" s="21" t="s">
        <v>241</v>
      </c>
      <c r="B3999" s="17">
        <v>9</v>
      </c>
      <c r="C3999" s="15" t="s">
        <v>44</v>
      </c>
      <c r="D3999" s="9" t="s">
        <v>13</v>
      </c>
      <c r="E3999" s="9" t="s">
        <v>6</v>
      </c>
      <c r="F3999" s="15" t="s">
        <v>45</v>
      </c>
      <c r="G3999" s="15" t="s">
        <v>46</v>
      </c>
      <c r="H3999" s="18">
        <v>54115</v>
      </c>
      <c r="I3999" s="83"/>
    </row>
    <row r="4000" spans="1:9">
      <c r="A4000" s="21" t="s">
        <v>813</v>
      </c>
      <c r="B4000" s="17">
        <v>20</v>
      </c>
      <c r="C4000" s="15" t="s">
        <v>44</v>
      </c>
      <c r="D4000" s="9" t="s">
        <v>13</v>
      </c>
      <c r="E4000" s="9" t="s">
        <v>6</v>
      </c>
      <c r="F4000" s="15" t="s">
        <v>45</v>
      </c>
      <c r="G4000" s="15" t="s">
        <v>46</v>
      </c>
      <c r="H4000" s="18">
        <v>54115</v>
      </c>
      <c r="I4000" s="83">
        <f>B4000+B3999</f>
        <v>29</v>
      </c>
    </row>
    <row r="4001" spans="1:9">
      <c r="A4001" s="21" t="s">
        <v>2829</v>
      </c>
      <c r="B4001" s="17">
        <v>45</v>
      </c>
      <c r="C4001" s="15" t="s">
        <v>44</v>
      </c>
      <c r="D4001" s="9" t="s">
        <v>13</v>
      </c>
      <c r="E4001" s="9" t="s">
        <v>6</v>
      </c>
      <c r="F4001" s="15" t="s">
        <v>45</v>
      </c>
      <c r="G4001" s="15" t="s">
        <v>46</v>
      </c>
      <c r="H4001" s="18">
        <v>54119</v>
      </c>
      <c r="I4001" s="83"/>
    </row>
    <row r="4002" spans="1:9">
      <c r="A4002" s="21" t="s">
        <v>2830</v>
      </c>
      <c r="B4002" s="17">
        <v>75</v>
      </c>
      <c r="C4002" s="15" t="s">
        <v>44</v>
      </c>
      <c r="D4002" s="9" t="s">
        <v>13</v>
      </c>
      <c r="E4002" s="9" t="s">
        <v>6</v>
      </c>
      <c r="F4002" s="15" t="s">
        <v>45</v>
      </c>
      <c r="G4002" s="15" t="s">
        <v>46</v>
      </c>
      <c r="H4002" s="18">
        <v>54119</v>
      </c>
      <c r="I4002" s="83">
        <f>B4001+B4002</f>
        <v>120</v>
      </c>
    </row>
    <row r="4003" spans="1:9">
      <c r="A4003" s="21" t="s">
        <v>719</v>
      </c>
      <c r="B4003" s="17">
        <v>5.5</v>
      </c>
      <c r="C4003" s="15" t="s">
        <v>44</v>
      </c>
      <c r="D4003" s="9" t="s">
        <v>13</v>
      </c>
      <c r="E4003" s="9" t="s">
        <v>6</v>
      </c>
      <c r="F4003" s="15" t="s">
        <v>45</v>
      </c>
      <c r="G4003" s="15" t="s">
        <v>46</v>
      </c>
      <c r="H4003" s="18">
        <v>54199</v>
      </c>
      <c r="I4003" s="83">
        <f>B4003</f>
        <v>5.5</v>
      </c>
    </row>
    <row r="4004" spans="1:9">
      <c r="A4004" s="21" t="s">
        <v>3414</v>
      </c>
      <c r="B4004" s="17">
        <v>1000</v>
      </c>
      <c r="C4004" s="15" t="s">
        <v>44</v>
      </c>
      <c r="D4004" s="9" t="s">
        <v>13</v>
      </c>
      <c r="E4004" s="9" t="s">
        <v>6</v>
      </c>
      <c r="F4004" s="15" t="s">
        <v>45</v>
      </c>
      <c r="G4004" s="15" t="s">
        <v>46</v>
      </c>
      <c r="H4004" s="18">
        <v>54301</v>
      </c>
      <c r="I4004" s="83">
        <f>B4004</f>
        <v>1000</v>
      </c>
    </row>
    <row r="4005" spans="1:9">
      <c r="A4005" s="21" t="s">
        <v>2750</v>
      </c>
      <c r="B4005" s="17">
        <v>35</v>
      </c>
      <c r="C4005" s="15" t="s">
        <v>44</v>
      </c>
      <c r="D4005" s="9" t="s">
        <v>13</v>
      </c>
      <c r="E4005" s="9" t="s">
        <v>6</v>
      </c>
      <c r="F4005" s="15" t="s">
        <v>45</v>
      </c>
      <c r="G4005" s="15" t="s">
        <v>46</v>
      </c>
      <c r="H4005" s="18">
        <v>54313</v>
      </c>
      <c r="I4005" s="83">
        <f>B4005</f>
        <v>35</v>
      </c>
    </row>
    <row r="4006" spans="1:9">
      <c r="A4006" s="214" t="s">
        <v>921</v>
      </c>
      <c r="B4006" s="25">
        <v>500</v>
      </c>
      <c r="C4006" s="15" t="s">
        <v>44</v>
      </c>
      <c r="D4006" s="9" t="s">
        <v>13</v>
      </c>
      <c r="E4006" s="9" t="s">
        <v>6</v>
      </c>
      <c r="F4006" s="15" t="s">
        <v>45</v>
      </c>
      <c r="G4006" s="15" t="s">
        <v>46</v>
      </c>
      <c r="H4006" s="123">
        <v>54399</v>
      </c>
      <c r="I4006" s="86">
        <f>B4006</f>
        <v>500</v>
      </c>
    </row>
    <row r="4007" spans="1:9">
      <c r="A4007" s="214" t="s">
        <v>3411</v>
      </c>
      <c r="B4007" s="25">
        <v>500</v>
      </c>
      <c r="C4007" s="15" t="s">
        <v>44</v>
      </c>
      <c r="D4007" s="9" t="s">
        <v>13</v>
      </c>
      <c r="E4007" s="9" t="s">
        <v>6</v>
      </c>
      <c r="F4007" s="15" t="s">
        <v>45</v>
      </c>
      <c r="G4007" s="15" t="s">
        <v>46</v>
      </c>
      <c r="H4007" s="123">
        <v>61102</v>
      </c>
      <c r="I4007" s="86"/>
    </row>
    <row r="4008" spans="1:9">
      <c r="A4008" s="214" t="s">
        <v>3412</v>
      </c>
      <c r="B4008" s="25">
        <v>400</v>
      </c>
      <c r="C4008" s="15" t="s">
        <v>44</v>
      </c>
      <c r="D4008" s="9" t="s">
        <v>13</v>
      </c>
      <c r="E4008" s="9" t="s">
        <v>6</v>
      </c>
      <c r="F4008" s="15" t="s">
        <v>45</v>
      </c>
      <c r="G4008" s="15" t="s">
        <v>46</v>
      </c>
      <c r="H4008" s="123">
        <v>61102</v>
      </c>
      <c r="I4008" s="86"/>
    </row>
    <row r="4009" spans="1:9" ht="15.75" thickBot="1">
      <c r="A4009" s="437" t="s">
        <v>3413</v>
      </c>
      <c r="B4009" s="438">
        <v>600</v>
      </c>
      <c r="C4009" s="15" t="s">
        <v>44</v>
      </c>
      <c r="D4009" s="9" t="s">
        <v>13</v>
      </c>
      <c r="E4009" s="9" t="s">
        <v>6</v>
      </c>
      <c r="F4009" s="15" t="s">
        <v>45</v>
      </c>
      <c r="G4009" s="15" t="s">
        <v>46</v>
      </c>
      <c r="H4009" s="123">
        <v>61102</v>
      </c>
      <c r="I4009" s="133">
        <f>B4007+B4008+B4009</f>
        <v>1500</v>
      </c>
    </row>
    <row r="4010" spans="1:9" ht="21" customHeight="1" thickTop="1" thickBot="1">
      <c r="A4010" s="176" t="s">
        <v>3462</v>
      </c>
      <c r="B4010" s="38">
        <f>SUM(B3909:B4009)</f>
        <v>50222.679999999993</v>
      </c>
      <c r="C4010" s="39"/>
      <c r="D4010" s="39"/>
      <c r="E4010" s="39"/>
      <c r="F4010" s="39"/>
      <c r="G4010" s="39"/>
      <c r="H4010" s="45"/>
      <c r="I4010" s="120">
        <f>SUM(I3913:I4009)</f>
        <v>50222.679999999993</v>
      </c>
    </row>
    <row r="4011" spans="1:9" ht="15.75" thickTop="1"/>
    <row r="4012" spans="1:9" ht="15.75" customHeight="1"/>
    <row r="4046" spans="1:9" ht="26.25" customHeight="1" thickBot="1">
      <c r="A4046" s="323" t="s">
        <v>3698</v>
      </c>
      <c r="B4046" s="112"/>
      <c r="C4046" s="113"/>
      <c r="D4046" s="114"/>
      <c r="E4046" s="114"/>
      <c r="F4046" s="114"/>
      <c r="G4046" s="114"/>
      <c r="H4046" s="35"/>
      <c r="I4046" s="36"/>
    </row>
    <row r="4047" spans="1:9" ht="30.75" customHeight="1" thickTop="1">
      <c r="A4047" s="319" t="s">
        <v>35</v>
      </c>
      <c r="B4047" s="37" t="s">
        <v>36</v>
      </c>
      <c r="C4047" s="5" t="s">
        <v>37</v>
      </c>
      <c r="D4047" s="5" t="s">
        <v>38</v>
      </c>
      <c r="E4047" s="5" t="s">
        <v>39</v>
      </c>
      <c r="F4047" s="5" t="s">
        <v>40</v>
      </c>
      <c r="G4047" s="5" t="s">
        <v>41</v>
      </c>
      <c r="H4047" s="115" t="s">
        <v>42</v>
      </c>
      <c r="I4047" s="138" t="s">
        <v>43</v>
      </c>
    </row>
    <row r="4048" spans="1:9" ht="26.25" customHeight="1">
      <c r="A4048" s="20" t="s">
        <v>3028</v>
      </c>
      <c r="B4048" s="14">
        <v>6564</v>
      </c>
      <c r="C4048" s="12">
        <v>1</v>
      </c>
      <c r="D4048" s="9" t="s">
        <v>13</v>
      </c>
      <c r="E4048" s="9" t="s">
        <v>6</v>
      </c>
      <c r="F4048" s="9" t="s">
        <v>45</v>
      </c>
      <c r="G4048" s="9" t="s">
        <v>46</v>
      </c>
      <c r="H4048" s="9" t="s">
        <v>153</v>
      </c>
      <c r="I4048" s="465"/>
    </row>
    <row r="4049" spans="1:9">
      <c r="A4049" s="20" t="s">
        <v>199</v>
      </c>
      <c r="B4049" s="14">
        <v>5004</v>
      </c>
      <c r="C4049" s="12">
        <v>1</v>
      </c>
      <c r="D4049" s="9" t="s">
        <v>13</v>
      </c>
      <c r="E4049" s="9" t="s">
        <v>6</v>
      </c>
      <c r="F4049" s="9" t="s">
        <v>45</v>
      </c>
      <c r="G4049" s="9" t="s">
        <v>46</v>
      </c>
      <c r="H4049" s="9" t="s">
        <v>153</v>
      </c>
      <c r="I4049" s="465"/>
    </row>
    <row r="4050" spans="1:9">
      <c r="A4050" s="20" t="s">
        <v>199</v>
      </c>
      <c r="B4050" s="14">
        <v>5004</v>
      </c>
      <c r="C4050" s="12">
        <v>1</v>
      </c>
      <c r="D4050" s="9" t="s">
        <v>13</v>
      </c>
      <c r="E4050" s="9" t="s">
        <v>6</v>
      </c>
      <c r="F4050" s="9" t="s">
        <v>45</v>
      </c>
      <c r="G4050" s="9" t="s">
        <v>46</v>
      </c>
      <c r="H4050" s="9" t="s">
        <v>153</v>
      </c>
      <c r="I4050" s="465"/>
    </row>
    <row r="4051" spans="1:9">
      <c r="A4051" s="20" t="s">
        <v>199</v>
      </c>
      <c r="B4051" s="14">
        <v>5004</v>
      </c>
      <c r="C4051" s="12">
        <v>1</v>
      </c>
      <c r="D4051" s="9" t="s">
        <v>13</v>
      </c>
      <c r="E4051" s="9" t="s">
        <v>6</v>
      </c>
      <c r="F4051" s="9" t="s">
        <v>45</v>
      </c>
      <c r="G4051" s="9" t="s">
        <v>46</v>
      </c>
      <c r="H4051" s="9" t="s">
        <v>153</v>
      </c>
      <c r="I4051" s="465"/>
    </row>
    <row r="4052" spans="1:9">
      <c r="A4052" s="20" t="s">
        <v>3791</v>
      </c>
      <c r="B4052" s="14">
        <v>7824</v>
      </c>
      <c r="C4052" s="12">
        <v>1</v>
      </c>
      <c r="D4052" s="9" t="s">
        <v>13</v>
      </c>
      <c r="E4052" s="9" t="s">
        <v>6</v>
      </c>
      <c r="F4052" s="9" t="s">
        <v>45</v>
      </c>
      <c r="G4052" s="9" t="s">
        <v>46</v>
      </c>
      <c r="H4052" s="9" t="s">
        <v>153</v>
      </c>
      <c r="I4052" s="83">
        <f>B4052+B4048+B4049+B4050+B4051</f>
        <v>29400</v>
      </c>
    </row>
    <row r="4053" spans="1:9" ht="24.75" customHeight="1">
      <c r="A4053" s="30" t="s">
        <v>3923</v>
      </c>
      <c r="B4053" s="14">
        <v>547</v>
      </c>
      <c r="C4053" s="12">
        <v>1</v>
      </c>
      <c r="D4053" s="9" t="s">
        <v>13</v>
      </c>
      <c r="E4053" s="9" t="s">
        <v>6</v>
      </c>
      <c r="F4053" s="9" t="s">
        <v>44</v>
      </c>
      <c r="G4053" s="9" t="s">
        <v>3291</v>
      </c>
      <c r="H4053" s="9" t="s">
        <v>155</v>
      </c>
      <c r="I4053" s="83"/>
    </row>
    <row r="4054" spans="1:9">
      <c r="A4054" s="30" t="s">
        <v>2925</v>
      </c>
      <c r="B4054" s="14">
        <v>417</v>
      </c>
      <c r="C4054" s="12">
        <v>1</v>
      </c>
      <c r="D4054" s="9" t="s">
        <v>13</v>
      </c>
      <c r="E4054" s="9" t="s">
        <v>6</v>
      </c>
      <c r="F4054" s="9" t="s">
        <v>44</v>
      </c>
      <c r="G4054" s="9" t="s">
        <v>3291</v>
      </c>
      <c r="H4054" s="9" t="s">
        <v>155</v>
      </c>
      <c r="I4054" s="83"/>
    </row>
    <row r="4055" spans="1:9">
      <c r="A4055" s="30" t="s">
        <v>2925</v>
      </c>
      <c r="B4055" s="14">
        <v>417</v>
      </c>
      <c r="C4055" s="12">
        <v>1</v>
      </c>
      <c r="D4055" s="9" t="s">
        <v>13</v>
      </c>
      <c r="E4055" s="9" t="s">
        <v>6</v>
      </c>
      <c r="F4055" s="9" t="s">
        <v>44</v>
      </c>
      <c r="G4055" s="9" t="s">
        <v>3291</v>
      </c>
      <c r="H4055" s="9" t="s">
        <v>155</v>
      </c>
      <c r="I4055" s="83"/>
    </row>
    <row r="4056" spans="1:9">
      <c r="A4056" s="30" t="s">
        <v>2925</v>
      </c>
      <c r="B4056" s="14">
        <v>417</v>
      </c>
      <c r="C4056" s="12">
        <v>1</v>
      </c>
      <c r="D4056" s="9" t="s">
        <v>13</v>
      </c>
      <c r="E4056" s="9" t="s">
        <v>6</v>
      </c>
      <c r="F4056" s="9" t="s">
        <v>44</v>
      </c>
      <c r="G4056" s="9" t="s">
        <v>3291</v>
      </c>
      <c r="H4056" s="9" t="s">
        <v>155</v>
      </c>
      <c r="I4056" s="83"/>
    </row>
    <row r="4057" spans="1:9">
      <c r="A4057" s="30" t="s">
        <v>3924</v>
      </c>
      <c r="B4057" s="14">
        <v>652</v>
      </c>
      <c r="C4057" s="12">
        <v>1</v>
      </c>
      <c r="D4057" s="9" t="s">
        <v>13</v>
      </c>
      <c r="E4057" s="9" t="s">
        <v>6</v>
      </c>
      <c r="F4057" s="9" t="s">
        <v>44</v>
      </c>
      <c r="G4057" s="9" t="s">
        <v>3291</v>
      </c>
      <c r="H4057" s="9" t="s">
        <v>155</v>
      </c>
      <c r="I4057" s="83">
        <f>B4057+B4053+B4054+B4055+B4056</f>
        <v>2450</v>
      </c>
    </row>
    <row r="4058" spans="1:9">
      <c r="A4058" s="20" t="s">
        <v>3918</v>
      </c>
      <c r="B4058" s="14">
        <f>5*300</f>
        <v>1500</v>
      </c>
      <c r="C4058" s="12">
        <v>1</v>
      </c>
      <c r="D4058" s="9" t="s">
        <v>13</v>
      </c>
      <c r="E4058" s="9" t="s">
        <v>6</v>
      </c>
      <c r="F4058" s="9" t="s">
        <v>44</v>
      </c>
      <c r="G4058" s="9" t="s">
        <v>3291</v>
      </c>
      <c r="H4058" s="9" t="s">
        <v>156</v>
      </c>
      <c r="I4058" s="83">
        <f t="shared" ref="I4058" si="29">B4058</f>
        <v>1500</v>
      </c>
    </row>
    <row r="4059" spans="1:9" ht="24.75" customHeight="1">
      <c r="A4059" s="107" t="s">
        <v>4123</v>
      </c>
      <c r="B4059" s="14">
        <v>533.33000000000004</v>
      </c>
      <c r="C4059" s="12">
        <v>1</v>
      </c>
      <c r="D4059" s="9" t="s">
        <v>13</v>
      </c>
      <c r="E4059" s="9" t="s">
        <v>6</v>
      </c>
      <c r="F4059" s="9" t="s">
        <v>45</v>
      </c>
      <c r="G4059" s="9" t="s">
        <v>46</v>
      </c>
      <c r="H4059" s="9" t="s">
        <v>157</v>
      </c>
      <c r="I4059" s="83"/>
    </row>
    <row r="4060" spans="1:9">
      <c r="A4060" s="107" t="s">
        <v>202</v>
      </c>
      <c r="B4060" s="14">
        <v>406.58</v>
      </c>
      <c r="C4060" s="12">
        <v>1</v>
      </c>
      <c r="D4060" s="9" t="s">
        <v>13</v>
      </c>
      <c r="E4060" s="9" t="s">
        <v>6</v>
      </c>
      <c r="F4060" s="9" t="s">
        <v>45</v>
      </c>
      <c r="G4060" s="9" t="s">
        <v>46</v>
      </c>
      <c r="H4060" s="9" t="s">
        <v>157</v>
      </c>
      <c r="I4060" s="83"/>
    </row>
    <row r="4061" spans="1:9">
      <c r="A4061" s="107" t="s">
        <v>202</v>
      </c>
      <c r="B4061" s="14">
        <v>406.58</v>
      </c>
      <c r="C4061" s="12">
        <v>1</v>
      </c>
      <c r="D4061" s="9" t="s">
        <v>13</v>
      </c>
      <c r="E4061" s="9" t="s">
        <v>6</v>
      </c>
      <c r="F4061" s="9" t="s">
        <v>45</v>
      </c>
      <c r="G4061" s="9" t="s">
        <v>46</v>
      </c>
      <c r="H4061" s="9" t="s">
        <v>157</v>
      </c>
      <c r="I4061" s="83"/>
    </row>
    <row r="4062" spans="1:9">
      <c r="A4062" s="107" t="s">
        <v>202</v>
      </c>
      <c r="B4062" s="14">
        <v>406.58</v>
      </c>
      <c r="C4062" s="12">
        <v>1</v>
      </c>
      <c r="D4062" s="9" t="s">
        <v>13</v>
      </c>
      <c r="E4062" s="9" t="s">
        <v>6</v>
      </c>
      <c r="F4062" s="9" t="s">
        <v>45</v>
      </c>
      <c r="G4062" s="9" t="s">
        <v>46</v>
      </c>
      <c r="H4062" s="9" t="s">
        <v>157</v>
      </c>
      <c r="I4062" s="83"/>
    </row>
    <row r="4063" spans="1:9" ht="24" customHeight="1">
      <c r="A4063" s="107" t="s">
        <v>4124</v>
      </c>
      <c r="B4063" s="14">
        <v>635.70000000000005</v>
      </c>
      <c r="C4063" s="12">
        <v>1</v>
      </c>
      <c r="D4063" s="9" t="s">
        <v>13</v>
      </c>
      <c r="E4063" s="9" t="s">
        <v>6</v>
      </c>
      <c r="F4063" s="9" t="s">
        <v>45</v>
      </c>
      <c r="G4063" s="9" t="s">
        <v>46</v>
      </c>
      <c r="H4063" s="9" t="s">
        <v>157</v>
      </c>
      <c r="I4063" s="83">
        <f>B4063+B4059+B4060+B4061+B4062</f>
        <v>2388.77</v>
      </c>
    </row>
    <row r="4064" spans="1:9" ht="25.5" customHeight="1">
      <c r="A4064" s="85" t="s">
        <v>4127</v>
      </c>
      <c r="B4064" s="81">
        <v>71.11</v>
      </c>
      <c r="C4064" s="15" t="s">
        <v>44</v>
      </c>
      <c r="D4064" s="9" t="s">
        <v>13</v>
      </c>
      <c r="E4064" s="9" t="s">
        <v>6</v>
      </c>
      <c r="F4064" s="15" t="s">
        <v>45</v>
      </c>
      <c r="G4064" s="15" t="s">
        <v>46</v>
      </c>
      <c r="H4064" s="9" t="s">
        <v>157</v>
      </c>
      <c r="I4064" s="83"/>
    </row>
    <row r="4065" spans="1:9">
      <c r="A4065" s="85" t="s">
        <v>4056</v>
      </c>
      <c r="B4065" s="81">
        <v>54.21</v>
      </c>
      <c r="C4065" s="15" t="s">
        <v>44</v>
      </c>
      <c r="D4065" s="9" t="s">
        <v>13</v>
      </c>
      <c r="E4065" s="9" t="s">
        <v>6</v>
      </c>
      <c r="F4065" s="15" t="s">
        <v>45</v>
      </c>
      <c r="G4065" s="15" t="s">
        <v>46</v>
      </c>
      <c r="H4065" s="9" t="s">
        <v>157</v>
      </c>
      <c r="I4065" s="83"/>
    </row>
    <row r="4066" spans="1:9">
      <c r="A4066" s="85" t="s">
        <v>4056</v>
      </c>
      <c r="B4066" s="81">
        <v>54.21</v>
      </c>
      <c r="C4066" s="15" t="s">
        <v>44</v>
      </c>
      <c r="D4066" s="9" t="s">
        <v>13</v>
      </c>
      <c r="E4066" s="9" t="s">
        <v>6</v>
      </c>
      <c r="F4066" s="15" t="s">
        <v>45</v>
      </c>
      <c r="G4066" s="15" t="s">
        <v>46</v>
      </c>
      <c r="H4066" s="9" t="s">
        <v>157</v>
      </c>
      <c r="I4066" s="83"/>
    </row>
    <row r="4067" spans="1:9">
      <c r="A4067" s="85" t="s">
        <v>4056</v>
      </c>
      <c r="B4067" s="81">
        <v>54.21</v>
      </c>
      <c r="C4067" s="15" t="s">
        <v>44</v>
      </c>
      <c r="D4067" s="9" t="s">
        <v>13</v>
      </c>
      <c r="E4067" s="9" t="s">
        <v>6</v>
      </c>
      <c r="F4067" s="15" t="s">
        <v>45</v>
      </c>
      <c r="G4067" s="15" t="s">
        <v>46</v>
      </c>
      <c r="H4067" s="9" t="s">
        <v>157</v>
      </c>
      <c r="I4067" s="83"/>
    </row>
    <row r="4068" spans="1:9" ht="25.5" customHeight="1">
      <c r="A4068" s="85" t="s">
        <v>4128</v>
      </c>
      <c r="B4068" s="81">
        <v>84.76</v>
      </c>
      <c r="C4068" s="15" t="s">
        <v>44</v>
      </c>
      <c r="D4068" s="9" t="s">
        <v>13</v>
      </c>
      <c r="E4068" s="9" t="s">
        <v>6</v>
      </c>
      <c r="F4068" s="15" t="s">
        <v>45</v>
      </c>
      <c r="G4068" s="15" t="s">
        <v>46</v>
      </c>
      <c r="H4068" s="9" t="s">
        <v>157</v>
      </c>
      <c r="I4068" s="83">
        <f>B4068+B4064+B4065+B4066+B4067</f>
        <v>318.5</v>
      </c>
    </row>
    <row r="4069" spans="1:9">
      <c r="A4069" s="107" t="s">
        <v>4125</v>
      </c>
      <c r="B4069" s="14">
        <v>325.26</v>
      </c>
      <c r="C4069" s="12">
        <v>1</v>
      </c>
      <c r="D4069" s="9" t="s">
        <v>13</v>
      </c>
      <c r="E4069" s="9" t="s">
        <v>6</v>
      </c>
      <c r="F4069" s="9" t="s">
        <v>45</v>
      </c>
      <c r="G4069" s="9" t="s">
        <v>46</v>
      </c>
      <c r="H4069" s="9" t="s">
        <v>157</v>
      </c>
      <c r="I4069" s="83"/>
    </row>
    <row r="4070" spans="1:9" ht="24" customHeight="1">
      <c r="A4070" s="107" t="s">
        <v>4126</v>
      </c>
      <c r="B4070" s="14">
        <v>508.56</v>
      </c>
      <c r="C4070" s="12">
        <v>1</v>
      </c>
      <c r="D4070" s="9" t="s">
        <v>13</v>
      </c>
      <c r="E4070" s="9" t="s">
        <v>6</v>
      </c>
      <c r="F4070" s="9" t="s">
        <v>45</v>
      </c>
      <c r="G4070" s="9" t="s">
        <v>46</v>
      </c>
      <c r="H4070" s="9" t="s">
        <v>157</v>
      </c>
      <c r="I4070" s="83">
        <f>B4070+B4069</f>
        <v>833.81999999999994</v>
      </c>
    </row>
    <row r="4071" spans="1:9" ht="27">
      <c r="A4071" s="107" t="s">
        <v>4122</v>
      </c>
      <c r="B4071" s="14">
        <v>551.1</v>
      </c>
      <c r="C4071" s="12">
        <v>1</v>
      </c>
      <c r="D4071" s="9" t="s">
        <v>13</v>
      </c>
      <c r="E4071" s="9" t="s">
        <v>6</v>
      </c>
      <c r="F4071" s="9" t="s">
        <v>45</v>
      </c>
      <c r="G4071" s="9" t="s">
        <v>46</v>
      </c>
      <c r="H4071" s="9" t="s">
        <v>161</v>
      </c>
      <c r="I4071" s="83"/>
    </row>
    <row r="4072" spans="1:9">
      <c r="A4072" s="107" t="s">
        <v>396</v>
      </c>
      <c r="B4072" s="14">
        <v>420.13</v>
      </c>
      <c r="C4072" s="12">
        <v>1</v>
      </c>
      <c r="D4072" s="9" t="s">
        <v>13</v>
      </c>
      <c r="E4072" s="9" t="s">
        <v>6</v>
      </c>
      <c r="F4072" s="9" t="s">
        <v>45</v>
      </c>
      <c r="G4072" s="9" t="s">
        <v>46</v>
      </c>
      <c r="H4072" s="9" t="s">
        <v>161</v>
      </c>
      <c r="I4072" s="83"/>
    </row>
    <row r="4073" spans="1:9">
      <c r="A4073" s="107" t="s">
        <v>396</v>
      </c>
      <c r="B4073" s="14">
        <v>420.13</v>
      </c>
      <c r="C4073" s="12">
        <v>1</v>
      </c>
      <c r="D4073" s="9" t="s">
        <v>13</v>
      </c>
      <c r="E4073" s="9" t="s">
        <v>6</v>
      </c>
      <c r="F4073" s="9" t="s">
        <v>45</v>
      </c>
      <c r="G4073" s="9" t="s">
        <v>46</v>
      </c>
      <c r="H4073" s="9" t="s">
        <v>161</v>
      </c>
      <c r="I4073" s="83">
        <f>B4073+B4071+B4072</f>
        <v>1391.3600000000001</v>
      </c>
    </row>
    <row r="4074" spans="1:9" ht="24.75" customHeight="1">
      <c r="A4074" s="20" t="s">
        <v>4600</v>
      </c>
      <c r="B4074" s="14"/>
      <c r="C4074" s="12">
        <v>1</v>
      </c>
      <c r="D4074" s="9" t="s">
        <v>13</v>
      </c>
      <c r="E4074" s="9" t="s">
        <v>6</v>
      </c>
      <c r="F4074" s="9" t="s">
        <v>44</v>
      </c>
      <c r="G4074" s="9" t="s">
        <v>3291</v>
      </c>
      <c r="H4074" s="9" t="s">
        <v>164</v>
      </c>
      <c r="I4074" s="83">
        <f t="shared" ref="I4074:I4075" si="30">B4074</f>
        <v>0</v>
      </c>
    </row>
    <row r="4075" spans="1:9" ht="24.75" customHeight="1">
      <c r="A4075" s="20" t="s">
        <v>3790</v>
      </c>
      <c r="B4075" s="14">
        <f>5*60</f>
        <v>300</v>
      </c>
      <c r="C4075" s="12">
        <v>1</v>
      </c>
      <c r="D4075" s="9" t="s">
        <v>13</v>
      </c>
      <c r="E4075" s="9" t="s">
        <v>6</v>
      </c>
      <c r="F4075" s="9" t="s">
        <v>44</v>
      </c>
      <c r="G4075" s="9" t="s">
        <v>3291</v>
      </c>
      <c r="H4075" s="9" t="s">
        <v>164</v>
      </c>
      <c r="I4075" s="83">
        <f t="shared" si="30"/>
        <v>300</v>
      </c>
    </row>
    <row r="4076" spans="1:9">
      <c r="A4076" s="20" t="s">
        <v>3415</v>
      </c>
      <c r="B4076" s="14">
        <v>2000</v>
      </c>
      <c r="C4076" s="15" t="s">
        <v>44</v>
      </c>
      <c r="D4076" s="9" t="s">
        <v>13</v>
      </c>
      <c r="E4076" s="9" t="s">
        <v>6</v>
      </c>
      <c r="F4076" s="15" t="s">
        <v>45</v>
      </c>
      <c r="G4076" s="15" t="s">
        <v>46</v>
      </c>
      <c r="H4076" s="9" t="s">
        <v>208</v>
      </c>
      <c r="I4076" s="83">
        <f>B4076</f>
        <v>2000</v>
      </c>
    </row>
    <row r="4077" spans="1:9">
      <c r="A4077" s="20" t="s">
        <v>3416</v>
      </c>
      <c r="B4077" s="14">
        <v>400</v>
      </c>
      <c r="C4077" s="15" t="s">
        <v>44</v>
      </c>
      <c r="D4077" s="9" t="s">
        <v>13</v>
      </c>
      <c r="E4077" s="9" t="s">
        <v>6</v>
      </c>
      <c r="F4077" s="15" t="s">
        <v>45</v>
      </c>
      <c r="G4077" s="15" t="s">
        <v>46</v>
      </c>
      <c r="H4077" s="9" t="s">
        <v>399</v>
      </c>
      <c r="I4077" s="83">
        <f>B4077</f>
        <v>400</v>
      </c>
    </row>
    <row r="4078" spans="1:9">
      <c r="A4078" s="20" t="s">
        <v>800</v>
      </c>
      <c r="B4078" s="14">
        <v>63</v>
      </c>
      <c r="C4078" s="73" t="s">
        <v>44</v>
      </c>
      <c r="D4078" s="9" t="s">
        <v>13</v>
      </c>
      <c r="E4078" s="9" t="s">
        <v>6</v>
      </c>
      <c r="F4078" s="73" t="s">
        <v>45</v>
      </c>
      <c r="G4078" s="73" t="s">
        <v>46</v>
      </c>
      <c r="H4078" s="18">
        <v>54105</v>
      </c>
      <c r="I4078" s="83"/>
    </row>
    <row r="4079" spans="1:9">
      <c r="A4079" s="20" t="s">
        <v>402</v>
      </c>
      <c r="B4079" s="14">
        <v>36</v>
      </c>
      <c r="C4079" s="73" t="s">
        <v>44</v>
      </c>
      <c r="D4079" s="9" t="s">
        <v>13</v>
      </c>
      <c r="E4079" s="9" t="s">
        <v>6</v>
      </c>
      <c r="F4079" s="73" t="s">
        <v>45</v>
      </c>
      <c r="G4079" s="73" t="s">
        <v>46</v>
      </c>
      <c r="H4079" s="18">
        <v>54105</v>
      </c>
      <c r="I4079" s="83"/>
    </row>
    <row r="4080" spans="1:9">
      <c r="A4080" s="21" t="s">
        <v>621</v>
      </c>
      <c r="B4080" s="81">
        <v>12.5</v>
      </c>
      <c r="C4080" s="73" t="s">
        <v>44</v>
      </c>
      <c r="D4080" s="9" t="s">
        <v>13</v>
      </c>
      <c r="E4080" s="9" t="s">
        <v>6</v>
      </c>
      <c r="F4080" s="73" t="s">
        <v>45</v>
      </c>
      <c r="G4080" s="73" t="s">
        <v>46</v>
      </c>
      <c r="H4080" s="18">
        <v>54105</v>
      </c>
      <c r="I4080" s="83"/>
    </row>
    <row r="4081" spans="1:9" ht="15" customHeight="1">
      <c r="A4081" s="21" t="s">
        <v>3422</v>
      </c>
      <c r="B4081" s="17">
        <v>16</v>
      </c>
      <c r="C4081" s="73" t="s">
        <v>44</v>
      </c>
      <c r="D4081" s="9" t="s">
        <v>13</v>
      </c>
      <c r="E4081" s="9" t="s">
        <v>6</v>
      </c>
      <c r="F4081" s="73" t="s">
        <v>45</v>
      </c>
      <c r="G4081" s="73" t="s">
        <v>46</v>
      </c>
      <c r="H4081" s="18">
        <v>54105</v>
      </c>
      <c r="I4081" s="83"/>
    </row>
    <row r="4082" spans="1:9" ht="15" customHeight="1">
      <c r="A4082" s="21" t="s">
        <v>519</v>
      </c>
      <c r="B4082" s="81">
        <v>15</v>
      </c>
      <c r="C4082" s="73" t="s">
        <v>44</v>
      </c>
      <c r="D4082" s="9" t="s">
        <v>13</v>
      </c>
      <c r="E4082" s="9" t="s">
        <v>6</v>
      </c>
      <c r="F4082" s="73" t="s">
        <v>45</v>
      </c>
      <c r="G4082" s="73" t="s">
        <v>46</v>
      </c>
      <c r="H4082" s="18">
        <v>54105</v>
      </c>
      <c r="I4082" s="83">
        <f>B4082+B4079+B4078+B4080+B4081</f>
        <v>142.5</v>
      </c>
    </row>
    <row r="4083" spans="1:9">
      <c r="A4083" s="21" t="s">
        <v>3417</v>
      </c>
      <c r="B4083" s="81">
        <v>150</v>
      </c>
      <c r="C4083" s="73" t="s">
        <v>44</v>
      </c>
      <c r="D4083" s="9" t="s">
        <v>13</v>
      </c>
      <c r="E4083" s="9" t="s">
        <v>6</v>
      </c>
      <c r="F4083" s="73" t="s">
        <v>45</v>
      </c>
      <c r="G4083" s="73" t="s">
        <v>46</v>
      </c>
      <c r="H4083" s="18">
        <v>54107</v>
      </c>
      <c r="I4083" s="83"/>
    </row>
    <row r="4084" spans="1:9">
      <c r="A4084" s="21" t="s">
        <v>747</v>
      </c>
      <c r="B4084" s="81">
        <v>5</v>
      </c>
      <c r="C4084" s="73" t="s">
        <v>44</v>
      </c>
      <c r="D4084" s="9" t="s">
        <v>13</v>
      </c>
      <c r="E4084" s="9" t="s">
        <v>6</v>
      </c>
      <c r="F4084" s="73" t="s">
        <v>45</v>
      </c>
      <c r="G4084" s="73" t="s">
        <v>46</v>
      </c>
      <c r="H4084" s="18">
        <v>54107</v>
      </c>
      <c r="I4084" s="83">
        <f>B4084+B4083</f>
        <v>155</v>
      </c>
    </row>
    <row r="4085" spans="1:9">
      <c r="A4085" s="21" t="s">
        <v>849</v>
      </c>
      <c r="B4085" s="81">
        <v>800</v>
      </c>
      <c r="C4085" s="73" t="s">
        <v>44</v>
      </c>
      <c r="D4085" s="9" t="s">
        <v>13</v>
      </c>
      <c r="E4085" s="9" t="s">
        <v>6</v>
      </c>
      <c r="F4085" s="73" t="s">
        <v>45</v>
      </c>
      <c r="G4085" s="73" t="s">
        <v>46</v>
      </c>
      <c r="H4085" s="18">
        <v>54110</v>
      </c>
      <c r="I4085" s="83">
        <f>B4085</f>
        <v>800</v>
      </c>
    </row>
    <row r="4086" spans="1:9">
      <c r="A4086" s="21" t="s">
        <v>802</v>
      </c>
      <c r="B4086" s="81">
        <v>12</v>
      </c>
      <c r="C4086" s="73" t="s">
        <v>44</v>
      </c>
      <c r="D4086" s="9" t="s">
        <v>13</v>
      </c>
      <c r="E4086" s="9" t="s">
        <v>6</v>
      </c>
      <c r="F4086" s="73" t="s">
        <v>45</v>
      </c>
      <c r="G4086" s="73" t="s">
        <v>46</v>
      </c>
      <c r="H4086" s="18">
        <v>54114</v>
      </c>
      <c r="I4086" s="82"/>
    </row>
    <row r="4087" spans="1:9">
      <c r="A4087" s="21" t="s">
        <v>636</v>
      </c>
      <c r="B4087" s="81">
        <v>10</v>
      </c>
      <c r="C4087" s="73" t="s">
        <v>44</v>
      </c>
      <c r="D4087" s="9" t="s">
        <v>13</v>
      </c>
      <c r="E4087" s="9" t="s">
        <v>6</v>
      </c>
      <c r="F4087" s="73" t="s">
        <v>45</v>
      </c>
      <c r="G4087" s="73" t="s">
        <v>46</v>
      </c>
      <c r="H4087" s="18">
        <v>54114</v>
      </c>
      <c r="I4087" s="82"/>
    </row>
    <row r="4088" spans="1:9">
      <c r="A4088" s="21" t="s">
        <v>3418</v>
      </c>
      <c r="B4088" s="81">
        <v>15</v>
      </c>
      <c r="C4088" s="15" t="s">
        <v>44</v>
      </c>
      <c r="D4088" s="9" t="s">
        <v>13</v>
      </c>
      <c r="E4088" s="9" t="s">
        <v>6</v>
      </c>
      <c r="F4088" s="15" t="s">
        <v>45</v>
      </c>
      <c r="G4088" s="15" t="s">
        <v>46</v>
      </c>
      <c r="H4088" s="15" t="s">
        <v>175</v>
      </c>
      <c r="I4088" s="82"/>
    </row>
    <row r="4089" spans="1:9">
      <c r="A4089" s="22" t="s">
        <v>3419</v>
      </c>
      <c r="B4089" s="81">
        <v>6</v>
      </c>
      <c r="C4089" s="15" t="s">
        <v>44</v>
      </c>
      <c r="D4089" s="9" t="s">
        <v>13</v>
      </c>
      <c r="E4089" s="9" t="s">
        <v>6</v>
      </c>
      <c r="F4089" s="15" t="s">
        <v>45</v>
      </c>
      <c r="G4089" s="15" t="s">
        <v>46</v>
      </c>
      <c r="H4089" s="15" t="s">
        <v>175</v>
      </c>
      <c r="I4089" s="82"/>
    </row>
    <row r="4090" spans="1:9">
      <c r="A4090" s="22" t="s">
        <v>3420</v>
      </c>
      <c r="B4090" s="81">
        <v>6</v>
      </c>
      <c r="C4090" s="15" t="s">
        <v>44</v>
      </c>
      <c r="D4090" s="9" t="s">
        <v>13</v>
      </c>
      <c r="E4090" s="9" t="s">
        <v>6</v>
      </c>
      <c r="F4090" s="15" t="s">
        <v>45</v>
      </c>
      <c r="G4090" s="15" t="s">
        <v>46</v>
      </c>
      <c r="H4090" s="18">
        <v>54114</v>
      </c>
      <c r="I4090" s="82"/>
    </row>
    <row r="4091" spans="1:9">
      <c r="A4091" s="21" t="s">
        <v>3421</v>
      </c>
      <c r="B4091" s="17">
        <v>6</v>
      </c>
      <c r="C4091" s="73" t="s">
        <v>44</v>
      </c>
      <c r="D4091" s="9" t="s">
        <v>13</v>
      </c>
      <c r="E4091" s="9" t="s">
        <v>6</v>
      </c>
      <c r="F4091" s="73" t="s">
        <v>45</v>
      </c>
      <c r="G4091" s="73" t="s">
        <v>46</v>
      </c>
      <c r="H4091" s="15">
        <v>54114</v>
      </c>
      <c r="I4091" s="82"/>
    </row>
    <row r="4092" spans="1:9">
      <c r="A4092" s="21" t="s">
        <v>3423</v>
      </c>
      <c r="B4092" s="17">
        <v>6</v>
      </c>
      <c r="C4092" s="15" t="s">
        <v>44</v>
      </c>
      <c r="D4092" s="9" t="s">
        <v>13</v>
      </c>
      <c r="E4092" s="9" t="s">
        <v>6</v>
      </c>
      <c r="F4092" s="15" t="s">
        <v>45</v>
      </c>
      <c r="G4092" s="15" t="s">
        <v>46</v>
      </c>
      <c r="H4092" s="18">
        <v>54114</v>
      </c>
      <c r="I4092" s="82"/>
    </row>
    <row r="4093" spans="1:9">
      <c r="A4093" s="21" t="s">
        <v>3424</v>
      </c>
      <c r="B4093" s="17">
        <v>6</v>
      </c>
      <c r="C4093" s="15" t="s">
        <v>44</v>
      </c>
      <c r="D4093" s="9" t="s">
        <v>13</v>
      </c>
      <c r="E4093" s="9" t="s">
        <v>6</v>
      </c>
      <c r="F4093" s="15" t="s">
        <v>45</v>
      </c>
      <c r="G4093" s="15" t="s">
        <v>46</v>
      </c>
      <c r="H4093" s="18">
        <v>54114</v>
      </c>
      <c r="I4093" s="82"/>
    </row>
    <row r="4094" spans="1:9">
      <c r="A4094" s="21" t="s">
        <v>373</v>
      </c>
      <c r="B4094" s="17">
        <v>6</v>
      </c>
      <c r="C4094" s="15" t="s">
        <v>44</v>
      </c>
      <c r="D4094" s="9" t="s">
        <v>13</v>
      </c>
      <c r="E4094" s="9" t="s">
        <v>6</v>
      </c>
      <c r="F4094" s="15" t="s">
        <v>45</v>
      </c>
      <c r="G4094" s="15" t="s">
        <v>46</v>
      </c>
      <c r="H4094" s="18">
        <v>54114</v>
      </c>
      <c r="I4094" s="82"/>
    </row>
    <row r="4095" spans="1:9">
      <c r="A4095" s="21" t="s">
        <v>3425</v>
      </c>
      <c r="B4095" s="17">
        <v>6</v>
      </c>
      <c r="C4095" s="15" t="s">
        <v>44</v>
      </c>
      <c r="D4095" s="9" t="s">
        <v>13</v>
      </c>
      <c r="E4095" s="9" t="s">
        <v>6</v>
      </c>
      <c r="F4095" s="15" t="s">
        <v>45</v>
      </c>
      <c r="G4095" s="15" t="s">
        <v>46</v>
      </c>
      <c r="H4095" s="18">
        <v>54114</v>
      </c>
      <c r="I4095" s="82"/>
    </row>
    <row r="4096" spans="1:9">
      <c r="A4096" s="21" t="s">
        <v>806</v>
      </c>
      <c r="B4096" s="17">
        <v>6</v>
      </c>
      <c r="C4096" s="15" t="s">
        <v>44</v>
      </c>
      <c r="D4096" s="9" t="s">
        <v>13</v>
      </c>
      <c r="E4096" s="9" t="s">
        <v>6</v>
      </c>
      <c r="F4096" s="15" t="s">
        <v>45</v>
      </c>
      <c r="G4096" s="15" t="s">
        <v>46</v>
      </c>
      <c r="H4096" s="18">
        <v>54114</v>
      </c>
      <c r="I4096" s="82"/>
    </row>
    <row r="4097" spans="1:9">
      <c r="A4097" s="21" t="s">
        <v>541</v>
      </c>
      <c r="B4097" s="17">
        <v>6</v>
      </c>
      <c r="C4097" s="15" t="s">
        <v>44</v>
      </c>
      <c r="D4097" s="9" t="s">
        <v>13</v>
      </c>
      <c r="E4097" s="9" t="s">
        <v>6</v>
      </c>
      <c r="F4097" s="15" t="s">
        <v>45</v>
      </c>
      <c r="G4097" s="15" t="s">
        <v>46</v>
      </c>
      <c r="H4097" s="18">
        <v>54114</v>
      </c>
      <c r="I4097" s="82"/>
    </row>
    <row r="4098" spans="1:9" ht="15" customHeight="1">
      <c r="A4098" s="21" t="s">
        <v>807</v>
      </c>
      <c r="B4098" s="17">
        <v>2</v>
      </c>
      <c r="C4098" s="15" t="s">
        <v>44</v>
      </c>
      <c r="D4098" s="9" t="s">
        <v>13</v>
      </c>
      <c r="E4098" s="9" t="s">
        <v>6</v>
      </c>
      <c r="F4098" s="15" t="s">
        <v>45</v>
      </c>
      <c r="G4098" s="15" t="s">
        <v>46</v>
      </c>
      <c r="H4098" s="18">
        <v>54114</v>
      </c>
      <c r="I4098" s="82"/>
    </row>
    <row r="4099" spans="1:9" ht="14.25" customHeight="1">
      <c r="A4099" s="21" t="s">
        <v>808</v>
      </c>
      <c r="B4099" s="17">
        <v>6</v>
      </c>
      <c r="C4099" s="15" t="s">
        <v>44</v>
      </c>
      <c r="D4099" s="9" t="s">
        <v>13</v>
      </c>
      <c r="E4099" s="9" t="s">
        <v>6</v>
      </c>
      <c r="F4099" s="15" t="s">
        <v>45</v>
      </c>
      <c r="G4099" s="15" t="s">
        <v>46</v>
      </c>
      <c r="H4099" s="18">
        <v>54114</v>
      </c>
      <c r="I4099" s="82"/>
    </row>
    <row r="4100" spans="1:9" ht="13.5" customHeight="1">
      <c r="A4100" s="21" t="s">
        <v>809</v>
      </c>
      <c r="B4100" s="17">
        <v>6</v>
      </c>
      <c r="C4100" s="15" t="s">
        <v>44</v>
      </c>
      <c r="D4100" s="9" t="s">
        <v>13</v>
      </c>
      <c r="E4100" s="9" t="s">
        <v>6</v>
      </c>
      <c r="F4100" s="15" t="s">
        <v>45</v>
      </c>
      <c r="G4100" s="15" t="s">
        <v>46</v>
      </c>
      <c r="H4100" s="18">
        <v>54114</v>
      </c>
      <c r="I4100" s="82"/>
    </row>
    <row r="4101" spans="1:9">
      <c r="A4101" s="21" t="s">
        <v>810</v>
      </c>
      <c r="B4101" s="17">
        <v>6</v>
      </c>
      <c r="C4101" s="15" t="s">
        <v>44</v>
      </c>
      <c r="D4101" s="9" t="s">
        <v>13</v>
      </c>
      <c r="E4101" s="9" t="s">
        <v>6</v>
      </c>
      <c r="F4101" s="15" t="s">
        <v>45</v>
      </c>
      <c r="G4101" s="15" t="s">
        <v>46</v>
      </c>
      <c r="H4101" s="18">
        <v>54114</v>
      </c>
      <c r="I4101" s="82"/>
    </row>
    <row r="4102" spans="1:9">
      <c r="A4102" s="21" t="s">
        <v>3426</v>
      </c>
      <c r="B4102" s="17">
        <v>4</v>
      </c>
      <c r="C4102" s="15" t="s">
        <v>44</v>
      </c>
      <c r="D4102" s="9" t="s">
        <v>13</v>
      </c>
      <c r="E4102" s="9" t="s">
        <v>6</v>
      </c>
      <c r="F4102" s="15" t="s">
        <v>45</v>
      </c>
      <c r="G4102" s="15" t="s">
        <v>46</v>
      </c>
      <c r="H4102" s="18">
        <v>54114</v>
      </c>
      <c r="I4102" s="82"/>
    </row>
    <row r="4103" spans="1:9">
      <c r="A4103" s="21" t="s">
        <v>812</v>
      </c>
      <c r="B4103" s="17">
        <v>4</v>
      </c>
      <c r="C4103" s="15" t="s">
        <v>44</v>
      </c>
      <c r="D4103" s="9" t="s">
        <v>13</v>
      </c>
      <c r="E4103" s="9" t="s">
        <v>6</v>
      </c>
      <c r="F4103" s="15" t="s">
        <v>45</v>
      </c>
      <c r="G4103" s="15" t="s">
        <v>46</v>
      </c>
      <c r="H4103" s="18">
        <v>54114</v>
      </c>
      <c r="I4103" s="83">
        <f>B4103+B4096+B4091+B4090+B4089+B4087+B4086+B4098+B4097+B4102+B4101+B4100+B4099+B4088+B4092+B4093+B4094+B4095</f>
        <v>119</v>
      </c>
    </row>
    <row r="4104" spans="1:9">
      <c r="A4104" s="21" t="s">
        <v>241</v>
      </c>
      <c r="B4104" s="17">
        <v>18</v>
      </c>
      <c r="C4104" s="15" t="s">
        <v>44</v>
      </c>
      <c r="D4104" s="9" t="s">
        <v>13</v>
      </c>
      <c r="E4104" s="9" t="s">
        <v>6</v>
      </c>
      <c r="F4104" s="15" t="s">
        <v>45</v>
      </c>
      <c r="G4104" s="15" t="s">
        <v>46</v>
      </c>
      <c r="H4104" s="18">
        <v>54115</v>
      </c>
      <c r="I4104" s="83"/>
    </row>
    <row r="4105" spans="1:9">
      <c r="A4105" s="21" t="s">
        <v>730</v>
      </c>
      <c r="B4105" s="17">
        <v>144</v>
      </c>
      <c r="C4105" s="15" t="s">
        <v>44</v>
      </c>
      <c r="D4105" s="9" t="s">
        <v>13</v>
      </c>
      <c r="E4105" s="9" t="s">
        <v>6</v>
      </c>
      <c r="F4105" s="15" t="s">
        <v>45</v>
      </c>
      <c r="G4105" s="15" t="s">
        <v>46</v>
      </c>
      <c r="H4105" s="18">
        <v>54115</v>
      </c>
      <c r="I4105" s="83"/>
    </row>
    <row r="4106" spans="1:9">
      <c r="A4106" s="21" t="s">
        <v>813</v>
      </c>
      <c r="B4106" s="17">
        <v>10</v>
      </c>
      <c r="C4106" s="15" t="s">
        <v>44</v>
      </c>
      <c r="D4106" s="9" t="s">
        <v>13</v>
      </c>
      <c r="E4106" s="9" t="s">
        <v>6</v>
      </c>
      <c r="F4106" s="15" t="s">
        <v>45</v>
      </c>
      <c r="G4106" s="15" t="s">
        <v>46</v>
      </c>
      <c r="H4106" s="18">
        <v>54115</v>
      </c>
      <c r="I4106" s="83">
        <f>B4106+B4104+B4105</f>
        <v>172</v>
      </c>
    </row>
    <row r="4107" spans="1:9">
      <c r="A4107" s="21" t="s">
        <v>3427</v>
      </c>
      <c r="B4107" s="17">
        <v>10</v>
      </c>
      <c r="C4107" s="15" t="s">
        <v>44</v>
      </c>
      <c r="D4107" s="9" t="s">
        <v>13</v>
      </c>
      <c r="E4107" s="9" t="s">
        <v>6</v>
      </c>
      <c r="F4107" s="15" t="s">
        <v>45</v>
      </c>
      <c r="G4107" s="15" t="s">
        <v>46</v>
      </c>
      <c r="H4107" s="18">
        <v>54119</v>
      </c>
      <c r="I4107" s="83">
        <f>B4107</f>
        <v>10</v>
      </c>
    </row>
    <row r="4108" spans="1:9">
      <c r="A4108" s="21" t="s">
        <v>719</v>
      </c>
      <c r="B4108" s="17">
        <v>6</v>
      </c>
      <c r="C4108" s="15" t="s">
        <v>44</v>
      </c>
      <c r="D4108" s="9" t="s">
        <v>13</v>
      </c>
      <c r="E4108" s="9" t="s">
        <v>6</v>
      </c>
      <c r="F4108" s="15" t="s">
        <v>45</v>
      </c>
      <c r="G4108" s="15" t="s">
        <v>46</v>
      </c>
      <c r="H4108" s="18">
        <v>54199</v>
      </c>
      <c r="I4108" s="83">
        <f>B4108</f>
        <v>6</v>
      </c>
    </row>
    <row r="4109" spans="1:9">
      <c r="A4109" s="21" t="s">
        <v>2750</v>
      </c>
      <c r="B4109" s="17">
        <v>25</v>
      </c>
      <c r="C4109" s="15" t="s">
        <v>44</v>
      </c>
      <c r="D4109" s="9" t="s">
        <v>13</v>
      </c>
      <c r="E4109" s="9" t="s">
        <v>6</v>
      </c>
      <c r="F4109" s="15" t="s">
        <v>45</v>
      </c>
      <c r="G4109" s="15" t="s">
        <v>46</v>
      </c>
      <c r="H4109" s="18">
        <v>54313</v>
      </c>
      <c r="I4109" s="83">
        <f>B4109</f>
        <v>25</v>
      </c>
    </row>
    <row r="4110" spans="1:9">
      <c r="A4110" s="21" t="s">
        <v>720</v>
      </c>
      <c r="B4110" s="17">
        <v>4500</v>
      </c>
      <c r="C4110" s="69" t="s">
        <v>44</v>
      </c>
      <c r="D4110" s="9" t="s">
        <v>13</v>
      </c>
      <c r="E4110" s="9" t="s">
        <v>6</v>
      </c>
      <c r="F4110" s="69" t="s">
        <v>45</v>
      </c>
      <c r="G4110" s="69" t="s">
        <v>46</v>
      </c>
      <c r="H4110" s="18">
        <v>54505</v>
      </c>
      <c r="I4110" s="83">
        <f>B4110</f>
        <v>4500</v>
      </c>
    </row>
    <row r="4111" spans="1:9">
      <c r="A4111" s="21" t="s">
        <v>3430</v>
      </c>
      <c r="B4111" s="17">
        <v>240</v>
      </c>
      <c r="C4111" s="69" t="s">
        <v>44</v>
      </c>
      <c r="D4111" s="9" t="s">
        <v>13</v>
      </c>
      <c r="E4111" s="9" t="s">
        <v>6</v>
      </c>
      <c r="F4111" s="69" t="s">
        <v>45</v>
      </c>
      <c r="G4111" s="69" t="s">
        <v>46</v>
      </c>
      <c r="H4111" s="18">
        <v>61101</v>
      </c>
      <c r="I4111" s="83"/>
    </row>
    <row r="4112" spans="1:9">
      <c r="A4112" s="21" t="s">
        <v>3431</v>
      </c>
      <c r="B4112" s="17">
        <v>140</v>
      </c>
      <c r="C4112" s="69" t="s">
        <v>44</v>
      </c>
      <c r="D4112" s="9" t="s">
        <v>13</v>
      </c>
      <c r="E4112" s="9" t="s">
        <v>6</v>
      </c>
      <c r="F4112" s="69" t="s">
        <v>45</v>
      </c>
      <c r="G4112" s="69" t="s">
        <v>46</v>
      </c>
      <c r="H4112" s="18">
        <v>61101</v>
      </c>
      <c r="I4112" s="83">
        <f>B4111+B4112</f>
        <v>380</v>
      </c>
    </row>
    <row r="4113" spans="1:9">
      <c r="A4113" s="21" t="s">
        <v>3363</v>
      </c>
      <c r="B4113" s="17">
        <v>25</v>
      </c>
      <c r="C4113" s="69" t="s">
        <v>44</v>
      </c>
      <c r="D4113" s="9" t="s">
        <v>13</v>
      </c>
      <c r="E4113" s="9" t="s">
        <v>6</v>
      </c>
      <c r="F4113" s="69" t="s">
        <v>45</v>
      </c>
      <c r="G4113" s="69" t="s">
        <v>46</v>
      </c>
      <c r="H4113" s="18">
        <v>61102</v>
      </c>
      <c r="I4113" s="83"/>
    </row>
    <row r="4114" spans="1:9">
      <c r="A4114" s="21" t="s">
        <v>732</v>
      </c>
      <c r="B4114" s="17">
        <v>50</v>
      </c>
      <c r="C4114" s="69" t="s">
        <v>44</v>
      </c>
      <c r="D4114" s="9" t="s">
        <v>13</v>
      </c>
      <c r="E4114" s="9" t="s">
        <v>6</v>
      </c>
      <c r="F4114" s="69" t="s">
        <v>45</v>
      </c>
      <c r="G4114" s="69" t="s">
        <v>46</v>
      </c>
      <c r="H4114" s="18">
        <v>61102</v>
      </c>
      <c r="I4114" s="83">
        <f>B4114+B4113</f>
        <v>75</v>
      </c>
    </row>
    <row r="4115" spans="1:9">
      <c r="A4115" s="96" t="s">
        <v>3428</v>
      </c>
      <c r="B4115" s="81">
        <v>700</v>
      </c>
      <c r="C4115" s="69" t="s">
        <v>44</v>
      </c>
      <c r="D4115" s="9" t="s">
        <v>13</v>
      </c>
      <c r="E4115" s="9" t="s">
        <v>6</v>
      </c>
      <c r="F4115" s="69" t="s">
        <v>45</v>
      </c>
      <c r="G4115" s="69" t="s">
        <v>46</v>
      </c>
      <c r="H4115" s="18">
        <v>61104</v>
      </c>
      <c r="I4115" s="83"/>
    </row>
    <row r="4116" spans="1:9">
      <c r="A4116" s="391" t="s">
        <v>3437</v>
      </c>
      <c r="B4116" s="122">
        <v>300</v>
      </c>
      <c r="C4116" s="69" t="s">
        <v>44</v>
      </c>
      <c r="D4116" s="67" t="s">
        <v>13</v>
      </c>
      <c r="E4116" s="67" t="s">
        <v>6</v>
      </c>
      <c r="F4116" s="69" t="s">
        <v>45</v>
      </c>
      <c r="G4116" s="69" t="s">
        <v>46</v>
      </c>
      <c r="H4116" s="123">
        <v>61104</v>
      </c>
      <c r="I4116" s="86">
        <f>B4115+B4116</f>
        <v>1000</v>
      </c>
    </row>
    <row r="4117" spans="1:9" ht="15.75" thickBot="1">
      <c r="A4117" s="145" t="s">
        <v>3429</v>
      </c>
      <c r="B4117" s="143">
        <v>1600</v>
      </c>
      <c r="C4117" s="69" t="s">
        <v>44</v>
      </c>
      <c r="D4117" s="67" t="s">
        <v>13</v>
      </c>
      <c r="E4117" s="67" t="s">
        <v>6</v>
      </c>
      <c r="F4117" s="69" t="s">
        <v>45</v>
      </c>
      <c r="G4117" s="69" t="s">
        <v>46</v>
      </c>
      <c r="H4117" s="625">
        <v>61105</v>
      </c>
      <c r="I4117" s="133">
        <f>B4117</f>
        <v>1600</v>
      </c>
    </row>
    <row r="4118" spans="1:9" ht="24.75" customHeight="1" thickTop="1" thickBot="1">
      <c r="A4118" s="176" t="s">
        <v>3463</v>
      </c>
      <c r="B4118" s="38">
        <f>SUM(B4048:B4117)</f>
        <v>49966.95</v>
      </c>
      <c r="C4118" s="39"/>
      <c r="D4118" s="39"/>
      <c r="E4118" s="39"/>
      <c r="F4118" s="39"/>
      <c r="G4118" s="39"/>
      <c r="H4118" s="45"/>
      <c r="I4118" s="120">
        <f>SUM(I4052:I4117)</f>
        <v>49966.95</v>
      </c>
    </row>
    <row r="4119" spans="1:9" ht="15.75" thickTop="1"/>
    <row r="4124" spans="1:9" ht="15.75" customHeight="1"/>
    <row r="4125" spans="1:9" ht="15.75" customHeight="1"/>
    <row r="4126" spans="1:9" ht="15.75" customHeight="1"/>
    <row r="4134" spans="1:9" ht="15" customHeight="1"/>
    <row r="4135" spans="1:9" ht="25.5" customHeight="1" thickBot="1">
      <c r="A4135" s="323" t="s">
        <v>3699</v>
      </c>
      <c r="B4135" s="112"/>
      <c r="C4135" s="113"/>
      <c r="D4135" s="114"/>
      <c r="E4135" s="114"/>
      <c r="F4135" s="114"/>
      <c r="G4135" s="114"/>
      <c r="H4135" s="35"/>
      <c r="I4135" s="52"/>
    </row>
    <row r="4136" spans="1:9" ht="29.25" customHeight="1" thickTop="1">
      <c r="A4136" s="319" t="s">
        <v>35</v>
      </c>
      <c r="B4136" s="37" t="s">
        <v>36</v>
      </c>
      <c r="C4136" s="5" t="s">
        <v>37</v>
      </c>
      <c r="D4136" s="5" t="s">
        <v>38</v>
      </c>
      <c r="E4136" s="5" t="s">
        <v>39</v>
      </c>
      <c r="F4136" s="5" t="s">
        <v>40</v>
      </c>
      <c r="G4136" s="5" t="s">
        <v>41</v>
      </c>
      <c r="H4136" s="115" t="s">
        <v>42</v>
      </c>
      <c r="I4136" s="183" t="s">
        <v>43</v>
      </c>
    </row>
    <row r="4137" spans="1:9" ht="15.75" customHeight="1">
      <c r="A4137" s="19" t="s">
        <v>1005</v>
      </c>
      <c r="B4137" s="14">
        <v>10800</v>
      </c>
      <c r="C4137" s="12">
        <v>1</v>
      </c>
      <c r="D4137" s="9" t="s">
        <v>13</v>
      </c>
      <c r="E4137" s="9" t="s">
        <v>6</v>
      </c>
      <c r="F4137" s="9" t="s">
        <v>45</v>
      </c>
      <c r="G4137" s="9" t="s">
        <v>46</v>
      </c>
      <c r="H4137" s="9" t="s">
        <v>153</v>
      </c>
      <c r="I4137" s="186"/>
    </row>
    <row r="4138" spans="1:9" ht="15.75" customHeight="1">
      <c r="A4138" s="19" t="s">
        <v>344</v>
      </c>
      <c r="B4138" s="14">
        <v>6000</v>
      </c>
      <c r="C4138" s="12">
        <v>1</v>
      </c>
      <c r="D4138" s="9" t="s">
        <v>13</v>
      </c>
      <c r="E4138" s="9" t="s">
        <v>6</v>
      </c>
      <c r="F4138" s="9" t="s">
        <v>45</v>
      </c>
      <c r="G4138" s="9" t="s">
        <v>46</v>
      </c>
      <c r="H4138" s="9" t="s">
        <v>153</v>
      </c>
      <c r="I4138" s="186"/>
    </row>
    <row r="4139" spans="1:9" ht="15.75" customHeight="1">
      <c r="A4139" s="19" t="s">
        <v>3792</v>
      </c>
      <c r="B4139" s="14">
        <v>8400</v>
      </c>
      <c r="C4139" s="12">
        <v>1</v>
      </c>
      <c r="D4139" s="9" t="s">
        <v>13</v>
      </c>
      <c r="E4139" s="9" t="s">
        <v>6</v>
      </c>
      <c r="F4139" s="9" t="s">
        <v>45</v>
      </c>
      <c r="G4139" s="9" t="s">
        <v>46</v>
      </c>
      <c r="H4139" s="9" t="s">
        <v>153</v>
      </c>
      <c r="I4139" s="186"/>
    </row>
    <row r="4140" spans="1:9" ht="15.75" customHeight="1">
      <c r="A4140" s="19" t="s">
        <v>3792</v>
      </c>
      <c r="B4140" s="14">
        <v>6000</v>
      </c>
      <c r="C4140" s="12">
        <v>1</v>
      </c>
      <c r="D4140" s="9" t="s">
        <v>13</v>
      </c>
      <c r="E4140" s="9" t="s">
        <v>6</v>
      </c>
      <c r="F4140" s="9" t="s">
        <v>45</v>
      </c>
      <c r="G4140" s="9" t="s">
        <v>46</v>
      </c>
      <c r="H4140" s="9" t="s">
        <v>153</v>
      </c>
      <c r="I4140" s="186"/>
    </row>
    <row r="4141" spans="1:9" ht="15.75" customHeight="1">
      <c r="A4141" s="19" t="s">
        <v>3792</v>
      </c>
      <c r="B4141" s="14">
        <v>5004</v>
      </c>
      <c r="C4141" s="12">
        <v>1</v>
      </c>
      <c r="D4141" s="9" t="s">
        <v>13</v>
      </c>
      <c r="E4141" s="9" t="s">
        <v>6</v>
      </c>
      <c r="F4141" s="9" t="s">
        <v>45</v>
      </c>
      <c r="G4141" s="9" t="s">
        <v>46</v>
      </c>
      <c r="H4141" s="9" t="s">
        <v>153</v>
      </c>
      <c r="I4141" s="83">
        <f>B4141+B4137+B4138+B4139+B4140</f>
        <v>36204</v>
      </c>
    </row>
    <row r="4142" spans="1:9" ht="15" customHeight="1">
      <c r="A4142" s="185" t="s">
        <v>3029</v>
      </c>
      <c r="B4142" s="14">
        <v>900</v>
      </c>
      <c r="C4142" s="12">
        <v>1</v>
      </c>
      <c r="D4142" s="9" t="s">
        <v>13</v>
      </c>
      <c r="E4142" s="9" t="s">
        <v>6</v>
      </c>
      <c r="F4142" s="9" t="s">
        <v>44</v>
      </c>
      <c r="G4142" s="9" t="s">
        <v>3291</v>
      </c>
      <c r="H4142" s="9" t="s">
        <v>155</v>
      </c>
      <c r="I4142" s="83"/>
    </row>
    <row r="4143" spans="1:9" ht="15" customHeight="1">
      <c r="A4143" s="185" t="s">
        <v>3904</v>
      </c>
      <c r="B4143" s="14">
        <v>500</v>
      </c>
      <c r="C4143" s="12">
        <v>1</v>
      </c>
      <c r="D4143" s="9" t="s">
        <v>13</v>
      </c>
      <c r="E4143" s="9" t="s">
        <v>6</v>
      </c>
      <c r="F4143" s="9" t="s">
        <v>44</v>
      </c>
      <c r="G4143" s="9" t="s">
        <v>3291</v>
      </c>
      <c r="H4143" s="9" t="s">
        <v>155</v>
      </c>
      <c r="I4143" s="83"/>
    </row>
    <row r="4144" spans="1:9" ht="15" customHeight="1">
      <c r="A4144" s="185" t="s">
        <v>3925</v>
      </c>
      <c r="B4144" s="14">
        <v>700</v>
      </c>
      <c r="C4144" s="12">
        <v>1</v>
      </c>
      <c r="D4144" s="9" t="s">
        <v>13</v>
      </c>
      <c r="E4144" s="9" t="s">
        <v>6</v>
      </c>
      <c r="F4144" s="9" t="s">
        <v>44</v>
      </c>
      <c r="G4144" s="9" t="s">
        <v>3291</v>
      </c>
      <c r="H4144" s="9" t="s">
        <v>155</v>
      </c>
      <c r="I4144" s="83"/>
    </row>
    <row r="4145" spans="1:9" ht="15" customHeight="1">
      <c r="A4145" s="185" t="s">
        <v>3925</v>
      </c>
      <c r="B4145" s="14">
        <v>500</v>
      </c>
      <c r="C4145" s="12">
        <v>1</v>
      </c>
      <c r="D4145" s="9" t="s">
        <v>13</v>
      </c>
      <c r="E4145" s="9" t="s">
        <v>6</v>
      </c>
      <c r="F4145" s="9" t="s">
        <v>44</v>
      </c>
      <c r="G4145" s="9" t="s">
        <v>3291</v>
      </c>
      <c r="H4145" s="9" t="s">
        <v>155</v>
      </c>
      <c r="I4145" s="83"/>
    </row>
    <row r="4146" spans="1:9" ht="15" customHeight="1">
      <c r="A4146" s="185" t="s">
        <v>3925</v>
      </c>
      <c r="B4146" s="14">
        <v>417</v>
      </c>
      <c r="C4146" s="12">
        <v>1</v>
      </c>
      <c r="D4146" s="9" t="s">
        <v>13</v>
      </c>
      <c r="E4146" s="9" t="s">
        <v>6</v>
      </c>
      <c r="F4146" s="9" t="s">
        <v>44</v>
      </c>
      <c r="G4146" s="9" t="s">
        <v>3291</v>
      </c>
      <c r="H4146" s="9" t="s">
        <v>155</v>
      </c>
      <c r="I4146" s="83">
        <f>B4146+B4142+B4143+B4144+B4145</f>
        <v>3017</v>
      </c>
    </row>
    <row r="4147" spans="1:9" ht="18.75" customHeight="1">
      <c r="A4147" s="20" t="s">
        <v>3926</v>
      </c>
      <c r="B4147" s="14">
        <f>5*300</f>
        <v>1500</v>
      </c>
      <c r="C4147" s="12">
        <v>1</v>
      </c>
      <c r="D4147" s="9" t="s">
        <v>13</v>
      </c>
      <c r="E4147" s="9" t="s">
        <v>6</v>
      </c>
      <c r="F4147" s="9" t="s">
        <v>44</v>
      </c>
      <c r="G4147" s="9" t="s">
        <v>3291</v>
      </c>
      <c r="H4147" s="9" t="s">
        <v>156</v>
      </c>
      <c r="I4147" s="83">
        <f>B4147</f>
        <v>1500</v>
      </c>
    </row>
    <row r="4148" spans="1:9">
      <c r="A4148" s="107" t="s">
        <v>1006</v>
      </c>
      <c r="B4148" s="14">
        <v>877.5</v>
      </c>
      <c r="C4148" s="12">
        <v>1</v>
      </c>
      <c r="D4148" s="9" t="s">
        <v>13</v>
      </c>
      <c r="E4148" s="9" t="s">
        <v>6</v>
      </c>
      <c r="F4148" s="9" t="s">
        <v>45</v>
      </c>
      <c r="G4148" s="9" t="s">
        <v>46</v>
      </c>
      <c r="H4148" s="9" t="s">
        <v>157</v>
      </c>
      <c r="I4148" s="83"/>
    </row>
    <row r="4149" spans="1:9">
      <c r="A4149" s="107" t="s">
        <v>4076</v>
      </c>
      <c r="B4149" s="14">
        <v>487.5</v>
      </c>
      <c r="C4149" s="12">
        <v>1</v>
      </c>
      <c r="D4149" s="9" t="s">
        <v>13</v>
      </c>
      <c r="E4149" s="9" t="s">
        <v>6</v>
      </c>
      <c r="F4149" s="9" t="s">
        <v>45</v>
      </c>
      <c r="G4149" s="9" t="s">
        <v>46</v>
      </c>
      <c r="H4149" s="9" t="s">
        <v>157</v>
      </c>
      <c r="I4149" s="83"/>
    </row>
    <row r="4150" spans="1:9">
      <c r="A4150" s="107" t="s">
        <v>4130</v>
      </c>
      <c r="B4150" s="14">
        <v>682.5</v>
      </c>
      <c r="C4150" s="12">
        <v>1</v>
      </c>
      <c r="D4150" s="9" t="s">
        <v>13</v>
      </c>
      <c r="E4150" s="9" t="s">
        <v>6</v>
      </c>
      <c r="F4150" s="9" t="s">
        <v>45</v>
      </c>
      <c r="G4150" s="9" t="s">
        <v>46</v>
      </c>
      <c r="H4150" s="9" t="s">
        <v>157</v>
      </c>
      <c r="I4150" s="83"/>
    </row>
    <row r="4151" spans="1:9">
      <c r="A4151" s="107" t="s">
        <v>4130</v>
      </c>
      <c r="B4151" s="14">
        <v>487.5</v>
      </c>
      <c r="C4151" s="12">
        <v>1</v>
      </c>
      <c r="D4151" s="9" t="s">
        <v>13</v>
      </c>
      <c r="E4151" s="9" t="s">
        <v>6</v>
      </c>
      <c r="F4151" s="9" t="s">
        <v>45</v>
      </c>
      <c r="G4151" s="9" t="s">
        <v>46</v>
      </c>
      <c r="H4151" s="9" t="s">
        <v>157</v>
      </c>
      <c r="I4151" s="83"/>
    </row>
    <row r="4152" spans="1:9">
      <c r="A4152" s="107" t="s">
        <v>4130</v>
      </c>
      <c r="B4152" s="14">
        <v>406.58</v>
      </c>
      <c r="C4152" s="12">
        <v>1</v>
      </c>
      <c r="D4152" s="9" t="s">
        <v>13</v>
      </c>
      <c r="E4152" s="9" t="s">
        <v>6</v>
      </c>
      <c r="F4152" s="9" t="s">
        <v>45</v>
      </c>
      <c r="G4152" s="9" t="s">
        <v>46</v>
      </c>
      <c r="H4152" s="9" t="s">
        <v>157</v>
      </c>
      <c r="I4152" s="83">
        <f>B4152+B4148+B4149+B4150+B4151</f>
        <v>2941.58</v>
      </c>
    </row>
    <row r="4153" spans="1:9" ht="17.25" customHeight="1">
      <c r="A4153" s="85" t="s">
        <v>1007</v>
      </c>
      <c r="B4153" s="81">
        <v>117</v>
      </c>
      <c r="C4153" s="15" t="s">
        <v>44</v>
      </c>
      <c r="D4153" s="9" t="s">
        <v>13</v>
      </c>
      <c r="E4153" s="9" t="s">
        <v>6</v>
      </c>
      <c r="F4153" s="15" t="s">
        <v>45</v>
      </c>
      <c r="G4153" s="15" t="s">
        <v>46</v>
      </c>
      <c r="H4153" s="9" t="s">
        <v>157</v>
      </c>
      <c r="I4153" s="83"/>
    </row>
    <row r="4154" spans="1:9" ht="17.25" customHeight="1">
      <c r="A4154" s="85" t="s">
        <v>1622</v>
      </c>
      <c r="B4154" s="81">
        <v>65</v>
      </c>
      <c r="C4154" s="15" t="s">
        <v>44</v>
      </c>
      <c r="D4154" s="9" t="s">
        <v>13</v>
      </c>
      <c r="E4154" s="9" t="s">
        <v>6</v>
      </c>
      <c r="F4154" s="15" t="s">
        <v>45</v>
      </c>
      <c r="G4154" s="15" t="s">
        <v>46</v>
      </c>
      <c r="H4154" s="9" t="s">
        <v>157</v>
      </c>
      <c r="I4154" s="83"/>
    </row>
    <row r="4155" spans="1:9" ht="15" customHeight="1">
      <c r="A4155" s="85" t="s">
        <v>4129</v>
      </c>
      <c r="B4155" s="81">
        <v>91</v>
      </c>
      <c r="C4155" s="15" t="s">
        <v>44</v>
      </c>
      <c r="D4155" s="9" t="s">
        <v>13</v>
      </c>
      <c r="E4155" s="9" t="s">
        <v>6</v>
      </c>
      <c r="F4155" s="15" t="s">
        <v>45</v>
      </c>
      <c r="G4155" s="15" t="s">
        <v>46</v>
      </c>
      <c r="H4155" s="9" t="s">
        <v>157</v>
      </c>
      <c r="I4155" s="83"/>
    </row>
    <row r="4156" spans="1:9" ht="15" customHeight="1">
      <c r="A4156" s="85" t="s">
        <v>4129</v>
      </c>
      <c r="B4156" s="81">
        <v>65</v>
      </c>
      <c r="C4156" s="15" t="s">
        <v>44</v>
      </c>
      <c r="D4156" s="9" t="s">
        <v>13</v>
      </c>
      <c r="E4156" s="9" t="s">
        <v>6</v>
      </c>
      <c r="F4156" s="15" t="s">
        <v>45</v>
      </c>
      <c r="G4156" s="15" t="s">
        <v>46</v>
      </c>
      <c r="H4156" s="9" t="s">
        <v>157</v>
      </c>
      <c r="I4156" s="83"/>
    </row>
    <row r="4157" spans="1:9" ht="14.25" customHeight="1">
      <c r="A4157" s="85" t="s">
        <v>4129</v>
      </c>
      <c r="B4157" s="81">
        <v>54.21</v>
      </c>
      <c r="C4157" s="15" t="s">
        <v>44</v>
      </c>
      <c r="D4157" s="9" t="s">
        <v>13</v>
      </c>
      <c r="E4157" s="9" t="s">
        <v>6</v>
      </c>
      <c r="F4157" s="15" t="s">
        <v>45</v>
      </c>
      <c r="G4157" s="15" t="s">
        <v>46</v>
      </c>
      <c r="H4157" s="9" t="s">
        <v>157</v>
      </c>
      <c r="I4157" s="83">
        <f>B4157+B4153+B4154+B4155+B4156</f>
        <v>392.21000000000004</v>
      </c>
    </row>
    <row r="4158" spans="1:9" ht="13.5" customHeight="1">
      <c r="A4158" s="30" t="s">
        <v>1008</v>
      </c>
      <c r="B4158" s="14">
        <v>906.75</v>
      </c>
      <c r="C4158" s="12">
        <v>1</v>
      </c>
      <c r="D4158" s="9" t="s">
        <v>13</v>
      </c>
      <c r="E4158" s="9" t="s">
        <v>6</v>
      </c>
      <c r="F4158" s="9" t="s">
        <v>45</v>
      </c>
      <c r="G4158" s="9" t="s">
        <v>46</v>
      </c>
      <c r="H4158" s="9" t="s">
        <v>161</v>
      </c>
      <c r="I4158" s="83"/>
    </row>
    <row r="4159" spans="1:9" ht="15" customHeight="1">
      <c r="A4159" s="30" t="s">
        <v>4081</v>
      </c>
      <c r="B4159" s="14">
        <v>503.75</v>
      </c>
      <c r="C4159" s="12">
        <v>1</v>
      </c>
      <c r="D4159" s="9" t="s">
        <v>13</v>
      </c>
      <c r="E4159" s="9" t="s">
        <v>6</v>
      </c>
      <c r="F4159" s="9" t="s">
        <v>45</v>
      </c>
      <c r="G4159" s="9" t="s">
        <v>46</v>
      </c>
      <c r="H4159" s="9" t="s">
        <v>161</v>
      </c>
      <c r="I4159" s="83"/>
    </row>
    <row r="4160" spans="1:9" ht="15" customHeight="1">
      <c r="A4160" s="30" t="s">
        <v>4131</v>
      </c>
      <c r="B4160" s="14">
        <v>705.25</v>
      </c>
      <c r="C4160" s="12">
        <v>1</v>
      </c>
      <c r="D4160" s="9" t="s">
        <v>13</v>
      </c>
      <c r="E4160" s="9" t="s">
        <v>6</v>
      </c>
      <c r="F4160" s="9" t="s">
        <v>45</v>
      </c>
      <c r="G4160" s="9" t="s">
        <v>46</v>
      </c>
      <c r="H4160" s="9" t="s">
        <v>161</v>
      </c>
      <c r="I4160" s="83"/>
    </row>
    <row r="4161" spans="1:9" ht="15" customHeight="1">
      <c r="A4161" s="30" t="s">
        <v>4131</v>
      </c>
      <c r="B4161" s="14">
        <v>503.75</v>
      </c>
      <c r="C4161" s="12">
        <v>1</v>
      </c>
      <c r="D4161" s="9" t="s">
        <v>13</v>
      </c>
      <c r="E4161" s="9" t="s">
        <v>6</v>
      </c>
      <c r="F4161" s="9" t="s">
        <v>45</v>
      </c>
      <c r="G4161" s="9" t="s">
        <v>46</v>
      </c>
      <c r="H4161" s="9" t="s">
        <v>161</v>
      </c>
      <c r="I4161" s="83"/>
    </row>
    <row r="4162" spans="1:9" ht="14.25" customHeight="1">
      <c r="A4162" s="30" t="s">
        <v>4131</v>
      </c>
      <c r="B4162" s="14">
        <v>420.13</v>
      </c>
      <c r="C4162" s="12">
        <v>1</v>
      </c>
      <c r="D4162" s="9" t="s">
        <v>13</v>
      </c>
      <c r="E4162" s="9" t="s">
        <v>6</v>
      </c>
      <c r="F4162" s="9" t="s">
        <v>45</v>
      </c>
      <c r="G4162" s="9" t="s">
        <v>46</v>
      </c>
      <c r="H4162" s="9" t="s">
        <v>161</v>
      </c>
      <c r="I4162" s="83">
        <f>B4162+B4158+B4161+B4159+B4160</f>
        <v>3039.63</v>
      </c>
    </row>
    <row r="4163" spans="1:9" ht="15" customHeight="1">
      <c r="A4163" s="30" t="s">
        <v>3871</v>
      </c>
      <c r="B4163" s="14">
        <v>5000</v>
      </c>
      <c r="C4163" s="12">
        <v>1</v>
      </c>
      <c r="D4163" s="9" t="s">
        <v>13</v>
      </c>
      <c r="E4163" s="9" t="s">
        <v>6</v>
      </c>
      <c r="F4163" s="9" t="s">
        <v>45</v>
      </c>
      <c r="G4163" s="9" t="s">
        <v>46</v>
      </c>
      <c r="H4163" s="9" t="s">
        <v>163</v>
      </c>
      <c r="I4163" s="83">
        <f>B4163</f>
        <v>5000</v>
      </c>
    </row>
    <row r="4164" spans="1:9" ht="24.75" customHeight="1">
      <c r="A4164" s="20" t="s">
        <v>4600</v>
      </c>
      <c r="B4164" s="14"/>
      <c r="C4164" s="12">
        <v>1</v>
      </c>
      <c r="D4164" s="9" t="s">
        <v>13</v>
      </c>
      <c r="E4164" s="9" t="s">
        <v>6</v>
      </c>
      <c r="F4164" s="9" t="s">
        <v>44</v>
      </c>
      <c r="G4164" s="9" t="s">
        <v>3291</v>
      </c>
      <c r="H4164" s="9" t="s">
        <v>164</v>
      </c>
      <c r="I4164" s="83">
        <f>B4164</f>
        <v>0</v>
      </c>
    </row>
    <row r="4165" spans="1:9" ht="26.25" customHeight="1">
      <c r="A4165" s="20" t="s">
        <v>3793</v>
      </c>
      <c r="B4165" s="14">
        <f>5*60</f>
        <v>300</v>
      </c>
      <c r="C4165" s="12">
        <v>1</v>
      </c>
      <c r="D4165" s="9" t="s">
        <v>13</v>
      </c>
      <c r="E4165" s="9" t="s">
        <v>6</v>
      </c>
      <c r="F4165" s="9" t="s">
        <v>44</v>
      </c>
      <c r="G4165" s="9" t="s">
        <v>3291</v>
      </c>
      <c r="H4165" s="9" t="s">
        <v>164</v>
      </c>
      <c r="I4165" s="83">
        <f>B4165</f>
        <v>300</v>
      </c>
    </row>
    <row r="4166" spans="1:9">
      <c r="A4166" s="20" t="s">
        <v>2841</v>
      </c>
      <c r="B4166" s="14">
        <v>2800</v>
      </c>
      <c r="C4166" s="73" t="s">
        <v>44</v>
      </c>
      <c r="D4166" s="9" t="s">
        <v>13</v>
      </c>
      <c r="E4166" s="9" t="s">
        <v>6</v>
      </c>
      <c r="F4166" s="73" t="s">
        <v>45</v>
      </c>
      <c r="G4166" s="73" t="s">
        <v>46</v>
      </c>
      <c r="H4166" s="9" t="s">
        <v>208</v>
      </c>
      <c r="I4166" s="83">
        <f>B4166</f>
        <v>2800</v>
      </c>
    </row>
    <row r="4167" spans="1:9">
      <c r="A4167" s="20" t="s">
        <v>2077</v>
      </c>
      <c r="B4167" s="14">
        <v>1000</v>
      </c>
      <c r="C4167" s="73" t="s">
        <v>44</v>
      </c>
      <c r="D4167" s="9" t="s">
        <v>13</v>
      </c>
      <c r="E4167" s="9" t="s">
        <v>6</v>
      </c>
      <c r="F4167" s="73" t="s">
        <v>45</v>
      </c>
      <c r="G4167" s="73" t="s">
        <v>46</v>
      </c>
      <c r="H4167" s="9" t="s">
        <v>484</v>
      </c>
      <c r="I4167" s="83">
        <f>B4167</f>
        <v>1000</v>
      </c>
    </row>
    <row r="4168" spans="1:9">
      <c r="A4168" s="20" t="s">
        <v>3499</v>
      </c>
      <c r="B4168" s="14">
        <v>18</v>
      </c>
      <c r="C4168" s="73" t="s">
        <v>44</v>
      </c>
      <c r="D4168" s="9" t="s">
        <v>13</v>
      </c>
      <c r="E4168" s="9" t="s">
        <v>6</v>
      </c>
      <c r="F4168" s="73" t="s">
        <v>45</v>
      </c>
      <c r="G4168" s="73" t="s">
        <v>46</v>
      </c>
      <c r="H4168" s="9" t="s">
        <v>399</v>
      </c>
      <c r="I4168" s="83"/>
    </row>
    <row r="4169" spans="1:9">
      <c r="A4169" s="20" t="s">
        <v>3558</v>
      </c>
      <c r="B4169" s="14">
        <v>200</v>
      </c>
      <c r="C4169" s="73" t="s">
        <v>44</v>
      </c>
      <c r="D4169" s="9" t="s">
        <v>13</v>
      </c>
      <c r="E4169" s="9" t="s">
        <v>6</v>
      </c>
      <c r="F4169" s="73" t="s">
        <v>45</v>
      </c>
      <c r="G4169" s="73" t="s">
        <v>46</v>
      </c>
      <c r="H4169" s="9" t="s">
        <v>399</v>
      </c>
      <c r="I4169" s="83"/>
    </row>
    <row r="4170" spans="1:9">
      <c r="A4170" s="20" t="s">
        <v>4603</v>
      </c>
      <c r="B4170" s="14">
        <v>60</v>
      </c>
      <c r="C4170" s="73" t="s">
        <v>44</v>
      </c>
      <c r="D4170" s="9" t="s">
        <v>13</v>
      </c>
      <c r="E4170" s="9" t="s">
        <v>6</v>
      </c>
      <c r="F4170" s="73" t="s">
        <v>45</v>
      </c>
      <c r="G4170" s="73" t="s">
        <v>46</v>
      </c>
      <c r="H4170" s="9" t="s">
        <v>399</v>
      </c>
      <c r="I4170" s="83"/>
    </row>
    <row r="4171" spans="1:9">
      <c r="A4171" s="20" t="s">
        <v>4602</v>
      </c>
      <c r="B4171" s="14">
        <v>60</v>
      </c>
      <c r="C4171" s="73" t="s">
        <v>44</v>
      </c>
      <c r="D4171" s="9" t="s">
        <v>13</v>
      </c>
      <c r="E4171" s="9" t="s">
        <v>6</v>
      </c>
      <c r="F4171" s="73" t="s">
        <v>45</v>
      </c>
      <c r="G4171" s="73" t="s">
        <v>46</v>
      </c>
      <c r="H4171" s="9" t="s">
        <v>399</v>
      </c>
      <c r="I4171" s="83">
        <f>B4168+B4169+B4170+B4171</f>
        <v>338</v>
      </c>
    </row>
    <row r="4172" spans="1:9">
      <c r="A4172" s="21" t="s">
        <v>1009</v>
      </c>
      <c r="B4172" s="121">
        <v>12.5</v>
      </c>
      <c r="C4172" s="73" t="s">
        <v>44</v>
      </c>
      <c r="D4172" s="9" t="s">
        <v>13</v>
      </c>
      <c r="E4172" s="9" t="s">
        <v>6</v>
      </c>
      <c r="F4172" s="73" t="s">
        <v>45</v>
      </c>
      <c r="G4172" s="73" t="s">
        <v>46</v>
      </c>
      <c r="H4172" s="73" t="s">
        <v>170</v>
      </c>
      <c r="I4172" s="83"/>
    </row>
    <row r="4173" spans="1:9">
      <c r="A4173" s="21" t="s">
        <v>725</v>
      </c>
      <c r="B4173" s="81">
        <v>270</v>
      </c>
      <c r="C4173" s="73" t="s">
        <v>44</v>
      </c>
      <c r="D4173" s="9" t="s">
        <v>13</v>
      </c>
      <c r="E4173" s="9" t="s">
        <v>6</v>
      </c>
      <c r="F4173" s="73" t="s">
        <v>45</v>
      </c>
      <c r="G4173" s="73" t="s">
        <v>46</v>
      </c>
      <c r="H4173" s="18">
        <v>54105</v>
      </c>
      <c r="I4173" s="83"/>
    </row>
    <row r="4174" spans="1:9">
      <c r="A4174" s="21" t="s">
        <v>1010</v>
      </c>
      <c r="B4174" s="81">
        <v>270</v>
      </c>
      <c r="C4174" s="73" t="s">
        <v>44</v>
      </c>
      <c r="D4174" s="9" t="s">
        <v>13</v>
      </c>
      <c r="E4174" s="9" t="s">
        <v>6</v>
      </c>
      <c r="F4174" s="73" t="s">
        <v>45</v>
      </c>
      <c r="G4174" s="73" t="s">
        <v>46</v>
      </c>
      <c r="H4174" s="18">
        <v>54105</v>
      </c>
      <c r="I4174" s="83"/>
    </row>
    <row r="4175" spans="1:9">
      <c r="A4175" s="21" t="s">
        <v>1011</v>
      </c>
      <c r="B4175" s="81">
        <v>120</v>
      </c>
      <c r="C4175" s="73" t="s">
        <v>44</v>
      </c>
      <c r="D4175" s="9" t="s">
        <v>13</v>
      </c>
      <c r="E4175" s="9" t="s">
        <v>6</v>
      </c>
      <c r="F4175" s="73" t="s">
        <v>45</v>
      </c>
      <c r="G4175" s="73" t="s">
        <v>46</v>
      </c>
      <c r="H4175" s="18">
        <v>54105</v>
      </c>
      <c r="I4175" s="83"/>
    </row>
    <row r="4176" spans="1:9">
      <c r="A4176" s="21" t="s">
        <v>1012</v>
      </c>
      <c r="B4176" s="81">
        <v>102</v>
      </c>
      <c r="C4176" s="73" t="s">
        <v>44</v>
      </c>
      <c r="D4176" s="9" t="s">
        <v>13</v>
      </c>
      <c r="E4176" s="9" t="s">
        <v>6</v>
      </c>
      <c r="F4176" s="73" t="s">
        <v>45</v>
      </c>
      <c r="G4176" s="73" t="s">
        <v>46</v>
      </c>
      <c r="H4176" s="18">
        <v>54105</v>
      </c>
      <c r="I4176" s="83"/>
    </row>
    <row r="4177" spans="1:9" ht="15.75" customHeight="1">
      <c r="A4177" s="21" t="s">
        <v>3559</v>
      </c>
      <c r="B4177" s="81">
        <v>10</v>
      </c>
      <c r="C4177" s="73" t="s">
        <v>44</v>
      </c>
      <c r="D4177" s="9" t="s">
        <v>13</v>
      </c>
      <c r="E4177" s="9" t="s">
        <v>6</v>
      </c>
      <c r="F4177" s="73" t="s">
        <v>45</v>
      </c>
      <c r="G4177" s="73" t="s">
        <v>46</v>
      </c>
      <c r="H4177" s="18">
        <v>54105</v>
      </c>
      <c r="I4177" s="83"/>
    </row>
    <row r="4178" spans="1:9">
      <c r="A4178" s="21" t="s">
        <v>3560</v>
      </c>
      <c r="B4178" s="81">
        <v>12</v>
      </c>
      <c r="C4178" s="73" t="s">
        <v>44</v>
      </c>
      <c r="D4178" s="9" t="s">
        <v>13</v>
      </c>
      <c r="E4178" s="9" t="s">
        <v>6</v>
      </c>
      <c r="F4178" s="73" t="s">
        <v>45</v>
      </c>
      <c r="G4178" s="73" t="s">
        <v>46</v>
      </c>
      <c r="H4178" s="18">
        <v>54105</v>
      </c>
      <c r="I4178" s="83"/>
    </row>
    <row r="4179" spans="1:9" ht="15.75" customHeight="1">
      <c r="A4179" s="21" t="s">
        <v>3561</v>
      </c>
      <c r="B4179" s="81">
        <v>16</v>
      </c>
      <c r="C4179" s="73" t="s">
        <v>44</v>
      </c>
      <c r="D4179" s="9" t="s">
        <v>13</v>
      </c>
      <c r="E4179" s="9" t="s">
        <v>6</v>
      </c>
      <c r="F4179" s="73" t="s">
        <v>45</v>
      </c>
      <c r="G4179" s="73" t="s">
        <v>46</v>
      </c>
      <c r="H4179" s="18">
        <v>54105</v>
      </c>
      <c r="I4179" s="83"/>
    </row>
    <row r="4180" spans="1:9" ht="14.25" customHeight="1">
      <c r="A4180" s="21" t="s">
        <v>3562</v>
      </c>
      <c r="B4180" s="81">
        <v>10</v>
      </c>
      <c r="C4180" s="73" t="s">
        <v>44</v>
      </c>
      <c r="D4180" s="9" t="s">
        <v>13</v>
      </c>
      <c r="E4180" s="9" t="s">
        <v>6</v>
      </c>
      <c r="F4180" s="73" t="s">
        <v>45</v>
      </c>
      <c r="G4180" s="73" t="s">
        <v>46</v>
      </c>
      <c r="H4180" s="18">
        <v>54105</v>
      </c>
      <c r="I4180" s="83"/>
    </row>
    <row r="4181" spans="1:9" ht="13.5" customHeight="1">
      <c r="A4181" s="21" t="s">
        <v>3563</v>
      </c>
      <c r="B4181" s="81">
        <v>10</v>
      </c>
      <c r="C4181" s="73" t="s">
        <v>44</v>
      </c>
      <c r="D4181" s="9" t="s">
        <v>13</v>
      </c>
      <c r="E4181" s="9" t="s">
        <v>6</v>
      </c>
      <c r="F4181" s="73" t="s">
        <v>45</v>
      </c>
      <c r="G4181" s="73" t="s">
        <v>46</v>
      </c>
      <c r="H4181" s="18">
        <v>54105</v>
      </c>
      <c r="I4181" s="83"/>
    </row>
    <row r="4182" spans="1:9">
      <c r="A4182" s="21" t="s">
        <v>3564</v>
      </c>
      <c r="B4182" s="81">
        <v>15</v>
      </c>
      <c r="C4182" s="73" t="s">
        <v>44</v>
      </c>
      <c r="D4182" s="9" t="s">
        <v>13</v>
      </c>
      <c r="E4182" s="9" t="s">
        <v>6</v>
      </c>
      <c r="F4182" s="73" t="s">
        <v>45</v>
      </c>
      <c r="G4182" s="73" t="s">
        <v>46</v>
      </c>
      <c r="H4182" s="18">
        <v>54105</v>
      </c>
      <c r="I4182" s="83"/>
    </row>
    <row r="4183" spans="1:9">
      <c r="A4183" s="21" t="s">
        <v>1013</v>
      </c>
      <c r="B4183" s="81">
        <v>12.75</v>
      </c>
      <c r="C4183" s="73" t="s">
        <v>44</v>
      </c>
      <c r="D4183" s="9" t="s">
        <v>13</v>
      </c>
      <c r="E4183" s="9" t="s">
        <v>6</v>
      </c>
      <c r="F4183" s="73" t="s">
        <v>45</v>
      </c>
      <c r="G4183" s="73" t="s">
        <v>46</v>
      </c>
      <c r="H4183" s="18">
        <v>54105</v>
      </c>
      <c r="I4183" s="83"/>
    </row>
    <row r="4184" spans="1:9">
      <c r="A4184" s="21" t="s">
        <v>1014</v>
      </c>
      <c r="B4184" s="81">
        <v>15</v>
      </c>
      <c r="C4184" s="73" t="s">
        <v>44</v>
      </c>
      <c r="D4184" s="9" t="s">
        <v>13</v>
      </c>
      <c r="E4184" s="9" t="s">
        <v>6</v>
      </c>
      <c r="F4184" s="73" t="s">
        <v>45</v>
      </c>
      <c r="G4184" s="73" t="s">
        <v>46</v>
      </c>
      <c r="H4184" s="18">
        <v>54105</v>
      </c>
      <c r="I4184" s="83"/>
    </row>
    <row r="4185" spans="1:9">
      <c r="A4185" s="21" t="s">
        <v>2833</v>
      </c>
      <c r="B4185" s="81">
        <v>80</v>
      </c>
      <c r="C4185" s="73" t="s">
        <v>44</v>
      </c>
      <c r="D4185" s="9" t="s">
        <v>13</v>
      </c>
      <c r="E4185" s="9" t="s">
        <v>6</v>
      </c>
      <c r="F4185" s="73" t="s">
        <v>45</v>
      </c>
      <c r="G4185" s="73" t="s">
        <v>46</v>
      </c>
      <c r="H4185" s="18">
        <v>54105</v>
      </c>
      <c r="I4185" s="83"/>
    </row>
    <row r="4186" spans="1:9">
      <c r="A4186" s="21" t="s">
        <v>1015</v>
      </c>
      <c r="B4186" s="81">
        <v>885.85</v>
      </c>
      <c r="C4186" s="73" t="s">
        <v>44</v>
      </c>
      <c r="D4186" s="9" t="s">
        <v>13</v>
      </c>
      <c r="E4186" s="9" t="s">
        <v>6</v>
      </c>
      <c r="F4186" s="73" t="s">
        <v>45</v>
      </c>
      <c r="G4186" s="73" t="s">
        <v>46</v>
      </c>
      <c r="H4186" s="18">
        <v>54105</v>
      </c>
      <c r="I4186" s="83">
        <f>B4186+B4176+B4175+B4174+B4173+B4172+B4183+B4184+B4185+B4177+B4178+B4179+B4180+B4181+B4182</f>
        <v>1841.1</v>
      </c>
    </row>
    <row r="4187" spans="1:9">
      <c r="A4187" s="21" t="s">
        <v>3565</v>
      </c>
      <c r="B4187" s="81">
        <v>20</v>
      </c>
      <c r="C4187" s="15" t="s">
        <v>44</v>
      </c>
      <c r="D4187" s="9" t="s">
        <v>13</v>
      </c>
      <c r="E4187" s="9" t="s">
        <v>6</v>
      </c>
      <c r="F4187" s="15" t="s">
        <v>45</v>
      </c>
      <c r="G4187" s="15" t="s">
        <v>46</v>
      </c>
      <c r="H4187" s="18">
        <v>54107</v>
      </c>
      <c r="I4187" s="83"/>
    </row>
    <row r="4188" spans="1:9">
      <c r="A4188" s="21" t="s">
        <v>3566</v>
      </c>
      <c r="B4188" s="81">
        <v>20</v>
      </c>
      <c r="C4188" s="15" t="s">
        <v>44</v>
      </c>
      <c r="D4188" s="9" t="s">
        <v>13</v>
      </c>
      <c r="E4188" s="9" t="s">
        <v>6</v>
      </c>
      <c r="F4188" s="15" t="s">
        <v>45</v>
      </c>
      <c r="G4188" s="15" t="s">
        <v>46</v>
      </c>
      <c r="H4188" s="18">
        <v>54107</v>
      </c>
      <c r="I4188" s="83"/>
    </row>
    <row r="4189" spans="1:9">
      <c r="A4189" s="21" t="s">
        <v>3568</v>
      </c>
      <c r="B4189" s="81">
        <v>20</v>
      </c>
      <c r="C4189" s="15" t="s">
        <v>44</v>
      </c>
      <c r="D4189" s="9" t="s">
        <v>13</v>
      </c>
      <c r="E4189" s="9" t="s">
        <v>6</v>
      </c>
      <c r="F4189" s="15" t="s">
        <v>45</v>
      </c>
      <c r="G4189" s="15" t="s">
        <v>46</v>
      </c>
      <c r="H4189" s="18">
        <v>54107</v>
      </c>
      <c r="I4189" s="83"/>
    </row>
    <row r="4190" spans="1:9">
      <c r="A4190" s="21" t="s">
        <v>1016</v>
      </c>
      <c r="B4190" s="81">
        <v>10</v>
      </c>
      <c r="C4190" s="15" t="s">
        <v>44</v>
      </c>
      <c r="D4190" s="9" t="s">
        <v>13</v>
      </c>
      <c r="E4190" s="9" t="s">
        <v>6</v>
      </c>
      <c r="F4190" s="15" t="s">
        <v>45</v>
      </c>
      <c r="G4190" s="15" t="s">
        <v>46</v>
      </c>
      <c r="H4190" s="18">
        <v>54107</v>
      </c>
      <c r="I4190" s="83"/>
    </row>
    <row r="4191" spans="1:9">
      <c r="A4191" s="21" t="s">
        <v>298</v>
      </c>
      <c r="B4191" s="81">
        <v>35</v>
      </c>
      <c r="C4191" s="15" t="s">
        <v>44</v>
      </c>
      <c r="D4191" s="9" t="s">
        <v>13</v>
      </c>
      <c r="E4191" s="9" t="s">
        <v>6</v>
      </c>
      <c r="F4191" s="15" t="s">
        <v>45</v>
      </c>
      <c r="G4191" s="15" t="s">
        <v>46</v>
      </c>
      <c r="H4191" s="18">
        <v>54107</v>
      </c>
      <c r="I4191" s="83"/>
    </row>
    <row r="4192" spans="1:9">
      <c r="A4192" s="21" t="s">
        <v>747</v>
      </c>
      <c r="B4192" s="81">
        <v>70</v>
      </c>
      <c r="C4192" s="15" t="s">
        <v>44</v>
      </c>
      <c r="D4192" s="9" t="s">
        <v>13</v>
      </c>
      <c r="E4192" s="9" t="s">
        <v>6</v>
      </c>
      <c r="F4192" s="15" t="s">
        <v>45</v>
      </c>
      <c r="G4192" s="15" t="s">
        <v>46</v>
      </c>
      <c r="H4192" s="18">
        <v>54107</v>
      </c>
      <c r="I4192" s="83">
        <f>B4192+B4190+B4191+B4187+B4188+B4189</f>
        <v>175</v>
      </c>
    </row>
    <row r="4193" spans="1:9">
      <c r="A4193" s="21" t="s">
        <v>2842</v>
      </c>
      <c r="B4193" s="81">
        <v>600</v>
      </c>
      <c r="C4193" s="15" t="s">
        <v>44</v>
      </c>
      <c r="D4193" s="9" t="s">
        <v>13</v>
      </c>
      <c r="E4193" s="9" t="s">
        <v>6</v>
      </c>
      <c r="F4193" s="15" t="s">
        <v>45</v>
      </c>
      <c r="G4193" s="15" t="s">
        <v>46</v>
      </c>
      <c r="H4193" s="18">
        <v>54109</v>
      </c>
      <c r="I4193" s="83">
        <f>B4193</f>
        <v>600</v>
      </c>
    </row>
    <row r="4194" spans="1:9">
      <c r="A4194" s="21" t="s">
        <v>2834</v>
      </c>
      <c r="B4194" s="81">
        <v>12.5</v>
      </c>
      <c r="C4194" s="15" t="s">
        <v>44</v>
      </c>
      <c r="D4194" s="9" t="s">
        <v>13</v>
      </c>
      <c r="E4194" s="9" t="s">
        <v>6</v>
      </c>
      <c r="F4194" s="15" t="s">
        <v>45</v>
      </c>
      <c r="G4194" s="15" t="s">
        <v>46</v>
      </c>
      <c r="H4194" s="15" t="s">
        <v>175</v>
      </c>
      <c r="I4194" s="83"/>
    </row>
    <row r="4195" spans="1:9">
      <c r="A4195" s="21" t="s">
        <v>582</v>
      </c>
      <c r="B4195" s="81">
        <v>8.5</v>
      </c>
      <c r="C4195" s="15" t="s">
        <v>44</v>
      </c>
      <c r="D4195" s="9" t="s">
        <v>13</v>
      </c>
      <c r="E4195" s="9" t="s">
        <v>6</v>
      </c>
      <c r="F4195" s="15" t="s">
        <v>45</v>
      </c>
      <c r="G4195" s="15" t="s">
        <v>46</v>
      </c>
      <c r="H4195" s="15" t="s">
        <v>175</v>
      </c>
      <c r="I4195" s="83"/>
    </row>
    <row r="4196" spans="1:9">
      <c r="A4196" s="21" t="s">
        <v>2836</v>
      </c>
      <c r="B4196" s="81">
        <v>16.2</v>
      </c>
      <c r="C4196" s="15" t="s">
        <v>44</v>
      </c>
      <c r="D4196" s="9" t="s">
        <v>13</v>
      </c>
      <c r="E4196" s="9" t="s">
        <v>6</v>
      </c>
      <c r="F4196" s="15" t="s">
        <v>45</v>
      </c>
      <c r="G4196" s="15" t="s">
        <v>46</v>
      </c>
      <c r="H4196" s="15" t="s">
        <v>175</v>
      </c>
      <c r="I4196" s="83"/>
    </row>
    <row r="4197" spans="1:9">
      <c r="A4197" s="21" t="s">
        <v>2835</v>
      </c>
      <c r="B4197" s="81">
        <v>17.100000000000001</v>
      </c>
      <c r="C4197" s="15" t="s">
        <v>44</v>
      </c>
      <c r="D4197" s="9" t="s">
        <v>13</v>
      </c>
      <c r="E4197" s="9" t="s">
        <v>6</v>
      </c>
      <c r="F4197" s="15" t="s">
        <v>45</v>
      </c>
      <c r="G4197" s="15" t="s">
        <v>46</v>
      </c>
      <c r="H4197" s="15" t="s">
        <v>175</v>
      </c>
      <c r="I4197" s="83"/>
    </row>
    <row r="4198" spans="1:9">
      <c r="A4198" s="21" t="s">
        <v>2837</v>
      </c>
      <c r="B4198" s="81">
        <v>24</v>
      </c>
      <c r="C4198" s="15" t="s">
        <v>44</v>
      </c>
      <c r="D4198" s="9" t="s">
        <v>13</v>
      </c>
      <c r="E4198" s="9" t="s">
        <v>6</v>
      </c>
      <c r="F4198" s="15" t="s">
        <v>45</v>
      </c>
      <c r="G4198" s="15" t="s">
        <v>46</v>
      </c>
      <c r="H4198" s="15" t="s">
        <v>175</v>
      </c>
      <c r="I4198" s="83"/>
    </row>
    <row r="4199" spans="1:9">
      <c r="A4199" s="21" t="s">
        <v>2838</v>
      </c>
      <c r="B4199" s="81">
        <v>21</v>
      </c>
      <c r="C4199" s="15" t="s">
        <v>44</v>
      </c>
      <c r="D4199" s="9" t="s">
        <v>13</v>
      </c>
      <c r="E4199" s="9" t="s">
        <v>6</v>
      </c>
      <c r="F4199" s="15" t="s">
        <v>45</v>
      </c>
      <c r="G4199" s="15" t="s">
        <v>46</v>
      </c>
      <c r="H4199" s="15" t="s">
        <v>175</v>
      </c>
      <c r="I4199" s="83"/>
    </row>
    <row r="4200" spans="1:9">
      <c r="A4200" s="21" t="s">
        <v>2839</v>
      </c>
      <c r="B4200" s="81">
        <v>90</v>
      </c>
      <c r="C4200" s="15" t="s">
        <v>44</v>
      </c>
      <c r="D4200" s="9" t="s">
        <v>13</v>
      </c>
      <c r="E4200" s="9" t="s">
        <v>6</v>
      </c>
      <c r="F4200" s="15" t="s">
        <v>45</v>
      </c>
      <c r="G4200" s="15" t="s">
        <v>46</v>
      </c>
      <c r="H4200" s="15" t="s">
        <v>175</v>
      </c>
      <c r="I4200" s="83"/>
    </row>
    <row r="4201" spans="1:9">
      <c r="A4201" s="21" t="s">
        <v>1017</v>
      </c>
      <c r="B4201" s="81">
        <v>30</v>
      </c>
      <c r="C4201" s="15" t="s">
        <v>44</v>
      </c>
      <c r="D4201" s="9" t="s">
        <v>13</v>
      </c>
      <c r="E4201" s="9" t="s">
        <v>6</v>
      </c>
      <c r="F4201" s="15" t="s">
        <v>45</v>
      </c>
      <c r="G4201" s="15" t="s">
        <v>46</v>
      </c>
      <c r="H4201" s="15" t="s">
        <v>175</v>
      </c>
      <c r="I4201" s="83"/>
    </row>
    <row r="4202" spans="1:9">
      <c r="A4202" s="21" t="s">
        <v>437</v>
      </c>
      <c r="B4202" s="81">
        <v>25</v>
      </c>
      <c r="C4202" s="15" t="s">
        <v>44</v>
      </c>
      <c r="D4202" s="9" t="s">
        <v>13</v>
      </c>
      <c r="E4202" s="9" t="s">
        <v>6</v>
      </c>
      <c r="F4202" s="15" t="s">
        <v>45</v>
      </c>
      <c r="G4202" s="15" t="s">
        <v>46</v>
      </c>
      <c r="H4202" s="18">
        <v>54114</v>
      </c>
      <c r="I4202" s="83"/>
    </row>
    <row r="4203" spans="1:9">
      <c r="A4203" s="22" t="s">
        <v>1018</v>
      </c>
      <c r="B4203" s="81">
        <v>130</v>
      </c>
      <c r="C4203" s="73" t="s">
        <v>44</v>
      </c>
      <c r="D4203" s="9" t="s">
        <v>13</v>
      </c>
      <c r="E4203" s="9" t="s">
        <v>6</v>
      </c>
      <c r="F4203" s="73" t="s">
        <v>45</v>
      </c>
      <c r="G4203" s="73" t="s">
        <v>46</v>
      </c>
      <c r="H4203" s="15">
        <v>54114</v>
      </c>
      <c r="I4203" s="83"/>
    </row>
    <row r="4204" spans="1:9">
      <c r="A4204" s="21" t="s">
        <v>1019</v>
      </c>
      <c r="B4204" s="81">
        <v>14.5</v>
      </c>
      <c r="C4204" s="15" t="s">
        <v>44</v>
      </c>
      <c r="D4204" s="9" t="s">
        <v>13</v>
      </c>
      <c r="E4204" s="9" t="s">
        <v>6</v>
      </c>
      <c r="F4204" s="15" t="s">
        <v>45</v>
      </c>
      <c r="G4204" s="15" t="s">
        <v>46</v>
      </c>
      <c r="H4204" s="18">
        <v>54114</v>
      </c>
      <c r="I4204" s="83"/>
    </row>
    <row r="4205" spans="1:9">
      <c r="A4205" s="21" t="s">
        <v>1020</v>
      </c>
      <c r="B4205" s="81">
        <v>17.2</v>
      </c>
      <c r="C4205" s="15" t="s">
        <v>44</v>
      </c>
      <c r="D4205" s="9" t="s">
        <v>13</v>
      </c>
      <c r="E4205" s="9" t="s">
        <v>6</v>
      </c>
      <c r="F4205" s="15" t="s">
        <v>45</v>
      </c>
      <c r="G4205" s="15" t="s">
        <v>46</v>
      </c>
      <c r="H4205" s="18">
        <v>54114</v>
      </c>
      <c r="I4205" s="83"/>
    </row>
    <row r="4206" spans="1:9">
      <c r="A4206" s="21" t="s">
        <v>1021</v>
      </c>
      <c r="B4206" s="81">
        <v>14</v>
      </c>
      <c r="C4206" s="15" t="s">
        <v>44</v>
      </c>
      <c r="D4206" s="9" t="s">
        <v>13</v>
      </c>
      <c r="E4206" s="9" t="s">
        <v>6</v>
      </c>
      <c r="F4206" s="15" t="s">
        <v>45</v>
      </c>
      <c r="G4206" s="15" t="s">
        <v>46</v>
      </c>
      <c r="H4206" s="18">
        <v>54114</v>
      </c>
      <c r="I4206" s="83"/>
    </row>
    <row r="4207" spans="1:9">
      <c r="A4207" s="21" t="s">
        <v>1022</v>
      </c>
      <c r="B4207" s="81">
        <v>7.5</v>
      </c>
      <c r="C4207" s="15" t="s">
        <v>44</v>
      </c>
      <c r="D4207" s="9" t="s">
        <v>13</v>
      </c>
      <c r="E4207" s="9" t="s">
        <v>6</v>
      </c>
      <c r="F4207" s="15" t="s">
        <v>45</v>
      </c>
      <c r="G4207" s="15" t="s">
        <v>46</v>
      </c>
      <c r="H4207" s="18">
        <v>54114</v>
      </c>
      <c r="I4207" s="83"/>
    </row>
    <row r="4208" spans="1:9" ht="24.75" customHeight="1">
      <c r="A4208" s="22" t="s">
        <v>1023</v>
      </c>
      <c r="B4208" s="81">
        <v>12.5</v>
      </c>
      <c r="C4208" s="15" t="s">
        <v>44</v>
      </c>
      <c r="D4208" s="9" t="s">
        <v>13</v>
      </c>
      <c r="E4208" s="9" t="s">
        <v>6</v>
      </c>
      <c r="F4208" s="15" t="s">
        <v>45</v>
      </c>
      <c r="G4208" s="15" t="s">
        <v>46</v>
      </c>
      <c r="H4208" s="18">
        <v>54114</v>
      </c>
      <c r="I4208" s="83"/>
    </row>
    <row r="4209" spans="1:9" ht="24.75" customHeight="1">
      <c r="A4209" s="22" t="s">
        <v>1024</v>
      </c>
      <c r="B4209" s="81">
        <v>12.5</v>
      </c>
      <c r="C4209" s="15" t="s">
        <v>44</v>
      </c>
      <c r="D4209" s="9" t="s">
        <v>13</v>
      </c>
      <c r="E4209" s="9" t="s">
        <v>6</v>
      </c>
      <c r="F4209" s="15" t="s">
        <v>45</v>
      </c>
      <c r="G4209" s="15" t="s">
        <v>46</v>
      </c>
      <c r="H4209" s="18">
        <v>54114</v>
      </c>
      <c r="I4209" s="83"/>
    </row>
    <row r="4210" spans="1:9" ht="24.75" customHeight="1">
      <c r="A4210" s="22" t="s">
        <v>1025</v>
      </c>
      <c r="B4210" s="81">
        <v>15</v>
      </c>
      <c r="C4210" s="15" t="s">
        <v>44</v>
      </c>
      <c r="D4210" s="9" t="s">
        <v>13</v>
      </c>
      <c r="E4210" s="9" t="s">
        <v>6</v>
      </c>
      <c r="F4210" s="15" t="s">
        <v>45</v>
      </c>
      <c r="G4210" s="15" t="s">
        <v>46</v>
      </c>
      <c r="H4210" s="18">
        <v>54114</v>
      </c>
      <c r="I4210" s="83"/>
    </row>
    <row r="4211" spans="1:9" ht="24.75" customHeight="1">
      <c r="A4211" s="22" t="s">
        <v>1026</v>
      </c>
      <c r="B4211" s="81">
        <v>15</v>
      </c>
      <c r="C4211" s="15" t="s">
        <v>44</v>
      </c>
      <c r="D4211" s="9" t="s">
        <v>13</v>
      </c>
      <c r="E4211" s="9" t="s">
        <v>6</v>
      </c>
      <c r="F4211" s="15" t="s">
        <v>45</v>
      </c>
      <c r="G4211" s="15" t="s">
        <v>46</v>
      </c>
      <c r="H4211" s="18">
        <v>54114</v>
      </c>
      <c r="I4211" s="83"/>
    </row>
    <row r="4212" spans="1:9" ht="24.75" customHeight="1">
      <c r="A4212" s="22" t="s">
        <v>1027</v>
      </c>
      <c r="B4212" s="81">
        <v>15</v>
      </c>
      <c r="C4212" s="15" t="s">
        <v>44</v>
      </c>
      <c r="D4212" s="9" t="s">
        <v>13</v>
      </c>
      <c r="E4212" s="9" t="s">
        <v>6</v>
      </c>
      <c r="F4212" s="15" t="s">
        <v>45</v>
      </c>
      <c r="G4212" s="15" t="s">
        <v>46</v>
      </c>
      <c r="H4212" s="18">
        <v>54114</v>
      </c>
      <c r="I4212" s="83"/>
    </row>
    <row r="4213" spans="1:9">
      <c r="A4213" s="21" t="s">
        <v>1028</v>
      </c>
      <c r="B4213" s="81">
        <v>6</v>
      </c>
      <c r="C4213" s="15" t="s">
        <v>44</v>
      </c>
      <c r="D4213" s="9" t="s">
        <v>13</v>
      </c>
      <c r="E4213" s="9" t="s">
        <v>6</v>
      </c>
      <c r="F4213" s="15" t="s">
        <v>45</v>
      </c>
      <c r="G4213" s="15" t="s">
        <v>46</v>
      </c>
      <c r="H4213" s="18">
        <v>54114</v>
      </c>
      <c r="I4213" s="83"/>
    </row>
    <row r="4214" spans="1:9">
      <c r="A4214" s="21" t="s">
        <v>811</v>
      </c>
      <c r="B4214" s="81">
        <v>12.5</v>
      </c>
      <c r="C4214" s="15" t="s">
        <v>44</v>
      </c>
      <c r="D4214" s="9" t="s">
        <v>13</v>
      </c>
      <c r="E4214" s="9" t="s">
        <v>6</v>
      </c>
      <c r="F4214" s="15" t="s">
        <v>45</v>
      </c>
      <c r="G4214" s="15" t="s">
        <v>46</v>
      </c>
      <c r="H4214" s="18">
        <v>54114</v>
      </c>
      <c r="I4214" s="83"/>
    </row>
    <row r="4215" spans="1:9">
      <c r="A4215" s="21" t="s">
        <v>1029</v>
      </c>
      <c r="B4215" s="81">
        <v>20</v>
      </c>
      <c r="C4215" s="15" t="s">
        <v>44</v>
      </c>
      <c r="D4215" s="9" t="s">
        <v>13</v>
      </c>
      <c r="E4215" s="9" t="s">
        <v>6</v>
      </c>
      <c r="F4215" s="15" t="s">
        <v>45</v>
      </c>
      <c r="G4215" s="15" t="s">
        <v>46</v>
      </c>
      <c r="H4215" s="18">
        <v>54114</v>
      </c>
      <c r="I4215" s="83"/>
    </row>
    <row r="4216" spans="1:9">
      <c r="A4216" s="21" t="s">
        <v>1030</v>
      </c>
      <c r="B4216" s="81">
        <v>8.75</v>
      </c>
      <c r="C4216" s="15" t="s">
        <v>44</v>
      </c>
      <c r="D4216" s="9" t="s">
        <v>13</v>
      </c>
      <c r="E4216" s="9" t="s">
        <v>6</v>
      </c>
      <c r="F4216" s="15" t="s">
        <v>45</v>
      </c>
      <c r="G4216" s="15" t="s">
        <v>46</v>
      </c>
      <c r="H4216" s="18">
        <v>54114</v>
      </c>
      <c r="I4216" s="83"/>
    </row>
    <row r="4217" spans="1:9" ht="14.25" customHeight="1">
      <c r="A4217" s="21" t="s">
        <v>1031</v>
      </c>
      <c r="B4217" s="81">
        <v>2</v>
      </c>
      <c r="C4217" s="15" t="s">
        <v>44</v>
      </c>
      <c r="D4217" s="9" t="s">
        <v>13</v>
      </c>
      <c r="E4217" s="9" t="s">
        <v>6</v>
      </c>
      <c r="F4217" s="15" t="s">
        <v>45</v>
      </c>
      <c r="G4217" s="15" t="s">
        <v>46</v>
      </c>
      <c r="H4217" s="18">
        <v>54114</v>
      </c>
      <c r="I4217" s="83"/>
    </row>
    <row r="4218" spans="1:9" ht="14.25" customHeight="1">
      <c r="A4218" s="21" t="s">
        <v>2831</v>
      </c>
      <c r="B4218" s="81">
        <v>100</v>
      </c>
      <c r="C4218" s="15" t="s">
        <v>44</v>
      </c>
      <c r="D4218" s="9" t="s">
        <v>13</v>
      </c>
      <c r="E4218" s="9" t="s">
        <v>6</v>
      </c>
      <c r="F4218" s="15" t="s">
        <v>45</v>
      </c>
      <c r="G4218" s="15" t="s">
        <v>46</v>
      </c>
      <c r="H4218" s="18">
        <v>54114</v>
      </c>
      <c r="I4218" s="83"/>
    </row>
    <row r="4219" spans="1:9" ht="14.25" customHeight="1">
      <c r="A4219" s="21" t="s">
        <v>1033</v>
      </c>
      <c r="B4219" s="81">
        <v>39</v>
      </c>
      <c r="C4219" s="15" t="s">
        <v>44</v>
      </c>
      <c r="D4219" s="9" t="s">
        <v>13</v>
      </c>
      <c r="E4219" s="9" t="s">
        <v>6</v>
      </c>
      <c r="F4219" s="15" t="s">
        <v>45</v>
      </c>
      <c r="G4219" s="15" t="s">
        <v>46</v>
      </c>
      <c r="H4219" s="18">
        <v>54114</v>
      </c>
      <c r="I4219" s="83"/>
    </row>
    <row r="4220" spans="1:9" ht="14.25" customHeight="1">
      <c r="A4220" s="21" t="s">
        <v>3567</v>
      </c>
      <c r="B4220" s="81">
        <v>10</v>
      </c>
      <c r="C4220" s="15" t="s">
        <v>44</v>
      </c>
      <c r="D4220" s="9" t="s">
        <v>13</v>
      </c>
      <c r="E4220" s="9" t="s">
        <v>6</v>
      </c>
      <c r="F4220" s="15" t="s">
        <v>45</v>
      </c>
      <c r="G4220" s="15" t="s">
        <v>46</v>
      </c>
      <c r="H4220" s="18">
        <v>54114</v>
      </c>
      <c r="I4220" s="83"/>
    </row>
    <row r="4221" spans="1:9" ht="14.25" customHeight="1">
      <c r="A4221" s="21" t="s">
        <v>1034</v>
      </c>
      <c r="B4221" s="81">
        <v>735.78</v>
      </c>
      <c r="C4221" s="15" t="s">
        <v>44</v>
      </c>
      <c r="D4221" s="9" t="s">
        <v>13</v>
      </c>
      <c r="E4221" s="9" t="s">
        <v>6</v>
      </c>
      <c r="F4221" s="15" t="s">
        <v>45</v>
      </c>
      <c r="G4221" s="15" t="s">
        <v>46</v>
      </c>
      <c r="H4221" s="18">
        <v>54114</v>
      </c>
      <c r="I4221" s="83">
        <f>B4221+B4210+B4209+B4208+B4207+B4205+B4204+B4203+B4202+B4201+B4206+B4211+B4212+B4213+B4214+B4215+B4216+B4217+B4218+B4219+B4194+B4195+B4196+B4197+B4198+B4199+B4200+B4220</f>
        <v>1431.53</v>
      </c>
    </row>
    <row r="4222" spans="1:9" ht="14.25" customHeight="1">
      <c r="A4222" s="21" t="s">
        <v>1035</v>
      </c>
      <c r="B4222" s="81">
        <v>80</v>
      </c>
      <c r="C4222" s="15" t="s">
        <v>44</v>
      </c>
      <c r="D4222" s="9" t="s">
        <v>13</v>
      </c>
      <c r="E4222" s="9" t="s">
        <v>6</v>
      </c>
      <c r="F4222" s="15" t="s">
        <v>45</v>
      </c>
      <c r="G4222" s="15" t="s">
        <v>46</v>
      </c>
      <c r="H4222" s="18">
        <v>54115</v>
      </c>
      <c r="I4222" s="83"/>
    </row>
    <row r="4223" spans="1:9">
      <c r="A4223" s="22" t="s">
        <v>241</v>
      </c>
      <c r="B4223" s="81">
        <v>48</v>
      </c>
      <c r="C4223" s="15" t="s">
        <v>44</v>
      </c>
      <c r="D4223" s="9" t="s">
        <v>13</v>
      </c>
      <c r="E4223" s="9" t="s">
        <v>6</v>
      </c>
      <c r="F4223" s="15" t="s">
        <v>45</v>
      </c>
      <c r="G4223" s="15" t="s">
        <v>46</v>
      </c>
      <c r="H4223" s="18">
        <v>54115</v>
      </c>
      <c r="I4223" s="83"/>
    </row>
    <row r="4224" spans="1:9">
      <c r="A4224" s="22" t="s">
        <v>3574</v>
      </c>
      <c r="B4224" s="81">
        <v>15</v>
      </c>
      <c r="C4224" s="15" t="s">
        <v>44</v>
      </c>
      <c r="D4224" s="9" t="s">
        <v>13</v>
      </c>
      <c r="E4224" s="9" t="s">
        <v>6</v>
      </c>
      <c r="F4224" s="15" t="s">
        <v>45</v>
      </c>
      <c r="G4224" s="15" t="s">
        <v>46</v>
      </c>
      <c r="H4224" s="18">
        <v>54115</v>
      </c>
      <c r="I4224" s="83"/>
    </row>
    <row r="4225" spans="1:9">
      <c r="A4225" s="22" t="s">
        <v>3575</v>
      </c>
      <c r="B4225" s="81">
        <v>18</v>
      </c>
      <c r="C4225" s="15" t="s">
        <v>44</v>
      </c>
      <c r="D4225" s="9" t="s">
        <v>13</v>
      </c>
      <c r="E4225" s="9" t="s">
        <v>6</v>
      </c>
      <c r="F4225" s="15" t="s">
        <v>45</v>
      </c>
      <c r="G4225" s="15" t="s">
        <v>46</v>
      </c>
      <c r="H4225" s="18">
        <v>54115</v>
      </c>
      <c r="I4225" s="83"/>
    </row>
    <row r="4226" spans="1:9">
      <c r="A4226" s="22" t="s">
        <v>1036</v>
      </c>
      <c r="B4226" s="81">
        <v>228</v>
      </c>
      <c r="C4226" s="15" t="s">
        <v>44</v>
      </c>
      <c r="D4226" s="9" t="s">
        <v>13</v>
      </c>
      <c r="E4226" s="9" t="s">
        <v>6</v>
      </c>
      <c r="F4226" s="15" t="s">
        <v>45</v>
      </c>
      <c r="G4226" s="15" t="s">
        <v>46</v>
      </c>
      <c r="H4226" s="18">
        <v>54115</v>
      </c>
      <c r="I4226" s="83">
        <f>B4226+B4222+B4223+B4224+B4225</f>
        <v>389</v>
      </c>
    </row>
    <row r="4227" spans="1:9">
      <c r="A4227" s="22" t="s">
        <v>1038</v>
      </c>
      <c r="B4227" s="81">
        <v>800</v>
      </c>
      <c r="C4227" s="15" t="s">
        <v>44</v>
      </c>
      <c r="D4227" s="9" t="s">
        <v>13</v>
      </c>
      <c r="E4227" s="9" t="s">
        <v>6</v>
      </c>
      <c r="F4227" s="15" t="s">
        <v>45</v>
      </c>
      <c r="G4227" s="15" t="s">
        <v>46</v>
      </c>
      <c r="H4227" s="18">
        <v>54118</v>
      </c>
      <c r="I4227" s="83">
        <f t="shared" ref="I4227:I4240" si="31">B4227</f>
        <v>800</v>
      </c>
    </row>
    <row r="4228" spans="1:9">
      <c r="A4228" s="22" t="s">
        <v>3717</v>
      </c>
      <c r="B4228" s="81">
        <v>400</v>
      </c>
      <c r="C4228" s="15" t="s">
        <v>44</v>
      </c>
      <c r="D4228" s="9" t="s">
        <v>13</v>
      </c>
      <c r="E4228" s="9" t="s">
        <v>6</v>
      </c>
      <c r="F4228" s="15" t="s">
        <v>45</v>
      </c>
      <c r="G4228" s="15" t="s">
        <v>46</v>
      </c>
      <c r="H4228" s="18">
        <v>54199</v>
      </c>
      <c r="I4228" s="83"/>
    </row>
    <row r="4229" spans="1:9">
      <c r="A4229" s="22" t="s">
        <v>3570</v>
      </c>
      <c r="B4229" s="81">
        <v>60</v>
      </c>
      <c r="C4229" s="15" t="s">
        <v>44</v>
      </c>
      <c r="D4229" s="9" t="s">
        <v>13</v>
      </c>
      <c r="E4229" s="9" t="s">
        <v>6</v>
      </c>
      <c r="F4229" s="15" t="s">
        <v>45</v>
      </c>
      <c r="G4229" s="15" t="s">
        <v>46</v>
      </c>
      <c r="H4229" s="18">
        <v>54199</v>
      </c>
      <c r="I4229" s="83"/>
    </row>
    <row r="4230" spans="1:9">
      <c r="A4230" s="22" t="s">
        <v>3569</v>
      </c>
      <c r="B4230" s="81">
        <v>20</v>
      </c>
      <c r="C4230" s="15" t="s">
        <v>44</v>
      </c>
      <c r="D4230" s="9" t="s">
        <v>13</v>
      </c>
      <c r="E4230" s="9" t="s">
        <v>6</v>
      </c>
      <c r="F4230" s="15" t="s">
        <v>45</v>
      </c>
      <c r="G4230" s="15" t="s">
        <v>46</v>
      </c>
      <c r="H4230" s="18">
        <v>54199</v>
      </c>
      <c r="I4230" s="83">
        <f>B4230+B4229+B4228</f>
        <v>480</v>
      </c>
    </row>
    <row r="4231" spans="1:9" ht="27">
      <c r="A4231" s="22" t="s">
        <v>1039</v>
      </c>
      <c r="B4231" s="81">
        <v>1000</v>
      </c>
      <c r="C4231" s="15" t="s">
        <v>44</v>
      </c>
      <c r="D4231" s="9" t="s">
        <v>13</v>
      </c>
      <c r="E4231" s="9" t="s">
        <v>6</v>
      </c>
      <c r="F4231" s="15" t="s">
        <v>45</v>
      </c>
      <c r="G4231" s="15" t="s">
        <v>46</v>
      </c>
      <c r="H4231" s="18">
        <v>54302</v>
      </c>
      <c r="I4231" s="83">
        <f t="shared" si="31"/>
        <v>1000</v>
      </c>
    </row>
    <row r="4232" spans="1:9">
      <c r="A4232" s="22" t="s">
        <v>3573</v>
      </c>
      <c r="B4232" s="81">
        <v>300</v>
      </c>
      <c r="C4232" s="73" t="s">
        <v>44</v>
      </c>
      <c r="D4232" s="9" t="s">
        <v>13</v>
      </c>
      <c r="E4232" s="9" t="s">
        <v>6</v>
      </c>
      <c r="F4232" s="73" t="s">
        <v>45</v>
      </c>
      <c r="G4232" s="73" t="s">
        <v>46</v>
      </c>
      <c r="H4232" s="18">
        <v>54313</v>
      </c>
      <c r="I4232" s="83"/>
    </row>
    <row r="4233" spans="1:9">
      <c r="A4233" s="22" t="s">
        <v>1040</v>
      </c>
      <c r="B4233" s="81">
        <v>30</v>
      </c>
      <c r="C4233" s="73" t="s">
        <v>44</v>
      </c>
      <c r="D4233" s="9" t="s">
        <v>13</v>
      </c>
      <c r="E4233" s="9" t="s">
        <v>6</v>
      </c>
      <c r="F4233" s="73" t="s">
        <v>45</v>
      </c>
      <c r="G4233" s="73" t="s">
        <v>46</v>
      </c>
      <c r="H4233" s="18">
        <v>54313</v>
      </c>
      <c r="I4233" s="83">
        <f>B4233+B4232</f>
        <v>330</v>
      </c>
    </row>
    <row r="4234" spans="1:9">
      <c r="A4234" s="22" t="s">
        <v>3515</v>
      </c>
      <c r="B4234" s="81">
        <v>3500</v>
      </c>
      <c r="C4234" s="73" t="s">
        <v>44</v>
      </c>
      <c r="D4234" s="9" t="s">
        <v>13</v>
      </c>
      <c r="E4234" s="9" t="s">
        <v>6</v>
      </c>
      <c r="F4234" s="73" t="s">
        <v>45</v>
      </c>
      <c r="G4234" s="73" t="s">
        <v>46</v>
      </c>
      <c r="H4234" s="18">
        <v>54316</v>
      </c>
      <c r="I4234" s="83">
        <f>B4234</f>
        <v>3500</v>
      </c>
    </row>
    <row r="4235" spans="1:9">
      <c r="A4235" s="22" t="s">
        <v>3571</v>
      </c>
      <c r="B4235" s="81">
        <v>10875</v>
      </c>
      <c r="C4235" s="73" t="s">
        <v>44</v>
      </c>
      <c r="D4235" s="9" t="s">
        <v>13</v>
      </c>
      <c r="E4235" s="9" t="s">
        <v>6</v>
      </c>
      <c r="F4235" s="73" t="s">
        <v>45</v>
      </c>
      <c r="G4235" s="73" t="s">
        <v>46</v>
      </c>
      <c r="H4235" s="18">
        <v>54399</v>
      </c>
      <c r="I4235" s="83"/>
    </row>
    <row r="4236" spans="1:9" ht="15" customHeight="1">
      <c r="A4236" s="22" t="s">
        <v>3572</v>
      </c>
      <c r="B4236" s="81">
        <v>5000</v>
      </c>
      <c r="C4236" s="73" t="s">
        <v>44</v>
      </c>
      <c r="D4236" s="9" t="s">
        <v>13</v>
      </c>
      <c r="E4236" s="9" t="s">
        <v>6</v>
      </c>
      <c r="F4236" s="73" t="s">
        <v>45</v>
      </c>
      <c r="G4236" s="73" t="s">
        <v>46</v>
      </c>
      <c r="H4236" s="18">
        <v>54399</v>
      </c>
      <c r="I4236" s="83"/>
    </row>
    <row r="4237" spans="1:9" ht="15.75" customHeight="1">
      <c r="A4237" s="22" t="s">
        <v>921</v>
      </c>
      <c r="B4237" s="81">
        <v>3000</v>
      </c>
      <c r="C4237" s="73" t="s">
        <v>44</v>
      </c>
      <c r="D4237" s="9" t="s">
        <v>13</v>
      </c>
      <c r="E4237" s="9" t="s">
        <v>6</v>
      </c>
      <c r="F4237" s="73" t="s">
        <v>45</v>
      </c>
      <c r="G4237" s="73" t="s">
        <v>46</v>
      </c>
      <c r="H4237" s="18">
        <v>54399</v>
      </c>
      <c r="I4237" s="83"/>
    </row>
    <row r="4238" spans="1:9">
      <c r="A4238" s="22" t="s">
        <v>1041</v>
      </c>
      <c r="B4238" s="81">
        <v>800</v>
      </c>
      <c r="C4238" s="73" t="s">
        <v>44</v>
      </c>
      <c r="D4238" s="9" t="s">
        <v>13</v>
      </c>
      <c r="E4238" s="9" t="s">
        <v>6</v>
      </c>
      <c r="F4238" s="73" t="s">
        <v>45</v>
      </c>
      <c r="G4238" s="73" t="s">
        <v>46</v>
      </c>
      <c r="H4238" s="18">
        <v>54399</v>
      </c>
      <c r="I4238" s="83">
        <f>B4238+B4235+B4236+B4237</f>
        <v>19675</v>
      </c>
    </row>
    <row r="4239" spans="1:9">
      <c r="A4239" s="22" t="s">
        <v>181</v>
      </c>
      <c r="B4239" s="81">
        <v>3000</v>
      </c>
      <c r="C4239" s="73" t="s">
        <v>44</v>
      </c>
      <c r="D4239" s="9" t="s">
        <v>13</v>
      </c>
      <c r="E4239" s="9" t="s">
        <v>6</v>
      </c>
      <c r="F4239" s="73" t="s">
        <v>45</v>
      </c>
      <c r="G4239" s="73" t="s">
        <v>46</v>
      </c>
      <c r="H4239" s="18">
        <v>54402</v>
      </c>
      <c r="I4239" s="83">
        <f>B4239</f>
        <v>3000</v>
      </c>
    </row>
    <row r="4240" spans="1:9">
      <c r="A4240" s="22" t="s">
        <v>720</v>
      </c>
      <c r="B4240" s="81">
        <v>1706.5</v>
      </c>
      <c r="C4240" s="15" t="s">
        <v>44</v>
      </c>
      <c r="D4240" s="9" t="s">
        <v>13</v>
      </c>
      <c r="E4240" s="9" t="s">
        <v>6</v>
      </c>
      <c r="F4240" s="15" t="s">
        <v>45</v>
      </c>
      <c r="G4240" s="15" t="s">
        <v>46</v>
      </c>
      <c r="H4240" s="18">
        <v>54505</v>
      </c>
      <c r="I4240" s="83">
        <f t="shared" si="31"/>
        <v>1706.5</v>
      </c>
    </row>
    <row r="4241" spans="1:9">
      <c r="A4241" s="22" t="s">
        <v>2840</v>
      </c>
      <c r="B4241" s="81">
        <v>225</v>
      </c>
      <c r="C4241" s="15" t="s">
        <v>44</v>
      </c>
      <c r="D4241" s="9" t="s">
        <v>13</v>
      </c>
      <c r="E4241" s="9" t="s">
        <v>6</v>
      </c>
      <c r="F4241" s="15" t="s">
        <v>45</v>
      </c>
      <c r="G4241" s="15" t="s">
        <v>46</v>
      </c>
      <c r="H4241" s="18">
        <v>61101</v>
      </c>
      <c r="I4241" s="83"/>
    </row>
    <row r="4242" spans="1:9">
      <c r="A4242" s="22" t="s">
        <v>2644</v>
      </c>
      <c r="B4242" s="81">
        <v>280</v>
      </c>
      <c r="C4242" s="15" t="s">
        <v>44</v>
      </c>
      <c r="D4242" s="9" t="s">
        <v>13</v>
      </c>
      <c r="E4242" s="9" t="s">
        <v>6</v>
      </c>
      <c r="F4242" s="15" t="s">
        <v>45</v>
      </c>
      <c r="G4242" s="15" t="s">
        <v>46</v>
      </c>
      <c r="H4242" s="18">
        <v>61101</v>
      </c>
      <c r="I4242" s="83">
        <f>B4242+B4241</f>
        <v>505</v>
      </c>
    </row>
    <row r="4243" spans="1:9">
      <c r="A4243" s="21" t="s">
        <v>2832</v>
      </c>
      <c r="B4243" s="81">
        <v>70</v>
      </c>
      <c r="C4243" s="15" t="s">
        <v>44</v>
      </c>
      <c r="D4243" s="9" t="s">
        <v>13</v>
      </c>
      <c r="E4243" s="9" t="s">
        <v>6</v>
      </c>
      <c r="F4243" s="15" t="s">
        <v>45</v>
      </c>
      <c r="G4243" s="15" t="s">
        <v>46</v>
      </c>
      <c r="H4243" s="18">
        <v>61102</v>
      </c>
      <c r="I4243" s="83"/>
    </row>
    <row r="4244" spans="1:9">
      <c r="A4244" s="21" t="s">
        <v>1043</v>
      </c>
      <c r="B4244" s="81">
        <v>350</v>
      </c>
      <c r="C4244" s="15" t="s">
        <v>44</v>
      </c>
      <c r="D4244" s="9" t="s">
        <v>13</v>
      </c>
      <c r="E4244" s="9" t="s">
        <v>6</v>
      </c>
      <c r="F4244" s="15" t="s">
        <v>45</v>
      </c>
      <c r="G4244" s="15" t="s">
        <v>46</v>
      </c>
      <c r="H4244" s="18">
        <v>61102</v>
      </c>
      <c r="I4244" s="83">
        <f>B4244+B4243</f>
        <v>420</v>
      </c>
    </row>
    <row r="4245" spans="1:9" ht="20.25" customHeight="1">
      <c r="A4245" s="187" t="s">
        <v>3464</v>
      </c>
      <c r="B4245" s="184">
        <f>SUM(B4137:B4244)</f>
        <v>92385.549999999988</v>
      </c>
      <c r="C4245" s="140"/>
      <c r="D4245" s="140"/>
      <c r="E4245" s="140"/>
      <c r="F4245" s="140"/>
      <c r="G4245" s="140"/>
      <c r="H4245" s="139"/>
      <c r="I4245" s="141">
        <f>I4244+I4226+I4221+I4192+I4186+I4162+I4152+I4147+I4146+I4141+I4157+I4164+I4165+I4242+I4238+I4233+I4231+I4227+I4193+I4166+I4240+I4230+I4234+I4171+I4167+I4163+I4239</f>
        <v>92385.549999999988</v>
      </c>
    </row>
    <row r="4274" spans="1:9" ht="25.5" customHeight="1" thickBot="1">
      <c r="A4274" s="323" t="s">
        <v>3700</v>
      </c>
      <c r="B4274" s="112"/>
      <c r="C4274" s="113"/>
      <c r="D4274" s="114"/>
      <c r="E4274" s="114"/>
      <c r="F4274" s="114"/>
      <c r="G4274" s="114"/>
      <c r="H4274" s="35"/>
      <c r="I4274" s="52"/>
    </row>
    <row r="4275" spans="1:9" ht="30.75" customHeight="1" thickTop="1">
      <c r="A4275" s="319" t="s">
        <v>35</v>
      </c>
      <c r="B4275" s="37" t="s">
        <v>36</v>
      </c>
      <c r="C4275" s="5" t="s">
        <v>37</v>
      </c>
      <c r="D4275" s="5" t="s">
        <v>38</v>
      </c>
      <c r="E4275" s="5" t="s">
        <v>39</v>
      </c>
      <c r="F4275" s="5" t="s">
        <v>40</v>
      </c>
      <c r="G4275" s="5" t="s">
        <v>41</v>
      </c>
      <c r="H4275" s="115" t="s">
        <v>42</v>
      </c>
      <c r="I4275" s="183" t="s">
        <v>43</v>
      </c>
    </row>
    <row r="4276" spans="1:9">
      <c r="A4276" s="19" t="s">
        <v>3794</v>
      </c>
      <c r="B4276" s="14">
        <v>8400</v>
      </c>
      <c r="C4276" s="12">
        <v>1</v>
      </c>
      <c r="D4276" s="9" t="s">
        <v>13</v>
      </c>
      <c r="E4276" s="9" t="s">
        <v>6</v>
      </c>
      <c r="F4276" s="9" t="s">
        <v>45</v>
      </c>
      <c r="G4276" s="9" t="s">
        <v>46</v>
      </c>
      <c r="H4276" s="9" t="s">
        <v>153</v>
      </c>
      <c r="I4276" s="186"/>
    </row>
    <row r="4277" spans="1:9">
      <c r="A4277" s="19" t="s">
        <v>344</v>
      </c>
      <c r="B4277" s="14">
        <v>6564</v>
      </c>
      <c r="C4277" s="12">
        <v>1</v>
      </c>
      <c r="D4277" s="9" t="s">
        <v>13</v>
      </c>
      <c r="E4277" s="9" t="s">
        <v>6</v>
      </c>
      <c r="F4277" s="9" t="s">
        <v>45</v>
      </c>
      <c r="G4277" s="9" t="s">
        <v>46</v>
      </c>
      <c r="H4277" s="9" t="s">
        <v>153</v>
      </c>
      <c r="I4277" s="186"/>
    </row>
    <row r="4278" spans="1:9">
      <c r="A4278" s="19" t="s">
        <v>199</v>
      </c>
      <c r="B4278" s="14">
        <v>5004</v>
      </c>
      <c r="C4278" s="12">
        <v>1</v>
      </c>
      <c r="D4278" s="9" t="s">
        <v>13</v>
      </c>
      <c r="E4278" s="9" t="s">
        <v>6</v>
      </c>
      <c r="F4278" s="9" t="s">
        <v>45</v>
      </c>
      <c r="G4278" s="9" t="s">
        <v>46</v>
      </c>
      <c r="H4278" s="9" t="s">
        <v>153</v>
      </c>
      <c r="I4278" s="186"/>
    </row>
    <row r="4279" spans="1:9">
      <c r="A4279" s="19" t="s">
        <v>3795</v>
      </c>
      <c r="B4279" s="14">
        <v>5004</v>
      </c>
      <c r="C4279" s="12">
        <v>1</v>
      </c>
      <c r="D4279" s="9" t="s">
        <v>13</v>
      </c>
      <c r="E4279" s="9" t="s">
        <v>6</v>
      </c>
      <c r="F4279" s="9" t="s">
        <v>45</v>
      </c>
      <c r="G4279" s="9" t="s">
        <v>46</v>
      </c>
      <c r="H4279" s="9" t="s">
        <v>153</v>
      </c>
      <c r="I4279" s="83">
        <f>B4279+B4276+B4277+B4278</f>
        <v>24972</v>
      </c>
    </row>
    <row r="4280" spans="1:9">
      <c r="A4280" s="185" t="s">
        <v>3927</v>
      </c>
      <c r="B4280" s="14">
        <v>700</v>
      </c>
      <c r="C4280" s="12">
        <v>1</v>
      </c>
      <c r="D4280" s="9" t="s">
        <v>13</v>
      </c>
      <c r="E4280" s="9" t="s">
        <v>6</v>
      </c>
      <c r="F4280" s="9" t="s">
        <v>44</v>
      </c>
      <c r="G4280" s="9" t="s">
        <v>3291</v>
      </c>
      <c r="H4280" s="9" t="s">
        <v>155</v>
      </c>
      <c r="I4280" s="83"/>
    </row>
    <row r="4281" spans="1:9">
      <c r="A4281" s="185" t="s">
        <v>3904</v>
      </c>
      <c r="B4281" s="14">
        <v>547</v>
      </c>
      <c r="C4281" s="12">
        <v>1</v>
      </c>
      <c r="D4281" s="9" t="s">
        <v>13</v>
      </c>
      <c r="E4281" s="9" t="s">
        <v>6</v>
      </c>
      <c r="F4281" s="9" t="s">
        <v>44</v>
      </c>
      <c r="G4281" s="9" t="s">
        <v>3291</v>
      </c>
      <c r="H4281" s="9" t="s">
        <v>155</v>
      </c>
      <c r="I4281" s="83"/>
    </row>
    <row r="4282" spans="1:9">
      <c r="A4282" s="185" t="s">
        <v>2948</v>
      </c>
      <c r="B4282" s="14">
        <v>417</v>
      </c>
      <c r="C4282" s="12">
        <v>1</v>
      </c>
      <c r="D4282" s="9" t="s">
        <v>13</v>
      </c>
      <c r="E4282" s="9" t="s">
        <v>6</v>
      </c>
      <c r="F4282" s="9" t="s">
        <v>44</v>
      </c>
      <c r="G4282" s="9" t="s">
        <v>3291</v>
      </c>
      <c r="H4282" s="9" t="s">
        <v>155</v>
      </c>
      <c r="I4282" s="83"/>
    </row>
    <row r="4283" spans="1:9">
      <c r="A4283" s="185" t="s">
        <v>3928</v>
      </c>
      <c r="B4283" s="14">
        <v>417</v>
      </c>
      <c r="C4283" s="12">
        <v>1</v>
      </c>
      <c r="D4283" s="9" t="s">
        <v>13</v>
      </c>
      <c r="E4283" s="9" t="s">
        <v>6</v>
      </c>
      <c r="F4283" s="9" t="s">
        <v>44</v>
      </c>
      <c r="G4283" s="9" t="s">
        <v>3291</v>
      </c>
      <c r="H4283" s="9" t="s">
        <v>155</v>
      </c>
      <c r="I4283" s="83">
        <f>B4283+B4280+B4281+B4282</f>
        <v>2081</v>
      </c>
    </row>
    <row r="4284" spans="1:9">
      <c r="A4284" s="20" t="s">
        <v>3929</v>
      </c>
      <c r="B4284" s="14">
        <f>4*300</f>
        <v>1200</v>
      </c>
      <c r="C4284" s="12">
        <v>1</v>
      </c>
      <c r="D4284" s="9" t="s">
        <v>13</v>
      </c>
      <c r="E4284" s="9" t="s">
        <v>6</v>
      </c>
      <c r="F4284" s="9" t="s">
        <v>44</v>
      </c>
      <c r="G4284" s="9" t="s">
        <v>3291</v>
      </c>
      <c r="H4284" s="9" t="s">
        <v>156</v>
      </c>
      <c r="I4284" s="83">
        <f>B4284</f>
        <v>1200</v>
      </c>
    </row>
    <row r="4285" spans="1:9" ht="16.5" customHeight="1">
      <c r="A4285" s="107" t="s">
        <v>4134</v>
      </c>
      <c r="B4285" s="14">
        <v>682.5</v>
      </c>
      <c r="C4285" s="12">
        <v>1</v>
      </c>
      <c r="D4285" s="9" t="s">
        <v>13</v>
      </c>
      <c r="E4285" s="9" t="s">
        <v>6</v>
      </c>
      <c r="F4285" s="9" t="s">
        <v>45</v>
      </c>
      <c r="G4285" s="9" t="s">
        <v>46</v>
      </c>
      <c r="H4285" s="9" t="s">
        <v>157</v>
      </c>
      <c r="I4285" s="83"/>
    </row>
    <row r="4286" spans="1:9" ht="16.5" customHeight="1">
      <c r="A4286" s="107" t="s">
        <v>4076</v>
      </c>
      <c r="B4286" s="14">
        <v>533.33000000000004</v>
      </c>
      <c r="C4286" s="12">
        <v>1</v>
      </c>
      <c r="D4286" s="9" t="s">
        <v>13</v>
      </c>
      <c r="E4286" s="9" t="s">
        <v>6</v>
      </c>
      <c r="F4286" s="9" t="s">
        <v>45</v>
      </c>
      <c r="G4286" s="9" t="s">
        <v>46</v>
      </c>
      <c r="H4286" s="9" t="s">
        <v>157</v>
      </c>
      <c r="I4286" s="83"/>
    </row>
    <row r="4287" spans="1:9" ht="16.5" customHeight="1">
      <c r="A4287" s="107" t="s">
        <v>202</v>
      </c>
      <c r="B4287" s="14">
        <v>406.58</v>
      </c>
      <c r="C4287" s="12">
        <v>1</v>
      </c>
      <c r="D4287" s="9" t="s">
        <v>13</v>
      </c>
      <c r="E4287" s="9" t="s">
        <v>6</v>
      </c>
      <c r="F4287" s="9" t="s">
        <v>45</v>
      </c>
      <c r="G4287" s="9" t="s">
        <v>46</v>
      </c>
      <c r="H4287" s="9" t="s">
        <v>157</v>
      </c>
      <c r="I4287" s="83"/>
    </row>
    <row r="4288" spans="1:9" ht="16.5" customHeight="1">
      <c r="A4288" s="107" t="s">
        <v>4136</v>
      </c>
      <c r="B4288" s="14">
        <v>406.58</v>
      </c>
      <c r="C4288" s="12">
        <v>1</v>
      </c>
      <c r="D4288" s="9" t="s">
        <v>13</v>
      </c>
      <c r="E4288" s="9" t="s">
        <v>6</v>
      </c>
      <c r="F4288" s="9" t="s">
        <v>45</v>
      </c>
      <c r="G4288" s="9" t="s">
        <v>46</v>
      </c>
      <c r="H4288" s="9" t="s">
        <v>157</v>
      </c>
      <c r="I4288" s="83">
        <f>B4288+B4285+B4286+B4287</f>
        <v>2028.9899999999998</v>
      </c>
    </row>
    <row r="4289" spans="1:9" ht="16.5" customHeight="1">
      <c r="A4289" s="85" t="s">
        <v>4135</v>
      </c>
      <c r="B4289" s="81">
        <v>91</v>
      </c>
      <c r="C4289" s="15" t="s">
        <v>44</v>
      </c>
      <c r="D4289" s="9" t="s">
        <v>13</v>
      </c>
      <c r="E4289" s="9" t="s">
        <v>6</v>
      </c>
      <c r="F4289" s="15" t="s">
        <v>45</v>
      </c>
      <c r="G4289" s="15" t="s">
        <v>46</v>
      </c>
      <c r="H4289" s="9" t="s">
        <v>157</v>
      </c>
      <c r="I4289" s="83"/>
    </row>
    <row r="4290" spans="1:9" ht="16.5" customHeight="1">
      <c r="A4290" s="85" t="s">
        <v>1622</v>
      </c>
      <c r="B4290" s="81">
        <v>71.11</v>
      </c>
      <c r="C4290" s="15" t="s">
        <v>44</v>
      </c>
      <c r="D4290" s="9" t="s">
        <v>13</v>
      </c>
      <c r="E4290" s="9" t="s">
        <v>6</v>
      </c>
      <c r="F4290" s="15" t="s">
        <v>45</v>
      </c>
      <c r="G4290" s="15" t="s">
        <v>46</v>
      </c>
      <c r="H4290" s="9" t="s">
        <v>157</v>
      </c>
      <c r="I4290" s="83"/>
    </row>
    <row r="4291" spans="1:9" ht="16.5" customHeight="1">
      <c r="A4291" s="85" t="s">
        <v>204</v>
      </c>
      <c r="B4291" s="81">
        <v>54.21</v>
      </c>
      <c r="C4291" s="15" t="s">
        <v>44</v>
      </c>
      <c r="D4291" s="9" t="s">
        <v>13</v>
      </c>
      <c r="E4291" s="9" t="s">
        <v>6</v>
      </c>
      <c r="F4291" s="15" t="s">
        <v>45</v>
      </c>
      <c r="G4291" s="15" t="s">
        <v>46</v>
      </c>
      <c r="H4291" s="9" t="s">
        <v>157</v>
      </c>
      <c r="I4291" s="83"/>
    </row>
    <row r="4292" spans="1:9" ht="16.5" customHeight="1">
      <c r="A4292" s="85" t="s">
        <v>4137</v>
      </c>
      <c r="B4292" s="81">
        <v>54.21</v>
      </c>
      <c r="C4292" s="15" t="s">
        <v>44</v>
      </c>
      <c r="D4292" s="9" t="s">
        <v>13</v>
      </c>
      <c r="E4292" s="9" t="s">
        <v>6</v>
      </c>
      <c r="F4292" s="15" t="s">
        <v>45</v>
      </c>
      <c r="G4292" s="15" t="s">
        <v>46</v>
      </c>
      <c r="H4292" s="9" t="s">
        <v>157</v>
      </c>
      <c r="I4292" s="83">
        <f>B4292+B4289+B4290+B4291</f>
        <v>270.52999999999997</v>
      </c>
    </row>
    <row r="4293" spans="1:9" ht="17.25" customHeight="1">
      <c r="A4293" s="30" t="s">
        <v>4133</v>
      </c>
      <c r="B4293" s="14">
        <v>705.25</v>
      </c>
      <c r="C4293" s="12">
        <v>1</v>
      </c>
      <c r="D4293" s="9" t="s">
        <v>13</v>
      </c>
      <c r="E4293" s="9" t="s">
        <v>6</v>
      </c>
      <c r="F4293" s="9" t="s">
        <v>45</v>
      </c>
      <c r="G4293" s="9" t="s">
        <v>46</v>
      </c>
      <c r="H4293" s="9" t="s">
        <v>161</v>
      </c>
      <c r="I4293" s="83"/>
    </row>
    <row r="4294" spans="1:9" ht="15" customHeight="1">
      <c r="A4294" s="30" t="s">
        <v>4081</v>
      </c>
      <c r="B4294" s="14">
        <v>551.1</v>
      </c>
      <c r="C4294" s="12">
        <v>1</v>
      </c>
      <c r="D4294" s="9" t="s">
        <v>13</v>
      </c>
      <c r="E4294" s="9" t="s">
        <v>6</v>
      </c>
      <c r="F4294" s="9" t="s">
        <v>45</v>
      </c>
      <c r="G4294" s="9" t="s">
        <v>46</v>
      </c>
      <c r="H4294" s="9" t="s">
        <v>161</v>
      </c>
      <c r="I4294" s="83"/>
    </row>
    <row r="4295" spans="1:9" ht="14.25" customHeight="1">
      <c r="A4295" s="30" t="s">
        <v>396</v>
      </c>
      <c r="B4295" s="14">
        <v>420.13</v>
      </c>
      <c r="C4295" s="12">
        <v>1</v>
      </c>
      <c r="D4295" s="9" t="s">
        <v>13</v>
      </c>
      <c r="E4295" s="9" t="s">
        <v>6</v>
      </c>
      <c r="F4295" s="9" t="s">
        <v>45</v>
      </c>
      <c r="G4295" s="9" t="s">
        <v>46</v>
      </c>
      <c r="H4295" s="9" t="s">
        <v>161</v>
      </c>
      <c r="I4295" s="83"/>
    </row>
    <row r="4296" spans="1:9" ht="14.25" customHeight="1">
      <c r="A4296" s="30" t="s">
        <v>4132</v>
      </c>
      <c r="B4296" s="14">
        <v>420.13</v>
      </c>
      <c r="C4296" s="12">
        <v>1</v>
      </c>
      <c r="D4296" s="9" t="s">
        <v>13</v>
      </c>
      <c r="E4296" s="9" t="s">
        <v>6</v>
      </c>
      <c r="F4296" s="9" t="s">
        <v>45</v>
      </c>
      <c r="G4296" s="9" t="s">
        <v>46</v>
      </c>
      <c r="H4296" s="9" t="s">
        <v>161</v>
      </c>
      <c r="I4296" s="83">
        <f>B4296+B4293+B4294+B4295</f>
        <v>2096.61</v>
      </c>
    </row>
    <row r="4297" spans="1:9" ht="24" customHeight="1">
      <c r="A4297" s="20" t="s">
        <v>2997</v>
      </c>
      <c r="B4297" s="14">
        <v>125</v>
      </c>
      <c r="C4297" s="12">
        <v>1</v>
      </c>
      <c r="D4297" s="9" t="s">
        <v>13</v>
      </c>
      <c r="E4297" s="9" t="s">
        <v>6</v>
      </c>
      <c r="F4297" s="9" t="s">
        <v>44</v>
      </c>
      <c r="G4297" s="9" t="s">
        <v>3291</v>
      </c>
      <c r="H4297" s="9" t="s">
        <v>164</v>
      </c>
      <c r="I4297" s="83">
        <f>B4297</f>
        <v>125</v>
      </c>
    </row>
    <row r="4298" spans="1:9" ht="21.75" customHeight="1">
      <c r="A4298" s="20" t="s">
        <v>3796</v>
      </c>
      <c r="B4298" s="14">
        <f>4*60</f>
        <v>240</v>
      </c>
      <c r="C4298" s="12">
        <v>1</v>
      </c>
      <c r="D4298" s="9" t="s">
        <v>13</v>
      </c>
      <c r="E4298" s="9" t="s">
        <v>6</v>
      </c>
      <c r="F4298" s="9" t="s">
        <v>44</v>
      </c>
      <c r="G4298" s="9" t="s">
        <v>3291</v>
      </c>
      <c r="H4298" s="9" t="s">
        <v>164</v>
      </c>
      <c r="I4298" s="83">
        <f>B4298</f>
        <v>240</v>
      </c>
    </row>
    <row r="4299" spans="1:9">
      <c r="A4299" s="20" t="s">
        <v>2841</v>
      </c>
      <c r="B4299" s="14">
        <v>3000</v>
      </c>
      <c r="C4299" s="73" t="s">
        <v>44</v>
      </c>
      <c r="D4299" s="11" t="s">
        <v>13</v>
      </c>
      <c r="E4299" s="11" t="s">
        <v>6</v>
      </c>
      <c r="F4299" s="73" t="s">
        <v>45</v>
      </c>
      <c r="G4299" s="73" t="s">
        <v>46</v>
      </c>
      <c r="H4299" s="9" t="s">
        <v>208</v>
      </c>
      <c r="I4299" s="83">
        <f>B4299</f>
        <v>3000</v>
      </c>
    </row>
    <row r="4300" spans="1:9">
      <c r="A4300" s="20" t="s">
        <v>3718</v>
      </c>
      <c r="B4300" s="14">
        <v>500</v>
      </c>
      <c r="C4300" s="73" t="s">
        <v>44</v>
      </c>
      <c r="D4300" s="11" t="s">
        <v>13</v>
      </c>
      <c r="E4300" s="11" t="s">
        <v>6</v>
      </c>
      <c r="F4300" s="73" t="s">
        <v>45</v>
      </c>
      <c r="G4300" s="73" t="s">
        <v>46</v>
      </c>
      <c r="H4300" s="9" t="s">
        <v>484</v>
      </c>
      <c r="I4300" s="83"/>
    </row>
    <row r="4301" spans="1:9">
      <c r="A4301" s="20" t="s">
        <v>3496</v>
      </c>
      <c r="B4301" s="14">
        <v>250</v>
      </c>
      <c r="C4301" s="73" t="s">
        <v>44</v>
      </c>
      <c r="D4301" s="11" t="s">
        <v>13</v>
      </c>
      <c r="E4301" s="11" t="s">
        <v>6</v>
      </c>
      <c r="F4301" s="73" t="s">
        <v>45</v>
      </c>
      <c r="G4301" s="73" t="s">
        <v>46</v>
      </c>
      <c r="H4301" s="9" t="s">
        <v>484</v>
      </c>
      <c r="I4301" s="83"/>
    </row>
    <row r="4302" spans="1:9">
      <c r="A4302" s="20" t="s">
        <v>3497</v>
      </c>
      <c r="B4302" s="14">
        <v>300</v>
      </c>
      <c r="C4302" s="73" t="s">
        <v>44</v>
      </c>
      <c r="D4302" s="11" t="s">
        <v>13</v>
      </c>
      <c r="E4302" s="11" t="s">
        <v>6</v>
      </c>
      <c r="F4302" s="73" t="s">
        <v>45</v>
      </c>
      <c r="G4302" s="73" t="s">
        <v>46</v>
      </c>
      <c r="H4302" s="9" t="s">
        <v>484</v>
      </c>
      <c r="I4302" s="83"/>
    </row>
    <row r="4303" spans="1:9">
      <c r="A4303" s="20" t="s">
        <v>3518</v>
      </c>
      <c r="B4303" s="14">
        <v>300</v>
      </c>
      <c r="C4303" s="73" t="s">
        <v>44</v>
      </c>
      <c r="D4303" s="11" t="s">
        <v>13</v>
      </c>
      <c r="E4303" s="11" t="s">
        <v>6</v>
      </c>
      <c r="F4303" s="73" t="s">
        <v>45</v>
      </c>
      <c r="G4303" s="73" t="s">
        <v>46</v>
      </c>
      <c r="H4303" s="9" t="s">
        <v>484</v>
      </c>
      <c r="I4303" s="83"/>
    </row>
    <row r="4304" spans="1:9">
      <c r="A4304" s="20" t="s">
        <v>3722</v>
      </c>
      <c r="B4304" s="14">
        <v>200</v>
      </c>
      <c r="C4304" s="73" t="s">
        <v>44</v>
      </c>
      <c r="D4304" s="11" t="s">
        <v>13</v>
      </c>
      <c r="E4304" s="11" t="s">
        <v>6</v>
      </c>
      <c r="F4304" s="73" t="s">
        <v>45</v>
      </c>
      <c r="G4304" s="73" t="s">
        <v>46</v>
      </c>
      <c r="H4304" s="9" t="s">
        <v>484</v>
      </c>
      <c r="I4304" s="83"/>
    </row>
    <row r="4305" spans="1:9">
      <c r="A4305" s="20" t="s">
        <v>2857</v>
      </c>
      <c r="B4305" s="14">
        <v>1800</v>
      </c>
      <c r="C4305" s="73" t="s">
        <v>44</v>
      </c>
      <c r="D4305" s="11" t="s">
        <v>13</v>
      </c>
      <c r="E4305" s="11" t="s">
        <v>6</v>
      </c>
      <c r="F4305" s="73" t="s">
        <v>45</v>
      </c>
      <c r="G4305" s="73" t="s">
        <v>46</v>
      </c>
      <c r="H4305" s="9" t="s">
        <v>484</v>
      </c>
      <c r="I4305" s="83">
        <f>B4305+B4300+B4301+B4302+B4303+B4304</f>
        <v>3350</v>
      </c>
    </row>
    <row r="4306" spans="1:9">
      <c r="A4306" s="20" t="s">
        <v>3498</v>
      </c>
      <c r="B4306" s="14">
        <v>1200</v>
      </c>
      <c r="C4306" s="73" t="s">
        <v>44</v>
      </c>
      <c r="D4306" s="11" t="s">
        <v>13</v>
      </c>
      <c r="E4306" s="11" t="s">
        <v>6</v>
      </c>
      <c r="F4306" s="73" t="s">
        <v>45</v>
      </c>
      <c r="G4306" s="73" t="s">
        <v>46</v>
      </c>
      <c r="H4306" s="9" t="s">
        <v>399</v>
      </c>
      <c r="I4306" s="83"/>
    </row>
    <row r="4307" spans="1:9">
      <c r="A4307" s="20" t="s">
        <v>3499</v>
      </c>
      <c r="B4307" s="14">
        <v>50</v>
      </c>
      <c r="C4307" s="73" t="s">
        <v>44</v>
      </c>
      <c r="D4307" s="11" t="s">
        <v>13</v>
      </c>
      <c r="E4307" s="11" t="s">
        <v>6</v>
      </c>
      <c r="F4307" s="73" t="s">
        <v>45</v>
      </c>
      <c r="G4307" s="73" t="s">
        <v>46</v>
      </c>
      <c r="H4307" s="9" t="s">
        <v>399</v>
      </c>
      <c r="I4307" s="83"/>
    </row>
    <row r="4308" spans="1:9">
      <c r="A4308" s="20" t="s">
        <v>3500</v>
      </c>
      <c r="B4308" s="14">
        <v>60</v>
      </c>
      <c r="C4308" s="73" t="s">
        <v>44</v>
      </c>
      <c r="D4308" s="11" t="s">
        <v>13</v>
      </c>
      <c r="E4308" s="11" t="s">
        <v>6</v>
      </c>
      <c r="F4308" s="73" t="s">
        <v>45</v>
      </c>
      <c r="G4308" s="73" t="s">
        <v>46</v>
      </c>
      <c r="H4308" s="9" t="s">
        <v>399</v>
      </c>
      <c r="I4308" s="83"/>
    </row>
    <row r="4309" spans="1:9">
      <c r="A4309" s="20" t="s">
        <v>3721</v>
      </c>
      <c r="B4309" s="14">
        <v>100</v>
      </c>
      <c r="C4309" s="73" t="s">
        <v>44</v>
      </c>
      <c r="D4309" s="11" t="s">
        <v>13</v>
      </c>
      <c r="E4309" s="11" t="s">
        <v>6</v>
      </c>
      <c r="F4309" s="73" t="s">
        <v>45</v>
      </c>
      <c r="G4309" s="73" t="s">
        <v>46</v>
      </c>
      <c r="H4309" s="9" t="s">
        <v>399</v>
      </c>
      <c r="I4309" s="83"/>
    </row>
    <row r="4310" spans="1:9">
      <c r="A4310" s="20" t="s">
        <v>2858</v>
      </c>
      <c r="B4310" s="14">
        <v>220</v>
      </c>
      <c r="C4310" s="73" t="s">
        <v>44</v>
      </c>
      <c r="D4310" s="11" t="s">
        <v>13</v>
      </c>
      <c r="E4310" s="11" t="s">
        <v>6</v>
      </c>
      <c r="F4310" s="73" t="s">
        <v>45</v>
      </c>
      <c r="G4310" s="73" t="s">
        <v>46</v>
      </c>
      <c r="H4310" s="9" t="s">
        <v>399</v>
      </c>
      <c r="I4310" s="83"/>
    </row>
    <row r="4311" spans="1:9">
      <c r="A4311" s="20" t="s">
        <v>3723</v>
      </c>
      <c r="B4311" s="14">
        <v>300</v>
      </c>
      <c r="C4311" s="73" t="s">
        <v>44</v>
      </c>
      <c r="D4311" s="11" t="s">
        <v>13</v>
      </c>
      <c r="E4311" s="11" t="s">
        <v>6</v>
      </c>
      <c r="F4311" s="73" t="s">
        <v>45</v>
      </c>
      <c r="G4311" s="73" t="s">
        <v>46</v>
      </c>
      <c r="H4311" s="9" t="s">
        <v>399</v>
      </c>
      <c r="I4311" s="83"/>
    </row>
    <row r="4312" spans="1:9">
      <c r="A4312" s="20" t="s">
        <v>3720</v>
      </c>
      <c r="B4312" s="14">
        <v>300</v>
      </c>
      <c r="C4312" s="73" t="s">
        <v>44</v>
      </c>
      <c r="D4312" s="11" t="s">
        <v>13</v>
      </c>
      <c r="E4312" s="11" t="s">
        <v>6</v>
      </c>
      <c r="F4312" s="73" t="s">
        <v>45</v>
      </c>
      <c r="G4312" s="73" t="s">
        <v>46</v>
      </c>
      <c r="H4312" s="9" t="s">
        <v>399</v>
      </c>
      <c r="I4312" s="83">
        <f>B4310+B4312+B4306+B4307+B4308+B4309+B4311</f>
        <v>2230</v>
      </c>
    </row>
    <row r="4313" spans="1:9">
      <c r="A4313" s="21" t="s">
        <v>1009</v>
      </c>
      <c r="B4313" s="121">
        <v>10</v>
      </c>
      <c r="C4313" s="73" t="s">
        <v>44</v>
      </c>
      <c r="D4313" s="9" t="s">
        <v>13</v>
      </c>
      <c r="E4313" s="9" t="s">
        <v>6</v>
      </c>
      <c r="F4313" s="73" t="s">
        <v>45</v>
      </c>
      <c r="G4313" s="73" t="s">
        <v>46</v>
      </c>
      <c r="H4313" s="73" t="s">
        <v>170</v>
      </c>
      <c r="I4313" s="83"/>
    </row>
    <row r="4314" spans="1:9">
      <c r="A4314" s="21" t="s">
        <v>725</v>
      </c>
      <c r="B4314" s="81">
        <v>50</v>
      </c>
      <c r="C4314" s="73" t="s">
        <v>44</v>
      </c>
      <c r="D4314" s="9" t="s">
        <v>13</v>
      </c>
      <c r="E4314" s="9" t="s">
        <v>6</v>
      </c>
      <c r="F4314" s="73" t="s">
        <v>45</v>
      </c>
      <c r="G4314" s="73" t="s">
        <v>46</v>
      </c>
      <c r="H4314" s="18">
        <v>54105</v>
      </c>
      <c r="I4314" s="83"/>
    </row>
    <row r="4315" spans="1:9">
      <c r="A4315" s="21" t="s">
        <v>1010</v>
      </c>
      <c r="B4315" s="81">
        <v>30</v>
      </c>
      <c r="C4315" s="73" t="s">
        <v>44</v>
      </c>
      <c r="D4315" s="9" t="s">
        <v>13</v>
      </c>
      <c r="E4315" s="9" t="s">
        <v>6</v>
      </c>
      <c r="F4315" s="73" t="s">
        <v>45</v>
      </c>
      <c r="G4315" s="73" t="s">
        <v>46</v>
      </c>
      <c r="H4315" s="18">
        <v>54105</v>
      </c>
      <c r="I4315" s="83"/>
    </row>
    <row r="4316" spans="1:9">
      <c r="A4316" s="21" t="s">
        <v>3501</v>
      </c>
      <c r="B4316" s="81">
        <v>120</v>
      </c>
      <c r="C4316" s="73" t="s">
        <v>44</v>
      </c>
      <c r="D4316" s="9" t="s">
        <v>13</v>
      </c>
      <c r="E4316" s="9" t="s">
        <v>6</v>
      </c>
      <c r="F4316" s="73" t="s">
        <v>45</v>
      </c>
      <c r="G4316" s="73" t="s">
        <v>46</v>
      </c>
      <c r="H4316" s="18">
        <v>54105</v>
      </c>
      <c r="I4316" s="83"/>
    </row>
    <row r="4317" spans="1:9">
      <c r="A4317" s="21" t="s">
        <v>1011</v>
      </c>
      <c r="B4317" s="81">
        <v>300</v>
      </c>
      <c r="C4317" s="73" t="s">
        <v>44</v>
      </c>
      <c r="D4317" s="9" t="s">
        <v>13</v>
      </c>
      <c r="E4317" s="9" t="s">
        <v>6</v>
      </c>
      <c r="F4317" s="73" t="s">
        <v>45</v>
      </c>
      <c r="G4317" s="73" t="s">
        <v>46</v>
      </c>
      <c r="H4317" s="18">
        <v>54105</v>
      </c>
      <c r="I4317" s="83"/>
    </row>
    <row r="4318" spans="1:9">
      <c r="A4318" s="21" t="s">
        <v>1012</v>
      </c>
      <c r="B4318" s="81">
        <v>50</v>
      </c>
      <c r="C4318" s="73" t="s">
        <v>44</v>
      </c>
      <c r="D4318" s="9" t="s">
        <v>13</v>
      </c>
      <c r="E4318" s="9" t="s">
        <v>6</v>
      </c>
      <c r="F4318" s="73" t="s">
        <v>45</v>
      </c>
      <c r="G4318" s="73" t="s">
        <v>46</v>
      </c>
      <c r="H4318" s="18">
        <v>54105</v>
      </c>
      <c r="I4318" s="83"/>
    </row>
    <row r="4319" spans="1:9">
      <c r="A4319" s="21" t="s">
        <v>1013</v>
      </c>
      <c r="B4319" s="81">
        <v>50</v>
      </c>
      <c r="C4319" s="73" t="s">
        <v>44</v>
      </c>
      <c r="D4319" s="9" t="s">
        <v>13</v>
      </c>
      <c r="E4319" s="9" t="s">
        <v>6</v>
      </c>
      <c r="F4319" s="73" t="s">
        <v>45</v>
      </c>
      <c r="G4319" s="73" t="s">
        <v>46</v>
      </c>
      <c r="H4319" s="18">
        <v>54105</v>
      </c>
      <c r="I4319" s="83"/>
    </row>
    <row r="4320" spans="1:9">
      <c r="A4320" s="21" t="s">
        <v>3502</v>
      </c>
      <c r="B4320" s="81">
        <v>30</v>
      </c>
      <c r="C4320" s="73" t="s">
        <v>44</v>
      </c>
      <c r="D4320" s="9" t="s">
        <v>13</v>
      </c>
      <c r="E4320" s="9" t="s">
        <v>6</v>
      </c>
      <c r="F4320" s="73" t="s">
        <v>45</v>
      </c>
      <c r="G4320" s="73" t="s">
        <v>46</v>
      </c>
      <c r="H4320" s="18">
        <v>54105</v>
      </c>
      <c r="I4320" s="83"/>
    </row>
    <row r="4321" spans="1:9">
      <c r="A4321" s="21" t="s">
        <v>3719</v>
      </c>
      <c r="B4321" s="81">
        <v>20</v>
      </c>
      <c r="C4321" s="73" t="s">
        <v>44</v>
      </c>
      <c r="D4321" s="9" t="s">
        <v>13</v>
      </c>
      <c r="E4321" s="9" t="s">
        <v>6</v>
      </c>
      <c r="F4321" s="73" t="s">
        <v>45</v>
      </c>
      <c r="G4321" s="73" t="s">
        <v>46</v>
      </c>
      <c r="H4321" s="18">
        <v>54105</v>
      </c>
      <c r="I4321" s="83"/>
    </row>
    <row r="4322" spans="1:9">
      <c r="A4322" s="21" t="s">
        <v>1014</v>
      </c>
      <c r="B4322" s="81">
        <v>40</v>
      </c>
      <c r="C4322" s="73" t="s">
        <v>44</v>
      </c>
      <c r="D4322" s="9" t="s">
        <v>13</v>
      </c>
      <c r="E4322" s="9" t="s">
        <v>6</v>
      </c>
      <c r="F4322" s="73" t="s">
        <v>45</v>
      </c>
      <c r="G4322" s="73" t="s">
        <v>46</v>
      </c>
      <c r="H4322" s="18">
        <v>54105</v>
      </c>
      <c r="I4322" s="83">
        <f>B4322+B4318+B4317+B4315+B4314+B4313+B4319+B4316+B4320+B4321</f>
        <v>700</v>
      </c>
    </row>
    <row r="4323" spans="1:9">
      <c r="A4323" s="21" t="s">
        <v>1016</v>
      </c>
      <c r="B4323" s="81">
        <v>50</v>
      </c>
      <c r="C4323" s="15" t="s">
        <v>44</v>
      </c>
      <c r="D4323" s="9" t="s">
        <v>13</v>
      </c>
      <c r="E4323" s="9" t="s">
        <v>6</v>
      </c>
      <c r="F4323" s="15" t="s">
        <v>45</v>
      </c>
      <c r="G4323" s="15" t="s">
        <v>46</v>
      </c>
      <c r="H4323" s="18">
        <v>54107</v>
      </c>
      <c r="I4323" s="83"/>
    </row>
    <row r="4324" spans="1:9">
      <c r="A4324" s="21" t="s">
        <v>298</v>
      </c>
      <c r="B4324" s="81">
        <v>40</v>
      </c>
      <c r="C4324" s="15" t="s">
        <v>44</v>
      </c>
      <c r="D4324" s="9" t="s">
        <v>13</v>
      </c>
      <c r="E4324" s="9" t="s">
        <v>6</v>
      </c>
      <c r="F4324" s="15" t="s">
        <v>45</v>
      </c>
      <c r="G4324" s="15" t="s">
        <v>46</v>
      </c>
      <c r="H4324" s="18">
        <v>54107</v>
      </c>
      <c r="I4324" s="83"/>
    </row>
    <row r="4325" spans="1:9" ht="15.75" customHeight="1">
      <c r="A4325" s="21" t="s">
        <v>2845</v>
      </c>
      <c r="B4325" s="81">
        <v>50</v>
      </c>
      <c r="C4325" s="15" t="s">
        <v>44</v>
      </c>
      <c r="D4325" s="9" t="s">
        <v>13</v>
      </c>
      <c r="E4325" s="9" t="s">
        <v>6</v>
      </c>
      <c r="F4325" s="15" t="s">
        <v>45</v>
      </c>
      <c r="G4325" s="15" t="s">
        <v>46</v>
      </c>
      <c r="H4325" s="18">
        <v>54107</v>
      </c>
      <c r="I4325" s="83"/>
    </row>
    <row r="4326" spans="1:9" ht="15.75" customHeight="1">
      <c r="A4326" s="21" t="s">
        <v>2846</v>
      </c>
      <c r="B4326" s="81">
        <v>1500</v>
      </c>
      <c r="C4326" s="15" t="s">
        <v>44</v>
      </c>
      <c r="D4326" s="9" t="s">
        <v>13</v>
      </c>
      <c r="E4326" s="9" t="s">
        <v>6</v>
      </c>
      <c r="F4326" s="15" t="s">
        <v>45</v>
      </c>
      <c r="G4326" s="15" t="s">
        <v>46</v>
      </c>
      <c r="H4326" s="18">
        <v>54107</v>
      </c>
      <c r="I4326" s="83"/>
    </row>
    <row r="4327" spans="1:9">
      <c r="A4327" s="21" t="s">
        <v>2847</v>
      </c>
      <c r="B4327" s="81">
        <v>800</v>
      </c>
      <c r="C4327" s="15" t="s">
        <v>44</v>
      </c>
      <c r="D4327" s="9" t="s">
        <v>13</v>
      </c>
      <c r="E4327" s="9" t="s">
        <v>6</v>
      </c>
      <c r="F4327" s="15" t="s">
        <v>45</v>
      </c>
      <c r="G4327" s="15" t="s">
        <v>46</v>
      </c>
      <c r="H4327" s="18">
        <v>54107</v>
      </c>
      <c r="I4327" s="83"/>
    </row>
    <row r="4328" spans="1:9">
      <c r="A4328" s="21" t="s">
        <v>3503</v>
      </c>
      <c r="B4328" s="81">
        <v>300</v>
      </c>
      <c r="C4328" s="15" t="s">
        <v>44</v>
      </c>
      <c r="D4328" s="9" t="s">
        <v>13</v>
      </c>
      <c r="E4328" s="9" t="s">
        <v>6</v>
      </c>
      <c r="F4328" s="15" t="s">
        <v>45</v>
      </c>
      <c r="G4328" s="15" t="s">
        <v>46</v>
      </c>
      <c r="H4328" s="18">
        <v>54107</v>
      </c>
      <c r="I4328" s="83"/>
    </row>
    <row r="4329" spans="1:9" ht="15.75" customHeight="1">
      <c r="A4329" s="21" t="s">
        <v>3504</v>
      </c>
      <c r="B4329" s="81">
        <v>150</v>
      </c>
      <c r="C4329" s="15" t="s">
        <v>44</v>
      </c>
      <c r="D4329" s="9" t="s">
        <v>13</v>
      </c>
      <c r="E4329" s="9" t="s">
        <v>6</v>
      </c>
      <c r="F4329" s="15" t="s">
        <v>45</v>
      </c>
      <c r="G4329" s="15" t="s">
        <v>46</v>
      </c>
      <c r="H4329" s="18">
        <v>54107</v>
      </c>
      <c r="I4329" s="83"/>
    </row>
    <row r="4330" spans="1:9" ht="15" customHeight="1">
      <c r="A4330" s="21" t="s">
        <v>2848</v>
      </c>
      <c r="B4330" s="81">
        <v>100</v>
      </c>
      <c r="C4330" s="15" t="s">
        <v>44</v>
      </c>
      <c r="D4330" s="9" t="s">
        <v>13</v>
      </c>
      <c r="E4330" s="9" t="s">
        <v>6</v>
      </c>
      <c r="F4330" s="15" t="s">
        <v>45</v>
      </c>
      <c r="G4330" s="15" t="s">
        <v>46</v>
      </c>
      <c r="H4330" s="18">
        <v>54107</v>
      </c>
      <c r="I4330" s="83"/>
    </row>
    <row r="4331" spans="1:9">
      <c r="A4331" s="21" t="s">
        <v>2849</v>
      </c>
      <c r="B4331" s="81">
        <v>100</v>
      </c>
      <c r="C4331" s="15" t="s">
        <v>44</v>
      </c>
      <c r="D4331" s="9" t="s">
        <v>13</v>
      </c>
      <c r="E4331" s="9" t="s">
        <v>6</v>
      </c>
      <c r="F4331" s="15" t="s">
        <v>45</v>
      </c>
      <c r="G4331" s="15" t="s">
        <v>46</v>
      </c>
      <c r="H4331" s="18">
        <v>54107</v>
      </c>
      <c r="I4331" s="83"/>
    </row>
    <row r="4332" spans="1:9">
      <c r="A4332" s="21" t="s">
        <v>2850</v>
      </c>
      <c r="B4332" s="81">
        <v>300</v>
      </c>
      <c r="C4332" s="15" t="s">
        <v>44</v>
      </c>
      <c r="D4332" s="9" t="s">
        <v>13</v>
      </c>
      <c r="E4332" s="9" t="s">
        <v>6</v>
      </c>
      <c r="F4332" s="15" t="s">
        <v>45</v>
      </c>
      <c r="G4332" s="15" t="s">
        <v>46</v>
      </c>
      <c r="H4332" s="18">
        <v>54107</v>
      </c>
      <c r="I4332" s="83"/>
    </row>
    <row r="4333" spans="1:9">
      <c r="A4333" s="21" t="s">
        <v>747</v>
      </c>
      <c r="B4333" s="81">
        <v>25</v>
      </c>
      <c r="C4333" s="15" t="s">
        <v>44</v>
      </c>
      <c r="D4333" s="9" t="s">
        <v>13</v>
      </c>
      <c r="E4333" s="9" t="s">
        <v>6</v>
      </c>
      <c r="F4333" s="15" t="s">
        <v>45</v>
      </c>
      <c r="G4333" s="15" t="s">
        <v>46</v>
      </c>
      <c r="H4333" s="18">
        <v>54107</v>
      </c>
      <c r="I4333" s="83">
        <f>B4333+B4323+B4324+B4325+B4326+B4327+B4330+B4331+B4332+B4328+B4329</f>
        <v>3415</v>
      </c>
    </row>
    <row r="4334" spans="1:9">
      <c r="A4334" s="21" t="s">
        <v>3505</v>
      </c>
      <c r="B4334" s="81">
        <v>10</v>
      </c>
      <c r="C4334" s="15" t="s">
        <v>44</v>
      </c>
      <c r="D4334" s="9" t="s">
        <v>13</v>
      </c>
      <c r="E4334" s="9" t="s">
        <v>6</v>
      </c>
      <c r="F4334" s="15" t="s">
        <v>45</v>
      </c>
      <c r="G4334" s="15" t="s">
        <v>46</v>
      </c>
      <c r="H4334" s="18">
        <v>54112</v>
      </c>
      <c r="I4334" s="83"/>
    </row>
    <row r="4335" spans="1:9">
      <c r="A4335" s="21" t="s">
        <v>3506</v>
      </c>
      <c r="B4335" s="81">
        <v>40</v>
      </c>
      <c r="C4335" s="15" t="s">
        <v>44</v>
      </c>
      <c r="D4335" s="9" t="s">
        <v>13</v>
      </c>
      <c r="E4335" s="9" t="s">
        <v>6</v>
      </c>
      <c r="F4335" s="15" t="s">
        <v>45</v>
      </c>
      <c r="G4335" s="15" t="s">
        <v>46</v>
      </c>
      <c r="H4335" s="18">
        <v>54112</v>
      </c>
      <c r="I4335" s="83"/>
    </row>
    <row r="4336" spans="1:9">
      <c r="A4336" s="21" t="s">
        <v>3507</v>
      </c>
      <c r="B4336" s="81">
        <v>50</v>
      </c>
      <c r="C4336" s="15" t="s">
        <v>44</v>
      </c>
      <c r="D4336" s="9" t="s">
        <v>13</v>
      </c>
      <c r="E4336" s="9" t="s">
        <v>6</v>
      </c>
      <c r="F4336" s="15" t="s">
        <v>45</v>
      </c>
      <c r="G4336" s="15" t="s">
        <v>46</v>
      </c>
      <c r="H4336" s="18">
        <v>54112</v>
      </c>
      <c r="I4336" s="83"/>
    </row>
    <row r="4337" spans="1:9">
      <c r="A4337" s="21" t="s">
        <v>3508</v>
      </c>
      <c r="B4337" s="81">
        <v>20</v>
      </c>
      <c r="C4337" s="15" t="s">
        <v>44</v>
      </c>
      <c r="D4337" s="9" t="s">
        <v>13</v>
      </c>
      <c r="E4337" s="9" t="s">
        <v>6</v>
      </c>
      <c r="F4337" s="15" t="s">
        <v>45</v>
      </c>
      <c r="G4337" s="15" t="s">
        <v>46</v>
      </c>
      <c r="H4337" s="18">
        <v>54112</v>
      </c>
      <c r="I4337" s="83"/>
    </row>
    <row r="4338" spans="1:9">
      <c r="A4338" s="21" t="s">
        <v>3509</v>
      </c>
      <c r="B4338" s="81">
        <v>10</v>
      </c>
      <c r="C4338" s="15" t="s">
        <v>44</v>
      </c>
      <c r="D4338" s="9" t="s">
        <v>13</v>
      </c>
      <c r="E4338" s="9" t="s">
        <v>6</v>
      </c>
      <c r="F4338" s="15" t="s">
        <v>45</v>
      </c>
      <c r="G4338" s="15" t="s">
        <v>46</v>
      </c>
      <c r="H4338" s="18">
        <v>54112</v>
      </c>
      <c r="I4338" s="83">
        <f>B4334+B4335+B4336+B4337+B4338</f>
        <v>130</v>
      </c>
    </row>
    <row r="4339" spans="1:9">
      <c r="A4339" s="21" t="s">
        <v>1017</v>
      </c>
      <c r="B4339" s="81">
        <v>30</v>
      </c>
      <c r="C4339" s="15" t="s">
        <v>44</v>
      </c>
      <c r="D4339" s="9" t="s">
        <v>13</v>
      </c>
      <c r="E4339" s="9" t="s">
        <v>6</v>
      </c>
      <c r="F4339" s="15" t="s">
        <v>45</v>
      </c>
      <c r="G4339" s="15" t="s">
        <v>46</v>
      </c>
      <c r="H4339" s="15" t="s">
        <v>175</v>
      </c>
      <c r="I4339" s="83"/>
    </row>
    <row r="4340" spans="1:9">
      <c r="A4340" s="21" t="s">
        <v>437</v>
      </c>
      <c r="B4340" s="81">
        <v>50</v>
      </c>
      <c r="C4340" s="15" t="s">
        <v>44</v>
      </c>
      <c r="D4340" s="9" t="s">
        <v>13</v>
      </c>
      <c r="E4340" s="9" t="s">
        <v>6</v>
      </c>
      <c r="F4340" s="15" t="s">
        <v>45</v>
      </c>
      <c r="G4340" s="15" t="s">
        <v>46</v>
      </c>
      <c r="H4340" s="18">
        <v>54114</v>
      </c>
      <c r="I4340" s="83"/>
    </row>
    <row r="4341" spans="1:9">
      <c r="A4341" s="22" t="s">
        <v>1018</v>
      </c>
      <c r="B4341" s="81">
        <v>30</v>
      </c>
      <c r="C4341" s="73" t="s">
        <v>44</v>
      </c>
      <c r="D4341" s="9" t="s">
        <v>13</v>
      </c>
      <c r="E4341" s="9" t="s">
        <v>6</v>
      </c>
      <c r="F4341" s="73" t="s">
        <v>45</v>
      </c>
      <c r="G4341" s="73" t="s">
        <v>46</v>
      </c>
      <c r="H4341" s="15">
        <v>54114</v>
      </c>
      <c r="I4341" s="83"/>
    </row>
    <row r="4342" spans="1:9">
      <c r="A4342" s="21" t="s">
        <v>1019</v>
      </c>
      <c r="B4342" s="81">
        <v>100</v>
      </c>
      <c r="C4342" s="15" t="s">
        <v>44</v>
      </c>
      <c r="D4342" s="9" t="s">
        <v>13</v>
      </c>
      <c r="E4342" s="9" t="s">
        <v>6</v>
      </c>
      <c r="F4342" s="15" t="s">
        <v>45</v>
      </c>
      <c r="G4342" s="15" t="s">
        <v>46</v>
      </c>
      <c r="H4342" s="18">
        <v>54114</v>
      </c>
      <c r="I4342" s="83"/>
    </row>
    <row r="4343" spans="1:9">
      <c r="A4343" s="21" t="s">
        <v>1020</v>
      </c>
      <c r="B4343" s="81">
        <v>100</v>
      </c>
      <c r="C4343" s="15" t="s">
        <v>44</v>
      </c>
      <c r="D4343" s="9" t="s">
        <v>13</v>
      </c>
      <c r="E4343" s="9" t="s">
        <v>6</v>
      </c>
      <c r="F4343" s="15" t="s">
        <v>45</v>
      </c>
      <c r="G4343" s="15" t="s">
        <v>46</v>
      </c>
      <c r="H4343" s="18">
        <v>54114</v>
      </c>
      <c r="I4343" s="83"/>
    </row>
    <row r="4344" spans="1:9">
      <c r="A4344" s="21" t="s">
        <v>1021</v>
      </c>
      <c r="B4344" s="81">
        <v>50</v>
      </c>
      <c r="C4344" s="15" t="s">
        <v>44</v>
      </c>
      <c r="D4344" s="9" t="s">
        <v>13</v>
      </c>
      <c r="E4344" s="9" t="s">
        <v>6</v>
      </c>
      <c r="F4344" s="15" t="s">
        <v>45</v>
      </c>
      <c r="G4344" s="15" t="s">
        <v>46</v>
      </c>
      <c r="H4344" s="18">
        <v>54114</v>
      </c>
      <c r="I4344" s="83"/>
    </row>
    <row r="4345" spans="1:9">
      <c r="A4345" s="21" t="s">
        <v>1022</v>
      </c>
      <c r="B4345" s="81">
        <v>20</v>
      </c>
      <c r="C4345" s="15" t="s">
        <v>44</v>
      </c>
      <c r="D4345" s="9" t="s">
        <v>13</v>
      </c>
      <c r="E4345" s="9" t="s">
        <v>6</v>
      </c>
      <c r="F4345" s="15" t="s">
        <v>45</v>
      </c>
      <c r="G4345" s="15" t="s">
        <v>46</v>
      </c>
      <c r="H4345" s="18">
        <v>54114</v>
      </c>
      <c r="I4345" s="83"/>
    </row>
    <row r="4346" spans="1:9" ht="25.5" customHeight="1">
      <c r="A4346" s="22" t="s">
        <v>1023</v>
      </c>
      <c r="B4346" s="81">
        <v>100</v>
      </c>
      <c r="C4346" s="15" t="s">
        <v>44</v>
      </c>
      <c r="D4346" s="9" t="s">
        <v>13</v>
      </c>
      <c r="E4346" s="9" t="s">
        <v>6</v>
      </c>
      <c r="F4346" s="15" t="s">
        <v>45</v>
      </c>
      <c r="G4346" s="15" t="s">
        <v>46</v>
      </c>
      <c r="H4346" s="18">
        <v>54114</v>
      </c>
      <c r="I4346" s="83"/>
    </row>
    <row r="4347" spans="1:9" ht="27.75" customHeight="1">
      <c r="A4347" s="22" t="s">
        <v>1024</v>
      </c>
      <c r="B4347" s="81">
        <v>100</v>
      </c>
      <c r="C4347" s="15" t="s">
        <v>44</v>
      </c>
      <c r="D4347" s="9" t="s">
        <v>13</v>
      </c>
      <c r="E4347" s="9" t="s">
        <v>6</v>
      </c>
      <c r="F4347" s="15" t="s">
        <v>45</v>
      </c>
      <c r="G4347" s="15" t="s">
        <v>46</v>
      </c>
      <c r="H4347" s="18">
        <v>54114</v>
      </c>
      <c r="I4347" s="83"/>
    </row>
    <row r="4348" spans="1:9" ht="26.25" customHeight="1">
      <c r="A4348" s="22" t="s">
        <v>1025</v>
      </c>
      <c r="B4348" s="81">
        <v>15</v>
      </c>
      <c r="C4348" s="15" t="s">
        <v>44</v>
      </c>
      <c r="D4348" s="9" t="s">
        <v>13</v>
      </c>
      <c r="E4348" s="9" t="s">
        <v>6</v>
      </c>
      <c r="F4348" s="15" t="s">
        <v>45</v>
      </c>
      <c r="G4348" s="15" t="s">
        <v>46</v>
      </c>
      <c r="H4348" s="18">
        <v>54114</v>
      </c>
      <c r="I4348" s="83"/>
    </row>
    <row r="4349" spans="1:9" ht="29.25" customHeight="1">
      <c r="A4349" s="22" t="s">
        <v>1026</v>
      </c>
      <c r="B4349" s="81">
        <v>10</v>
      </c>
      <c r="C4349" s="15" t="s">
        <v>44</v>
      </c>
      <c r="D4349" s="9" t="s">
        <v>13</v>
      </c>
      <c r="E4349" s="9" t="s">
        <v>6</v>
      </c>
      <c r="F4349" s="15" t="s">
        <v>45</v>
      </c>
      <c r="G4349" s="15" t="s">
        <v>46</v>
      </c>
      <c r="H4349" s="18">
        <v>54114</v>
      </c>
      <c r="I4349" s="83"/>
    </row>
    <row r="4350" spans="1:9" ht="27" customHeight="1">
      <c r="A4350" s="22" t="s">
        <v>1027</v>
      </c>
      <c r="B4350" s="81">
        <v>20</v>
      </c>
      <c r="C4350" s="15" t="s">
        <v>44</v>
      </c>
      <c r="D4350" s="9" t="s">
        <v>13</v>
      </c>
      <c r="E4350" s="9" t="s">
        <v>6</v>
      </c>
      <c r="F4350" s="15" t="s">
        <v>45</v>
      </c>
      <c r="G4350" s="15" t="s">
        <v>46</v>
      </c>
      <c r="H4350" s="18">
        <v>54114</v>
      </c>
      <c r="I4350" s="83"/>
    </row>
    <row r="4351" spans="1:9">
      <c r="A4351" s="21" t="s">
        <v>1028</v>
      </c>
      <c r="B4351" s="81">
        <v>20</v>
      </c>
      <c r="C4351" s="15" t="s">
        <v>44</v>
      </c>
      <c r="D4351" s="9" t="s">
        <v>13</v>
      </c>
      <c r="E4351" s="9" t="s">
        <v>6</v>
      </c>
      <c r="F4351" s="15" t="s">
        <v>45</v>
      </c>
      <c r="G4351" s="15" t="s">
        <v>46</v>
      </c>
      <c r="H4351" s="18">
        <v>54114</v>
      </c>
      <c r="I4351" s="83"/>
    </row>
    <row r="4352" spans="1:9">
      <c r="A4352" s="21" t="s">
        <v>811</v>
      </c>
      <c r="B4352" s="81">
        <v>40</v>
      </c>
      <c r="C4352" s="15" t="s">
        <v>44</v>
      </c>
      <c r="D4352" s="9" t="s">
        <v>13</v>
      </c>
      <c r="E4352" s="9" t="s">
        <v>6</v>
      </c>
      <c r="F4352" s="15" t="s">
        <v>45</v>
      </c>
      <c r="G4352" s="15" t="s">
        <v>46</v>
      </c>
      <c r="H4352" s="18">
        <v>54114</v>
      </c>
      <c r="I4352" s="83"/>
    </row>
    <row r="4353" spans="1:9">
      <c r="A4353" s="21" t="s">
        <v>1029</v>
      </c>
      <c r="B4353" s="81">
        <v>50</v>
      </c>
      <c r="C4353" s="15" t="s">
        <v>44</v>
      </c>
      <c r="D4353" s="9" t="s">
        <v>13</v>
      </c>
      <c r="E4353" s="9" t="s">
        <v>6</v>
      </c>
      <c r="F4353" s="15" t="s">
        <v>45</v>
      </c>
      <c r="G4353" s="15" t="s">
        <v>46</v>
      </c>
      <c r="H4353" s="18">
        <v>54114</v>
      </c>
      <c r="I4353" s="83"/>
    </row>
    <row r="4354" spans="1:9">
      <c r="A4354" s="21" t="s">
        <v>1030</v>
      </c>
      <c r="B4354" s="81">
        <v>20</v>
      </c>
      <c r="C4354" s="15" t="s">
        <v>44</v>
      </c>
      <c r="D4354" s="9" t="s">
        <v>13</v>
      </c>
      <c r="E4354" s="9" t="s">
        <v>6</v>
      </c>
      <c r="F4354" s="15" t="s">
        <v>45</v>
      </c>
      <c r="G4354" s="15" t="s">
        <v>46</v>
      </c>
      <c r="H4354" s="18">
        <v>54114</v>
      </c>
      <c r="I4354" s="83"/>
    </row>
    <row r="4355" spans="1:9">
      <c r="A4355" s="21" t="s">
        <v>1031</v>
      </c>
      <c r="B4355" s="81">
        <v>15</v>
      </c>
      <c r="C4355" s="15" t="s">
        <v>44</v>
      </c>
      <c r="D4355" s="9" t="s">
        <v>13</v>
      </c>
      <c r="E4355" s="9" t="s">
        <v>6</v>
      </c>
      <c r="F4355" s="15" t="s">
        <v>45</v>
      </c>
      <c r="G4355" s="15" t="s">
        <v>46</v>
      </c>
      <c r="H4355" s="18">
        <v>54114</v>
      </c>
      <c r="I4355" s="83"/>
    </row>
    <row r="4356" spans="1:9">
      <c r="A4356" s="21" t="s">
        <v>1032</v>
      </c>
      <c r="B4356" s="81">
        <v>200</v>
      </c>
      <c r="C4356" s="15" t="s">
        <v>44</v>
      </c>
      <c r="D4356" s="9" t="s">
        <v>13</v>
      </c>
      <c r="E4356" s="9" t="s">
        <v>6</v>
      </c>
      <c r="F4356" s="15" t="s">
        <v>45</v>
      </c>
      <c r="G4356" s="15" t="s">
        <v>46</v>
      </c>
      <c r="H4356" s="18">
        <v>54114</v>
      </c>
      <c r="I4356" s="83"/>
    </row>
    <row r="4357" spans="1:9">
      <c r="A4357" s="21" t="s">
        <v>1033</v>
      </c>
      <c r="B4357" s="81">
        <v>20</v>
      </c>
      <c r="C4357" s="15" t="s">
        <v>44</v>
      </c>
      <c r="D4357" s="9" t="s">
        <v>13</v>
      </c>
      <c r="E4357" s="9" t="s">
        <v>6</v>
      </c>
      <c r="F4357" s="15" t="s">
        <v>45</v>
      </c>
      <c r="G4357" s="15" t="s">
        <v>46</v>
      </c>
      <c r="H4357" s="18">
        <v>54114</v>
      </c>
      <c r="I4357" s="83"/>
    </row>
    <row r="4358" spans="1:9">
      <c r="A4358" s="21" t="s">
        <v>633</v>
      </c>
      <c r="B4358" s="81">
        <v>120</v>
      </c>
      <c r="C4358" s="15" t="s">
        <v>44</v>
      </c>
      <c r="D4358" s="9" t="s">
        <v>13</v>
      </c>
      <c r="E4358" s="9" t="s">
        <v>6</v>
      </c>
      <c r="F4358" s="15" t="s">
        <v>45</v>
      </c>
      <c r="G4358" s="15" t="s">
        <v>46</v>
      </c>
      <c r="H4358" s="18">
        <v>54114</v>
      </c>
      <c r="I4358" s="83"/>
    </row>
    <row r="4359" spans="1:9">
      <c r="A4359" s="21" t="s">
        <v>2843</v>
      </c>
      <c r="B4359" s="81">
        <v>40</v>
      </c>
      <c r="C4359" s="15" t="s">
        <v>44</v>
      </c>
      <c r="D4359" s="9" t="s">
        <v>13</v>
      </c>
      <c r="E4359" s="9" t="s">
        <v>6</v>
      </c>
      <c r="F4359" s="15" t="s">
        <v>45</v>
      </c>
      <c r="G4359" s="15" t="s">
        <v>46</v>
      </c>
      <c r="H4359" s="18">
        <v>54114</v>
      </c>
      <c r="I4359" s="83"/>
    </row>
    <row r="4360" spans="1:9">
      <c r="A4360" s="21" t="s">
        <v>234</v>
      </c>
      <c r="B4360" s="81">
        <v>20</v>
      </c>
      <c r="C4360" s="15" t="s">
        <v>44</v>
      </c>
      <c r="D4360" s="9" t="s">
        <v>13</v>
      </c>
      <c r="E4360" s="9" t="s">
        <v>6</v>
      </c>
      <c r="F4360" s="15" t="s">
        <v>45</v>
      </c>
      <c r="G4360" s="15" t="s">
        <v>46</v>
      </c>
      <c r="H4360" s="18">
        <v>54114</v>
      </c>
      <c r="I4360" s="83"/>
    </row>
    <row r="4361" spans="1:9">
      <c r="A4361" s="21" t="s">
        <v>541</v>
      </c>
      <c r="B4361" s="81">
        <v>50</v>
      </c>
      <c r="C4361" s="15" t="s">
        <v>44</v>
      </c>
      <c r="D4361" s="9" t="s">
        <v>13</v>
      </c>
      <c r="E4361" s="9" t="s">
        <v>6</v>
      </c>
      <c r="F4361" s="15" t="s">
        <v>45</v>
      </c>
      <c r="G4361" s="15" t="s">
        <v>46</v>
      </c>
      <c r="H4361" s="18">
        <v>54114</v>
      </c>
      <c r="I4361" s="83"/>
    </row>
    <row r="4362" spans="1:9">
      <c r="A4362" s="21" t="s">
        <v>2844</v>
      </c>
      <c r="B4362" s="81">
        <v>400</v>
      </c>
      <c r="C4362" s="15" t="s">
        <v>44</v>
      </c>
      <c r="D4362" s="9" t="s">
        <v>13</v>
      </c>
      <c r="E4362" s="9" t="s">
        <v>6</v>
      </c>
      <c r="F4362" s="15" t="s">
        <v>45</v>
      </c>
      <c r="G4362" s="15" t="s">
        <v>46</v>
      </c>
      <c r="H4362" s="18">
        <v>54114</v>
      </c>
      <c r="I4362" s="83"/>
    </row>
    <row r="4363" spans="1:9">
      <c r="A4363" s="21" t="s">
        <v>1430</v>
      </c>
      <c r="B4363" s="81">
        <v>100</v>
      </c>
      <c r="C4363" s="15" t="s">
        <v>44</v>
      </c>
      <c r="D4363" s="9" t="s">
        <v>13</v>
      </c>
      <c r="E4363" s="9" t="s">
        <v>6</v>
      </c>
      <c r="F4363" s="15" t="s">
        <v>45</v>
      </c>
      <c r="G4363" s="15" t="s">
        <v>46</v>
      </c>
      <c r="H4363" s="18">
        <v>54114</v>
      </c>
      <c r="I4363" s="83"/>
    </row>
    <row r="4364" spans="1:9">
      <c r="A4364" s="22" t="s">
        <v>2854</v>
      </c>
      <c r="B4364" s="81">
        <v>50</v>
      </c>
      <c r="C4364" s="15" t="s">
        <v>44</v>
      </c>
      <c r="D4364" s="9" t="s">
        <v>13</v>
      </c>
      <c r="E4364" s="9" t="s">
        <v>6</v>
      </c>
      <c r="F4364" s="15" t="s">
        <v>45</v>
      </c>
      <c r="G4364" s="15" t="s">
        <v>46</v>
      </c>
      <c r="H4364" s="18">
        <v>54114</v>
      </c>
      <c r="I4364" s="83"/>
    </row>
    <row r="4365" spans="1:9">
      <c r="A4365" s="22" t="s">
        <v>3511</v>
      </c>
      <c r="B4365" s="81">
        <v>50</v>
      </c>
      <c r="C4365" s="15" t="s">
        <v>44</v>
      </c>
      <c r="D4365" s="9" t="s">
        <v>13</v>
      </c>
      <c r="E4365" s="9" t="s">
        <v>6</v>
      </c>
      <c r="F4365" s="15" t="s">
        <v>45</v>
      </c>
      <c r="G4365" s="15" t="s">
        <v>46</v>
      </c>
      <c r="H4365" s="18">
        <v>54114</v>
      </c>
      <c r="I4365" s="83"/>
    </row>
    <row r="4366" spans="1:9">
      <c r="A4366" s="21" t="s">
        <v>1034</v>
      </c>
      <c r="B4366" s="81">
        <v>20</v>
      </c>
      <c r="C4366" s="15" t="s">
        <v>44</v>
      </c>
      <c r="D4366" s="9" t="s">
        <v>13</v>
      </c>
      <c r="E4366" s="9" t="s">
        <v>6</v>
      </c>
      <c r="F4366" s="15" t="s">
        <v>45</v>
      </c>
      <c r="G4366" s="15" t="s">
        <v>46</v>
      </c>
      <c r="H4366" s="18">
        <v>54114</v>
      </c>
      <c r="I4366" s="83">
        <f>B4366+B4348+B4347+B4346+B4345+B4343+B4342+B4341+B4340+B4339+B4344+B4349+B4350+B4351+B4352+B4353+B4354+B4355+B4356+B4357+B4358+B4359+B4360+B4361+B4362+B4363+B4364+B4365</f>
        <v>1840</v>
      </c>
    </row>
    <row r="4367" spans="1:9">
      <c r="A4367" s="22" t="s">
        <v>653</v>
      </c>
      <c r="B4367" s="81">
        <v>200</v>
      </c>
      <c r="C4367" s="15" t="s">
        <v>44</v>
      </c>
      <c r="D4367" s="9" t="s">
        <v>13</v>
      </c>
      <c r="E4367" s="9" t="s">
        <v>6</v>
      </c>
      <c r="F4367" s="15" t="s">
        <v>45</v>
      </c>
      <c r="G4367" s="15" t="s">
        <v>46</v>
      </c>
      <c r="H4367" s="18">
        <v>54115</v>
      </c>
      <c r="I4367" s="83">
        <f>B4367</f>
        <v>200</v>
      </c>
    </row>
    <row r="4368" spans="1:9">
      <c r="A4368" s="22" t="s">
        <v>3510</v>
      </c>
      <c r="B4368" s="81">
        <v>50</v>
      </c>
      <c r="C4368" s="15" t="s">
        <v>44</v>
      </c>
      <c r="D4368" s="9" t="s">
        <v>13</v>
      </c>
      <c r="E4368" s="9" t="s">
        <v>6</v>
      </c>
      <c r="F4368" s="15" t="s">
        <v>45</v>
      </c>
      <c r="G4368" s="15" t="s">
        <v>46</v>
      </c>
      <c r="H4368" s="18">
        <v>54118</v>
      </c>
      <c r="I4368" s="83"/>
    </row>
    <row r="4369" spans="1:9">
      <c r="A4369" s="22" t="s">
        <v>2855</v>
      </c>
      <c r="B4369" s="81">
        <v>250</v>
      </c>
      <c r="C4369" s="15" t="s">
        <v>44</v>
      </c>
      <c r="D4369" s="9" t="s">
        <v>13</v>
      </c>
      <c r="E4369" s="9" t="s">
        <v>6</v>
      </c>
      <c r="F4369" s="15" t="s">
        <v>45</v>
      </c>
      <c r="G4369" s="15" t="s">
        <v>46</v>
      </c>
      <c r="H4369" s="18">
        <v>54118</v>
      </c>
      <c r="I4369" s="83"/>
    </row>
    <row r="4370" spans="1:9">
      <c r="A4370" s="22" t="s">
        <v>3513</v>
      </c>
      <c r="B4370" s="81">
        <v>100</v>
      </c>
      <c r="C4370" s="15" t="s">
        <v>44</v>
      </c>
      <c r="D4370" s="9" t="s">
        <v>13</v>
      </c>
      <c r="E4370" s="9" t="s">
        <v>6</v>
      </c>
      <c r="F4370" s="15" t="s">
        <v>45</v>
      </c>
      <c r="G4370" s="15" t="s">
        <v>46</v>
      </c>
      <c r="H4370" s="18">
        <v>54118</v>
      </c>
      <c r="I4370" s="83"/>
    </row>
    <row r="4371" spans="1:9" ht="17.25" customHeight="1">
      <c r="A4371" s="22" t="s">
        <v>3514</v>
      </c>
      <c r="B4371" s="81">
        <v>180</v>
      </c>
      <c r="C4371" s="15" t="s">
        <v>44</v>
      </c>
      <c r="D4371" s="9" t="s">
        <v>13</v>
      </c>
      <c r="E4371" s="9" t="s">
        <v>6</v>
      </c>
      <c r="F4371" s="15" t="s">
        <v>45</v>
      </c>
      <c r="G4371" s="15" t="s">
        <v>46</v>
      </c>
      <c r="H4371" s="18">
        <v>54118</v>
      </c>
      <c r="I4371" s="83"/>
    </row>
    <row r="4372" spans="1:9">
      <c r="A4372" s="22" t="s">
        <v>2856</v>
      </c>
      <c r="B4372" s="81">
        <v>25</v>
      </c>
      <c r="C4372" s="15" t="s">
        <v>44</v>
      </c>
      <c r="D4372" s="9" t="s">
        <v>13</v>
      </c>
      <c r="E4372" s="9" t="s">
        <v>6</v>
      </c>
      <c r="F4372" s="15" t="s">
        <v>45</v>
      </c>
      <c r="G4372" s="15" t="s">
        <v>46</v>
      </c>
      <c r="H4372" s="18">
        <v>54118</v>
      </c>
      <c r="I4372" s="83">
        <f>B4372+B4369+B4368+B4370+B4371</f>
        <v>605</v>
      </c>
    </row>
    <row r="4373" spans="1:9">
      <c r="A4373" s="22" t="s">
        <v>2851</v>
      </c>
      <c r="B4373" s="81">
        <v>200</v>
      </c>
      <c r="C4373" s="73" t="s">
        <v>44</v>
      </c>
      <c r="D4373" s="9" t="s">
        <v>13</v>
      </c>
      <c r="E4373" s="9" t="s">
        <v>6</v>
      </c>
      <c r="F4373" s="73" t="s">
        <v>45</v>
      </c>
      <c r="G4373" s="73" t="s">
        <v>46</v>
      </c>
      <c r="H4373" s="18">
        <v>54199</v>
      </c>
      <c r="I4373" s="83"/>
    </row>
    <row r="4374" spans="1:9">
      <c r="A4374" s="22" t="s">
        <v>2852</v>
      </c>
      <c r="B4374" s="81">
        <v>60</v>
      </c>
      <c r="C4374" s="73" t="s">
        <v>44</v>
      </c>
      <c r="D4374" s="9" t="s">
        <v>13</v>
      </c>
      <c r="E4374" s="9" t="s">
        <v>6</v>
      </c>
      <c r="F4374" s="73" t="s">
        <v>45</v>
      </c>
      <c r="G4374" s="73" t="s">
        <v>46</v>
      </c>
      <c r="H4374" s="18">
        <v>54199</v>
      </c>
      <c r="I4374" s="83"/>
    </row>
    <row r="4375" spans="1:9">
      <c r="A4375" s="22" t="s">
        <v>2853</v>
      </c>
      <c r="B4375" s="81">
        <v>1500</v>
      </c>
      <c r="C4375" s="73" t="s">
        <v>44</v>
      </c>
      <c r="D4375" s="9" t="s">
        <v>13</v>
      </c>
      <c r="E4375" s="9" t="s">
        <v>6</v>
      </c>
      <c r="F4375" s="73" t="s">
        <v>45</v>
      </c>
      <c r="G4375" s="73" t="s">
        <v>46</v>
      </c>
      <c r="H4375" s="18">
        <v>54199</v>
      </c>
      <c r="I4375" s="83">
        <f>B4375+B4373+B4374</f>
        <v>1760</v>
      </c>
    </row>
    <row r="4376" spans="1:9">
      <c r="A4376" s="22" t="s">
        <v>1040</v>
      </c>
      <c r="B4376" s="81">
        <v>50</v>
      </c>
      <c r="C4376" s="73" t="s">
        <v>44</v>
      </c>
      <c r="D4376" s="9" t="s">
        <v>13</v>
      </c>
      <c r="E4376" s="9" t="s">
        <v>6</v>
      </c>
      <c r="F4376" s="73" t="s">
        <v>45</v>
      </c>
      <c r="G4376" s="73" t="s">
        <v>46</v>
      </c>
      <c r="H4376" s="18">
        <v>54313</v>
      </c>
      <c r="I4376" s="83">
        <f>B4376</f>
        <v>50</v>
      </c>
    </row>
    <row r="4377" spans="1:9">
      <c r="A4377" s="22" t="s">
        <v>3515</v>
      </c>
      <c r="B4377" s="81">
        <v>1200</v>
      </c>
      <c r="C4377" s="15" t="s">
        <v>44</v>
      </c>
      <c r="D4377" s="9" t="s">
        <v>13</v>
      </c>
      <c r="E4377" s="9" t="s">
        <v>6</v>
      </c>
      <c r="F4377" s="15" t="s">
        <v>45</v>
      </c>
      <c r="G4377" s="15" t="s">
        <v>46</v>
      </c>
      <c r="H4377" s="18">
        <v>54316</v>
      </c>
      <c r="I4377" s="83">
        <f>B4377</f>
        <v>1200</v>
      </c>
    </row>
    <row r="4378" spans="1:9">
      <c r="A4378" s="22" t="s">
        <v>3516</v>
      </c>
      <c r="B4378" s="81">
        <v>2000</v>
      </c>
      <c r="C4378" s="15" t="s">
        <v>44</v>
      </c>
      <c r="D4378" s="9" t="s">
        <v>13</v>
      </c>
      <c r="E4378" s="9" t="s">
        <v>6</v>
      </c>
      <c r="F4378" s="15" t="s">
        <v>45</v>
      </c>
      <c r="G4378" s="15" t="s">
        <v>46</v>
      </c>
      <c r="H4378" s="18">
        <v>54399</v>
      </c>
      <c r="I4378" s="83"/>
    </row>
    <row r="4379" spans="1:9">
      <c r="A4379" s="22" t="s">
        <v>3517</v>
      </c>
      <c r="B4379" s="81">
        <v>1200</v>
      </c>
      <c r="C4379" s="15" t="s">
        <v>44</v>
      </c>
      <c r="D4379" s="9" t="s">
        <v>13</v>
      </c>
      <c r="E4379" s="9" t="s">
        <v>6</v>
      </c>
      <c r="F4379" s="15" t="s">
        <v>45</v>
      </c>
      <c r="G4379" s="15" t="s">
        <v>46</v>
      </c>
      <c r="H4379" s="18">
        <v>54399</v>
      </c>
      <c r="I4379" s="83">
        <f>B4378+B4379</f>
        <v>3200</v>
      </c>
    </row>
    <row r="4380" spans="1:9">
      <c r="A4380" s="22" t="s">
        <v>2859</v>
      </c>
      <c r="B4380" s="81">
        <v>200</v>
      </c>
      <c r="C4380" s="15" t="s">
        <v>44</v>
      </c>
      <c r="D4380" s="9" t="s">
        <v>13</v>
      </c>
      <c r="E4380" s="9" t="s">
        <v>6</v>
      </c>
      <c r="F4380" s="15" t="s">
        <v>45</v>
      </c>
      <c r="G4380" s="15" t="s">
        <v>46</v>
      </c>
      <c r="H4380" s="18">
        <v>61101</v>
      </c>
      <c r="I4380" s="83"/>
    </row>
    <row r="4381" spans="1:9">
      <c r="A4381" s="22" t="s">
        <v>2860</v>
      </c>
      <c r="B4381" s="81">
        <v>200</v>
      </c>
      <c r="C4381" s="15" t="s">
        <v>44</v>
      </c>
      <c r="D4381" s="9" t="s">
        <v>13</v>
      </c>
      <c r="E4381" s="9" t="s">
        <v>6</v>
      </c>
      <c r="F4381" s="15" t="s">
        <v>45</v>
      </c>
      <c r="G4381" s="15" t="s">
        <v>46</v>
      </c>
      <c r="H4381" s="18">
        <v>61101</v>
      </c>
      <c r="I4381" s="83"/>
    </row>
    <row r="4382" spans="1:9">
      <c r="A4382" s="96" t="s">
        <v>516</v>
      </c>
      <c r="B4382" s="81">
        <v>500</v>
      </c>
      <c r="C4382" s="15" t="s">
        <v>44</v>
      </c>
      <c r="D4382" s="9" t="s">
        <v>13</v>
      </c>
      <c r="E4382" s="9" t="s">
        <v>6</v>
      </c>
      <c r="F4382" s="15" t="s">
        <v>45</v>
      </c>
      <c r="G4382" s="15" t="s">
        <v>46</v>
      </c>
      <c r="H4382" s="18">
        <v>61101</v>
      </c>
      <c r="I4382" s="83"/>
    </row>
    <row r="4383" spans="1:9">
      <c r="A4383" s="96" t="s">
        <v>2609</v>
      </c>
      <c r="B4383" s="81">
        <v>200</v>
      </c>
      <c r="C4383" s="15" t="s">
        <v>44</v>
      </c>
      <c r="D4383" s="9" t="s">
        <v>13</v>
      </c>
      <c r="E4383" s="9" t="s">
        <v>6</v>
      </c>
      <c r="F4383" s="15" t="s">
        <v>45</v>
      </c>
      <c r="G4383" s="15" t="s">
        <v>46</v>
      </c>
      <c r="H4383" s="18">
        <v>61101</v>
      </c>
      <c r="I4383" s="83"/>
    </row>
    <row r="4384" spans="1:9">
      <c r="A4384" s="96" t="s">
        <v>3512</v>
      </c>
      <c r="B4384" s="81">
        <v>200</v>
      </c>
      <c r="C4384" s="15" t="s">
        <v>44</v>
      </c>
      <c r="D4384" s="9" t="s">
        <v>13</v>
      </c>
      <c r="E4384" s="9" t="s">
        <v>6</v>
      </c>
      <c r="F4384" s="15" t="s">
        <v>45</v>
      </c>
      <c r="G4384" s="15" t="s">
        <v>46</v>
      </c>
      <c r="H4384" s="18">
        <v>61101</v>
      </c>
      <c r="I4384" s="83"/>
    </row>
    <row r="4385" spans="1:9">
      <c r="A4385" s="96" t="s">
        <v>1042</v>
      </c>
      <c r="B4385" s="81">
        <v>600</v>
      </c>
      <c r="C4385" s="15" t="s">
        <v>44</v>
      </c>
      <c r="D4385" s="9" t="s">
        <v>13</v>
      </c>
      <c r="E4385" s="9" t="s">
        <v>6</v>
      </c>
      <c r="F4385" s="15" t="s">
        <v>45</v>
      </c>
      <c r="G4385" s="15" t="s">
        <v>46</v>
      </c>
      <c r="H4385" s="18">
        <v>61101</v>
      </c>
      <c r="I4385" s="83">
        <f>B4385+B4382+B4380+B4381+B4383+B4384</f>
        <v>1900</v>
      </c>
    </row>
    <row r="4386" spans="1:9">
      <c r="A4386" s="21" t="s">
        <v>1043</v>
      </c>
      <c r="B4386" s="81">
        <v>350</v>
      </c>
      <c r="C4386" s="15" t="s">
        <v>44</v>
      </c>
      <c r="D4386" s="9" t="s">
        <v>13</v>
      </c>
      <c r="E4386" s="9" t="s">
        <v>6</v>
      </c>
      <c r="F4386" s="15" t="s">
        <v>45</v>
      </c>
      <c r="G4386" s="15" t="s">
        <v>46</v>
      </c>
      <c r="H4386" s="18">
        <v>61102</v>
      </c>
      <c r="I4386" s="83">
        <f>B4386</f>
        <v>350</v>
      </c>
    </row>
    <row r="4387" spans="1:9">
      <c r="A4387" s="21" t="s">
        <v>335</v>
      </c>
      <c r="B4387" s="81">
        <v>250</v>
      </c>
      <c r="C4387" s="15" t="s">
        <v>44</v>
      </c>
      <c r="D4387" s="9" t="s">
        <v>13</v>
      </c>
      <c r="E4387" s="9" t="s">
        <v>6</v>
      </c>
      <c r="F4387" s="15" t="s">
        <v>45</v>
      </c>
      <c r="G4387" s="15" t="s">
        <v>46</v>
      </c>
      <c r="H4387" s="18">
        <v>61104</v>
      </c>
      <c r="I4387" s="83"/>
    </row>
    <row r="4388" spans="1:9">
      <c r="A4388" s="21" t="s">
        <v>1044</v>
      </c>
      <c r="B4388" s="81">
        <v>700</v>
      </c>
      <c r="C4388" s="15" t="s">
        <v>44</v>
      </c>
      <c r="D4388" s="9" t="s">
        <v>13</v>
      </c>
      <c r="E4388" s="9" t="s">
        <v>6</v>
      </c>
      <c r="F4388" s="15" t="s">
        <v>45</v>
      </c>
      <c r="G4388" s="15" t="s">
        <v>46</v>
      </c>
      <c r="H4388" s="18">
        <v>61104</v>
      </c>
      <c r="I4388" s="83">
        <f>B4387+B4388</f>
        <v>950</v>
      </c>
    </row>
    <row r="4389" spans="1:9" ht="23.25" customHeight="1">
      <c r="A4389" s="187" t="s">
        <v>3465</v>
      </c>
      <c r="B4389" s="184">
        <f>SUM(B4276:B4388)</f>
        <v>57894.130000000005</v>
      </c>
      <c r="C4389" s="140"/>
      <c r="D4389" s="140"/>
      <c r="E4389" s="140"/>
      <c r="F4389" s="140"/>
      <c r="G4389" s="140"/>
      <c r="H4389" s="139"/>
      <c r="I4389" s="141">
        <f>I4386+I4375+I4367+I4366+I4333+I4322+I4296+I4288+I4284+I4283+I4279+I4292+I4388+I4297+I4298+I4385+I4376+I4372+I4312+I4305+I4299+I4379+I4377+I4338</f>
        <v>57894.13</v>
      </c>
    </row>
    <row r="4395" spans="1:9" ht="15" customHeight="1"/>
    <row r="4412" spans="1:9" ht="27.75" customHeight="1" thickBot="1">
      <c r="A4412" s="323" t="s">
        <v>3701</v>
      </c>
      <c r="B4412" s="112"/>
      <c r="C4412" s="113"/>
      <c r="D4412" s="114"/>
      <c r="E4412" s="114"/>
      <c r="F4412" s="114"/>
      <c r="G4412" s="114"/>
      <c r="H4412" s="35"/>
      <c r="I4412" s="52"/>
    </row>
    <row r="4413" spans="1:9" ht="26.25" customHeight="1" thickTop="1">
      <c r="A4413" s="319" t="s">
        <v>35</v>
      </c>
      <c r="B4413" s="37" t="s">
        <v>36</v>
      </c>
      <c r="C4413" s="5" t="s">
        <v>37</v>
      </c>
      <c r="D4413" s="5" t="s">
        <v>38</v>
      </c>
      <c r="E4413" s="5" t="s">
        <v>39</v>
      </c>
      <c r="F4413" s="5" t="s">
        <v>40</v>
      </c>
      <c r="G4413" s="5" t="s">
        <v>41</v>
      </c>
      <c r="H4413" s="115" t="s">
        <v>42</v>
      </c>
      <c r="I4413" s="183" t="s">
        <v>43</v>
      </c>
    </row>
    <row r="4414" spans="1:9">
      <c r="A4414" s="19" t="s">
        <v>3797</v>
      </c>
      <c r="B4414" s="14">
        <v>8400</v>
      </c>
      <c r="C4414" s="12">
        <v>1</v>
      </c>
      <c r="D4414" s="9" t="s">
        <v>13</v>
      </c>
      <c r="E4414" s="9" t="s">
        <v>6</v>
      </c>
      <c r="F4414" s="9" t="s">
        <v>45</v>
      </c>
      <c r="G4414" s="9" t="s">
        <v>46</v>
      </c>
      <c r="H4414" s="9" t="s">
        <v>153</v>
      </c>
      <c r="I4414" s="186"/>
    </row>
    <row r="4415" spans="1:9">
      <c r="A4415" s="19" t="s">
        <v>199</v>
      </c>
      <c r="B4415" s="14">
        <v>8124</v>
      </c>
      <c r="C4415" s="12">
        <v>1</v>
      </c>
      <c r="D4415" s="9" t="s">
        <v>13</v>
      </c>
      <c r="E4415" s="9" t="s">
        <v>6</v>
      </c>
      <c r="F4415" s="9" t="s">
        <v>45</v>
      </c>
      <c r="G4415" s="9" t="s">
        <v>46</v>
      </c>
      <c r="H4415" s="9" t="s">
        <v>153</v>
      </c>
      <c r="I4415" s="186"/>
    </row>
    <row r="4416" spans="1:9">
      <c r="A4416" s="19" t="s">
        <v>821</v>
      </c>
      <c r="B4416" s="14">
        <v>5004</v>
      </c>
      <c r="C4416" s="12">
        <v>1</v>
      </c>
      <c r="D4416" s="9" t="s">
        <v>13</v>
      </c>
      <c r="E4416" s="9" t="s">
        <v>6</v>
      </c>
      <c r="F4416" s="9" t="s">
        <v>45</v>
      </c>
      <c r="G4416" s="9" t="s">
        <v>46</v>
      </c>
      <c r="H4416" s="9" t="s">
        <v>153</v>
      </c>
      <c r="I4416" s="186"/>
    </row>
    <row r="4417" spans="1:9">
      <c r="A4417" s="19" t="s">
        <v>821</v>
      </c>
      <c r="B4417" s="14">
        <v>5004</v>
      </c>
      <c r="C4417" s="12">
        <v>1</v>
      </c>
      <c r="D4417" s="9" t="s">
        <v>13</v>
      </c>
      <c r="E4417" s="9" t="s">
        <v>6</v>
      </c>
      <c r="F4417" s="9" t="s">
        <v>45</v>
      </c>
      <c r="G4417" s="9" t="s">
        <v>46</v>
      </c>
      <c r="H4417" s="9" t="s">
        <v>153</v>
      </c>
      <c r="I4417" s="186"/>
    </row>
    <row r="4418" spans="1:9">
      <c r="A4418" s="19" t="s">
        <v>821</v>
      </c>
      <c r="B4418" s="14">
        <v>5004</v>
      </c>
      <c r="C4418" s="12">
        <v>1</v>
      </c>
      <c r="D4418" s="9" t="s">
        <v>13</v>
      </c>
      <c r="E4418" s="9" t="s">
        <v>6</v>
      </c>
      <c r="F4418" s="9" t="s">
        <v>45</v>
      </c>
      <c r="G4418" s="9" t="s">
        <v>46</v>
      </c>
      <c r="H4418" s="9" t="s">
        <v>153</v>
      </c>
      <c r="I4418" s="186"/>
    </row>
    <row r="4419" spans="1:9">
      <c r="A4419" s="19" t="s">
        <v>821</v>
      </c>
      <c r="B4419" s="14">
        <v>5004</v>
      </c>
      <c r="C4419" s="12">
        <v>1</v>
      </c>
      <c r="D4419" s="9" t="s">
        <v>13</v>
      </c>
      <c r="E4419" s="9" t="s">
        <v>6</v>
      </c>
      <c r="F4419" s="9" t="s">
        <v>45</v>
      </c>
      <c r="G4419" s="9" t="s">
        <v>46</v>
      </c>
      <c r="H4419" s="9" t="s">
        <v>153</v>
      </c>
      <c r="I4419" s="83">
        <f>B4419+B4414+B4415+B4416+B4417+B4418</f>
        <v>36540</v>
      </c>
    </row>
    <row r="4420" spans="1:9">
      <c r="A4420" s="185" t="s">
        <v>3930</v>
      </c>
      <c r="B4420" s="14">
        <v>700</v>
      </c>
      <c r="C4420" s="12">
        <v>1</v>
      </c>
      <c r="D4420" s="9" t="s">
        <v>13</v>
      </c>
      <c r="E4420" s="9" t="s">
        <v>6</v>
      </c>
      <c r="F4420" s="9" t="s">
        <v>44</v>
      </c>
      <c r="G4420" s="9" t="s">
        <v>3291</v>
      </c>
      <c r="H4420" s="9" t="s">
        <v>155</v>
      </c>
      <c r="I4420" s="83"/>
    </row>
    <row r="4421" spans="1:9">
      <c r="A4421" s="185" t="s">
        <v>2947</v>
      </c>
      <c r="B4421" s="14">
        <v>677</v>
      </c>
      <c r="C4421" s="12">
        <v>1</v>
      </c>
      <c r="D4421" s="9" t="s">
        <v>13</v>
      </c>
      <c r="E4421" s="9" t="s">
        <v>6</v>
      </c>
      <c r="F4421" s="9" t="s">
        <v>44</v>
      </c>
      <c r="G4421" s="9" t="s">
        <v>3291</v>
      </c>
      <c r="H4421" s="9" t="s">
        <v>155</v>
      </c>
      <c r="I4421" s="83"/>
    </row>
    <row r="4422" spans="1:9">
      <c r="A4422" s="185" t="s">
        <v>3931</v>
      </c>
      <c r="B4422" s="14">
        <v>417</v>
      </c>
      <c r="C4422" s="12">
        <v>1</v>
      </c>
      <c r="D4422" s="9" t="s">
        <v>13</v>
      </c>
      <c r="E4422" s="9" t="s">
        <v>6</v>
      </c>
      <c r="F4422" s="9" t="s">
        <v>44</v>
      </c>
      <c r="G4422" s="9" t="s">
        <v>3291</v>
      </c>
      <c r="H4422" s="9" t="s">
        <v>155</v>
      </c>
      <c r="I4422" s="83"/>
    </row>
    <row r="4423" spans="1:9">
      <c r="A4423" s="185" t="s">
        <v>3931</v>
      </c>
      <c r="B4423" s="14">
        <v>417</v>
      </c>
      <c r="C4423" s="12">
        <v>1</v>
      </c>
      <c r="D4423" s="9" t="s">
        <v>13</v>
      </c>
      <c r="E4423" s="9" t="s">
        <v>6</v>
      </c>
      <c r="F4423" s="9" t="s">
        <v>44</v>
      </c>
      <c r="G4423" s="9" t="s">
        <v>3291</v>
      </c>
      <c r="H4423" s="9" t="s">
        <v>155</v>
      </c>
      <c r="I4423" s="83"/>
    </row>
    <row r="4424" spans="1:9">
      <c r="A4424" s="185" t="s">
        <v>3931</v>
      </c>
      <c r="B4424" s="14">
        <v>417</v>
      </c>
      <c r="C4424" s="12">
        <v>1</v>
      </c>
      <c r="D4424" s="9" t="s">
        <v>13</v>
      </c>
      <c r="E4424" s="9" t="s">
        <v>6</v>
      </c>
      <c r="F4424" s="9" t="s">
        <v>44</v>
      </c>
      <c r="G4424" s="9" t="s">
        <v>3291</v>
      </c>
      <c r="H4424" s="9" t="s">
        <v>155</v>
      </c>
      <c r="I4424" s="83"/>
    </row>
    <row r="4425" spans="1:9">
      <c r="A4425" s="185" t="s">
        <v>3931</v>
      </c>
      <c r="B4425" s="14">
        <v>417</v>
      </c>
      <c r="C4425" s="12">
        <v>1</v>
      </c>
      <c r="D4425" s="9" t="s">
        <v>13</v>
      </c>
      <c r="E4425" s="9" t="s">
        <v>6</v>
      </c>
      <c r="F4425" s="9" t="s">
        <v>44</v>
      </c>
      <c r="G4425" s="9" t="s">
        <v>3291</v>
      </c>
      <c r="H4425" s="9" t="s">
        <v>155</v>
      </c>
      <c r="I4425" s="83">
        <f>B4425+B4420+B4424+B4421+B4422+B4423</f>
        <v>3045</v>
      </c>
    </row>
    <row r="4426" spans="1:9">
      <c r="A4426" s="20" t="s">
        <v>3932</v>
      </c>
      <c r="B4426" s="14">
        <f>6*300</f>
        <v>1800</v>
      </c>
      <c r="C4426" s="12">
        <v>1</v>
      </c>
      <c r="D4426" s="9" t="s">
        <v>13</v>
      </c>
      <c r="E4426" s="9" t="s">
        <v>6</v>
      </c>
      <c r="F4426" s="9" t="s">
        <v>44</v>
      </c>
      <c r="G4426" s="9" t="s">
        <v>3291</v>
      </c>
      <c r="H4426" s="9" t="s">
        <v>156</v>
      </c>
      <c r="I4426" s="83">
        <f>B4426</f>
        <v>1800</v>
      </c>
    </row>
    <row r="4427" spans="1:9" ht="25.5" customHeight="1">
      <c r="A4427" s="107" t="s">
        <v>4142</v>
      </c>
      <c r="B4427" s="14">
        <v>682.5</v>
      </c>
      <c r="C4427" s="12">
        <v>1</v>
      </c>
      <c r="D4427" s="9" t="s">
        <v>13</v>
      </c>
      <c r="E4427" s="9" t="s">
        <v>6</v>
      </c>
      <c r="F4427" s="9" t="s">
        <v>45</v>
      </c>
      <c r="G4427" s="9" t="s">
        <v>46</v>
      </c>
      <c r="H4427" s="9" t="s">
        <v>157</v>
      </c>
      <c r="I4427" s="83"/>
    </row>
    <row r="4428" spans="1:9">
      <c r="A4428" s="107" t="s">
        <v>202</v>
      </c>
      <c r="B4428" s="14">
        <v>660.08</v>
      </c>
      <c r="C4428" s="12">
        <v>1</v>
      </c>
      <c r="D4428" s="9" t="s">
        <v>13</v>
      </c>
      <c r="E4428" s="9" t="s">
        <v>6</v>
      </c>
      <c r="F4428" s="9" t="s">
        <v>45</v>
      </c>
      <c r="G4428" s="9" t="s">
        <v>46</v>
      </c>
      <c r="H4428" s="9" t="s">
        <v>157</v>
      </c>
      <c r="I4428" s="83"/>
    </row>
    <row r="4429" spans="1:9">
      <c r="A4429" s="107" t="s">
        <v>4143</v>
      </c>
      <c r="B4429" s="14">
        <v>406.58</v>
      </c>
      <c r="C4429" s="12">
        <v>1</v>
      </c>
      <c r="D4429" s="9" t="s">
        <v>13</v>
      </c>
      <c r="E4429" s="9" t="s">
        <v>6</v>
      </c>
      <c r="F4429" s="9" t="s">
        <v>45</v>
      </c>
      <c r="G4429" s="9" t="s">
        <v>46</v>
      </c>
      <c r="H4429" s="9" t="s">
        <v>157</v>
      </c>
      <c r="I4429" s="83"/>
    </row>
    <row r="4430" spans="1:9">
      <c r="A4430" s="107" t="s">
        <v>4143</v>
      </c>
      <c r="B4430" s="14">
        <v>406.58</v>
      </c>
      <c r="C4430" s="12">
        <v>1</v>
      </c>
      <c r="D4430" s="9" t="s">
        <v>13</v>
      </c>
      <c r="E4430" s="9" t="s">
        <v>6</v>
      </c>
      <c r="F4430" s="9" t="s">
        <v>45</v>
      </c>
      <c r="G4430" s="9" t="s">
        <v>46</v>
      </c>
      <c r="H4430" s="9" t="s">
        <v>157</v>
      </c>
      <c r="I4430" s="83"/>
    </row>
    <row r="4431" spans="1:9">
      <c r="A4431" s="107" t="s">
        <v>4143</v>
      </c>
      <c r="B4431" s="14">
        <v>406.58</v>
      </c>
      <c r="C4431" s="12">
        <v>1</v>
      </c>
      <c r="D4431" s="9" t="s">
        <v>13</v>
      </c>
      <c r="E4431" s="9" t="s">
        <v>6</v>
      </c>
      <c r="F4431" s="9" t="s">
        <v>45</v>
      </c>
      <c r="G4431" s="9" t="s">
        <v>46</v>
      </c>
      <c r="H4431" s="9" t="s">
        <v>157</v>
      </c>
      <c r="I4431" s="83"/>
    </row>
    <row r="4432" spans="1:9">
      <c r="A4432" s="107" t="s">
        <v>4143</v>
      </c>
      <c r="B4432" s="14">
        <v>406.58</v>
      </c>
      <c r="C4432" s="12">
        <v>1</v>
      </c>
      <c r="D4432" s="9" t="s">
        <v>13</v>
      </c>
      <c r="E4432" s="9" t="s">
        <v>6</v>
      </c>
      <c r="F4432" s="9" t="s">
        <v>45</v>
      </c>
      <c r="G4432" s="9" t="s">
        <v>46</v>
      </c>
      <c r="H4432" s="9" t="s">
        <v>157</v>
      </c>
      <c r="I4432" s="83">
        <f>B4432+B4430+B4431+B4427+B4428+B4429</f>
        <v>2968.9</v>
      </c>
    </row>
    <row r="4433" spans="1:9" ht="26.25" customHeight="1">
      <c r="A4433" s="85" t="s">
        <v>4138</v>
      </c>
      <c r="B4433" s="81">
        <v>91</v>
      </c>
      <c r="C4433" s="15" t="s">
        <v>44</v>
      </c>
      <c r="D4433" s="9" t="s">
        <v>13</v>
      </c>
      <c r="E4433" s="9" t="s">
        <v>6</v>
      </c>
      <c r="F4433" s="15" t="s">
        <v>45</v>
      </c>
      <c r="G4433" s="15" t="s">
        <v>46</v>
      </c>
      <c r="H4433" s="9" t="s">
        <v>157</v>
      </c>
      <c r="I4433" s="83"/>
    </row>
    <row r="4434" spans="1:9">
      <c r="A4434" s="85" t="s">
        <v>4139</v>
      </c>
      <c r="B4434" s="81">
        <v>88.01</v>
      </c>
      <c r="C4434" s="15" t="s">
        <v>44</v>
      </c>
      <c r="D4434" s="9" t="s">
        <v>13</v>
      </c>
      <c r="E4434" s="9" t="s">
        <v>6</v>
      </c>
      <c r="F4434" s="15" t="s">
        <v>45</v>
      </c>
      <c r="G4434" s="15" t="s">
        <v>46</v>
      </c>
      <c r="H4434" s="9" t="s">
        <v>157</v>
      </c>
      <c r="I4434" s="83"/>
    </row>
    <row r="4435" spans="1:9">
      <c r="A4435" s="85" t="s">
        <v>832</v>
      </c>
      <c r="B4435" s="81">
        <v>54.21</v>
      </c>
      <c r="C4435" s="15" t="s">
        <v>44</v>
      </c>
      <c r="D4435" s="9" t="s">
        <v>13</v>
      </c>
      <c r="E4435" s="9" t="s">
        <v>6</v>
      </c>
      <c r="F4435" s="15" t="s">
        <v>45</v>
      </c>
      <c r="G4435" s="15" t="s">
        <v>46</v>
      </c>
      <c r="H4435" s="9" t="s">
        <v>157</v>
      </c>
      <c r="I4435" s="83"/>
    </row>
    <row r="4436" spans="1:9">
      <c r="A4436" s="85" t="s">
        <v>832</v>
      </c>
      <c r="B4436" s="81">
        <v>54.21</v>
      </c>
      <c r="C4436" s="15" t="s">
        <v>44</v>
      </c>
      <c r="D4436" s="9" t="s">
        <v>13</v>
      </c>
      <c r="E4436" s="9" t="s">
        <v>6</v>
      </c>
      <c r="F4436" s="15" t="s">
        <v>45</v>
      </c>
      <c r="G4436" s="15" t="s">
        <v>46</v>
      </c>
      <c r="H4436" s="9" t="s">
        <v>157</v>
      </c>
      <c r="I4436" s="83"/>
    </row>
    <row r="4437" spans="1:9">
      <c r="A4437" s="85" t="s">
        <v>832</v>
      </c>
      <c r="B4437" s="81">
        <v>54.21</v>
      </c>
      <c r="C4437" s="15" t="s">
        <v>44</v>
      </c>
      <c r="D4437" s="9" t="s">
        <v>13</v>
      </c>
      <c r="E4437" s="9" t="s">
        <v>6</v>
      </c>
      <c r="F4437" s="15" t="s">
        <v>45</v>
      </c>
      <c r="G4437" s="15" t="s">
        <v>46</v>
      </c>
      <c r="H4437" s="9" t="s">
        <v>157</v>
      </c>
      <c r="I4437" s="83"/>
    </row>
    <row r="4438" spans="1:9">
      <c r="A4438" s="85" t="s">
        <v>832</v>
      </c>
      <c r="B4438" s="81">
        <v>54.21</v>
      </c>
      <c r="C4438" s="15" t="s">
        <v>44</v>
      </c>
      <c r="D4438" s="9" t="s">
        <v>13</v>
      </c>
      <c r="E4438" s="9" t="s">
        <v>6</v>
      </c>
      <c r="F4438" s="15" t="s">
        <v>45</v>
      </c>
      <c r="G4438" s="15" t="s">
        <v>46</v>
      </c>
      <c r="H4438" s="9" t="s">
        <v>157</v>
      </c>
      <c r="I4438" s="83">
        <f>B4438+B4436+B4437+B4433+B4434+B4435</f>
        <v>395.84999999999997</v>
      </c>
    </row>
    <row r="4439" spans="1:9" ht="24.75" customHeight="1">
      <c r="A4439" s="30" t="s">
        <v>4140</v>
      </c>
      <c r="B4439" s="14">
        <v>705.25</v>
      </c>
      <c r="C4439" s="12">
        <v>1</v>
      </c>
      <c r="D4439" s="9" t="s">
        <v>13</v>
      </c>
      <c r="E4439" s="9" t="s">
        <v>6</v>
      </c>
      <c r="F4439" s="9" t="s">
        <v>45</v>
      </c>
      <c r="G4439" s="9" t="s">
        <v>46</v>
      </c>
      <c r="H4439" s="9" t="s">
        <v>161</v>
      </c>
      <c r="I4439" s="83"/>
    </row>
    <row r="4440" spans="1:9">
      <c r="A4440" s="30" t="s">
        <v>396</v>
      </c>
      <c r="B4440" s="14">
        <v>682.08</v>
      </c>
      <c r="C4440" s="12">
        <v>1</v>
      </c>
      <c r="D4440" s="9" t="s">
        <v>13</v>
      </c>
      <c r="E4440" s="9" t="s">
        <v>6</v>
      </c>
      <c r="F4440" s="9" t="s">
        <v>45</v>
      </c>
      <c r="G4440" s="9" t="s">
        <v>46</v>
      </c>
      <c r="H4440" s="9" t="s">
        <v>161</v>
      </c>
      <c r="I4440" s="83"/>
    </row>
    <row r="4441" spans="1:9">
      <c r="A4441" s="30" t="s">
        <v>4141</v>
      </c>
      <c r="B4441" s="14">
        <v>420.13</v>
      </c>
      <c r="C4441" s="12">
        <v>1</v>
      </c>
      <c r="D4441" s="9" t="s">
        <v>13</v>
      </c>
      <c r="E4441" s="9" t="s">
        <v>6</v>
      </c>
      <c r="F4441" s="9" t="s">
        <v>45</v>
      </c>
      <c r="G4441" s="9" t="s">
        <v>46</v>
      </c>
      <c r="H4441" s="9" t="s">
        <v>161</v>
      </c>
      <c r="I4441" s="83"/>
    </row>
    <row r="4442" spans="1:9">
      <c r="A4442" s="30" t="s">
        <v>4141</v>
      </c>
      <c r="B4442" s="14">
        <v>420.13</v>
      </c>
      <c r="C4442" s="12">
        <v>1</v>
      </c>
      <c r="D4442" s="9" t="s">
        <v>13</v>
      </c>
      <c r="E4442" s="9" t="s">
        <v>6</v>
      </c>
      <c r="F4442" s="9" t="s">
        <v>45</v>
      </c>
      <c r="G4442" s="9" t="s">
        <v>46</v>
      </c>
      <c r="H4442" s="9" t="s">
        <v>161</v>
      </c>
      <c r="I4442" s="83"/>
    </row>
    <row r="4443" spans="1:9">
      <c r="A4443" s="30" t="s">
        <v>4141</v>
      </c>
      <c r="B4443" s="14">
        <v>420.13</v>
      </c>
      <c r="C4443" s="12">
        <v>1</v>
      </c>
      <c r="D4443" s="9" t="s">
        <v>13</v>
      </c>
      <c r="E4443" s="9" t="s">
        <v>6</v>
      </c>
      <c r="F4443" s="9" t="s">
        <v>45</v>
      </c>
      <c r="G4443" s="9" t="s">
        <v>46</v>
      </c>
      <c r="H4443" s="9" t="s">
        <v>161</v>
      </c>
      <c r="I4443" s="83"/>
    </row>
    <row r="4444" spans="1:9">
      <c r="A4444" s="30" t="s">
        <v>4141</v>
      </c>
      <c r="B4444" s="14">
        <v>420.13</v>
      </c>
      <c r="C4444" s="12">
        <v>1</v>
      </c>
      <c r="D4444" s="9" t="s">
        <v>13</v>
      </c>
      <c r="E4444" s="9" t="s">
        <v>6</v>
      </c>
      <c r="F4444" s="9" t="s">
        <v>45</v>
      </c>
      <c r="G4444" s="9" t="s">
        <v>46</v>
      </c>
      <c r="H4444" s="9" t="s">
        <v>161</v>
      </c>
      <c r="I4444" s="83">
        <f>B4444+B4442+B4443+B4439+B4440+B4441</f>
        <v>3067.85</v>
      </c>
    </row>
    <row r="4445" spans="1:9" ht="24" customHeight="1">
      <c r="A4445" s="20" t="s">
        <v>4600</v>
      </c>
      <c r="B4445" s="14"/>
      <c r="C4445" s="12">
        <v>1</v>
      </c>
      <c r="D4445" s="9" t="s">
        <v>13</v>
      </c>
      <c r="E4445" s="9" t="s">
        <v>6</v>
      </c>
      <c r="F4445" s="9" t="s">
        <v>44</v>
      </c>
      <c r="G4445" s="9" t="s">
        <v>3291</v>
      </c>
      <c r="H4445" s="9" t="s">
        <v>164</v>
      </c>
      <c r="I4445" s="83">
        <f>B4445</f>
        <v>0</v>
      </c>
    </row>
    <row r="4446" spans="1:9" ht="24" customHeight="1">
      <c r="A4446" s="20" t="s">
        <v>3798</v>
      </c>
      <c r="B4446" s="14">
        <f>6*60</f>
        <v>360</v>
      </c>
      <c r="C4446" s="12">
        <v>1</v>
      </c>
      <c r="D4446" s="9" t="s">
        <v>13</v>
      </c>
      <c r="E4446" s="9" t="s">
        <v>6</v>
      </c>
      <c r="F4446" s="9" t="s">
        <v>44</v>
      </c>
      <c r="G4446" s="9" t="s">
        <v>3291</v>
      </c>
      <c r="H4446" s="9" t="s">
        <v>164</v>
      </c>
      <c r="I4446" s="83">
        <f>B4446</f>
        <v>360</v>
      </c>
    </row>
    <row r="4447" spans="1:9">
      <c r="A4447" s="20" t="s">
        <v>891</v>
      </c>
      <c r="B4447" s="14">
        <v>4500</v>
      </c>
      <c r="C4447" s="15" t="s">
        <v>44</v>
      </c>
      <c r="D4447" s="9" t="s">
        <v>13</v>
      </c>
      <c r="E4447" s="9" t="s">
        <v>6</v>
      </c>
      <c r="F4447" s="15" t="s">
        <v>45</v>
      </c>
      <c r="G4447" s="15" t="s">
        <v>46</v>
      </c>
      <c r="H4447" s="9" t="s">
        <v>208</v>
      </c>
      <c r="I4447" s="83"/>
    </row>
    <row r="4448" spans="1:9" ht="14.25" customHeight="1">
      <c r="A4448" s="20" t="s">
        <v>3519</v>
      </c>
      <c r="B4448" s="14">
        <v>750</v>
      </c>
      <c r="C4448" s="15" t="s">
        <v>44</v>
      </c>
      <c r="D4448" s="9" t="s">
        <v>13</v>
      </c>
      <c r="E4448" s="9" t="s">
        <v>6</v>
      </c>
      <c r="F4448" s="15" t="s">
        <v>45</v>
      </c>
      <c r="G4448" s="15" t="s">
        <v>46</v>
      </c>
      <c r="H4448" s="9" t="s">
        <v>208</v>
      </c>
      <c r="I4448" s="83">
        <f>B4448+B4447</f>
        <v>5250</v>
      </c>
    </row>
    <row r="4449" spans="1:9" ht="15" customHeight="1">
      <c r="A4449" s="20" t="s">
        <v>3549</v>
      </c>
      <c r="B4449" s="14">
        <v>24528</v>
      </c>
      <c r="C4449" s="73" t="s">
        <v>44</v>
      </c>
      <c r="D4449" s="9" t="s">
        <v>13</v>
      </c>
      <c r="E4449" s="9" t="s">
        <v>6</v>
      </c>
      <c r="F4449" s="73" t="s">
        <v>45</v>
      </c>
      <c r="G4449" s="73" t="s">
        <v>46</v>
      </c>
      <c r="H4449" s="9" t="s">
        <v>399</v>
      </c>
      <c r="I4449" s="83"/>
    </row>
    <row r="4450" spans="1:9" ht="14.25" customHeight="1">
      <c r="A4450" s="20" t="s">
        <v>3550</v>
      </c>
      <c r="B4450" s="14">
        <v>1000</v>
      </c>
      <c r="C4450" s="73" t="s">
        <v>44</v>
      </c>
      <c r="D4450" s="9" t="s">
        <v>13</v>
      </c>
      <c r="E4450" s="9" t="s">
        <v>6</v>
      </c>
      <c r="F4450" s="73" t="s">
        <v>45</v>
      </c>
      <c r="G4450" s="73" t="s">
        <v>46</v>
      </c>
      <c r="H4450" s="9" t="s">
        <v>399</v>
      </c>
      <c r="I4450" s="83">
        <f>B4449+B4450</f>
        <v>25528</v>
      </c>
    </row>
    <row r="4451" spans="1:9">
      <c r="A4451" s="21" t="s">
        <v>3520</v>
      </c>
      <c r="B4451" s="121">
        <v>16</v>
      </c>
      <c r="C4451" s="73" t="s">
        <v>44</v>
      </c>
      <c r="D4451" s="9" t="s">
        <v>13</v>
      </c>
      <c r="E4451" s="9" t="s">
        <v>6</v>
      </c>
      <c r="F4451" s="73" t="s">
        <v>45</v>
      </c>
      <c r="G4451" s="73" t="s">
        <v>46</v>
      </c>
      <c r="H4451" s="73" t="s">
        <v>170</v>
      </c>
      <c r="I4451" s="83"/>
    </row>
    <row r="4452" spans="1:9">
      <c r="A4452" s="21" t="s">
        <v>3521</v>
      </c>
      <c r="B4452" s="81">
        <v>112.5</v>
      </c>
      <c r="C4452" s="73" t="s">
        <v>44</v>
      </c>
      <c r="D4452" s="9" t="s">
        <v>13</v>
      </c>
      <c r="E4452" s="9" t="s">
        <v>6</v>
      </c>
      <c r="F4452" s="73" t="s">
        <v>45</v>
      </c>
      <c r="G4452" s="73" t="s">
        <v>46</v>
      </c>
      <c r="H4452" s="18">
        <v>54105</v>
      </c>
      <c r="I4452" s="83"/>
    </row>
    <row r="4453" spans="1:9">
      <c r="A4453" s="21" t="s">
        <v>3522</v>
      </c>
      <c r="B4453" s="81">
        <v>75</v>
      </c>
      <c r="C4453" s="73" t="s">
        <v>44</v>
      </c>
      <c r="D4453" s="9" t="s">
        <v>13</v>
      </c>
      <c r="E4453" s="9" t="s">
        <v>6</v>
      </c>
      <c r="F4453" s="73" t="s">
        <v>45</v>
      </c>
      <c r="G4453" s="73" t="s">
        <v>46</v>
      </c>
      <c r="H4453" s="18">
        <v>54105</v>
      </c>
      <c r="I4453" s="83"/>
    </row>
    <row r="4454" spans="1:9">
      <c r="A4454" s="21" t="s">
        <v>3523</v>
      </c>
      <c r="B4454" s="81">
        <v>65</v>
      </c>
      <c r="C4454" s="73" t="s">
        <v>44</v>
      </c>
      <c r="D4454" s="9" t="s">
        <v>13</v>
      </c>
      <c r="E4454" s="9" t="s">
        <v>6</v>
      </c>
      <c r="F4454" s="73" t="s">
        <v>45</v>
      </c>
      <c r="G4454" s="73" t="s">
        <v>46</v>
      </c>
      <c r="H4454" s="18">
        <v>54105</v>
      </c>
      <c r="I4454" s="83"/>
    </row>
    <row r="4455" spans="1:9">
      <c r="A4455" s="21" t="s">
        <v>3524</v>
      </c>
      <c r="B4455" s="81">
        <v>412.5</v>
      </c>
      <c r="C4455" s="73" t="s">
        <v>44</v>
      </c>
      <c r="D4455" s="9" t="s">
        <v>13</v>
      </c>
      <c r="E4455" s="9" t="s">
        <v>6</v>
      </c>
      <c r="F4455" s="73" t="s">
        <v>45</v>
      </c>
      <c r="G4455" s="73" t="s">
        <v>46</v>
      </c>
      <c r="H4455" s="18">
        <v>54105</v>
      </c>
      <c r="I4455" s="83"/>
    </row>
    <row r="4456" spans="1:9">
      <c r="A4456" s="21" t="s">
        <v>3525</v>
      </c>
      <c r="B4456" s="81">
        <v>500</v>
      </c>
      <c r="C4456" s="73" t="s">
        <v>44</v>
      </c>
      <c r="D4456" s="9" t="s">
        <v>13</v>
      </c>
      <c r="E4456" s="9" t="s">
        <v>6</v>
      </c>
      <c r="F4456" s="73" t="s">
        <v>45</v>
      </c>
      <c r="G4456" s="73" t="s">
        <v>46</v>
      </c>
      <c r="H4456" s="18">
        <v>54105</v>
      </c>
      <c r="I4456" s="83"/>
    </row>
    <row r="4457" spans="1:9">
      <c r="A4457" s="21" t="s">
        <v>3526</v>
      </c>
      <c r="B4457" s="81">
        <v>80</v>
      </c>
      <c r="C4457" s="73" t="s">
        <v>44</v>
      </c>
      <c r="D4457" s="9" t="s">
        <v>13</v>
      </c>
      <c r="E4457" s="9" t="s">
        <v>6</v>
      </c>
      <c r="F4457" s="73" t="s">
        <v>45</v>
      </c>
      <c r="G4457" s="73" t="s">
        <v>46</v>
      </c>
      <c r="H4457" s="18">
        <v>54105</v>
      </c>
      <c r="I4457" s="83"/>
    </row>
    <row r="4458" spans="1:9">
      <c r="A4458" s="21" t="s">
        <v>3527</v>
      </c>
      <c r="B4458" s="81">
        <v>75</v>
      </c>
      <c r="C4458" s="73" t="s">
        <v>44</v>
      </c>
      <c r="D4458" s="9" t="s">
        <v>13</v>
      </c>
      <c r="E4458" s="9" t="s">
        <v>6</v>
      </c>
      <c r="F4458" s="73" t="s">
        <v>45</v>
      </c>
      <c r="G4458" s="73" t="s">
        <v>46</v>
      </c>
      <c r="H4458" s="18">
        <v>54105</v>
      </c>
      <c r="I4458" s="83"/>
    </row>
    <row r="4459" spans="1:9">
      <c r="A4459" s="21" t="s">
        <v>1013</v>
      </c>
      <c r="B4459" s="81">
        <v>87.5</v>
      </c>
      <c r="C4459" s="73" t="s">
        <v>44</v>
      </c>
      <c r="D4459" s="9" t="s">
        <v>13</v>
      </c>
      <c r="E4459" s="9" t="s">
        <v>6</v>
      </c>
      <c r="F4459" s="73" t="s">
        <v>45</v>
      </c>
      <c r="G4459" s="73" t="s">
        <v>46</v>
      </c>
      <c r="H4459" s="18">
        <v>54105</v>
      </c>
      <c r="I4459" s="83"/>
    </row>
    <row r="4460" spans="1:9">
      <c r="A4460" s="22" t="s">
        <v>3533</v>
      </c>
      <c r="B4460" s="81">
        <v>35</v>
      </c>
      <c r="C4460" s="73" t="s">
        <v>44</v>
      </c>
      <c r="D4460" s="9" t="s">
        <v>13</v>
      </c>
      <c r="E4460" s="9" t="s">
        <v>6</v>
      </c>
      <c r="F4460" s="73" t="s">
        <v>45</v>
      </c>
      <c r="G4460" s="73" t="s">
        <v>46</v>
      </c>
      <c r="H4460" s="18">
        <v>54105</v>
      </c>
      <c r="I4460" s="83"/>
    </row>
    <row r="4461" spans="1:9">
      <c r="A4461" s="21" t="s">
        <v>3528</v>
      </c>
      <c r="B4461" s="81">
        <v>20</v>
      </c>
      <c r="C4461" s="73" t="s">
        <v>44</v>
      </c>
      <c r="D4461" s="9" t="s">
        <v>13</v>
      </c>
      <c r="E4461" s="9" t="s">
        <v>6</v>
      </c>
      <c r="F4461" s="73" t="s">
        <v>45</v>
      </c>
      <c r="G4461" s="73" t="s">
        <v>46</v>
      </c>
      <c r="H4461" s="18">
        <v>54105</v>
      </c>
      <c r="I4461" s="83"/>
    </row>
    <row r="4462" spans="1:9">
      <c r="A4462" s="21" t="s">
        <v>1015</v>
      </c>
      <c r="B4462" s="81">
        <v>60</v>
      </c>
      <c r="C4462" s="73" t="s">
        <v>44</v>
      </c>
      <c r="D4462" s="9" t="s">
        <v>13</v>
      </c>
      <c r="E4462" s="9" t="s">
        <v>6</v>
      </c>
      <c r="F4462" s="73" t="s">
        <v>45</v>
      </c>
      <c r="G4462" s="73" t="s">
        <v>46</v>
      </c>
      <c r="H4462" s="18">
        <v>54105</v>
      </c>
      <c r="I4462" s="83">
        <f>B4462+B4455+B4454+B4453+B4452+B4451+B4456+B4457+B4458+B4459+B4461+B4460</f>
        <v>1538.5</v>
      </c>
    </row>
    <row r="4463" spans="1:9">
      <c r="A4463" s="21" t="s">
        <v>3546</v>
      </c>
      <c r="B4463" s="81">
        <v>5790</v>
      </c>
      <c r="C4463" s="15" t="s">
        <v>44</v>
      </c>
      <c r="D4463" s="9" t="s">
        <v>13</v>
      </c>
      <c r="E4463" s="9" t="s">
        <v>6</v>
      </c>
      <c r="F4463" s="15" t="s">
        <v>45</v>
      </c>
      <c r="G4463" s="15" t="s">
        <v>46</v>
      </c>
      <c r="H4463" s="18">
        <v>54106</v>
      </c>
      <c r="I4463" s="83"/>
    </row>
    <row r="4464" spans="1:9">
      <c r="A4464" s="21" t="s">
        <v>3547</v>
      </c>
      <c r="B4464" s="81">
        <v>875</v>
      </c>
      <c r="C4464" s="15" t="s">
        <v>44</v>
      </c>
      <c r="D4464" s="9" t="s">
        <v>13</v>
      </c>
      <c r="E4464" s="9" t="s">
        <v>6</v>
      </c>
      <c r="F4464" s="15" t="s">
        <v>45</v>
      </c>
      <c r="G4464" s="15" t="s">
        <v>46</v>
      </c>
      <c r="H4464" s="18">
        <v>54106</v>
      </c>
      <c r="I4464" s="83"/>
    </row>
    <row r="4465" spans="1:9">
      <c r="A4465" s="21" t="s">
        <v>3556</v>
      </c>
      <c r="B4465" s="81">
        <v>225</v>
      </c>
      <c r="C4465" s="15" t="s">
        <v>44</v>
      </c>
      <c r="D4465" s="9" t="s">
        <v>13</v>
      </c>
      <c r="E4465" s="9" t="s">
        <v>6</v>
      </c>
      <c r="F4465" s="15" t="s">
        <v>45</v>
      </c>
      <c r="G4465" s="15" t="s">
        <v>46</v>
      </c>
      <c r="H4465" s="18">
        <v>54106</v>
      </c>
      <c r="I4465" s="83"/>
    </row>
    <row r="4466" spans="1:9">
      <c r="A4466" s="21" t="s">
        <v>3557</v>
      </c>
      <c r="B4466" s="81">
        <v>490</v>
      </c>
      <c r="C4466" s="15" t="s">
        <v>44</v>
      </c>
      <c r="D4466" s="9" t="s">
        <v>13</v>
      </c>
      <c r="E4466" s="9" t="s">
        <v>6</v>
      </c>
      <c r="F4466" s="15" t="s">
        <v>45</v>
      </c>
      <c r="G4466" s="15" t="s">
        <v>46</v>
      </c>
      <c r="H4466" s="18">
        <v>54106</v>
      </c>
      <c r="I4466" s="83"/>
    </row>
    <row r="4467" spans="1:9">
      <c r="A4467" s="21" t="s">
        <v>3548</v>
      </c>
      <c r="B4467" s="81">
        <v>750</v>
      </c>
      <c r="C4467" s="15" t="s">
        <v>44</v>
      </c>
      <c r="D4467" s="9" t="s">
        <v>13</v>
      </c>
      <c r="E4467" s="9" t="s">
        <v>6</v>
      </c>
      <c r="F4467" s="15" t="s">
        <v>45</v>
      </c>
      <c r="G4467" s="15" t="s">
        <v>46</v>
      </c>
      <c r="H4467" s="18">
        <v>54106</v>
      </c>
      <c r="I4467" s="83">
        <f>B4463+B4464+B4467+B4465+B4466</f>
        <v>8130</v>
      </c>
    </row>
    <row r="4468" spans="1:9">
      <c r="A4468" s="21" t="s">
        <v>1016</v>
      </c>
      <c r="B4468" s="81">
        <v>40</v>
      </c>
      <c r="C4468" s="15" t="s">
        <v>44</v>
      </c>
      <c r="D4468" s="9" t="s">
        <v>13</v>
      </c>
      <c r="E4468" s="9" t="s">
        <v>6</v>
      </c>
      <c r="F4468" s="15" t="s">
        <v>45</v>
      </c>
      <c r="G4468" s="15" t="s">
        <v>46</v>
      </c>
      <c r="H4468" s="18">
        <v>54107</v>
      </c>
      <c r="I4468" s="83"/>
    </row>
    <row r="4469" spans="1:9">
      <c r="A4469" s="21" t="s">
        <v>747</v>
      </c>
      <c r="B4469" s="81">
        <v>12.5</v>
      </c>
      <c r="C4469" s="15" t="s">
        <v>44</v>
      </c>
      <c r="D4469" s="9" t="s">
        <v>13</v>
      </c>
      <c r="E4469" s="9" t="s">
        <v>6</v>
      </c>
      <c r="F4469" s="15" t="s">
        <v>45</v>
      </c>
      <c r="G4469" s="15" t="s">
        <v>46</v>
      </c>
      <c r="H4469" s="18">
        <v>54107</v>
      </c>
      <c r="I4469" s="83">
        <f>B4469+B4468</f>
        <v>52.5</v>
      </c>
    </row>
    <row r="4470" spans="1:9">
      <c r="A4470" s="21" t="s">
        <v>3551</v>
      </c>
      <c r="B4470" s="81">
        <v>1800</v>
      </c>
      <c r="C4470" s="15" t="s">
        <v>44</v>
      </c>
      <c r="D4470" s="9" t="s">
        <v>13</v>
      </c>
      <c r="E4470" s="9" t="s">
        <v>6</v>
      </c>
      <c r="F4470" s="15" t="s">
        <v>45</v>
      </c>
      <c r="G4470" s="15" t="s">
        <v>46</v>
      </c>
      <c r="H4470" s="18">
        <v>54112</v>
      </c>
      <c r="I4470" s="83"/>
    </row>
    <row r="4471" spans="1:9">
      <c r="A4471" s="21" t="s">
        <v>3634</v>
      </c>
      <c r="B4471" s="81">
        <v>503.04</v>
      </c>
      <c r="C4471" s="15" t="s">
        <v>44</v>
      </c>
      <c r="D4471" s="9" t="s">
        <v>13</v>
      </c>
      <c r="E4471" s="9" t="s">
        <v>6</v>
      </c>
      <c r="F4471" s="15" t="s">
        <v>45</v>
      </c>
      <c r="G4471" s="15" t="s">
        <v>46</v>
      </c>
      <c r="H4471" s="18">
        <v>54112</v>
      </c>
      <c r="I4471" s="83"/>
    </row>
    <row r="4472" spans="1:9">
      <c r="A4472" s="21" t="s">
        <v>3552</v>
      </c>
      <c r="B4472" s="81">
        <v>10640</v>
      </c>
      <c r="C4472" s="15" t="s">
        <v>44</v>
      </c>
      <c r="D4472" s="9" t="s">
        <v>13</v>
      </c>
      <c r="E4472" s="9" t="s">
        <v>6</v>
      </c>
      <c r="F4472" s="15" t="s">
        <v>45</v>
      </c>
      <c r="G4472" s="15" t="s">
        <v>46</v>
      </c>
      <c r="H4472" s="18">
        <v>54112</v>
      </c>
      <c r="I4472" s="83">
        <f>B4470+B4472+B4471</f>
        <v>12943.04</v>
      </c>
    </row>
    <row r="4473" spans="1:9">
      <c r="A4473" s="21" t="s">
        <v>309</v>
      </c>
      <c r="B4473" s="81">
        <v>20</v>
      </c>
      <c r="C4473" s="15" t="s">
        <v>44</v>
      </c>
      <c r="D4473" s="9" t="s">
        <v>13</v>
      </c>
      <c r="E4473" s="9" t="s">
        <v>6</v>
      </c>
      <c r="F4473" s="15" t="s">
        <v>45</v>
      </c>
      <c r="G4473" s="15" t="s">
        <v>46</v>
      </c>
      <c r="H4473" s="15" t="s">
        <v>175</v>
      </c>
      <c r="I4473" s="83"/>
    </row>
    <row r="4474" spans="1:9">
      <c r="A4474" s="21" t="s">
        <v>3529</v>
      </c>
      <c r="B4474" s="81">
        <v>21</v>
      </c>
      <c r="C4474" s="15" t="s">
        <v>44</v>
      </c>
      <c r="D4474" s="9" t="s">
        <v>13</v>
      </c>
      <c r="E4474" s="9" t="s">
        <v>6</v>
      </c>
      <c r="F4474" s="15" t="s">
        <v>45</v>
      </c>
      <c r="G4474" s="15" t="s">
        <v>46</v>
      </c>
      <c r="H4474" s="18">
        <v>54114</v>
      </c>
      <c r="I4474" s="83"/>
    </row>
    <row r="4475" spans="1:9" ht="16.5" customHeight="1">
      <c r="A4475" s="22" t="s">
        <v>456</v>
      </c>
      <c r="B4475" s="81">
        <v>66</v>
      </c>
      <c r="C4475" s="73" t="s">
        <v>44</v>
      </c>
      <c r="D4475" s="9" t="s">
        <v>13</v>
      </c>
      <c r="E4475" s="9" t="s">
        <v>6</v>
      </c>
      <c r="F4475" s="73" t="s">
        <v>45</v>
      </c>
      <c r="G4475" s="73" t="s">
        <v>46</v>
      </c>
      <c r="H4475" s="15">
        <v>54114</v>
      </c>
      <c r="I4475" s="83"/>
    </row>
    <row r="4476" spans="1:9">
      <c r="A4476" s="21" t="s">
        <v>437</v>
      </c>
      <c r="B4476" s="81">
        <v>20</v>
      </c>
      <c r="C4476" s="15" t="s">
        <v>44</v>
      </c>
      <c r="D4476" s="9" t="s">
        <v>13</v>
      </c>
      <c r="E4476" s="9" t="s">
        <v>6</v>
      </c>
      <c r="F4476" s="15" t="s">
        <v>45</v>
      </c>
      <c r="G4476" s="15" t="s">
        <v>46</v>
      </c>
      <c r="H4476" s="18">
        <v>54114</v>
      </c>
      <c r="I4476" s="83"/>
    </row>
    <row r="4477" spans="1:9">
      <c r="A4477" s="21" t="s">
        <v>1020</v>
      </c>
      <c r="B4477" s="81">
        <v>25</v>
      </c>
      <c r="C4477" s="15" t="s">
        <v>44</v>
      </c>
      <c r="D4477" s="9" t="s">
        <v>13</v>
      </c>
      <c r="E4477" s="9" t="s">
        <v>6</v>
      </c>
      <c r="F4477" s="15" t="s">
        <v>45</v>
      </c>
      <c r="G4477" s="15" t="s">
        <v>46</v>
      </c>
      <c r="H4477" s="18">
        <v>54114</v>
      </c>
      <c r="I4477" s="83"/>
    </row>
    <row r="4478" spans="1:9">
      <c r="A4478" s="21" t="s">
        <v>3530</v>
      </c>
      <c r="B4478" s="81">
        <v>10</v>
      </c>
      <c r="C4478" s="15" t="s">
        <v>44</v>
      </c>
      <c r="D4478" s="9" t="s">
        <v>13</v>
      </c>
      <c r="E4478" s="9" t="s">
        <v>6</v>
      </c>
      <c r="F4478" s="15" t="s">
        <v>45</v>
      </c>
      <c r="G4478" s="15" t="s">
        <v>46</v>
      </c>
      <c r="H4478" s="18">
        <v>54114</v>
      </c>
      <c r="I4478" s="83"/>
    </row>
    <row r="4479" spans="1:9">
      <c r="A4479" s="21" t="s">
        <v>808</v>
      </c>
      <c r="B4479" s="81">
        <v>20</v>
      </c>
      <c r="C4479" s="15" t="s">
        <v>44</v>
      </c>
      <c r="D4479" s="9" t="s">
        <v>13</v>
      </c>
      <c r="E4479" s="9" t="s">
        <v>6</v>
      </c>
      <c r="F4479" s="15" t="s">
        <v>45</v>
      </c>
      <c r="G4479" s="15" t="s">
        <v>46</v>
      </c>
      <c r="H4479" s="18">
        <v>54114</v>
      </c>
      <c r="I4479" s="83"/>
    </row>
    <row r="4480" spans="1:9">
      <c r="A4480" s="21" t="s">
        <v>3531</v>
      </c>
      <c r="B4480" s="81">
        <v>20</v>
      </c>
      <c r="C4480" s="15" t="s">
        <v>44</v>
      </c>
      <c r="D4480" s="9" t="s">
        <v>13</v>
      </c>
      <c r="E4480" s="9" t="s">
        <v>6</v>
      </c>
      <c r="F4480" s="15" t="s">
        <v>45</v>
      </c>
      <c r="G4480" s="15" t="s">
        <v>46</v>
      </c>
      <c r="H4480" s="18">
        <v>54114</v>
      </c>
      <c r="I4480" s="83"/>
    </row>
    <row r="4481" spans="1:9">
      <c r="A4481" s="22" t="s">
        <v>3532</v>
      </c>
      <c r="B4481" s="81">
        <v>18.75</v>
      </c>
      <c r="C4481" s="15" t="s">
        <v>44</v>
      </c>
      <c r="D4481" s="9" t="s">
        <v>13</v>
      </c>
      <c r="E4481" s="9" t="s">
        <v>6</v>
      </c>
      <c r="F4481" s="15" t="s">
        <v>45</v>
      </c>
      <c r="G4481" s="15" t="s">
        <v>46</v>
      </c>
      <c r="H4481" s="18">
        <v>54114</v>
      </c>
      <c r="I4481" s="83"/>
    </row>
    <row r="4482" spans="1:9">
      <c r="A4482" s="22" t="s">
        <v>438</v>
      </c>
      <c r="B4482" s="81">
        <v>22.5</v>
      </c>
      <c r="C4482" s="15" t="s">
        <v>44</v>
      </c>
      <c r="D4482" s="9" t="s">
        <v>13</v>
      </c>
      <c r="E4482" s="9" t="s">
        <v>6</v>
      </c>
      <c r="F4482" s="15" t="s">
        <v>45</v>
      </c>
      <c r="G4482" s="15" t="s">
        <v>46</v>
      </c>
      <c r="H4482" s="18">
        <v>54114</v>
      </c>
      <c r="I4482" s="83"/>
    </row>
    <row r="4483" spans="1:9">
      <c r="A4483" s="22" t="s">
        <v>3534</v>
      </c>
      <c r="B4483" s="81">
        <v>12.5</v>
      </c>
      <c r="C4483" s="15" t="s">
        <v>44</v>
      </c>
      <c r="D4483" s="9" t="s">
        <v>13</v>
      </c>
      <c r="E4483" s="9" t="s">
        <v>6</v>
      </c>
      <c r="F4483" s="15" t="s">
        <v>45</v>
      </c>
      <c r="G4483" s="15" t="s">
        <v>46</v>
      </c>
      <c r="H4483" s="18">
        <v>54114</v>
      </c>
      <c r="I4483" s="83"/>
    </row>
    <row r="4484" spans="1:9">
      <c r="A4484" s="22" t="s">
        <v>3535</v>
      </c>
      <c r="B4484" s="81">
        <v>75</v>
      </c>
      <c r="C4484" s="15" t="s">
        <v>44</v>
      </c>
      <c r="D4484" s="9" t="s">
        <v>13</v>
      </c>
      <c r="E4484" s="9" t="s">
        <v>6</v>
      </c>
      <c r="F4484" s="15" t="s">
        <v>45</v>
      </c>
      <c r="G4484" s="15" t="s">
        <v>46</v>
      </c>
      <c r="H4484" s="18">
        <v>54114</v>
      </c>
      <c r="I4484" s="83"/>
    </row>
    <row r="4485" spans="1:9">
      <c r="A4485" s="21" t="s">
        <v>1690</v>
      </c>
      <c r="B4485" s="81">
        <v>24</v>
      </c>
      <c r="C4485" s="15" t="s">
        <v>44</v>
      </c>
      <c r="D4485" s="9" t="s">
        <v>13</v>
      </c>
      <c r="E4485" s="9" t="s">
        <v>6</v>
      </c>
      <c r="F4485" s="15" t="s">
        <v>45</v>
      </c>
      <c r="G4485" s="15" t="s">
        <v>46</v>
      </c>
      <c r="H4485" s="18">
        <v>54114</v>
      </c>
      <c r="I4485" s="83"/>
    </row>
    <row r="4486" spans="1:9">
      <c r="A4486" s="21" t="s">
        <v>449</v>
      </c>
      <c r="B4486" s="81">
        <v>42</v>
      </c>
      <c r="C4486" s="15" t="s">
        <v>44</v>
      </c>
      <c r="D4486" s="9" t="s">
        <v>13</v>
      </c>
      <c r="E4486" s="9" t="s">
        <v>6</v>
      </c>
      <c r="F4486" s="15" t="s">
        <v>45</v>
      </c>
      <c r="G4486" s="15" t="s">
        <v>46</v>
      </c>
      <c r="H4486" s="18">
        <v>54114</v>
      </c>
      <c r="I4486" s="83"/>
    </row>
    <row r="4487" spans="1:9">
      <c r="A4487" s="21" t="s">
        <v>3536</v>
      </c>
      <c r="B4487" s="81">
        <v>15</v>
      </c>
      <c r="C4487" s="15" t="s">
        <v>44</v>
      </c>
      <c r="D4487" s="9" t="s">
        <v>13</v>
      </c>
      <c r="E4487" s="9" t="s">
        <v>6</v>
      </c>
      <c r="F4487" s="15" t="s">
        <v>45</v>
      </c>
      <c r="G4487" s="15" t="s">
        <v>46</v>
      </c>
      <c r="H4487" s="18">
        <v>54114</v>
      </c>
      <c r="I4487" s="83"/>
    </row>
    <row r="4488" spans="1:9">
      <c r="A4488" s="21" t="s">
        <v>1029</v>
      </c>
      <c r="B4488" s="81">
        <v>200</v>
      </c>
      <c r="C4488" s="15" t="s">
        <v>44</v>
      </c>
      <c r="D4488" s="9" t="s">
        <v>13</v>
      </c>
      <c r="E4488" s="9" t="s">
        <v>6</v>
      </c>
      <c r="F4488" s="15" t="s">
        <v>45</v>
      </c>
      <c r="G4488" s="15" t="s">
        <v>46</v>
      </c>
      <c r="H4488" s="18">
        <v>54114</v>
      </c>
      <c r="I4488" s="83"/>
    </row>
    <row r="4489" spans="1:9">
      <c r="A4489" s="21" t="s">
        <v>1030</v>
      </c>
      <c r="B4489" s="81">
        <v>20</v>
      </c>
      <c r="C4489" s="15" t="s">
        <v>44</v>
      </c>
      <c r="D4489" s="9" t="s">
        <v>13</v>
      </c>
      <c r="E4489" s="9" t="s">
        <v>6</v>
      </c>
      <c r="F4489" s="15" t="s">
        <v>45</v>
      </c>
      <c r="G4489" s="15" t="s">
        <v>46</v>
      </c>
      <c r="H4489" s="18">
        <v>54114</v>
      </c>
      <c r="I4489" s="83"/>
    </row>
    <row r="4490" spans="1:9">
      <c r="A4490" s="21" t="s">
        <v>3537</v>
      </c>
      <c r="B4490" s="81">
        <v>75</v>
      </c>
      <c r="C4490" s="15" t="s">
        <v>44</v>
      </c>
      <c r="D4490" s="9" t="s">
        <v>13</v>
      </c>
      <c r="E4490" s="9" t="s">
        <v>6</v>
      </c>
      <c r="F4490" s="15" t="s">
        <v>45</v>
      </c>
      <c r="G4490" s="15" t="s">
        <v>46</v>
      </c>
      <c r="H4490" s="18">
        <v>54114</v>
      </c>
      <c r="I4490" s="83"/>
    </row>
    <row r="4491" spans="1:9" ht="18" customHeight="1">
      <c r="A4491" s="21" t="s">
        <v>3538</v>
      </c>
      <c r="B4491" s="81">
        <v>75</v>
      </c>
      <c r="C4491" s="15" t="s">
        <v>44</v>
      </c>
      <c r="D4491" s="9" t="s">
        <v>13</v>
      </c>
      <c r="E4491" s="9" t="s">
        <v>6</v>
      </c>
      <c r="F4491" s="15" t="s">
        <v>45</v>
      </c>
      <c r="G4491" s="15" t="s">
        <v>46</v>
      </c>
      <c r="H4491" s="18">
        <v>54114</v>
      </c>
      <c r="I4491" s="83"/>
    </row>
    <row r="4492" spans="1:9">
      <c r="A4492" s="21" t="s">
        <v>3539</v>
      </c>
      <c r="B4492" s="81">
        <v>75</v>
      </c>
      <c r="C4492" s="15" t="s">
        <v>44</v>
      </c>
      <c r="D4492" s="9" t="s">
        <v>13</v>
      </c>
      <c r="E4492" s="9" t="s">
        <v>6</v>
      </c>
      <c r="F4492" s="15" t="s">
        <v>45</v>
      </c>
      <c r="G4492" s="15" t="s">
        <v>46</v>
      </c>
      <c r="H4492" s="18">
        <v>54114</v>
      </c>
      <c r="I4492" s="83"/>
    </row>
    <row r="4493" spans="1:9">
      <c r="A4493" s="21" t="s">
        <v>3540</v>
      </c>
      <c r="B4493" s="81">
        <v>30</v>
      </c>
      <c r="C4493" s="15" t="s">
        <v>44</v>
      </c>
      <c r="D4493" s="9" t="s">
        <v>13</v>
      </c>
      <c r="E4493" s="9" t="s">
        <v>6</v>
      </c>
      <c r="F4493" s="15" t="s">
        <v>45</v>
      </c>
      <c r="G4493" s="15" t="s">
        <v>46</v>
      </c>
      <c r="H4493" s="18">
        <v>54114</v>
      </c>
      <c r="I4493" s="83"/>
    </row>
    <row r="4494" spans="1:9">
      <c r="A4494" s="21" t="s">
        <v>3541</v>
      </c>
      <c r="B4494" s="81">
        <v>75</v>
      </c>
      <c r="C4494" s="15" t="s">
        <v>44</v>
      </c>
      <c r="D4494" s="9" t="s">
        <v>13</v>
      </c>
      <c r="E4494" s="9" t="s">
        <v>6</v>
      </c>
      <c r="F4494" s="15" t="s">
        <v>45</v>
      </c>
      <c r="G4494" s="15" t="s">
        <v>46</v>
      </c>
      <c r="H4494" s="18">
        <v>54114</v>
      </c>
      <c r="I4494" s="83"/>
    </row>
    <row r="4495" spans="1:9">
      <c r="A4495" s="21" t="s">
        <v>1034</v>
      </c>
      <c r="B4495" s="81">
        <v>37.5</v>
      </c>
      <c r="C4495" s="15" t="s">
        <v>44</v>
      </c>
      <c r="D4495" s="9" t="s">
        <v>13</v>
      </c>
      <c r="E4495" s="9" t="s">
        <v>6</v>
      </c>
      <c r="F4495" s="15" t="s">
        <v>45</v>
      </c>
      <c r="G4495" s="15" t="s">
        <v>46</v>
      </c>
      <c r="H4495" s="18">
        <v>54114</v>
      </c>
      <c r="I4495" s="83">
        <f>B4495+B4482+B4481+B4480+B4479+B4477+B4476+B4475+B4474+B4473+B4478+B4483+B4484+B4485+B4486+B4487+B4488+B4489+B4490+B4491+B4492+B4493+B4494</f>
        <v>999.25</v>
      </c>
    </row>
    <row r="4496" spans="1:9">
      <c r="A4496" s="22" t="s">
        <v>730</v>
      </c>
      <c r="B4496" s="81">
        <v>380</v>
      </c>
      <c r="C4496" s="15" t="s">
        <v>44</v>
      </c>
      <c r="D4496" s="9" t="s">
        <v>13</v>
      </c>
      <c r="E4496" s="9" t="s">
        <v>6</v>
      </c>
      <c r="F4496" s="15" t="s">
        <v>45</v>
      </c>
      <c r="G4496" s="15" t="s">
        <v>46</v>
      </c>
      <c r="H4496" s="18">
        <v>54115</v>
      </c>
      <c r="I4496" s="83"/>
    </row>
    <row r="4497" spans="1:9">
      <c r="A4497" s="21" t="s">
        <v>3543</v>
      </c>
      <c r="B4497" s="81">
        <v>80</v>
      </c>
      <c r="C4497" s="15" t="s">
        <v>44</v>
      </c>
      <c r="D4497" s="9" t="s">
        <v>13</v>
      </c>
      <c r="E4497" s="9" t="s">
        <v>6</v>
      </c>
      <c r="F4497" s="15" t="s">
        <v>45</v>
      </c>
      <c r="G4497" s="15" t="s">
        <v>46</v>
      </c>
      <c r="H4497" s="18">
        <v>54115</v>
      </c>
      <c r="I4497" s="83">
        <f>B4497+B4496</f>
        <v>460</v>
      </c>
    </row>
    <row r="4498" spans="1:9">
      <c r="A4498" s="22" t="s">
        <v>3553</v>
      </c>
      <c r="B4498" s="81">
        <v>360</v>
      </c>
      <c r="C4498" s="73" t="s">
        <v>44</v>
      </c>
      <c r="D4498" s="9" t="s">
        <v>13</v>
      </c>
      <c r="E4498" s="9" t="s">
        <v>6</v>
      </c>
      <c r="F4498" s="73" t="s">
        <v>45</v>
      </c>
      <c r="G4498" s="73" t="s">
        <v>46</v>
      </c>
      <c r="H4498" s="18">
        <v>54199</v>
      </c>
      <c r="I4498" s="83"/>
    </row>
    <row r="4499" spans="1:9">
      <c r="A4499" s="22" t="s">
        <v>3554</v>
      </c>
      <c r="B4499" s="81">
        <v>450</v>
      </c>
      <c r="C4499" s="73" t="s">
        <v>44</v>
      </c>
      <c r="D4499" s="9" t="s">
        <v>13</v>
      </c>
      <c r="E4499" s="9" t="s">
        <v>6</v>
      </c>
      <c r="F4499" s="73" t="s">
        <v>45</v>
      </c>
      <c r="G4499" s="73" t="s">
        <v>46</v>
      </c>
      <c r="H4499" s="18">
        <v>54199</v>
      </c>
      <c r="I4499" s="83"/>
    </row>
    <row r="4500" spans="1:9">
      <c r="A4500" s="22" t="s">
        <v>3555</v>
      </c>
      <c r="B4500" s="81">
        <v>270</v>
      </c>
      <c r="C4500" s="73" t="s">
        <v>44</v>
      </c>
      <c r="D4500" s="9" t="s">
        <v>13</v>
      </c>
      <c r="E4500" s="9" t="s">
        <v>6</v>
      </c>
      <c r="F4500" s="73" t="s">
        <v>45</v>
      </c>
      <c r="G4500" s="73" t="s">
        <v>46</v>
      </c>
      <c r="H4500" s="18">
        <v>54199</v>
      </c>
      <c r="I4500" s="83">
        <f>B4500+B4498+B4499</f>
        <v>1080</v>
      </c>
    </row>
    <row r="4501" spans="1:9">
      <c r="A4501" s="22" t="s">
        <v>1040</v>
      </c>
      <c r="B4501" s="81">
        <v>50</v>
      </c>
      <c r="C4501" s="73" t="s">
        <v>44</v>
      </c>
      <c r="D4501" s="9" t="s">
        <v>13</v>
      </c>
      <c r="E4501" s="9" t="s">
        <v>6</v>
      </c>
      <c r="F4501" s="73" t="s">
        <v>45</v>
      </c>
      <c r="G4501" s="73" t="s">
        <v>46</v>
      </c>
      <c r="H4501" s="18">
        <v>54313</v>
      </c>
      <c r="I4501" s="83">
        <f>B4501</f>
        <v>50</v>
      </c>
    </row>
    <row r="4502" spans="1:9">
      <c r="A4502" s="22" t="s">
        <v>3635</v>
      </c>
      <c r="B4502" s="81">
        <v>1500</v>
      </c>
      <c r="C4502" s="73" t="s">
        <v>44</v>
      </c>
      <c r="D4502" s="9" t="s">
        <v>13</v>
      </c>
      <c r="E4502" s="9" t="s">
        <v>6</v>
      </c>
      <c r="F4502" s="73" t="s">
        <v>45</v>
      </c>
      <c r="G4502" s="73" t="s">
        <v>46</v>
      </c>
      <c r="H4502" s="18">
        <v>54399</v>
      </c>
      <c r="I4502" s="83"/>
    </row>
    <row r="4503" spans="1:9">
      <c r="A4503" s="22" t="s">
        <v>3636</v>
      </c>
      <c r="B4503" s="81">
        <v>4800</v>
      </c>
      <c r="C4503" s="73" t="s">
        <v>44</v>
      </c>
      <c r="D4503" s="9" t="s">
        <v>13</v>
      </c>
      <c r="E4503" s="9" t="s">
        <v>6</v>
      </c>
      <c r="F4503" s="73" t="s">
        <v>45</v>
      </c>
      <c r="G4503" s="73" t="s">
        <v>46</v>
      </c>
      <c r="H4503" s="18">
        <v>54399</v>
      </c>
      <c r="I4503" s="83"/>
    </row>
    <row r="4504" spans="1:9">
      <c r="A4504" s="22" t="s">
        <v>3637</v>
      </c>
      <c r="B4504" s="81">
        <v>1500</v>
      </c>
      <c r="C4504" s="73" t="s">
        <v>44</v>
      </c>
      <c r="D4504" s="9" t="s">
        <v>13</v>
      </c>
      <c r="E4504" s="9" t="s">
        <v>6</v>
      </c>
      <c r="F4504" s="73" t="s">
        <v>45</v>
      </c>
      <c r="G4504" s="73" t="s">
        <v>46</v>
      </c>
      <c r="H4504" s="18">
        <v>54399</v>
      </c>
      <c r="I4504" s="83">
        <f>B4504+B4502+B4503</f>
        <v>7800</v>
      </c>
    </row>
    <row r="4505" spans="1:9">
      <c r="A4505" s="96" t="s">
        <v>3542</v>
      </c>
      <c r="B4505" s="81">
        <v>120</v>
      </c>
      <c r="C4505" s="15" t="s">
        <v>44</v>
      </c>
      <c r="D4505" s="9" t="s">
        <v>13</v>
      </c>
      <c r="E4505" s="9" t="s">
        <v>6</v>
      </c>
      <c r="F4505" s="15" t="s">
        <v>45</v>
      </c>
      <c r="G4505" s="15" t="s">
        <v>46</v>
      </c>
      <c r="H4505" s="18">
        <v>61101</v>
      </c>
      <c r="I4505" s="83"/>
    </row>
    <row r="4506" spans="1:9">
      <c r="A4506" s="96" t="s">
        <v>1042</v>
      </c>
      <c r="B4506" s="81">
        <v>300</v>
      </c>
      <c r="C4506" s="15" t="s">
        <v>44</v>
      </c>
      <c r="D4506" s="9" t="s">
        <v>13</v>
      </c>
      <c r="E4506" s="9" t="s">
        <v>6</v>
      </c>
      <c r="F4506" s="15" t="s">
        <v>45</v>
      </c>
      <c r="G4506" s="15" t="s">
        <v>46</v>
      </c>
      <c r="H4506" s="18">
        <v>61101</v>
      </c>
      <c r="I4506" s="83"/>
    </row>
    <row r="4507" spans="1:9">
      <c r="A4507" s="96" t="s">
        <v>3545</v>
      </c>
      <c r="B4507" s="81">
        <v>200</v>
      </c>
      <c r="C4507" s="15" t="s">
        <v>44</v>
      </c>
      <c r="D4507" s="9" t="s">
        <v>13</v>
      </c>
      <c r="E4507" s="9" t="s">
        <v>6</v>
      </c>
      <c r="F4507" s="15" t="s">
        <v>45</v>
      </c>
      <c r="G4507" s="15" t="s">
        <v>46</v>
      </c>
      <c r="H4507" s="18">
        <v>61101</v>
      </c>
      <c r="I4507" s="83">
        <f>B4507+B4505+B4506</f>
        <v>620</v>
      </c>
    </row>
    <row r="4508" spans="1:9">
      <c r="A4508" s="21" t="s">
        <v>887</v>
      </c>
      <c r="B4508" s="81">
        <v>50</v>
      </c>
      <c r="C4508" s="15" t="s">
        <v>44</v>
      </c>
      <c r="D4508" s="9" t="s">
        <v>13</v>
      </c>
      <c r="E4508" s="9" t="s">
        <v>6</v>
      </c>
      <c r="F4508" s="15" t="s">
        <v>45</v>
      </c>
      <c r="G4508" s="15" t="s">
        <v>46</v>
      </c>
      <c r="H4508" s="18">
        <v>61102</v>
      </c>
      <c r="I4508" s="83">
        <f>B4508</f>
        <v>50</v>
      </c>
    </row>
    <row r="4509" spans="1:9">
      <c r="A4509" s="21" t="s">
        <v>815</v>
      </c>
      <c r="B4509" s="81">
        <v>900</v>
      </c>
      <c r="C4509" s="15" t="s">
        <v>44</v>
      </c>
      <c r="D4509" s="9" t="s">
        <v>13</v>
      </c>
      <c r="E4509" s="9" t="s">
        <v>6</v>
      </c>
      <c r="F4509" s="15" t="s">
        <v>45</v>
      </c>
      <c r="G4509" s="15" t="s">
        <v>46</v>
      </c>
      <c r="H4509" s="18">
        <v>61104</v>
      </c>
      <c r="I4509" s="83"/>
    </row>
    <row r="4510" spans="1:9">
      <c r="A4510" s="21" t="s">
        <v>3544</v>
      </c>
      <c r="B4510" s="81">
        <v>150</v>
      </c>
      <c r="C4510" s="15" t="s">
        <v>44</v>
      </c>
      <c r="D4510" s="9" t="s">
        <v>13</v>
      </c>
      <c r="E4510" s="9" t="s">
        <v>6</v>
      </c>
      <c r="F4510" s="15" t="s">
        <v>45</v>
      </c>
      <c r="G4510" s="15" t="s">
        <v>46</v>
      </c>
      <c r="H4510" s="18">
        <v>61104</v>
      </c>
      <c r="I4510" s="83"/>
    </row>
    <row r="4511" spans="1:9">
      <c r="A4511" s="21" t="s">
        <v>3317</v>
      </c>
      <c r="B4511" s="81">
        <v>800</v>
      </c>
      <c r="C4511" s="15" t="s">
        <v>44</v>
      </c>
      <c r="D4511" s="9" t="s">
        <v>13</v>
      </c>
      <c r="E4511" s="9" t="s">
        <v>6</v>
      </c>
      <c r="F4511" s="15" t="s">
        <v>45</v>
      </c>
      <c r="G4511" s="15" t="s">
        <v>46</v>
      </c>
      <c r="H4511" s="18">
        <v>61104</v>
      </c>
      <c r="I4511" s="83">
        <f>B4509+B4510+B4511</f>
        <v>1850</v>
      </c>
    </row>
    <row r="4512" spans="1:9" ht="21" customHeight="1">
      <c r="A4512" s="187" t="s">
        <v>3466</v>
      </c>
      <c r="B4512" s="184">
        <f>SUM(B4414:B4511)</f>
        <v>114528.89</v>
      </c>
      <c r="C4512" s="140"/>
      <c r="D4512" s="140"/>
      <c r="E4512" s="140"/>
      <c r="F4512" s="140"/>
      <c r="G4512" s="140"/>
      <c r="H4512" s="139"/>
      <c r="I4512" s="141">
        <f>I4508+I4500+I4497+I4495+I4469+I4462+I4444+I4432+I4426+I4425+I4419+I4438+I4511+I4445+I4446+I4507+I4501+I4472+I4467+I4450+I4448+I4504</f>
        <v>114528.89</v>
      </c>
    </row>
    <row r="4554" spans="1:9" ht="21.75" customHeight="1" thickBot="1">
      <c r="A4554" s="323" t="s">
        <v>3702</v>
      </c>
      <c r="B4554" s="112"/>
      <c r="C4554" s="113"/>
      <c r="D4554" s="114"/>
      <c r="E4554" s="114"/>
      <c r="F4554" s="114"/>
      <c r="G4554" s="114"/>
      <c r="H4554" s="35"/>
      <c r="I4554" s="36"/>
    </row>
    <row r="4555" spans="1:9" ht="30.75" customHeight="1" thickTop="1">
      <c r="A4555" s="319" t="s">
        <v>35</v>
      </c>
      <c r="B4555" s="37" t="s">
        <v>36</v>
      </c>
      <c r="C4555" s="5" t="s">
        <v>37</v>
      </c>
      <c r="D4555" s="5" t="s">
        <v>38</v>
      </c>
      <c r="E4555" s="5" t="s">
        <v>39</v>
      </c>
      <c r="F4555" s="5" t="s">
        <v>40</v>
      </c>
      <c r="G4555" s="5" t="s">
        <v>41</v>
      </c>
      <c r="H4555" s="115" t="s">
        <v>42</v>
      </c>
      <c r="I4555" s="138" t="s">
        <v>43</v>
      </c>
    </row>
    <row r="4556" spans="1:9" ht="17.25" customHeight="1">
      <c r="A4556" s="19" t="s">
        <v>3934</v>
      </c>
      <c r="B4556" s="14">
        <v>7164</v>
      </c>
      <c r="C4556" s="12">
        <v>1</v>
      </c>
      <c r="D4556" s="9" t="s">
        <v>13</v>
      </c>
      <c r="E4556" s="9" t="s">
        <v>6</v>
      </c>
      <c r="F4556" s="9" t="s">
        <v>45</v>
      </c>
      <c r="G4556" s="9" t="s">
        <v>46</v>
      </c>
      <c r="H4556" s="9" t="s">
        <v>153</v>
      </c>
      <c r="I4556" s="83">
        <f t="shared" ref="I4556:I4563" si="32">B4556</f>
        <v>7164</v>
      </c>
    </row>
    <row r="4557" spans="1:9" ht="27" customHeight="1">
      <c r="A4557" s="30" t="s">
        <v>3933</v>
      </c>
      <c r="B4557" s="14">
        <v>597</v>
      </c>
      <c r="C4557" s="12">
        <v>1</v>
      </c>
      <c r="D4557" s="9" t="s">
        <v>13</v>
      </c>
      <c r="E4557" s="9" t="s">
        <v>6</v>
      </c>
      <c r="F4557" s="9" t="s">
        <v>44</v>
      </c>
      <c r="G4557" s="9" t="s">
        <v>3291</v>
      </c>
      <c r="H4557" s="9" t="s">
        <v>155</v>
      </c>
      <c r="I4557" s="83">
        <f t="shared" si="32"/>
        <v>597</v>
      </c>
    </row>
    <row r="4558" spans="1:9">
      <c r="A4558" s="20" t="s">
        <v>2967</v>
      </c>
      <c r="B4558" s="14">
        <v>300</v>
      </c>
      <c r="C4558" s="12">
        <v>1</v>
      </c>
      <c r="D4558" s="9" t="s">
        <v>13</v>
      </c>
      <c r="E4558" s="9" t="s">
        <v>6</v>
      </c>
      <c r="F4558" s="9" t="s">
        <v>44</v>
      </c>
      <c r="G4558" s="9" t="s">
        <v>3291</v>
      </c>
      <c r="H4558" s="9" t="s">
        <v>156</v>
      </c>
      <c r="I4558" s="83">
        <f t="shared" si="32"/>
        <v>300</v>
      </c>
    </row>
    <row r="4559" spans="1:9" ht="25.5" customHeight="1">
      <c r="A4559" s="107" t="s">
        <v>4145</v>
      </c>
      <c r="B4559" s="14">
        <v>582.08000000000004</v>
      </c>
      <c r="C4559" s="12">
        <v>1</v>
      </c>
      <c r="D4559" s="9" t="s">
        <v>13</v>
      </c>
      <c r="E4559" s="9" t="s">
        <v>6</v>
      </c>
      <c r="F4559" s="9" t="s">
        <v>45</v>
      </c>
      <c r="G4559" s="9" t="s">
        <v>46</v>
      </c>
      <c r="H4559" s="9" t="s">
        <v>157</v>
      </c>
      <c r="I4559" s="83">
        <f t="shared" si="32"/>
        <v>582.08000000000004</v>
      </c>
    </row>
    <row r="4560" spans="1:9" ht="24.75" customHeight="1">
      <c r="A4560" s="85" t="s">
        <v>4618</v>
      </c>
      <c r="B4560" s="81">
        <v>77.61</v>
      </c>
      <c r="C4560" s="15" t="s">
        <v>44</v>
      </c>
      <c r="D4560" s="9" t="s">
        <v>13</v>
      </c>
      <c r="E4560" s="9" t="s">
        <v>6</v>
      </c>
      <c r="F4560" s="15" t="s">
        <v>45</v>
      </c>
      <c r="G4560" s="15" t="s">
        <v>46</v>
      </c>
      <c r="H4560" s="9" t="s">
        <v>157</v>
      </c>
      <c r="I4560" s="83">
        <f>B4560</f>
        <v>77.61</v>
      </c>
    </row>
    <row r="4561" spans="1:9" ht="26.25" customHeight="1">
      <c r="A4561" s="107" t="s">
        <v>4144</v>
      </c>
      <c r="B4561" s="14">
        <v>601.48</v>
      </c>
      <c r="C4561" s="12">
        <v>1</v>
      </c>
      <c r="D4561" s="9" t="s">
        <v>13</v>
      </c>
      <c r="E4561" s="9" t="s">
        <v>6</v>
      </c>
      <c r="F4561" s="9" t="s">
        <v>45</v>
      </c>
      <c r="G4561" s="9" t="s">
        <v>46</v>
      </c>
      <c r="H4561" s="9" t="s">
        <v>161</v>
      </c>
      <c r="I4561" s="83">
        <f t="shared" si="32"/>
        <v>601.48</v>
      </c>
    </row>
    <row r="4562" spans="1:9" ht="26.25" customHeight="1">
      <c r="A4562" s="20" t="s">
        <v>2997</v>
      </c>
      <c r="B4562" s="14">
        <v>125</v>
      </c>
      <c r="C4562" s="12">
        <v>1</v>
      </c>
      <c r="D4562" s="9" t="s">
        <v>13</v>
      </c>
      <c r="E4562" s="9" t="s">
        <v>6</v>
      </c>
      <c r="F4562" s="9" t="s">
        <v>44</v>
      </c>
      <c r="G4562" s="9" t="s">
        <v>3291</v>
      </c>
      <c r="H4562" s="9" t="s">
        <v>164</v>
      </c>
      <c r="I4562" s="83">
        <f t="shared" si="32"/>
        <v>125</v>
      </c>
    </row>
    <row r="4563" spans="1:9" ht="27" customHeight="1">
      <c r="A4563" s="20" t="s">
        <v>2968</v>
      </c>
      <c r="B4563" s="14">
        <v>60</v>
      </c>
      <c r="C4563" s="12">
        <v>1</v>
      </c>
      <c r="D4563" s="9" t="s">
        <v>13</v>
      </c>
      <c r="E4563" s="9" t="s">
        <v>6</v>
      </c>
      <c r="F4563" s="9" t="s">
        <v>44</v>
      </c>
      <c r="G4563" s="9" t="s">
        <v>3291</v>
      </c>
      <c r="H4563" s="9" t="s">
        <v>164</v>
      </c>
      <c r="I4563" s="83">
        <f t="shared" si="32"/>
        <v>60</v>
      </c>
    </row>
    <row r="4564" spans="1:9">
      <c r="A4564" s="20" t="s">
        <v>2841</v>
      </c>
      <c r="B4564" s="14">
        <v>3800</v>
      </c>
      <c r="C4564" s="15" t="s">
        <v>44</v>
      </c>
      <c r="D4564" s="9" t="s">
        <v>13</v>
      </c>
      <c r="E4564" s="9" t="s">
        <v>6</v>
      </c>
      <c r="F4564" s="15" t="s">
        <v>45</v>
      </c>
      <c r="G4564" s="15" t="s">
        <v>46</v>
      </c>
      <c r="H4564" s="9" t="s">
        <v>208</v>
      </c>
      <c r="I4564" s="83">
        <f>B4564</f>
        <v>3800</v>
      </c>
    </row>
    <row r="4565" spans="1:9">
      <c r="A4565" s="20" t="s">
        <v>800</v>
      </c>
      <c r="B4565" s="14">
        <v>30</v>
      </c>
      <c r="C4565" s="73" t="s">
        <v>44</v>
      </c>
      <c r="D4565" s="9" t="s">
        <v>13</v>
      </c>
      <c r="E4565" s="9" t="s">
        <v>6</v>
      </c>
      <c r="F4565" s="73" t="s">
        <v>45</v>
      </c>
      <c r="G4565" s="73" t="s">
        <v>46</v>
      </c>
      <c r="H4565" s="18">
        <v>54105</v>
      </c>
      <c r="I4565" s="83"/>
    </row>
    <row r="4566" spans="1:9">
      <c r="A4566" s="20" t="s">
        <v>402</v>
      </c>
      <c r="B4566" s="14">
        <v>25</v>
      </c>
      <c r="C4566" s="73" t="s">
        <v>44</v>
      </c>
      <c r="D4566" s="9" t="s">
        <v>13</v>
      </c>
      <c r="E4566" s="9" t="s">
        <v>6</v>
      </c>
      <c r="F4566" s="73" t="s">
        <v>45</v>
      </c>
      <c r="G4566" s="73" t="s">
        <v>46</v>
      </c>
      <c r="H4566" s="18">
        <v>54105</v>
      </c>
      <c r="I4566" s="83"/>
    </row>
    <row r="4567" spans="1:9">
      <c r="A4567" s="21" t="s">
        <v>519</v>
      </c>
      <c r="B4567" s="81">
        <v>20</v>
      </c>
      <c r="C4567" s="73" t="s">
        <v>44</v>
      </c>
      <c r="D4567" s="9" t="s">
        <v>13</v>
      </c>
      <c r="E4567" s="9" t="s">
        <v>6</v>
      </c>
      <c r="F4567" s="73" t="s">
        <v>45</v>
      </c>
      <c r="G4567" s="73" t="s">
        <v>46</v>
      </c>
      <c r="H4567" s="18">
        <v>54105</v>
      </c>
      <c r="I4567" s="83">
        <f>B4567+B4566+B4565</f>
        <v>75</v>
      </c>
    </row>
    <row r="4568" spans="1:9">
      <c r="A4568" s="21" t="s">
        <v>747</v>
      </c>
      <c r="B4568" s="81">
        <v>4</v>
      </c>
      <c r="C4568" s="73" t="s">
        <v>44</v>
      </c>
      <c r="D4568" s="9" t="s">
        <v>13</v>
      </c>
      <c r="E4568" s="9" t="s">
        <v>6</v>
      </c>
      <c r="F4568" s="73" t="s">
        <v>45</v>
      </c>
      <c r="G4568" s="73" t="s">
        <v>46</v>
      </c>
      <c r="H4568" s="18">
        <v>54107</v>
      </c>
      <c r="I4568" s="83">
        <f>B4568</f>
        <v>4</v>
      </c>
    </row>
    <row r="4569" spans="1:9">
      <c r="A4569" s="22" t="s">
        <v>801</v>
      </c>
      <c r="B4569" s="81">
        <v>6</v>
      </c>
      <c r="C4569" s="73" t="s">
        <v>44</v>
      </c>
      <c r="D4569" s="9" t="s">
        <v>13</v>
      </c>
      <c r="E4569" s="9" t="s">
        <v>6</v>
      </c>
      <c r="F4569" s="73" t="s">
        <v>45</v>
      </c>
      <c r="G4569" s="73" t="s">
        <v>46</v>
      </c>
      <c r="H4569" s="18">
        <v>54114</v>
      </c>
      <c r="I4569" s="82"/>
    </row>
    <row r="4570" spans="1:9">
      <c r="A4570" s="21" t="s">
        <v>802</v>
      </c>
      <c r="B4570" s="81">
        <v>8</v>
      </c>
      <c r="C4570" s="73" t="s">
        <v>44</v>
      </c>
      <c r="D4570" s="9" t="s">
        <v>13</v>
      </c>
      <c r="E4570" s="9" t="s">
        <v>6</v>
      </c>
      <c r="F4570" s="73" t="s">
        <v>45</v>
      </c>
      <c r="G4570" s="73" t="s">
        <v>46</v>
      </c>
      <c r="H4570" s="18">
        <v>54114</v>
      </c>
      <c r="I4570" s="82"/>
    </row>
    <row r="4571" spans="1:9">
      <c r="A4571" s="21" t="s">
        <v>636</v>
      </c>
      <c r="B4571" s="81">
        <v>3</v>
      </c>
      <c r="C4571" s="73" t="s">
        <v>44</v>
      </c>
      <c r="D4571" s="9" t="s">
        <v>13</v>
      </c>
      <c r="E4571" s="9" t="s">
        <v>6</v>
      </c>
      <c r="F4571" s="73" t="s">
        <v>45</v>
      </c>
      <c r="G4571" s="73" t="s">
        <v>46</v>
      </c>
      <c r="H4571" s="18">
        <v>54114</v>
      </c>
      <c r="I4571" s="82"/>
    </row>
    <row r="4572" spans="1:9" ht="15.75" customHeight="1">
      <c r="A4572" s="22" t="s">
        <v>803</v>
      </c>
      <c r="B4572" s="81">
        <v>2.4</v>
      </c>
      <c r="C4572" s="15" t="s">
        <v>44</v>
      </c>
      <c r="D4572" s="9" t="s">
        <v>13</v>
      </c>
      <c r="E4572" s="9" t="s">
        <v>6</v>
      </c>
      <c r="F4572" s="15" t="s">
        <v>45</v>
      </c>
      <c r="G4572" s="15" t="s">
        <v>46</v>
      </c>
      <c r="H4572" s="15" t="s">
        <v>175</v>
      </c>
      <c r="I4572" s="82"/>
    </row>
    <row r="4573" spans="1:9">
      <c r="A4573" s="22" t="s">
        <v>804</v>
      </c>
      <c r="B4573" s="81">
        <v>3</v>
      </c>
      <c r="C4573" s="15" t="s">
        <v>44</v>
      </c>
      <c r="D4573" s="9" t="s">
        <v>13</v>
      </c>
      <c r="E4573" s="9" t="s">
        <v>6</v>
      </c>
      <c r="F4573" s="15" t="s">
        <v>45</v>
      </c>
      <c r="G4573" s="15" t="s">
        <v>46</v>
      </c>
      <c r="H4573" s="18">
        <v>54114</v>
      </c>
      <c r="I4573" s="82"/>
    </row>
    <row r="4574" spans="1:9">
      <c r="A4574" s="21" t="s">
        <v>373</v>
      </c>
      <c r="B4574" s="17">
        <v>2</v>
      </c>
      <c r="C4574" s="73" t="s">
        <v>44</v>
      </c>
      <c r="D4574" s="9" t="s">
        <v>13</v>
      </c>
      <c r="E4574" s="9" t="s">
        <v>6</v>
      </c>
      <c r="F4574" s="73" t="s">
        <v>45</v>
      </c>
      <c r="G4574" s="73" t="s">
        <v>46</v>
      </c>
      <c r="H4574" s="15">
        <v>54114</v>
      </c>
      <c r="I4574" s="82"/>
    </row>
    <row r="4575" spans="1:9">
      <c r="A4575" s="21" t="s">
        <v>806</v>
      </c>
      <c r="B4575" s="17">
        <v>3</v>
      </c>
      <c r="C4575" s="15" t="s">
        <v>44</v>
      </c>
      <c r="D4575" s="9" t="s">
        <v>13</v>
      </c>
      <c r="E4575" s="9" t="s">
        <v>6</v>
      </c>
      <c r="F4575" s="15" t="s">
        <v>45</v>
      </c>
      <c r="G4575" s="15" t="s">
        <v>46</v>
      </c>
      <c r="H4575" s="18">
        <v>54114</v>
      </c>
      <c r="I4575" s="82"/>
    </row>
    <row r="4576" spans="1:9">
      <c r="A4576" s="21" t="s">
        <v>541</v>
      </c>
      <c r="B4576" s="17">
        <v>8</v>
      </c>
      <c r="C4576" s="15" t="s">
        <v>44</v>
      </c>
      <c r="D4576" s="9" t="s">
        <v>13</v>
      </c>
      <c r="E4576" s="9" t="s">
        <v>6</v>
      </c>
      <c r="F4576" s="15" t="s">
        <v>45</v>
      </c>
      <c r="G4576" s="15" t="s">
        <v>46</v>
      </c>
      <c r="H4576" s="18">
        <v>54114</v>
      </c>
      <c r="I4576" s="82"/>
    </row>
    <row r="4577" spans="1:10">
      <c r="A4577" s="21" t="s">
        <v>807</v>
      </c>
      <c r="B4577" s="17">
        <v>2.5</v>
      </c>
      <c r="C4577" s="15" t="s">
        <v>44</v>
      </c>
      <c r="D4577" s="9" t="s">
        <v>13</v>
      </c>
      <c r="E4577" s="9" t="s">
        <v>6</v>
      </c>
      <c r="F4577" s="15" t="s">
        <v>45</v>
      </c>
      <c r="G4577" s="15" t="s">
        <v>46</v>
      </c>
      <c r="H4577" s="18">
        <v>54114</v>
      </c>
      <c r="I4577" s="82"/>
    </row>
    <row r="4578" spans="1:10">
      <c r="A4578" s="21" t="s">
        <v>808</v>
      </c>
      <c r="B4578" s="17">
        <v>3.75</v>
      </c>
      <c r="C4578" s="15" t="s">
        <v>44</v>
      </c>
      <c r="D4578" s="9" t="s">
        <v>13</v>
      </c>
      <c r="E4578" s="9" t="s">
        <v>6</v>
      </c>
      <c r="F4578" s="15" t="s">
        <v>45</v>
      </c>
      <c r="G4578" s="15" t="s">
        <v>46</v>
      </c>
      <c r="H4578" s="18">
        <v>54114</v>
      </c>
      <c r="I4578" s="82"/>
    </row>
    <row r="4579" spans="1:10">
      <c r="A4579" s="21" t="s">
        <v>809</v>
      </c>
      <c r="B4579" s="17">
        <v>3.75</v>
      </c>
      <c r="C4579" s="15" t="s">
        <v>44</v>
      </c>
      <c r="D4579" s="9" t="s">
        <v>13</v>
      </c>
      <c r="E4579" s="9" t="s">
        <v>6</v>
      </c>
      <c r="F4579" s="15" t="s">
        <v>45</v>
      </c>
      <c r="G4579" s="15" t="s">
        <v>46</v>
      </c>
      <c r="H4579" s="18">
        <v>54114</v>
      </c>
      <c r="I4579" s="82"/>
    </row>
    <row r="4580" spans="1:10">
      <c r="A4580" s="21" t="s">
        <v>810</v>
      </c>
      <c r="B4580" s="17">
        <v>3.75</v>
      </c>
      <c r="C4580" s="15" t="s">
        <v>44</v>
      </c>
      <c r="D4580" s="9" t="s">
        <v>13</v>
      </c>
      <c r="E4580" s="9" t="s">
        <v>6</v>
      </c>
      <c r="F4580" s="15" t="s">
        <v>45</v>
      </c>
      <c r="G4580" s="15" t="s">
        <v>46</v>
      </c>
      <c r="H4580" s="18">
        <v>54114</v>
      </c>
      <c r="I4580" s="82"/>
    </row>
    <row r="4581" spans="1:10">
      <c r="A4581" s="21" t="s">
        <v>811</v>
      </c>
      <c r="B4581" s="17">
        <v>3</v>
      </c>
      <c r="C4581" s="15" t="s">
        <v>44</v>
      </c>
      <c r="D4581" s="9" t="s">
        <v>13</v>
      </c>
      <c r="E4581" s="9" t="s">
        <v>6</v>
      </c>
      <c r="F4581" s="15" t="s">
        <v>45</v>
      </c>
      <c r="G4581" s="15" t="s">
        <v>46</v>
      </c>
      <c r="H4581" s="18">
        <v>54114</v>
      </c>
      <c r="I4581" s="82"/>
    </row>
    <row r="4582" spans="1:10">
      <c r="A4582" s="21" t="s">
        <v>812</v>
      </c>
      <c r="B4582" s="17">
        <v>16</v>
      </c>
      <c r="C4582" s="15" t="s">
        <v>44</v>
      </c>
      <c r="D4582" s="9" t="s">
        <v>13</v>
      </c>
      <c r="E4582" s="9" t="s">
        <v>6</v>
      </c>
      <c r="F4582" s="15" t="s">
        <v>45</v>
      </c>
      <c r="G4582" s="15" t="s">
        <v>46</v>
      </c>
      <c r="H4582" s="18">
        <v>54114</v>
      </c>
      <c r="I4582" s="83">
        <f>B4582+B4575+B4574+B4573+B4572+B4571+B4570+B4569+B4577+B4576+B4581+B4580+B4579+B4578</f>
        <v>68.150000000000006</v>
      </c>
    </row>
    <row r="4583" spans="1:10">
      <c r="A4583" s="21" t="s">
        <v>241</v>
      </c>
      <c r="B4583" s="17">
        <v>5</v>
      </c>
      <c r="C4583" s="15" t="s">
        <v>44</v>
      </c>
      <c r="D4583" s="9" t="s">
        <v>13</v>
      </c>
      <c r="E4583" s="9" t="s">
        <v>6</v>
      </c>
      <c r="F4583" s="15" t="s">
        <v>45</v>
      </c>
      <c r="G4583" s="15" t="s">
        <v>46</v>
      </c>
      <c r="H4583" s="18">
        <v>54115</v>
      </c>
      <c r="I4583" s="83"/>
    </row>
    <row r="4584" spans="1:10">
      <c r="A4584" s="21" t="s">
        <v>813</v>
      </c>
      <c r="B4584" s="17">
        <v>30</v>
      </c>
      <c r="C4584" s="15" t="s">
        <v>44</v>
      </c>
      <c r="D4584" s="9" t="s">
        <v>13</v>
      </c>
      <c r="E4584" s="9" t="s">
        <v>6</v>
      </c>
      <c r="F4584" s="15" t="s">
        <v>45</v>
      </c>
      <c r="G4584" s="15" t="s">
        <v>46</v>
      </c>
      <c r="H4584" s="18">
        <v>54115</v>
      </c>
      <c r="I4584" s="83">
        <f>B4584+B4583</f>
        <v>35</v>
      </c>
    </row>
    <row r="4585" spans="1:10">
      <c r="A4585" s="21" t="s">
        <v>719</v>
      </c>
      <c r="B4585" s="17">
        <v>5</v>
      </c>
      <c r="C4585" s="15" t="s">
        <v>44</v>
      </c>
      <c r="D4585" s="9" t="s">
        <v>13</v>
      </c>
      <c r="E4585" s="9" t="s">
        <v>6</v>
      </c>
      <c r="F4585" s="15" t="s">
        <v>45</v>
      </c>
      <c r="G4585" s="15" t="s">
        <v>46</v>
      </c>
      <c r="H4585" s="18">
        <v>54199</v>
      </c>
      <c r="I4585" s="83">
        <f>B4585</f>
        <v>5</v>
      </c>
    </row>
    <row r="4586" spans="1:10">
      <c r="A4586" s="21" t="s">
        <v>814</v>
      </c>
      <c r="B4586" s="17">
        <v>15</v>
      </c>
      <c r="C4586" s="15" t="s">
        <v>44</v>
      </c>
      <c r="D4586" s="9" t="s">
        <v>13</v>
      </c>
      <c r="E4586" s="9" t="s">
        <v>6</v>
      </c>
      <c r="F4586" s="15" t="s">
        <v>45</v>
      </c>
      <c r="G4586" s="15" t="s">
        <v>46</v>
      </c>
      <c r="H4586" s="18">
        <v>54313</v>
      </c>
      <c r="I4586" s="83">
        <f>B4586</f>
        <v>15</v>
      </c>
    </row>
    <row r="4587" spans="1:10" ht="15.75" thickBot="1">
      <c r="A4587" s="21" t="s">
        <v>720</v>
      </c>
      <c r="B4587" s="17">
        <v>1500</v>
      </c>
      <c r="C4587" s="69" t="s">
        <v>44</v>
      </c>
      <c r="D4587" s="9" t="s">
        <v>13</v>
      </c>
      <c r="E4587" s="9" t="s">
        <v>6</v>
      </c>
      <c r="F4587" s="69" t="s">
        <v>45</v>
      </c>
      <c r="G4587" s="69" t="s">
        <v>46</v>
      </c>
      <c r="H4587" s="18">
        <v>54505</v>
      </c>
      <c r="I4587" s="83">
        <f>B4587</f>
        <v>1500</v>
      </c>
    </row>
    <row r="4588" spans="1:10" ht="18" thickTop="1" thickBot="1">
      <c r="A4588" s="178" t="s">
        <v>3467</v>
      </c>
      <c r="B4588" s="38">
        <f>SUM(B4556:B4587)</f>
        <v>15009.32</v>
      </c>
      <c r="C4588" s="39"/>
      <c r="D4588" s="39"/>
      <c r="E4588" s="39"/>
      <c r="F4588" s="39"/>
      <c r="G4588" s="39"/>
      <c r="H4588" s="45"/>
      <c r="I4588" s="120">
        <f>SUM(I4556:I4587)</f>
        <v>15009.32</v>
      </c>
    </row>
    <row r="4589" spans="1:10" ht="21" customHeight="1" thickTop="1" thickBot="1">
      <c r="A4589" s="350" t="s">
        <v>2542</v>
      </c>
      <c r="B4589" s="215">
        <f>B3337+B3552+B3652+B3764+B3882+B4010+B4118+B4245+B4389+B4512+B4588</f>
        <v>859868.38299999957</v>
      </c>
      <c r="C4589" s="210"/>
      <c r="D4589" s="211"/>
      <c r="E4589" s="211"/>
      <c r="F4589" s="210"/>
      <c r="G4589" s="211"/>
      <c r="H4589" s="212"/>
      <c r="I4589" s="164"/>
    </row>
    <row r="4590" spans="1:10" ht="17.25" thickTop="1">
      <c r="A4590" s="347" t="s">
        <v>2536</v>
      </c>
      <c r="B4590" s="297">
        <f>B4589-I4563-I4562-I4558-I4557-I4446-I4445-I4426-I4425-I4298-I4297-I4284-I4283-I4165-I4164-I4147-I4146-I4075-I4074-I4058-I4057-I3936-I3935-I3919-I3918-I3795-I3794-I3778-I3777-I3690-I3689-I3682-I3681-I3607-I3606-I3599-I3598-I3467-I3466-I3402-I3401-I3291-I3290-I3280-I3279</f>
        <v>803334.38299999957</v>
      </c>
      <c r="C4590" s="295"/>
      <c r="D4590" s="296"/>
      <c r="E4590" s="296"/>
      <c r="F4590" s="295"/>
      <c r="G4590" s="296"/>
      <c r="H4590" s="156"/>
      <c r="I4590" s="216"/>
    </row>
    <row r="4591" spans="1:10" ht="16.5">
      <c r="A4591" s="348" t="s">
        <v>2537</v>
      </c>
      <c r="B4591" s="298">
        <f>'ANEXO 4.1 FONDOS PROPIOS'!H145</f>
        <v>803334.38300000003</v>
      </c>
      <c r="C4591" s="295"/>
      <c r="D4591" s="296"/>
      <c r="E4591" s="296"/>
      <c r="F4591" s="295"/>
      <c r="G4591" s="296"/>
      <c r="H4591" s="156"/>
      <c r="I4591" s="216"/>
      <c r="J4591" s="436">
        <f>B4590-B4591</f>
        <v>0</v>
      </c>
    </row>
    <row r="4592" spans="1:10" ht="16.5">
      <c r="A4592" s="348" t="s">
        <v>3768</v>
      </c>
      <c r="B4592" s="298">
        <f>I4563+I4562+I4558+I4557+I4446+I4445+I4426+I4425+I4298+I4297+I4284+I4283+I4165+I4164+I4147+I4146+I4075+I4074+I4058+I4057+I3936+I3935+I3919+I3918+I3795+I3794+I3778+I3777+I3690+I3689+I3682+I3681+I3607+I3606+I3599+I3598+I3467+I3466+I3402+I3401+I3291+I3290+I3279+I3280</f>
        <v>56534</v>
      </c>
      <c r="C4592" s="295"/>
      <c r="D4592" s="296"/>
      <c r="E4592" s="296"/>
      <c r="F4592" s="295"/>
      <c r="G4592" s="296"/>
      <c r="H4592" s="156"/>
      <c r="I4592" s="216"/>
    </row>
    <row r="4593" spans="1:9" ht="14.25" customHeight="1">
      <c r="A4593" s="348" t="s">
        <v>3769</v>
      </c>
      <c r="B4593" s="298">
        <f>'ANEXO 4.2 FODES LIBRE DISPON.'!H55</f>
        <v>56534</v>
      </c>
      <c r="C4593" s="295"/>
      <c r="D4593" s="296"/>
      <c r="E4593" s="296"/>
      <c r="F4593" s="295"/>
      <c r="G4593" s="296"/>
      <c r="H4593" s="156"/>
      <c r="I4593" s="216"/>
    </row>
    <row r="4594" spans="1:9" ht="17.25" thickBot="1">
      <c r="A4594" s="349" t="s">
        <v>2543</v>
      </c>
      <c r="B4594" s="299">
        <f>B4591+B4593</f>
        <v>859868.38300000003</v>
      </c>
      <c r="C4594" s="295"/>
      <c r="D4594" s="296"/>
      <c r="E4594" s="296"/>
      <c r="F4594" s="295"/>
      <c r="G4594" s="296"/>
      <c r="H4594" s="156"/>
      <c r="I4594" s="216"/>
    </row>
    <row r="4595" spans="1:9" ht="17.25" thickTop="1">
      <c r="A4595" s="332"/>
      <c r="B4595" s="216">
        <f>B4589-B4594</f>
        <v>0</v>
      </c>
      <c r="C4595" s="295"/>
      <c r="D4595" s="296"/>
      <c r="E4595" s="296"/>
      <c r="F4595" s="295"/>
      <c r="G4595" s="296"/>
      <c r="H4595" s="156"/>
      <c r="I4595" s="216"/>
    </row>
    <row r="4596" spans="1:9" ht="19.5" customHeight="1">
      <c r="A4596" s="679" t="s">
        <v>3703</v>
      </c>
      <c r="B4596" s="679"/>
      <c r="C4596" s="679"/>
      <c r="D4596" s="679"/>
      <c r="E4596" s="679"/>
      <c r="F4596" s="679"/>
      <c r="G4596" s="679"/>
      <c r="H4596" s="679"/>
      <c r="I4596" s="36"/>
    </row>
    <row r="4597" spans="1:9" ht="24.75" customHeight="1">
      <c r="A4597" s="319" t="s">
        <v>35</v>
      </c>
      <c r="B4597" s="37" t="s">
        <v>36</v>
      </c>
      <c r="C4597" s="5" t="s">
        <v>37</v>
      </c>
      <c r="D4597" s="146" t="s">
        <v>38</v>
      </c>
      <c r="E4597" s="146" t="s">
        <v>39</v>
      </c>
      <c r="F4597" s="146" t="s">
        <v>40</v>
      </c>
      <c r="G4597" s="146" t="s">
        <v>41</v>
      </c>
      <c r="H4597" s="147" t="s">
        <v>42</v>
      </c>
      <c r="I4597" s="227" t="s">
        <v>43</v>
      </c>
    </row>
    <row r="4598" spans="1:9">
      <c r="A4598" s="96" t="s">
        <v>1496</v>
      </c>
      <c r="B4598" s="14">
        <v>15598.32</v>
      </c>
      <c r="C4598" s="12">
        <v>1</v>
      </c>
      <c r="D4598" s="9" t="s">
        <v>13</v>
      </c>
      <c r="E4598" s="9" t="s">
        <v>13</v>
      </c>
      <c r="F4598" s="9" t="s">
        <v>45</v>
      </c>
      <c r="G4598" s="9" t="s">
        <v>46</v>
      </c>
      <c r="H4598" s="9" t="s">
        <v>153</v>
      </c>
      <c r="I4598" s="82"/>
    </row>
    <row r="4599" spans="1:9">
      <c r="A4599" s="96" t="s">
        <v>817</v>
      </c>
      <c r="B4599" s="14">
        <v>12000</v>
      </c>
      <c r="C4599" s="12">
        <v>1</v>
      </c>
      <c r="D4599" s="9" t="s">
        <v>13</v>
      </c>
      <c r="E4599" s="9" t="s">
        <v>13</v>
      </c>
      <c r="F4599" s="9" t="s">
        <v>45</v>
      </c>
      <c r="G4599" s="9" t="s">
        <v>46</v>
      </c>
      <c r="H4599" s="9" t="s">
        <v>153</v>
      </c>
      <c r="I4599" s="82"/>
    </row>
    <row r="4600" spans="1:9">
      <c r="A4600" s="96" t="s">
        <v>1497</v>
      </c>
      <c r="B4600" s="14">
        <v>8904</v>
      </c>
      <c r="C4600" s="12">
        <v>1</v>
      </c>
      <c r="D4600" s="9" t="s">
        <v>13</v>
      </c>
      <c r="E4600" s="9" t="s">
        <v>13</v>
      </c>
      <c r="F4600" s="9" t="s">
        <v>45</v>
      </c>
      <c r="G4600" s="9" t="s">
        <v>46</v>
      </c>
      <c r="H4600" s="9" t="s">
        <v>153</v>
      </c>
      <c r="I4600" s="82"/>
    </row>
    <row r="4601" spans="1:9">
      <c r="A4601" s="19" t="s">
        <v>1498</v>
      </c>
      <c r="B4601" s="14">
        <v>8972.64</v>
      </c>
      <c r="C4601" s="12">
        <v>1</v>
      </c>
      <c r="D4601" s="9" t="s">
        <v>13</v>
      </c>
      <c r="E4601" s="9" t="s">
        <v>13</v>
      </c>
      <c r="F4601" s="9" t="s">
        <v>45</v>
      </c>
      <c r="G4601" s="9" t="s">
        <v>46</v>
      </c>
      <c r="H4601" s="9" t="s">
        <v>153</v>
      </c>
      <c r="I4601" s="82"/>
    </row>
    <row r="4602" spans="1:9">
      <c r="A4602" s="19" t="s">
        <v>3799</v>
      </c>
      <c r="B4602" s="14">
        <v>9600</v>
      </c>
      <c r="C4602" s="12">
        <v>1</v>
      </c>
      <c r="D4602" s="9" t="s">
        <v>13</v>
      </c>
      <c r="E4602" s="9" t="s">
        <v>13</v>
      </c>
      <c r="F4602" s="9" t="s">
        <v>45</v>
      </c>
      <c r="G4602" s="9" t="s">
        <v>46</v>
      </c>
      <c r="H4602" s="9" t="s">
        <v>153</v>
      </c>
      <c r="I4602" s="82"/>
    </row>
    <row r="4603" spans="1:9">
      <c r="A4603" s="19" t="s">
        <v>1499</v>
      </c>
      <c r="B4603" s="14">
        <v>8400</v>
      </c>
      <c r="C4603" s="12">
        <v>1</v>
      </c>
      <c r="D4603" s="9" t="s">
        <v>13</v>
      </c>
      <c r="E4603" s="9" t="s">
        <v>13</v>
      </c>
      <c r="F4603" s="9" t="s">
        <v>45</v>
      </c>
      <c r="G4603" s="9" t="s">
        <v>46</v>
      </c>
      <c r="H4603" s="9" t="s">
        <v>153</v>
      </c>
      <c r="I4603" s="82"/>
    </row>
    <row r="4604" spans="1:9">
      <c r="A4604" s="96" t="s">
        <v>1500</v>
      </c>
      <c r="B4604" s="14">
        <v>8364</v>
      </c>
      <c r="C4604" s="12">
        <v>1</v>
      </c>
      <c r="D4604" s="9" t="s">
        <v>13</v>
      </c>
      <c r="E4604" s="9" t="s">
        <v>13</v>
      </c>
      <c r="F4604" s="9" t="s">
        <v>45</v>
      </c>
      <c r="G4604" s="9" t="s">
        <v>46</v>
      </c>
      <c r="H4604" s="9" t="s">
        <v>153</v>
      </c>
      <c r="I4604" s="82"/>
    </row>
    <row r="4605" spans="1:9">
      <c r="A4605" s="96" t="s">
        <v>1500</v>
      </c>
      <c r="B4605" s="14">
        <v>6000</v>
      </c>
      <c r="C4605" s="12">
        <v>1</v>
      </c>
      <c r="D4605" s="9" t="s">
        <v>13</v>
      </c>
      <c r="E4605" s="9" t="s">
        <v>13</v>
      </c>
      <c r="F4605" s="9" t="s">
        <v>45</v>
      </c>
      <c r="G4605" s="9" t="s">
        <v>46</v>
      </c>
      <c r="H4605" s="9" t="s">
        <v>153</v>
      </c>
      <c r="I4605" s="83">
        <f>B4605+B4604+B4601+B4600+B4598+B4602+B4599+B4603</f>
        <v>77838.959999999992</v>
      </c>
    </row>
    <row r="4606" spans="1:9">
      <c r="A4606" s="96" t="s">
        <v>3030</v>
      </c>
      <c r="B4606" s="14">
        <v>1299.8599999999999</v>
      </c>
      <c r="C4606" s="12">
        <v>1</v>
      </c>
      <c r="D4606" s="9" t="s">
        <v>13</v>
      </c>
      <c r="E4606" s="9" t="s">
        <v>13</v>
      </c>
      <c r="F4606" s="9" t="s">
        <v>44</v>
      </c>
      <c r="G4606" s="9" t="s">
        <v>3291</v>
      </c>
      <c r="H4606" s="9" t="s">
        <v>155</v>
      </c>
      <c r="I4606" s="82"/>
    </row>
    <row r="4607" spans="1:9">
      <c r="A4607" s="96" t="s">
        <v>3908</v>
      </c>
      <c r="B4607" s="14">
        <v>1000</v>
      </c>
      <c r="C4607" s="12">
        <v>1</v>
      </c>
      <c r="D4607" s="9" t="s">
        <v>13</v>
      </c>
      <c r="E4607" s="9" t="s">
        <v>13</v>
      </c>
      <c r="F4607" s="9" t="s">
        <v>44</v>
      </c>
      <c r="G4607" s="9" t="s">
        <v>3291</v>
      </c>
      <c r="H4607" s="9" t="s">
        <v>155</v>
      </c>
      <c r="I4607" s="82"/>
    </row>
    <row r="4608" spans="1:9">
      <c r="A4608" s="96" t="s">
        <v>3031</v>
      </c>
      <c r="B4608" s="14">
        <v>742</v>
      </c>
      <c r="C4608" s="12">
        <v>1</v>
      </c>
      <c r="D4608" s="9" t="s">
        <v>13</v>
      </c>
      <c r="E4608" s="9" t="s">
        <v>13</v>
      </c>
      <c r="F4608" s="9" t="s">
        <v>44</v>
      </c>
      <c r="G4608" s="9" t="s">
        <v>3291</v>
      </c>
      <c r="H4608" s="9" t="s">
        <v>155</v>
      </c>
      <c r="I4608" s="82"/>
    </row>
    <row r="4609" spans="1:9">
      <c r="A4609" s="96" t="s">
        <v>3032</v>
      </c>
      <c r="B4609" s="14">
        <v>747.72</v>
      </c>
      <c r="C4609" s="12">
        <v>1</v>
      </c>
      <c r="D4609" s="9" t="s">
        <v>13</v>
      </c>
      <c r="E4609" s="9" t="s">
        <v>13</v>
      </c>
      <c r="F4609" s="9" t="s">
        <v>44</v>
      </c>
      <c r="G4609" s="9" t="s">
        <v>3291</v>
      </c>
      <c r="H4609" s="9" t="s">
        <v>155</v>
      </c>
      <c r="I4609" s="82"/>
    </row>
    <row r="4610" spans="1:9">
      <c r="A4610" s="96" t="s">
        <v>3943</v>
      </c>
      <c r="B4610" s="14">
        <v>800</v>
      </c>
      <c r="C4610" s="12">
        <v>1</v>
      </c>
      <c r="D4610" s="9" t="s">
        <v>13</v>
      </c>
      <c r="E4610" s="9" t="s">
        <v>13</v>
      </c>
      <c r="F4610" s="9" t="s">
        <v>44</v>
      </c>
      <c r="G4610" s="9" t="s">
        <v>3291</v>
      </c>
      <c r="H4610" s="9" t="s">
        <v>155</v>
      </c>
      <c r="I4610" s="82"/>
    </row>
    <row r="4611" spans="1:9">
      <c r="A4611" s="96" t="s">
        <v>3944</v>
      </c>
      <c r="B4611" s="14">
        <v>700</v>
      </c>
      <c r="C4611" s="12">
        <v>1</v>
      </c>
      <c r="D4611" s="9" t="s">
        <v>13</v>
      </c>
      <c r="E4611" s="9" t="s">
        <v>13</v>
      </c>
      <c r="F4611" s="9" t="s">
        <v>44</v>
      </c>
      <c r="G4611" s="9" t="s">
        <v>3291</v>
      </c>
      <c r="H4611" s="9" t="s">
        <v>155</v>
      </c>
      <c r="I4611" s="82"/>
    </row>
    <row r="4612" spans="1:9">
      <c r="A4612" s="96" t="s">
        <v>3034</v>
      </c>
      <c r="B4612" s="14">
        <v>697</v>
      </c>
      <c r="C4612" s="12">
        <v>1</v>
      </c>
      <c r="D4612" s="9" t="s">
        <v>13</v>
      </c>
      <c r="E4612" s="9" t="s">
        <v>13</v>
      </c>
      <c r="F4612" s="9" t="s">
        <v>44</v>
      </c>
      <c r="G4612" s="9" t="s">
        <v>3291</v>
      </c>
      <c r="H4612" s="9" t="s">
        <v>155</v>
      </c>
      <c r="I4612" s="82"/>
    </row>
    <row r="4613" spans="1:9">
      <c r="A4613" s="96" t="s">
        <v>3033</v>
      </c>
      <c r="B4613" s="14">
        <v>500</v>
      </c>
      <c r="C4613" s="12">
        <v>1</v>
      </c>
      <c r="D4613" s="9" t="s">
        <v>13</v>
      </c>
      <c r="E4613" s="9" t="s">
        <v>13</v>
      </c>
      <c r="F4613" s="9" t="s">
        <v>44</v>
      </c>
      <c r="G4613" s="9" t="s">
        <v>3291</v>
      </c>
      <c r="H4613" s="9" t="s">
        <v>155</v>
      </c>
      <c r="I4613" s="83">
        <f>B4613+B4609+B4608+B4606+B4611+B4610+B4607+B4612</f>
        <v>6486.58</v>
      </c>
    </row>
    <row r="4614" spans="1:9">
      <c r="A4614" s="20" t="s">
        <v>3035</v>
      </c>
      <c r="B4614" s="14">
        <f>8*300</f>
        <v>2400</v>
      </c>
      <c r="C4614" s="12">
        <v>1</v>
      </c>
      <c r="D4614" s="9" t="s">
        <v>13</v>
      </c>
      <c r="E4614" s="9" t="s">
        <v>13</v>
      </c>
      <c r="F4614" s="9" t="s">
        <v>44</v>
      </c>
      <c r="G4614" s="9" t="s">
        <v>3291</v>
      </c>
      <c r="H4614" s="9" t="s">
        <v>156</v>
      </c>
      <c r="I4614" s="83">
        <f>B4614</f>
        <v>2400</v>
      </c>
    </row>
    <row r="4615" spans="1:9" ht="22.5" customHeight="1">
      <c r="A4615" s="206" t="s">
        <v>4619</v>
      </c>
      <c r="B4615" s="14">
        <v>975</v>
      </c>
      <c r="C4615" s="12">
        <v>1</v>
      </c>
      <c r="D4615" s="9" t="s">
        <v>13</v>
      </c>
      <c r="E4615" s="9" t="s">
        <v>13</v>
      </c>
      <c r="F4615" s="9" t="s">
        <v>45</v>
      </c>
      <c r="G4615" s="9" t="s">
        <v>46</v>
      </c>
      <c r="H4615" s="9" t="s">
        <v>157</v>
      </c>
      <c r="I4615" s="82"/>
    </row>
    <row r="4616" spans="1:9">
      <c r="A4616" s="206" t="s">
        <v>1501</v>
      </c>
      <c r="B4616" s="14">
        <v>975</v>
      </c>
      <c r="C4616" s="12">
        <v>1</v>
      </c>
      <c r="D4616" s="9" t="s">
        <v>13</v>
      </c>
      <c r="E4616" s="9" t="s">
        <v>13</v>
      </c>
      <c r="F4616" s="9" t="s">
        <v>45</v>
      </c>
      <c r="G4616" s="9" t="s">
        <v>46</v>
      </c>
      <c r="H4616" s="9" t="s">
        <v>157</v>
      </c>
      <c r="I4616" s="82"/>
    </row>
    <row r="4617" spans="1:9" ht="24" customHeight="1">
      <c r="A4617" s="206" t="s">
        <v>1502</v>
      </c>
      <c r="B4617" s="14">
        <v>723.45</v>
      </c>
      <c r="C4617" s="12">
        <v>1</v>
      </c>
      <c r="D4617" s="9" t="s">
        <v>13</v>
      </c>
      <c r="E4617" s="9" t="s">
        <v>13</v>
      </c>
      <c r="F4617" s="9" t="s">
        <v>45</v>
      </c>
      <c r="G4617" s="9" t="s">
        <v>46</v>
      </c>
      <c r="H4617" s="9" t="s">
        <v>157</v>
      </c>
      <c r="I4617" s="82"/>
    </row>
    <row r="4618" spans="1:9">
      <c r="A4618" s="206" t="s">
        <v>736</v>
      </c>
      <c r="B4618" s="14">
        <v>729.03</v>
      </c>
      <c r="C4618" s="12">
        <v>1</v>
      </c>
      <c r="D4618" s="9" t="s">
        <v>13</v>
      </c>
      <c r="E4618" s="9" t="s">
        <v>13</v>
      </c>
      <c r="F4618" s="9" t="s">
        <v>45</v>
      </c>
      <c r="G4618" s="9" t="s">
        <v>46</v>
      </c>
      <c r="H4618" s="9" t="s">
        <v>157</v>
      </c>
      <c r="I4618" s="82"/>
    </row>
    <row r="4619" spans="1:9">
      <c r="A4619" s="206" t="s">
        <v>4147</v>
      </c>
      <c r="B4619" s="14">
        <v>780</v>
      </c>
      <c r="C4619" s="12">
        <v>1</v>
      </c>
      <c r="D4619" s="9" t="s">
        <v>13</v>
      </c>
      <c r="E4619" s="9" t="s">
        <v>13</v>
      </c>
      <c r="F4619" s="9" t="s">
        <v>45</v>
      </c>
      <c r="G4619" s="9" t="s">
        <v>46</v>
      </c>
      <c r="H4619" s="9" t="s">
        <v>157</v>
      </c>
      <c r="I4619" s="82"/>
    </row>
    <row r="4620" spans="1:9" ht="24" customHeight="1">
      <c r="A4620" s="206" t="s">
        <v>1503</v>
      </c>
      <c r="B4620" s="14">
        <v>682.5</v>
      </c>
      <c r="C4620" s="12">
        <v>1</v>
      </c>
      <c r="D4620" s="9" t="s">
        <v>13</v>
      </c>
      <c r="E4620" s="9" t="s">
        <v>13</v>
      </c>
      <c r="F4620" s="9" t="s">
        <v>45</v>
      </c>
      <c r="G4620" s="9" t="s">
        <v>46</v>
      </c>
      <c r="H4620" s="9" t="s">
        <v>157</v>
      </c>
      <c r="I4620" s="82"/>
    </row>
    <row r="4621" spans="1:9" ht="22.5" customHeight="1">
      <c r="A4621" s="206" t="s">
        <v>1504</v>
      </c>
      <c r="B4621" s="14">
        <v>679.58</v>
      </c>
      <c r="C4621" s="12">
        <v>1</v>
      </c>
      <c r="D4621" s="9" t="s">
        <v>13</v>
      </c>
      <c r="E4621" s="9" t="s">
        <v>13</v>
      </c>
      <c r="F4621" s="9" t="s">
        <v>45</v>
      </c>
      <c r="G4621" s="9" t="s">
        <v>46</v>
      </c>
      <c r="H4621" s="9" t="s">
        <v>157</v>
      </c>
      <c r="I4621" s="82"/>
    </row>
    <row r="4622" spans="1:9" ht="24.75" customHeight="1">
      <c r="A4622" s="206" t="s">
        <v>1504</v>
      </c>
      <c r="B4622" s="14">
        <v>487.5</v>
      </c>
      <c r="C4622" s="12">
        <v>1</v>
      </c>
      <c r="D4622" s="9" t="s">
        <v>13</v>
      </c>
      <c r="E4622" s="9" t="s">
        <v>13</v>
      </c>
      <c r="F4622" s="9" t="s">
        <v>45</v>
      </c>
      <c r="G4622" s="9" t="s">
        <v>46</v>
      </c>
      <c r="H4622" s="9" t="s">
        <v>157</v>
      </c>
      <c r="I4622" s="83">
        <f>B4622+B4620+B4618+B4617+B4615+B4621+B4619+B4616</f>
        <v>6032.06</v>
      </c>
    </row>
    <row r="4623" spans="1:9" ht="25.5" customHeight="1">
      <c r="A4623" s="206" t="s">
        <v>1505</v>
      </c>
      <c r="B4623" s="108">
        <v>130</v>
      </c>
      <c r="C4623" s="9" t="s">
        <v>44</v>
      </c>
      <c r="D4623" s="9" t="s">
        <v>13</v>
      </c>
      <c r="E4623" s="9" t="s">
        <v>13</v>
      </c>
      <c r="F4623" s="9" t="s">
        <v>45</v>
      </c>
      <c r="G4623" s="9" t="s">
        <v>46</v>
      </c>
      <c r="H4623" s="9" t="s">
        <v>157</v>
      </c>
      <c r="I4623" s="82"/>
    </row>
    <row r="4624" spans="1:9">
      <c r="A4624" s="206" t="s">
        <v>1506</v>
      </c>
      <c r="B4624" s="108">
        <v>130</v>
      </c>
      <c r="C4624" s="9" t="s">
        <v>44</v>
      </c>
      <c r="D4624" s="9" t="s">
        <v>13</v>
      </c>
      <c r="E4624" s="9" t="s">
        <v>13</v>
      </c>
      <c r="F4624" s="9" t="s">
        <v>45</v>
      </c>
      <c r="G4624" s="9" t="s">
        <v>46</v>
      </c>
      <c r="H4624" s="9" t="s">
        <v>157</v>
      </c>
      <c r="I4624" s="82"/>
    </row>
    <row r="4625" spans="1:9" ht="22.5" customHeight="1">
      <c r="A4625" s="206" t="s">
        <v>1507</v>
      </c>
      <c r="B4625" s="108">
        <v>96.46</v>
      </c>
      <c r="C4625" s="9" t="s">
        <v>44</v>
      </c>
      <c r="D4625" s="9" t="s">
        <v>13</v>
      </c>
      <c r="E4625" s="9" t="s">
        <v>13</v>
      </c>
      <c r="F4625" s="9" t="s">
        <v>45</v>
      </c>
      <c r="G4625" s="9" t="s">
        <v>46</v>
      </c>
      <c r="H4625" s="9" t="s">
        <v>157</v>
      </c>
      <c r="I4625" s="82"/>
    </row>
    <row r="4626" spans="1:9">
      <c r="A4626" s="208" t="s">
        <v>1508</v>
      </c>
      <c r="B4626" s="108">
        <v>97.2</v>
      </c>
      <c r="C4626" s="9" t="s">
        <v>44</v>
      </c>
      <c r="D4626" s="9" t="s">
        <v>13</v>
      </c>
      <c r="E4626" s="9" t="s">
        <v>13</v>
      </c>
      <c r="F4626" s="9" t="s">
        <v>45</v>
      </c>
      <c r="G4626" s="9" t="s">
        <v>46</v>
      </c>
      <c r="H4626" s="9" t="s">
        <v>157</v>
      </c>
      <c r="I4626" s="82"/>
    </row>
    <row r="4627" spans="1:9">
      <c r="A4627" s="206" t="s">
        <v>4148</v>
      </c>
      <c r="B4627" s="108">
        <v>104</v>
      </c>
      <c r="C4627" s="9" t="s">
        <v>44</v>
      </c>
      <c r="D4627" s="9" t="s">
        <v>13</v>
      </c>
      <c r="E4627" s="9" t="s">
        <v>13</v>
      </c>
      <c r="F4627" s="9" t="s">
        <v>45</v>
      </c>
      <c r="G4627" s="9" t="s">
        <v>46</v>
      </c>
      <c r="H4627" s="9" t="s">
        <v>157</v>
      </c>
      <c r="I4627" s="82"/>
    </row>
    <row r="4628" spans="1:9" ht="23.25" customHeight="1">
      <c r="A4628" s="206" t="s">
        <v>1509</v>
      </c>
      <c r="B4628" s="108">
        <v>91</v>
      </c>
      <c r="C4628" s="9" t="s">
        <v>44</v>
      </c>
      <c r="D4628" s="9" t="s">
        <v>13</v>
      </c>
      <c r="E4628" s="9" t="s">
        <v>13</v>
      </c>
      <c r="F4628" s="9" t="s">
        <v>45</v>
      </c>
      <c r="G4628" s="9" t="s">
        <v>46</v>
      </c>
      <c r="H4628" s="9" t="s">
        <v>157</v>
      </c>
      <c r="I4628" s="82"/>
    </row>
    <row r="4629" spans="1:9" ht="24" customHeight="1">
      <c r="A4629" s="206" t="s">
        <v>1510</v>
      </c>
      <c r="B4629" s="108">
        <v>90.61</v>
      </c>
      <c r="C4629" s="9" t="s">
        <v>44</v>
      </c>
      <c r="D4629" s="9" t="s">
        <v>13</v>
      </c>
      <c r="E4629" s="9" t="s">
        <v>13</v>
      </c>
      <c r="F4629" s="9" t="s">
        <v>45</v>
      </c>
      <c r="G4629" s="9" t="s">
        <v>46</v>
      </c>
      <c r="H4629" s="9" t="s">
        <v>157</v>
      </c>
      <c r="I4629" s="82"/>
    </row>
    <row r="4630" spans="1:9" ht="23.25" customHeight="1">
      <c r="A4630" s="206" t="s">
        <v>1510</v>
      </c>
      <c r="B4630" s="108">
        <v>65</v>
      </c>
      <c r="C4630" s="9" t="s">
        <v>44</v>
      </c>
      <c r="D4630" s="9" t="s">
        <v>13</v>
      </c>
      <c r="E4630" s="9" t="s">
        <v>13</v>
      </c>
      <c r="F4630" s="9" t="s">
        <v>45</v>
      </c>
      <c r="G4630" s="9" t="s">
        <v>46</v>
      </c>
      <c r="H4630" s="9" t="s">
        <v>157</v>
      </c>
      <c r="I4630" s="83">
        <f>B4630+B4628+B4626+B4625+B4623+B4629+B4627+B4624</f>
        <v>804.27</v>
      </c>
    </row>
    <row r="4631" spans="1:9" ht="22.5" customHeight="1">
      <c r="A4631" s="206" t="s">
        <v>1511</v>
      </c>
      <c r="B4631" s="14">
        <v>679.58</v>
      </c>
      <c r="C4631" s="12">
        <v>1</v>
      </c>
      <c r="D4631" s="9" t="s">
        <v>13</v>
      </c>
      <c r="E4631" s="9" t="s">
        <v>13</v>
      </c>
      <c r="F4631" s="9" t="s">
        <v>45</v>
      </c>
      <c r="G4631" s="9" t="s">
        <v>46</v>
      </c>
      <c r="H4631" s="9" t="s">
        <v>157</v>
      </c>
      <c r="I4631" s="83">
        <f>B4631</f>
        <v>679.58</v>
      </c>
    </row>
    <row r="4632" spans="1:9">
      <c r="A4632" s="206" t="s">
        <v>1512</v>
      </c>
      <c r="B4632" s="14">
        <v>583.22</v>
      </c>
      <c r="C4632" s="12">
        <v>1</v>
      </c>
      <c r="D4632" s="9" t="s">
        <v>13</v>
      </c>
      <c r="E4632" s="9" t="s">
        <v>13</v>
      </c>
      <c r="F4632" s="9" t="s">
        <v>45</v>
      </c>
      <c r="G4632" s="9" t="s">
        <v>46</v>
      </c>
      <c r="H4632" s="9" t="s">
        <v>157</v>
      </c>
      <c r="I4632" s="83">
        <f>B4632</f>
        <v>583.22</v>
      </c>
    </row>
    <row r="4633" spans="1:9" ht="24" customHeight="1">
      <c r="A4633" s="206" t="s">
        <v>1513</v>
      </c>
      <c r="B4633" s="14">
        <v>1309.6099999999999</v>
      </c>
      <c r="C4633" s="12">
        <v>1</v>
      </c>
      <c r="D4633" s="9" t="s">
        <v>13</v>
      </c>
      <c r="E4633" s="9" t="s">
        <v>13</v>
      </c>
      <c r="F4633" s="9" t="s">
        <v>45</v>
      </c>
      <c r="G4633" s="9" t="s">
        <v>46</v>
      </c>
      <c r="H4633" s="9" t="s">
        <v>161</v>
      </c>
      <c r="I4633" s="82"/>
    </row>
    <row r="4634" spans="1:9">
      <c r="A4634" s="206" t="s">
        <v>1514</v>
      </c>
      <c r="B4634" s="14">
        <v>1007.5</v>
      </c>
      <c r="C4634" s="12">
        <v>1</v>
      </c>
      <c r="D4634" s="9" t="s">
        <v>13</v>
      </c>
      <c r="E4634" s="9" t="s">
        <v>13</v>
      </c>
      <c r="F4634" s="9" t="s">
        <v>45</v>
      </c>
      <c r="G4634" s="9" t="s">
        <v>46</v>
      </c>
      <c r="H4634" s="9" t="s">
        <v>161</v>
      </c>
      <c r="I4634" s="82"/>
    </row>
    <row r="4635" spans="1:9" ht="24" customHeight="1">
      <c r="A4635" s="206" t="s">
        <v>1515</v>
      </c>
      <c r="B4635" s="14">
        <v>747.57</v>
      </c>
      <c r="C4635" s="12">
        <v>1</v>
      </c>
      <c r="D4635" s="9" t="s">
        <v>13</v>
      </c>
      <c r="E4635" s="9" t="s">
        <v>13</v>
      </c>
      <c r="F4635" s="9" t="s">
        <v>45</v>
      </c>
      <c r="G4635" s="9" t="s">
        <v>46</v>
      </c>
      <c r="H4635" s="9" t="s">
        <v>161</v>
      </c>
      <c r="I4635" s="82"/>
    </row>
    <row r="4636" spans="1:9">
      <c r="A4636" s="206" t="s">
        <v>4146</v>
      </c>
      <c r="B4636" s="14">
        <v>806</v>
      </c>
      <c r="C4636" s="12">
        <v>1</v>
      </c>
      <c r="D4636" s="9" t="s">
        <v>13</v>
      </c>
      <c r="E4636" s="9" t="s">
        <v>13</v>
      </c>
      <c r="F4636" s="9" t="s">
        <v>45</v>
      </c>
      <c r="G4636" s="9" t="s">
        <v>46</v>
      </c>
      <c r="H4636" s="9" t="s">
        <v>161</v>
      </c>
      <c r="I4636" s="82"/>
    </row>
    <row r="4637" spans="1:9" ht="24.75" customHeight="1">
      <c r="A4637" s="206" t="s">
        <v>1516</v>
      </c>
      <c r="B4637" s="14">
        <v>705.25</v>
      </c>
      <c r="C4637" s="12">
        <v>1</v>
      </c>
      <c r="D4637" s="9" t="s">
        <v>13</v>
      </c>
      <c r="E4637" s="9" t="s">
        <v>13</v>
      </c>
      <c r="F4637" s="9" t="s">
        <v>45</v>
      </c>
      <c r="G4637" s="9" t="s">
        <v>46</v>
      </c>
      <c r="H4637" s="9" t="s">
        <v>161</v>
      </c>
      <c r="I4637" s="82"/>
    </row>
    <row r="4638" spans="1:9" ht="23.25" customHeight="1">
      <c r="A4638" s="206" t="s">
        <v>1517</v>
      </c>
      <c r="B4638" s="14">
        <v>503.75</v>
      </c>
      <c r="C4638" s="12">
        <v>1</v>
      </c>
      <c r="D4638" s="9" t="s">
        <v>13</v>
      </c>
      <c r="E4638" s="9" t="s">
        <v>13</v>
      </c>
      <c r="F4638" s="9" t="s">
        <v>45</v>
      </c>
      <c r="G4638" s="9" t="s">
        <v>46</v>
      </c>
      <c r="H4638" s="9" t="s">
        <v>161</v>
      </c>
      <c r="I4638" s="83">
        <f>B4638+B4635+B4633+B4637+B4634+B4636</f>
        <v>5079.68</v>
      </c>
    </row>
    <row r="4639" spans="1:9" ht="24.75" customHeight="1">
      <c r="A4639" s="20" t="s">
        <v>3982</v>
      </c>
      <c r="B4639" s="14">
        <f>3*125</f>
        <v>375</v>
      </c>
      <c r="C4639" s="12">
        <v>1</v>
      </c>
      <c r="D4639" s="9" t="s">
        <v>13</v>
      </c>
      <c r="E4639" s="9" t="s">
        <v>13</v>
      </c>
      <c r="F4639" s="9" t="s">
        <v>44</v>
      </c>
      <c r="G4639" s="9" t="s">
        <v>3291</v>
      </c>
      <c r="H4639" s="9" t="s">
        <v>164</v>
      </c>
      <c r="I4639" s="83">
        <f>B4639</f>
        <v>375</v>
      </c>
    </row>
    <row r="4640" spans="1:9" ht="23.25" customHeight="1">
      <c r="A4640" s="20" t="s">
        <v>3036</v>
      </c>
      <c r="B4640" s="14">
        <f>8*60</f>
        <v>480</v>
      </c>
      <c r="C4640" s="12">
        <v>1</v>
      </c>
      <c r="D4640" s="9" t="s">
        <v>13</v>
      </c>
      <c r="E4640" s="9" t="s">
        <v>13</v>
      </c>
      <c r="F4640" s="9" t="s">
        <v>44</v>
      </c>
      <c r="G4640" s="9" t="s">
        <v>3291</v>
      </c>
      <c r="H4640" s="9" t="s">
        <v>164</v>
      </c>
      <c r="I4640" s="83">
        <f>B4640</f>
        <v>480</v>
      </c>
    </row>
    <row r="4641" spans="1:9">
      <c r="A4641" s="21" t="s">
        <v>1518</v>
      </c>
      <c r="B4641" s="14">
        <v>234</v>
      </c>
      <c r="C4641" s="12">
        <v>1</v>
      </c>
      <c r="D4641" s="9" t="s">
        <v>13</v>
      </c>
      <c r="E4641" s="9" t="s">
        <v>13</v>
      </c>
      <c r="F4641" s="9" t="s">
        <v>45</v>
      </c>
      <c r="G4641" s="9" t="s">
        <v>46</v>
      </c>
      <c r="H4641" s="9" t="s">
        <v>399</v>
      </c>
      <c r="I4641" s="82"/>
    </row>
    <row r="4642" spans="1:9">
      <c r="A4642" s="21" t="s">
        <v>1519</v>
      </c>
      <c r="B4642" s="14">
        <v>140</v>
      </c>
      <c r="C4642" s="12">
        <v>1</v>
      </c>
      <c r="D4642" s="9" t="s">
        <v>13</v>
      </c>
      <c r="E4642" s="9" t="s">
        <v>13</v>
      </c>
      <c r="F4642" s="9" t="s">
        <v>45</v>
      </c>
      <c r="G4642" s="9" t="s">
        <v>46</v>
      </c>
      <c r="H4642" s="9" t="s">
        <v>399</v>
      </c>
      <c r="I4642" s="83">
        <f>B4642+B4641</f>
        <v>374</v>
      </c>
    </row>
    <row r="4643" spans="1:9" ht="15.75" customHeight="1">
      <c r="A4643" s="21" t="s">
        <v>1520</v>
      </c>
      <c r="B4643" s="14">
        <v>12</v>
      </c>
      <c r="C4643" s="73" t="s">
        <v>44</v>
      </c>
      <c r="D4643" s="73" t="s">
        <v>13</v>
      </c>
      <c r="E4643" s="9" t="s">
        <v>13</v>
      </c>
      <c r="F4643" s="73" t="s">
        <v>45</v>
      </c>
      <c r="G4643" s="73" t="s">
        <v>46</v>
      </c>
      <c r="H4643" s="73" t="s">
        <v>170</v>
      </c>
      <c r="I4643" s="83"/>
    </row>
    <row r="4644" spans="1:9">
      <c r="A4644" s="21" t="s">
        <v>492</v>
      </c>
      <c r="B4644" s="121">
        <v>5</v>
      </c>
      <c r="C4644" s="73" t="s">
        <v>44</v>
      </c>
      <c r="D4644" s="73" t="s">
        <v>13</v>
      </c>
      <c r="E4644" s="9" t="s">
        <v>13</v>
      </c>
      <c r="F4644" s="73" t="s">
        <v>45</v>
      </c>
      <c r="G4644" s="73" t="s">
        <v>46</v>
      </c>
      <c r="H4644" s="73" t="s">
        <v>170</v>
      </c>
      <c r="I4644" s="82"/>
    </row>
    <row r="4645" spans="1:9">
      <c r="A4645" s="21" t="s">
        <v>405</v>
      </c>
      <c r="B4645" s="81">
        <v>240</v>
      </c>
      <c r="C4645" s="73" t="s">
        <v>44</v>
      </c>
      <c r="D4645" s="73" t="s">
        <v>13</v>
      </c>
      <c r="E4645" s="9" t="s">
        <v>13</v>
      </c>
      <c r="F4645" s="73" t="s">
        <v>45</v>
      </c>
      <c r="G4645" s="73" t="s">
        <v>46</v>
      </c>
      <c r="H4645" s="18">
        <v>54105</v>
      </c>
      <c r="I4645" s="82"/>
    </row>
    <row r="4646" spans="1:9">
      <c r="A4646" s="21" t="s">
        <v>402</v>
      </c>
      <c r="B4646" s="81">
        <v>30</v>
      </c>
      <c r="C4646" s="73" t="s">
        <v>44</v>
      </c>
      <c r="D4646" s="73" t="s">
        <v>13</v>
      </c>
      <c r="E4646" s="9" t="s">
        <v>13</v>
      </c>
      <c r="F4646" s="73" t="s">
        <v>45</v>
      </c>
      <c r="G4646" s="73" t="s">
        <v>46</v>
      </c>
      <c r="H4646" s="18">
        <v>54105</v>
      </c>
      <c r="I4646" s="82"/>
    </row>
    <row r="4647" spans="1:9">
      <c r="A4647" s="21" t="s">
        <v>1521</v>
      </c>
      <c r="B4647" s="81">
        <v>18</v>
      </c>
      <c r="C4647" s="73" t="s">
        <v>44</v>
      </c>
      <c r="D4647" s="73" t="s">
        <v>13</v>
      </c>
      <c r="E4647" s="9" t="s">
        <v>13</v>
      </c>
      <c r="F4647" s="73" t="s">
        <v>45</v>
      </c>
      <c r="G4647" s="73" t="s">
        <v>46</v>
      </c>
      <c r="H4647" s="18">
        <v>54105</v>
      </c>
      <c r="I4647" s="82"/>
    </row>
    <row r="4648" spans="1:9">
      <c r="A4648" s="21" t="s">
        <v>1522</v>
      </c>
      <c r="B4648" s="81">
        <v>7</v>
      </c>
      <c r="C4648" s="73" t="s">
        <v>44</v>
      </c>
      <c r="D4648" s="73" t="s">
        <v>13</v>
      </c>
      <c r="E4648" s="9" t="s">
        <v>13</v>
      </c>
      <c r="F4648" s="73" t="s">
        <v>45</v>
      </c>
      <c r="G4648" s="73" t="s">
        <v>46</v>
      </c>
      <c r="H4648" s="18">
        <v>54105</v>
      </c>
      <c r="I4648" s="82"/>
    </row>
    <row r="4649" spans="1:9">
      <c r="A4649" s="21" t="s">
        <v>1523</v>
      </c>
      <c r="B4649" s="81">
        <v>12.5</v>
      </c>
      <c r="C4649" s="73" t="s">
        <v>44</v>
      </c>
      <c r="D4649" s="73" t="s">
        <v>13</v>
      </c>
      <c r="E4649" s="9" t="s">
        <v>13</v>
      </c>
      <c r="F4649" s="73" t="s">
        <v>45</v>
      </c>
      <c r="G4649" s="73" t="s">
        <v>46</v>
      </c>
      <c r="H4649" s="18">
        <v>54105</v>
      </c>
      <c r="I4649" s="82"/>
    </row>
    <row r="4650" spans="1:9">
      <c r="A4650" s="21" t="s">
        <v>412</v>
      </c>
      <c r="B4650" s="81">
        <v>6.5</v>
      </c>
      <c r="C4650" s="73" t="s">
        <v>44</v>
      </c>
      <c r="D4650" s="73" t="s">
        <v>13</v>
      </c>
      <c r="E4650" s="9" t="s">
        <v>13</v>
      </c>
      <c r="F4650" s="73" t="s">
        <v>45</v>
      </c>
      <c r="G4650" s="73" t="s">
        <v>46</v>
      </c>
      <c r="H4650" s="18">
        <v>54105</v>
      </c>
      <c r="I4650" s="82"/>
    </row>
    <row r="4651" spans="1:9">
      <c r="A4651" s="21" t="s">
        <v>1524</v>
      </c>
      <c r="B4651" s="81">
        <v>30</v>
      </c>
      <c r="C4651" s="73" t="s">
        <v>44</v>
      </c>
      <c r="D4651" s="73" t="s">
        <v>13</v>
      </c>
      <c r="E4651" s="9" t="s">
        <v>13</v>
      </c>
      <c r="F4651" s="73" t="s">
        <v>45</v>
      </c>
      <c r="G4651" s="73" t="s">
        <v>46</v>
      </c>
      <c r="H4651" s="18">
        <v>54105</v>
      </c>
      <c r="I4651" s="82"/>
    </row>
    <row r="4652" spans="1:9">
      <c r="A4652" s="21" t="s">
        <v>1525</v>
      </c>
      <c r="B4652" s="17">
        <v>20</v>
      </c>
      <c r="C4652" s="15" t="s">
        <v>44</v>
      </c>
      <c r="D4652" s="15" t="s">
        <v>13</v>
      </c>
      <c r="E4652" s="9" t="s">
        <v>13</v>
      </c>
      <c r="F4652" s="15" t="s">
        <v>45</v>
      </c>
      <c r="G4652" s="15" t="s">
        <v>46</v>
      </c>
      <c r="H4652" s="18">
        <v>54105</v>
      </c>
      <c r="I4652" s="82"/>
    </row>
    <row r="4653" spans="1:9">
      <c r="A4653" s="21" t="s">
        <v>1526</v>
      </c>
      <c r="B4653" s="17">
        <v>25</v>
      </c>
      <c r="C4653" s="15" t="s">
        <v>44</v>
      </c>
      <c r="D4653" s="15" t="s">
        <v>13</v>
      </c>
      <c r="E4653" s="9" t="s">
        <v>13</v>
      </c>
      <c r="F4653" s="15" t="s">
        <v>45</v>
      </c>
      <c r="G4653" s="15" t="s">
        <v>46</v>
      </c>
      <c r="H4653" s="18">
        <v>54105</v>
      </c>
      <c r="I4653" s="82"/>
    </row>
    <row r="4654" spans="1:9">
      <c r="A4654" s="21" t="s">
        <v>1527</v>
      </c>
      <c r="B4654" s="17">
        <v>12.5</v>
      </c>
      <c r="C4654" s="15" t="s">
        <v>44</v>
      </c>
      <c r="D4654" s="15" t="s">
        <v>13</v>
      </c>
      <c r="E4654" s="9" t="s">
        <v>13</v>
      </c>
      <c r="F4654" s="15" t="s">
        <v>45</v>
      </c>
      <c r="G4654" s="15" t="s">
        <v>46</v>
      </c>
      <c r="H4654" s="18">
        <v>54105</v>
      </c>
      <c r="I4654" s="82"/>
    </row>
    <row r="4655" spans="1:9">
      <c r="A4655" s="21" t="s">
        <v>283</v>
      </c>
      <c r="B4655" s="17">
        <v>60</v>
      </c>
      <c r="C4655" s="15" t="s">
        <v>44</v>
      </c>
      <c r="D4655" s="15" t="s">
        <v>13</v>
      </c>
      <c r="E4655" s="9" t="s">
        <v>13</v>
      </c>
      <c r="F4655" s="15" t="s">
        <v>45</v>
      </c>
      <c r="G4655" s="15" t="s">
        <v>46</v>
      </c>
      <c r="H4655" s="18">
        <v>54105</v>
      </c>
      <c r="I4655" s="83">
        <f>B4655+B4654+B4653+B4652+B4651+B4650+B4649+B4646+B4645+B4644+B4647+B4648+B4643</f>
        <v>478.5</v>
      </c>
    </row>
    <row r="4656" spans="1:9">
      <c r="A4656" s="21" t="s">
        <v>2861</v>
      </c>
      <c r="B4656" s="17">
        <v>9</v>
      </c>
      <c r="C4656" s="15" t="s">
        <v>44</v>
      </c>
      <c r="D4656" s="15" t="s">
        <v>13</v>
      </c>
      <c r="E4656" s="9" t="s">
        <v>13</v>
      </c>
      <c r="F4656" s="15" t="s">
        <v>45</v>
      </c>
      <c r="G4656" s="15" t="s">
        <v>46</v>
      </c>
      <c r="H4656" s="18">
        <v>54107</v>
      </c>
      <c r="I4656" s="82"/>
    </row>
    <row r="4657" spans="1:9">
      <c r="A4657" s="21" t="s">
        <v>1529</v>
      </c>
      <c r="B4657" s="17">
        <v>21</v>
      </c>
      <c r="C4657" s="15" t="s">
        <v>44</v>
      </c>
      <c r="D4657" s="15" t="s">
        <v>13</v>
      </c>
      <c r="E4657" s="9" t="s">
        <v>13</v>
      </c>
      <c r="F4657" s="15" t="s">
        <v>45</v>
      </c>
      <c r="G4657" s="15" t="s">
        <v>46</v>
      </c>
      <c r="H4657" s="18">
        <v>54107</v>
      </c>
      <c r="I4657" s="82"/>
    </row>
    <row r="4658" spans="1:9">
      <c r="A4658" s="21" t="s">
        <v>298</v>
      </c>
      <c r="B4658" s="17">
        <v>18</v>
      </c>
      <c r="C4658" s="15" t="s">
        <v>44</v>
      </c>
      <c r="D4658" s="15" t="s">
        <v>13</v>
      </c>
      <c r="E4658" s="9" t="s">
        <v>13</v>
      </c>
      <c r="F4658" s="15" t="s">
        <v>45</v>
      </c>
      <c r="G4658" s="15" t="s">
        <v>46</v>
      </c>
      <c r="H4658" s="18">
        <v>54107</v>
      </c>
      <c r="I4658" s="83">
        <f>B4658+B4656+B4657</f>
        <v>48</v>
      </c>
    </row>
    <row r="4659" spans="1:9">
      <c r="A4659" s="21" t="s">
        <v>498</v>
      </c>
      <c r="B4659" s="81">
        <v>10</v>
      </c>
      <c r="C4659" s="73" t="s">
        <v>44</v>
      </c>
      <c r="D4659" s="73" t="s">
        <v>13</v>
      </c>
      <c r="E4659" s="9" t="s">
        <v>13</v>
      </c>
      <c r="F4659" s="73" t="s">
        <v>45</v>
      </c>
      <c r="G4659" s="73" t="s">
        <v>46</v>
      </c>
      <c r="H4659" s="18">
        <v>54114</v>
      </c>
      <c r="I4659" s="82"/>
    </row>
    <row r="4660" spans="1:9">
      <c r="A4660" s="21" t="s">
        <v>499</v>
      </c>
      <c r="B4660" s="81">
        <v>10</v>
      </c>
      <c r="C4660" s="73" t="s">
        <v>44</v>
      </c>
      <c r="D4660" s="73" t="s">
        <v>13</v>
      </c>
      <c r="E4660" s="9" t="s">
        <v>13</v>
      </c>
      <c r="F4660" s="73" t="s">
        <v>45</v>
      </c>
      <c r="G4660" s="73" t="s">
        <v>46</v>
      </c>
      <c r="H4660" s="18">
        <v>54114</v>
      </c>
      <c r="I4660" s="82"/>
    </row>
    <row r="4661" spans="1:9">
      <c r="A4661" s="22" t="s">
        <v>1530</v>
      </c>
      <c r="B4661" s="81">
        <v>5</v>
      </c>
      <c r="C4661" s="73" t="s">
        <v>44</v>
      </c>
      <c r="D4661" s="73" t="s">
        <v>13</v>
      </c>
      <c r="E4661" s="9" t="s">
        <v>13</v>
      </c>
      <c r="F4661" s="73" t="s">
        <v>45</v>
      </c>
      <c r="G4661" s="73" t="s">
        <v>46</v>
      </c>
      <c r="H4661" s="18">
        <v>54114</v>
      </c>
      <c r="I4661" s="82"/>
    </row>
    <row r="4662" spans="1:9">
      <c r="A4662" s="21" t="s">
        <v>1531</v>
      </c>
      <c r="B4662" s="81">
        <v>6</v>
      </c>
      <c r="C4662" s="73" t="s">
        <v>44</v>
      </c>
      <c r="D4662" s="73" t="s">
        <v>13</v>
      </c>
      <c r="E4662" s="9" t="s">
        <v>13</v>
      </c>
      <c r="F4662" s="73" t="s">
        <v>45</v>
      </c>
      <c r="G4662" s="73" t="s">
        <v>46</v>
      </c>
      <c r="H4662" s="18">
        <v>54114</v>
      </c>
      <c r="I4662" s="82"/>
    </row>
    <row r="4663" spans="1:9">
      <c r="A4663" s="21" t="s">
        <v>500</v>
      </c>
      <c r="B4663" s="81">
        <v>16</v>
      </c>
      <c r="C4663" s="73" t="s">
        <v>44</v>
      </c>
      <c r="D4663" s="73" t="s">
        <v>13</v>
      </c>
      <c r="E4663" s="9" t="s">
        <v>13</v>
      </c>
      <c r="F4663" s="73" t="s">
        <v>45</v>
      </c>
      <c r="G4663" s="73" t="s">
        <v>46</v>
      </c>
      <c r="H4663" s="18">
        <v>54114</v>
      </c>
      <c r="I4663" s="82"/>
    </row>
    <row r="4664" spans="1:9">
      <c r="A4664" s="22" t="s">
        <v>803</v>
      </c>
      <c r="B4664" s="81">
        <v>4</v>
      </c>
      <c r="C4664" s="73" t="s">
        <v>44</v>
      </c>
      <c r="D4664" s="73" t="s">
        <v>13</v>
      </c>
      <c r="E4664" s="9" t="s">
        <v>13</v>
      </c>
      <c r="F4664" s="73" t="s">
        <v>45</v>
      </c>
      <c r="G4664" s="73" t="s">
        <v>46</v>
      </c>
      <c r="H4664" s="18">
        <v>54114</v>
      </c>
      <c r="I4664" s="82"/>
    </row>
    <row r="4665" spans="1:9">
      <c r="A4665" s="22" t="s">
        <v>1532</v>
      </c>
      <c r="B4665" s="81">
        <v>4</v>
      </c>
      <c r="C4665" s="73" t="s">
        <v>44</v>
      </c>
      <c r="D4665" s="73" t="s">
        <v>13</v>
      </c>
      <c r="E4665" s="9" t="s">
        <v>13</v>
      </c>
      <c r="F4665" s="73" t="s">
        <v>45</v>
      </c>
      <c r="G4665" s="73" t="s">
        <v>46</v>
      </c>
      <c r="H4665" s="18">
        <v>54114</v>
      </c>
      <c r="I4665" s="82"/>
    </row>
    <row r="4666" spans="1:9">
      <c r="A4666" s="22" t="s">
        <v>804</v>
      </c>
      <c r="B4666" s="81">
        <v>4</v>
      </c>
      <c r="C4666" s="73" t="s">
        <v>44</v>
      </c>
      <c r="D4666" s="73" t="s">
        <v>13</v>
      </c>
      <c r="E4666" s="9" t="s">
        <v>13</v>
      </c>
      <c r="F4666" s="73" t="s">
        <v>45</v>
      </c>
      <c r="G4666" s="73" t="s">
        <v>46</v>
      </c>
      <c r="H4666" s="18">
        <v>54114</v>
      </c>
      <c r="I4666" s="82"/>
    </row>
    <row r="4667" spans="1:9">
      <c r="A4667" s="21" t="s">
        <v>1533</v>
      </c>
      <c r="B4667" s="81">
        <v>16</v>
      </c>
      <c r="C4667" s="73" t="s">
        <v>44</v>
      </c>
      <c r="D4667" s="73" t="s">
        <v>13</v>
      </c>
      <c r="E4667" s="9" t="s">
        <v>13</v>
      </c>
      <c r="F4667" s="73" t="s">
        <v>45</v>
      </c>
      <c r="G4667" s="73" t="s">
        <v>46</v>
      </c>
      <c r="H4667" s="18">
        <v>54114</v>
      </c>
      <c r="I4667" s="82"/>
    </row>
    <row r="4668" spans="1:9" ht="15" customHeight="1">
      <c r="A4668" s="22" t="s">
        <v>452</v>
      </c>
      <c r="B4668" s="17">
        <v>40</v>
      </c>
      <c r="C4668" s="73" t="s">
        <v>44</v>
      </c>
      <c r="D4668" s="73" t="s">
        <v>13</v>
      </c>
      <c r="E4668" s="9" t="s">
        <v>13</v>
      </c>
      <c r="F4668" s="73" t="s">
        <v>45</v>
      </c>
      <c r="G4668" s="73" t="s">
        <v>46</v>
      </c>
      <c r="H4668" s="18">
        <v>54114</v>
      </c>
      <c r="I4668" s="82"/>
    </row>
    <row r="4669" spans="1:9">
      <c r="A4669" s="21" t="s">
        <v>2862</v>
      </c>
      <c r="B4669" s="81">
        <v>12.8</v>
      </c>
      <c r="C4669" s="15" t="s">
        <v>44</v>
      </c>
      <c r="D4669" s="15" t="s">
        <v>13</v>
      </c>
      <c r="E4669" s="9" t="s">
        <v>13</v>
      </c>
      <c r="F4669" s="15" t="s">
        <v>45</v>
      </c>
      <c r="G4669" s="15" t="s">
        <v>46</v>
      </c>
      <c r="H4669" s="15" t="s">
        <v>175</v>
      </c>
      <c r="I4669" s="82"/>
    </row>
    <row r="4670" spans="1:9">
      <c r="A4670" s="21" t="s">
        <v>373</v>
      </c>
      <c r="B4670" s="81">
        <v>5</v>
      </c>
      <c r="C4670" s="15" t="s">
        <v>44</v>
      </c>
      <c r="D4670" s="15" t="s">
        <v>13</v>
      </c>
      <c r="E4670" s="9" t="s">
        <v>13</v>
      </c>
      <c r="F4670" s="15" t="s">
        <v>45</v>
      </c>
      <c r="G4670" s="15" t="s">
        <v>46</v>
      </c>
      <c r="H4670" s="15" t="s">
        <v>175</v>
      </c>
      <c r="I4670" s="82"/>
    </row>
    <row r="4671" spans="1:9">
      <c r="A4671" s="24" t="s">
        <v>1534</v>
      </c>
      <c r="B4671" s="81">
        <v>14</v>
      </c>
      <c r="C4671" s="15" t="s">
        <v>44</v>
      </c>
      <c r="D4671" s="15" t="s">
        <v>13</v>
      </c>
      <c r="E4671" s="9" t="s">
        <v>13</v>
      </c>
      <c r="F4671" s="15" t="s">
        <v>45</v>
      </c>
      <c r="G4671" s="15" t="s">
        <v>46</v>
      </c>
      <c r="H4671" s="15" t="s">
        <v>175</v>
      </c>
      <c r="I4671" s="82"/>
    </row>
    <row r="4672" spans="1:9">
      <c r="A4672" s="21" t="s">
        <v>318</v>
      </c>
      <c r="B4672" s="81">
        <v>16</v>
      </c>
      <c r="C4672" s="15" t="s">
        <v>44</v>
      </c>
      <c r="D4672" s="15" t="s">
        <v>13</v>
      </c>
      <c r="E4672" s="9" t="s">
        <v>13</v>
      </c>
      <c r="F4672" s="15" t="s">
        <v>45</v>
      </c>
      <c r="G4672" s="15" t="s">
        <v>46</v>
      </c>
      <c r="H4672" s="18">
        <v>54114</v>
      </c>
      <c r="I4672" s="82"/>
    </row>
    <row r="4673" spans="1:9">
      <c r="A4673" s="21" t="s">
        <v>1535</v>
      </c>
      <c r="B4673" s="81">
        <v>25</v>
      </c>
      <c r="C4673" s="15" t="s">
        <v>44</v>
      </c>
      <c r="D4673" s="15" t="s">
        <v>13</v>
      </c>
      <c r="E4673" s="9" t="s">
        <v>13</v>
      </c>
      <c r="F4673" s="15" t="s">
        <v>45</v>
      </c>
      <c r="G4673" s="15" t="s">
        <v>46</v>
      </c>
      <c r="H4673" s="18">
        <v>54114</v>
      </c>
      <c r="I4673" s="82"/>
    </row>
    <row r="4674" spans="1:9">
      <c r="A4674" s="21" t="s">
        <v>811</v>
      </c>
      <c r="B4674" s="81">
        <v>12</v>
      </c>
      <c r="C4674" s="15" t="s">
        <v>44</v>
      </c>
      <c r="D4674" s="15" t="s">
        <v>13</v>
      </c>
      <c r="E4674" s="9" t="s">
        <v>13</v>
      </c>
      <c r="F4674" s="15" t="s">
        <v>45</v>
      </c>
      <c r="G4674" s="15" t="s">
        <v>46</v>
      </c>
      <c r="H4674" s="18">
        <v>54114</v>
      </c>
      <c r="I4674" s="82"/>
    </row>
    <row r="4675" spans="1:9">
      <c r="A4675" s="21" t="s">
        <v>1536</v>
      </c>
      <c r="B4675" s="81">
        <v>7</v>
      </c>
      <c r="C4675" s="15" t="s">
        <v>44</v>
      </c>
      <c r="D4675" s="15" t="s">
        <v>13</v>
      </c>
      <c r="E4675" s="9" t="s">
        <v>13</v>
      </c>
      <c r="F4675" s="15" t="s">
        <v>45</v>
      </c>
      <c r="G4675" s="15" t="s">
        <v>46</v>
      </c>
      <c r="H4675" s="18">
        <v>54114</v>
      </c>
      <c r="I4675" s="82"/>
    </row>
    <row r="4676" spans="1:9">
      <c r="A4676" s="21" t="s">
        <v>1537</v>
      </c>
      <c r="B4676" s="81">
        <v>30</v>
      </c>
      <c r="C4676" s="15" t="s">
        <v>44</v>
      </c>
      <c r="D4676" s="15" t="s">
        <v>13</v>
      </c>
      <c r="E4676" s="9" t="s">
        <v>13</v>
      </c>
      <c r="F4676" s="15" t="s">
        <v>45</v>
      </c>
      <c r="G4676" s="15" t="s">
        <v>46</v>
      </c>
      <c r="H4676" s="18">
        <v>54114</v>
      </c>
      <c r="I4676" s="82"/>
    </row>
    <row r="4677" spans="1:9">
      <c r="A4677" s="21" t="s">
        <v>437</v>
      </c>
      <c r="B4677" s="81">
        <v>15</v>
      </c>
      <c r="C4677" s="15" t="s">
        <v>44</v>
      </c>
      <c r="D4677" s="15" t="s">
        <v>13</v>
      </c>
      <c r="E4677" s="9" t="s">
        <v>13</v>
      </c>
      <c r="F4677" s="15" t="s">
        <v>45</v>
      </c>
      <c r="G4677" s="15" t="s">
        <v>46</v>
      </c>
      <c r="H4677" s="18">
        <v>54114</v>
      </c>
      <c r="I4677" s="82"/>
    </row>
    <row r="4678" spans="1:9">
      <c r="A4678" s="21" t="s">
        <v>812</v>
      </c>
      <c r="B4678" s="17">
        <v>3</v>
      </c>
      <c r="C4678" s="15" t="s">
        <v>44</v>
      </c>
      <c r="D4678" s="15" t="s">
        <v>13</v>
      </c>
      <c r="E4678" s="9" t="s">
        <v>13</v>
      </c>
      <c r="F4678" s="15" t="s">
        <v>45</v>
      </c>
      <c r="G4678" s="15" t="s">
        <v>46</v>
      </c>
      <c r="H4678" s="18">
        <v>54114</v>
      </c>
      <c r="I4678" s="82"/>
    </row>
    <row r="4679" spans="1:9">
      <c r="A4679" s="22" t="s">
        <v>1538</v>
      </c>
      <c r="B4679" s="17">
        <v>20</v>
      </c>
      <c r="C4679" s="15" t="s">
        <v>44</v>
      </c>
      <c r="D4679" s="15" t="s">
        <v>13</v>
      </c>
      <c r="E4679" s="9" t="s">
        <v>13</v>
      </c>
      <c r="F4679" s="15" t="s">
        <v>45</v>
      </c>
      <c r="G4679" s="15" t="s">
        <v>46</v>
      </c>
      <c r="H4679" s="18">
        <v>54114</v>
      </c>
      <c r="I4679" s="82"/>
    </row>
    <row r="4680" spans="1:9">
      <c r="A4680" s="22" t="s">
        <v>1539</v>
      </c>
      <c r="B4680" s="17">
        <v>35</v>
      </c>
      <c r="C4680" s="15" t="s">
        <v>44</v>
      </c>
      <c r="D4680" s="15" t="s">
        <v>13</v>
      </c>
      <c r="E4680" s="9" t="s">
        <v>13</v>
      </c>
      <c r="F4680" s="15" t="s">
        <v>45</v>
      </c>
      <c r="G4680" s="15" t="s">
        <v>46</v>
      </c>
      <c r="H4680" s="18">
        <v>54114</v>
      </c>
      <c r="I4680" s="82"/>
    </row>
    <row r="4681" spans="1:9">
      <c r="A4681" s="22" t="s">
        <v>1540</v>
      </c>
      <c r="B4681" s="17">
        <v>12</v>
      </c>
      <c r="C4681" s="15" t="s">
        <v>44</v>
      </c>
      <c r="D4681" s="15" t="s">
        <v>13</v>
      </c>
      <c r="E4681" s="9" t="s">
        <v>13</v>
      </c>
      <c r="F4681" s="15" t="s">
        <v>45</v>
      </c>
      <c r="G4681" s="15" t="s">
        <v>46</v>
      </c>
      <c r="H4681" s="18">
        <v>54114</v>
      </c>
      <c r="I4681" s="82"/>
    </row>
    <row r="4682" spans="1:9">
      <c r="A4682" s="22" t="s">
        <v>1541</v>
      </c>
      <c r="B4682" s="17">
        <v>1.2</v>
      </c>
      <c r="C4682" s="15" t="s">
        <v>44</v>
      </c>
      <c r="D4682" s="15" t="s">
        <v>13</v>
      </c>
      <c r="E4682" s="9" t="s">
        <v>13</v>
      </c>
      <c r="F4682" s="15" t="s">
        <v>45</v>
      </c>
      <c r="G4682" s="15" t="s">
        <v>46</v>
      </c>
      <c r="H4682" s="18">
        <v>54114</v>
      </c>
      <c r="I4682" s="82"/>
    </row>
    <row r="4683" spans="1:9">
      <c r="A4683" s="21" t="s">
        <v>1542</v>
      </c>
      <c r="B4683" s="17">
        <v>8</v>
      </c>
      <c r="C4683" s="15" t="s">
        <v>44</v>
      </c>
      <c r="D4683" s="15" t="s">
        <v>13</v>
      </c>
      <c r="E4683" s="9" t="s">
        <v>13</v>
      </c>
      <c r="F4683" s="15" t="s">
        <v>45</v>
      </c>
      <c r="G4683" s="15" t="s">
        <v>46</v>
      </c>
      <c r="H4683" s="18">
        <v>54114</v>
      </c>
      <c r="I4683" s="83">
        <f>B4683+B4679+B4678+B4676+B4673+B4672+B4671+B4669+B4668+B4667+B4665+B4664+B4663+B4662+B4661+B4660+B4659+B4675+B4674+B4677+B4680+B4666+B4681+B4682+B4670</f>
        <v>331</v>
      </c>
    </row>
    <row r="4684" spans="1:9">
      <c r="A4684" s="22" t="s">
        <v>1543</v>
      </c>
      <c r="B4684" s="17">
        <v>18</v>
      </c>
      <c r="C4684" s="15" t="s">
        <v>44</v>
      </c>
      <c r="D4684" s="15" t="s">
        <v>13</v>
      </c>
      <c r="E4684" s="9" t="s">
        <v>13</v>
      </c>
      <c r="F4684" s="15" t="s">
        <v>45</v>
      </c>
      <c r="G4684" s="15" t="s">
        <v>46</v>
      </c>
      <c r="H4684" s="18">
        <v>54115</v>
      </c>
      <c r="I4684" s="82"/>
    </row>
    <row r="4685" spans="1:9">
      <c r="A4685" s="197" t="s">
        <v>1544</v>
      </c>
      <c r="B4685" s="81">
        <v>375</v>
      </c>
      <c r="C4685" s="15" t="s">
        <v>44</v>
      </c>
      <c r="D4685" s="15" t="s">
        <v>13</v>
      </c>
      <c r="E4685" s="9" t="s">
        <v>13</v>
      </c>
      <c r="F4685" s="15" t="s">
        <v>45</v>
      </c>
      <c r="G4685" s="15" t="s">
        <v>46</v>
      </c>
      <c r="H4685" s="18">
        <v>54115</v>
      </c>
      <c r="I4685" s="82"/>
    </row>
    <row r="4686" spans="1:9">
      <c r="A4686" s="197" t="s">
        <v>1545</v>
      </c>
      <c r="B4686" s="81">
        <v>377</v>
      </c>
      <c r="C4686" s="15" t="s">
        <v>44</v>
      </c>
      <c r="D4686" s="15" t="s">
        <v>13</v>
      </c>
      <c r="E4686" s="9" t="s">
        <v>13</v>
      </c>
      <c r="F4686" s="15" t="s">
        <v>45</v>
      </c>
      <c r="G4686" s="15" t="s">
        <v>46</v>
      </c>
      <c r="H4686" s="18">
        <v>54115</v>
      </c>
      <c r="I4686" s="82"/>
    </row>
    <row r="4687" spans="1:9">
      <c r="A4687" s="197" t="s">
        <v>1546</v>
      </c>
      <c r="B4687" s="81">
        <v>290</v>
      </c>
      <c r="C4687" s="15" t="s">
        <v>44</v>
      </c>
      <c r="D4687" s="15" t="s">
        <v>13</v>
      </c>
      <c r="E4687" s="9" t="s">
        <v>13</v>
      </c>
      <c r="F4687" s="15" t="s">
        <v>45</v>
      </c>
      <c r="G4687" s="15" t="s">
        <v>46</v>
      </c>
      <c r="H4687" s="18">
        <v>54115</v>
      </c>
      <c r="I4687" s="82"/>
    </row>
    <row r="4688" spans="1:9">
      <c r="A4688" s="21" t="s">
        <v>1547</v>
      </c>
      <c r="B4688" s="17">
        <v>400</v>
      </c>
      <c r="C4688" s="15" t="s">
        <v>44</v>
      </c>
      <c r="D4688" s="15" t="s">
        <v>13</v>
      </c>
      <c r="E4688" s="9" t="s">
        <v>13</v>
      </c>
      <c r="F4688" s="15" t="s">
        <v>45</v>
      </c>
      <c r="G4688" s="15" t="s">
        <v>46</v>
      </c>
      <c r="H4688" s="18">
        <v>54115</v>
      </c>
      <c r="I4688" s="83">
        <f>B4688+B4686+B4685+B4684+B4687</f>
        <v>1460</v>
      </c>
    </row>
    <row r="4689" spans="1:9">
      <c r="A4689" s="21" t="s">
        <v>1548</v>
      </c>
      <c r="B4689" s="17">
        <v>28</v>
      </c>
      <c r="C4689" s="15" t="s">
        <v>44</v>
      </c>
      <c r="D4689" s="15" t="s">
        <v>13</v>
      </c>
      <c r="E4689" s="9" t="s">
        <v>13</v>
      </c>
      <c r="F4689" s="15" t="s">
        <v>45</v>
      </c>
      <c r="G4689" s="15" t="s">
        <v>46</v>
      </c>
      <c r="H4689" s="18">
        <v>54118</v>
      </c>
      <c r="I4689" s="83"/>
    </row>
    <row r="4690" spans="1:9">
      <c r="A4690" s="21" t="s">
        <v>658</v>
      </c>
      <c r="B4690" s="17">
        <v>150</v>
      </c>
      <c r="C4690" s="15" t="s">
        <v>44</v>
      </c>
      <c r="D4690" s="15" t="s">
        <v>13</v>
      </c>
      <c r="E4690" s="9" t="s">
        <v>13</v>
      </c>
      <c r="F4690" s="15" t="s">
        <v>45</v>
      </c>
      <c r="G4690" s="15" t="s">
        <v>46</v>
      </c>
      <c r="H4690" s="18">
        <v>54118</v>
      </c>
      <c r="I4690" s="83">
        <f>B4690+B4689</f>
        <v>178</v>
      </c>
    </row>
    <row r="4691" spans="1:9">
      <c r="A4691" s="21" t="s">
        <v>1549</v>
      </c>
      <c r="B4691" s="17">
        <v>6</v>
      </c>
      <c r="C4691" s="15" t="s">
        <v>44</v>
      </c>
      <c r="D4691" s="15" t="s">
        <v>13</v>
      </c>
      <c r="E4691" s="9" t="s">
        <v>13</v>
      </c>
      <c r="F4691" s="15" t="s">
        <v>45</v>
      </c>
      <c r="G4691" s="15" t="s">
        <v>46</v>
      </c>
      <c r="H4691" s="18">
        <v>54119</v>
      </c>
      <c r="I4691" s="83"/>
    </row>
    <row r="4692" spans="1:9">
      <c r="A4692" s="22" t="s">
        <v>1550</v>
      </c>
      <c r="B4692" s="17">
        <v>100</v>
      </c>
      <c r="C4692" s="15" t="s">
        <v>44</v>
      </c>
      <c r="D4692" s="15" t="s">
        <v>13</v>
      </c>
      <c r="E4692" s="9" t="s">
        <v>13</v>
      </c>
      <c r="F4692" s="15" t="s">
        <v>45</v>
      </c>
      <c r="G4692" s="15" t="s">
        <v>46</v>
      </c>
      <c r="H4692" s="18">
        <v>54119</v>
      </c>
      <c r="I4692" s="83">
        <f>B4692+B4691</f>
        <v>106</v>
      </c>
    </row>
    <row r="4693" spans="1:9">
      <c r="A4693" s="21" t="s">
        <v>1551</v>
      </c>
      <c r="B4693" s="81">
        <v>50</v>
      </c>
      <c r="C4693" s="15" t="s">
        <v>44</v>
      </c>
      <c r="D4693" s="15" t="s">
        <v>13</v>
      </c>
      <c r="E4693" s="9" t="s">
        <v>13</v>
      </c>
      <c r="F4693" s="15" t="s">
        <v>45</v>
      </c>
      <c r="G4693" s="15" t="s">
        <v>46</v>
      </c>
      <c r="H4693" s="18">
        <v>54199</v>
      </c>
      <c r="I4693" s="82"/>
    </row>
    <row r="4694" spans="1:9">
      <c r="A4694" s="21" t="s">
        <v>1552</v>
      </c>
      <c r="B4694" s="81">
        <v>60</v>
      </c>
      <c r="C4694" s="15" t="s">
        <v>44</v>
      </c>
      <c r="D4694" s="15" t="s">
        <v>13</v>
      </c>
      <c r="E4694" s="9" t="s">
        <v>13</v>
      </c>
      <c r="F4694" s="15" t="s">
        <v>45</v>
      </c>
      <c r="G4694" s="15" t="s">
        <v>46</v>
      </c>
      <c r="H4694" s="18">
        <v>54199</v>
      </c>
      <c r="I4694" s="82"/>
    </row>
    <row r="4695" spans="1:9">
      <c r="A4695" s="21" t="s">
        <v>1553</v>
      </c>
      <c r="B4695" s="81">
        <v>15</v>
      </c>
      <c r="C4695" s="15" t="s">
        <v>44</v>
      </c>
      <c r="D4695" s="15" t="s">
        <v>13</v>
      </c>
      <c r="E4695" s="9" t="s">
        <v>13</v>
      </c>
      <c r="F4695" s="15" t="s">
        <v>45</v>
      </c>
      <c r="G4695" s="15" t="s">
        <v>46</v>
      </c>
      <c r="H4695" s="18">
        <v>54199</v>
      </c>
      <c r="I4695" s="82"/>
    </row>
    <row r="4696" spans="1:9" ht="25.5" customHeight="1">
      <c r="A4696" s="22" t="s">
        <v>2559</v>
      </c>
      <c r="B4696" s="81">
        <v>115</v>
      </c>
      <c r="C4696" s="12">
        <v>1</v>
      </c>
      <c r="D4696" s="9" t="s">
        <v>13</v>
      </c>
      <c r="E4696" s="9" t="s">
        <v>13</v>
      </c>
      <c r="F4696" s="9" t="s">
        <v>45</v>
      </c>
      <c r="G4696" s="9" t="s">
        <v>46</v>
      </c>
      <c r="H4696" s="9" t="s">
        <v>383</v>
      </c>
      <c r="I4696" s="82"/>
    </row>
    <row r="4697" spans="1:9">
      <c r="A4697" s="21" t="s">
        <v>917</v>
      </c>
      <c r="B4697" s="81">
        <v>18</v>
      </c>
      <c r="C4697" s="12">
        <v>1</v>
      </c>
      <c r="D4697" s="9" t="s">
        <v>13</v>
      </c>
      <c r="E4697" s="9" t="s">
        <v>13</v>
      </c>
      <c r="F4697" s="9" t="s">
        <v>45</v>
      </c>
      <c r="G4697" s="9" t="s">
        <v>46</v>
      </c>
      <c r="H4697" s="9" t="s">
        <v>383</v>
      </c>
      <c r="I4697" s="82"/>
    </row>
    <row r="4698" spans="1:9">
      <c r="A4698" s="21" t="s">
        <v>1554</v>
      </c>
      <c r="B4698" s="14">
        <v>290</v>
      </c>
      <c r="C4698" s="12">
        <v>1</v>
      </c>
      <c r="D4698" s="9" t="s">
        <v>13</v>
      </c>
      <c r="E4698" s="9" t="s">
        <v>13</v>
      </c>
      <c r="F4698" s="9" t="s">
        <v>45</v>
      </c>
      <c r="G4698" s="9" t="s">
        <v>46</v>
      </c>
      <c r="H4698" s="9" t="s">
        <v>383</v>
      </c>
      <c r="I4698" s="83">
        <f>B4698+B4695+B4694+B4693+B4697+B4696</f>
        <v>548</v>
      </c>
    </row>
    <row r="4699" spans="1:9">
      <c r="A4699" s="21" t="s">
        <v>591</v>
      </c>
      <c r="B4699" s="81">
        <v>125</v>
      </c>
      <c r="C4699" s="15" t="s">
        <v>44</v>
      </c>
      <c r="D4699" s="15" t="s">
        <v>13</v>
      </c>
      <c r="E4699" s="9" t="s">
        <v>13</v>
      </c>
      <c r="F4699" s="15" t="s">
        <v>45</v>
      </c>
      <c r="G4699" s="15" t="s">
        <v>46</v>
      </c>
      <c r="H4699" s="18">
        <v>54301</v>
      </c>
      <c r="I4699" s="83">
        <f>B4699</f>
        <v>125</v>
      </c>
    </row>
    <row r="4700" spans="1:9" ht="21.75" customHeight="1">
      <c r="A4700" s="22" t="s">
        <v>1555</v>
      </c>
      <c r="B4700" s="81">
        <v>1000</v>
      </c>
      <c r="C4700" s="15" t="s">
        <v>44</v>
      </c>
      <c r="D4700" s="15" t="s">
        <v>13</v>
      </c>
      <c r="E4700" s="9" t="s">
        <v>13</v>
      </c>
      <c r="F4700" s="15" t="s">
        <v>45</v>
      </c>
      <c r="G4700" s="15" t="s">
        <v>46</v>
      </c>
      <c r="H4700" s="18">
        <v>54302</v>
      </c>
      <c r="I4700" s="83">
        <f>B4700</f>
        <v>1000</v>
      </c>
    </row>
    <row r="4701" spans="1:9">
      <c r="A4701" s="21" t="s">
        <v>514</v>
      </c>
      <c r="B4701" s="81">
        <v>38</v>
      </c>
      <c r="C4701" s="15" t="s">
        <v>44</v>
      </c>
      <c r="D4701" s="15" t="s">
        <v>13</v>
      </c>
      <c r="E4701" s="9" t="s">
        <v>13</v>
      </c>
      <c r="F4701" s="15" t="s">
        <v>45</v>
      </c>
      <c r="G4701" s="15" t="s">
        <v>46</v>
      </c>
      <c r="H4701" s="18">
        <v>54313</v>
      </c>
      <c r="I4701" s="82"/>
    </row>
    <row r="4702" spans="1:9" ht="13.5" customHeight="1">
      <c r="A4702" s="21" t="s">
        <v>1556</v>
      </c>
      <c r="B4702" s="17">
        <v>80</v>
      </c>
      <c r="C4702" s="15" t="s">
        <v>44</v>
      </c>
      <c r="D4702" s="15" t="s">
        <v>13</v>
      </c>
      <c r="E4702" s="9" t="s">
        <v>13</v>
      </c>
      <c r="F4702" s="15" t="s">
        <v>45</v>
      </c>
      <c r="G4702" s="15" t="s">
        <v>46</v>
      </c>
      <c r="H4702" s="18">
        <v>54313</v>
      </c>
      <c r="I4702" s="83">
        <f>B4702+B4701</f>
        <v>118</v>
      </c>
    </row>
    <row r="4703" spans="1:9" ht="13.5" customHeight="1">
      <c r="A4703" s="21" t="s">
        <v>594</v>
      </c>
      <c r="B4703" s="17">
        <v>100</v>
      </c>
      <c r="C4703" s="15" t="s">
        <v>44</v>
      </c>
      <c r="D4703" s="15" t="s">
        <v>13</v>
      </c>
      <c r="E4703" s="9" t="s">
        <v>13</v>
      </c>
      <c r="F4703" s="15" t="s">
        <v>45</v>
      </c>
      <c r="G4703" s="15" t="s">
        <v>46</v>
      </c>
      <c r="H4703" s="18">
        <v>54401</v>
      </c>
      <c r="I4703" s="83">
        <f>B4703</f>
        <v>100</v>
      </c>
    </row>
    <row r="4704" spans="1:9" ht="12.75" customHeight="1">
      <c r="A4704" s="21" t="s">
        <v>1557</v>
      </c>
      <c r="B4704" s="17">
        <v>150</v>
      </c>
      <c r="C4704" s="15" t="s">
        <v>44</v>
      </c>
      <c r="D4704" s="15" t="s">
        <v>13</v>
      </c>
      <c r="E4704" s="9" t="s">
        <v>13</v>
      </c>
      <c r="F4704" s="15" t="s">
        <v>45</v>
      </c>
      <c r="G4704" s="15" t="s">
        <v>46</v>
      </c>
      <c r="H4704" s="18">
        <v>54403</v>
      </c>
      <c r="I4704" s="83">
        <f>B4704</f>
        <v>150</v>
      </c>
    </row>
    <row r="4705" spans="1:9">
      <c r="A4705" s="21" t="s">
        <v>1558</v>
      </c>
      <c r="B4705" s="17">
        <v>100</v>
      </c>
      <c r="C4705" s="15" t="s">
        <v>44</v>
      </c>
      <c r="D4705" s="15" t="s">
        <v>13</v>
      </c>
      <c r="E4705" s="9" t="s">
        <v>13</v>
      </c>
      <c r="F4705" s="15" t="s">
        <v>45</v>
      </c>
      <c r="G4705" s="15" t="s">
        <v>46</v>
      </c>
      <c r="H4705" s="18">
        <v>55599</v>
      </c>
      <c r="I4705" s="83"/>
    </row>
    <row r="4706" spans="1:9" ht="12.75" customHeight="1">
      <c r="A4706" s="21" t="s">
        <v>1559</v>
      </c>
      <c r="B4706" s="17">
        <v>250</v>
      </c>
      <c r="C4706" s="15" t="s">
        <v>44</v>
      </c>
      <c r="D4706" s="15" t="s">
        <v>13</v>
      </c>
      <c r="E4706" s="9" t="s">
        <v>13</v>
      </c>
      <c r="F4706" s="15" t="s">
        <v>45</v>
      </c>
      <c r="G4706" s="15" t="s">
        <v>46</v>
      </c>
      <c r="H4706" s="18">
        <v>55599</v>
      </c>
      <c r="I4706" s="83">
        <f>B4706+B4705</f>
        <v>350</v>
      </c>
    </row>
    <row r="4707" spans="1:9" ht="13.5" customHeight="1">
      <c r="A4707" s="206" t="s">
        <v>1560</v>
      </c>
      <c r="B4707" s="108">
        <v>300</v>
      </c>
      <c r="C4707" s="9" t="s">
        <v>44</v>
      </c>
      <c r="D4707" s="9" t="s">
        <v>13</v>
      </c>
      <c r="E4707" s="9" t="s">
        <v>13</v>
      </c>
      <c r="F4707" s="9" t="s">
        <v>45</v>
      </c>
      <c r="G4707" s="9" t="s">
        <v>46</v>
      </c>
      <c r="H4707" s="12">
        <v>61101</v>
      </c>
      <c r="I4707" s="83"/>
    </row>
    <row r="4708" spans="1:9" ht="14.25" customHeight="1">
      <c r="A4708" s="208" t="s">
        <v>557</v>
      </c>
      <c r="B4708" s="108">
        <v>275</v>
      </c>
      <c r="C4708" s="9" t="s">
        <v>44</v>
      </c>
      <c r="D4708" s="9" t="s">
        <v>13</v>
      </c>
      <c r="E4708" s="9" t="s">
        <v>13</v>
      </c>
      <c r="F4708" s="9" t="s">
        <v>45</v>
      </c>
      <c r="G4708" s="9" t="s">
        <v>46</v>
      </c>
      <c r="H4708" s="12">
        <v>61101</v>
      </c>
      <c r="I4708" s="83"/>
    </row>
    <row r="4709" spans="1:9">
      <c r="A4709" s="208" t="s">
        <v>1561</v>
      </c>
      <c r="B4709" s="108">
        <v>180</v>
      </c>
      <c r="C4709" s="9" t="s">
        <v>44</v>
      </c>
      <c r="D4709" s="9" t="s">
        <v>13</v>
      </c>
      <c r="E4709" s="9" t="s">
        <v>13</v>
      </c>
      <c r="F4709" s="9" t="s">
        <v>45</v>
      </c>
      <c r="G4709" s="9" t="s">
        <v>46</v>
      </c>
      <c r="H4709" s="12">
        <v>61101</v>
      </c>
      <c r="I4709" s="83">
        <f>B4709+B4707+B4708</f>
        <v>755</v>
      </c>
    </row>
    <row r="4710" spans="1:9" ht="16.5" customHeight="1" thickBot="1">
      <c r="A4710" s="443" t="s">
        <v>336</v>
      </c>
      <c r="B4710" s="444">
        <v>4000</v>
      </c>
      <c r="C4710" s="9" t="s">
        <v>44</v>
      </c>
      <c r="D4710" s="9" t="s">
        <v>13</v>
      </c>
      <c r="E4710" s="9" t="s">
        <v>13</v>
      </c>
      <c r="F4710" s="9" t="s">
        <v>45</v>
      </c>
      <c r="G4710" s="9" t="s">
        <v>46</v>
      </c>
      <c r="H4710" s="12">
        <v>61104</v>
      </c>
      <c r="I4710" s="133">
        <f>B4710</f>
        <v>4000</v>
      </c>
    </row>
    <row r="4711" spans="1:9" ht="18" customHeight="1" thickTop="1" thickBot="1">
      <c r="A4711" s="231" t="s">
        <v>4620</v>
      </c>
      <c r="B4711" s="228">
        <f>SUM(B4598:B4710)</f>
        <v>110880.85</v>
      </c>
      <c r="C4711" s="229"/>
      <c r="D4711" s="229"/>
      <c r="E4711" s="229"/>
      <c r="F4711" s="229"/>
      <c r="G4711" s="229"/>
      <c r="H4711" s="230"/>
      <c r="I4711" s="95">
        <f>SUM(I4598:I4710)</f>
        <v>110880.85</v>
      </c>
    </row>
    <row r="4712" spans="1:9" ht="15.75" thickTop="1">
      <c r="A4712" s="232"/>
      <c r="B4712" s="127"/>
      <c r="C4712" s="233"/>
      <c r="D4712" s="233"/>
      <c r="E4712" s="233"/>
      <c r="F4712" s="233"/>
      <c r="G4712" s="233"/>
      <c r="H4712" s="234"/>
      <c r="I4712" s="41"/>
    </row>
    <row r="4713" spans="1:9">
      <c r="A4713" s="232"/>
      <c r="B4713" s="127"/>
      <c r="C4713" s="233"/>
      <c r="D4713" s="233"/>
      <c r="E4713" s="233"/>
      <c r="F4713" s="233"/>
      <c r="G4713" s="233"/>
      <c r="H4713" s="234"/>
      <c r="I4713" s="41"/>
    </row>
    <row r="4714" spans="1:9">
      <c r="A4714" s="232"/>
      <c r="B4714" s="127"/>
      <c r="C4714" s="233"/>
      <c r="D4714" s="233"/>
      <c r="E4714" s="233"/>
      <c r="F4714" s="233"/>
      <c r="G4714" s="233"/>
      <c r="H4714" s="234"/>
      <c r="I4714" s="41"/>
    </row>
    <row r="4715" spans="1:9">
      <c r="A4715" s="232"/>
      <c r="B4715" s="127"/>
      <c r="C4715" s="233"/>
      <c r="D4715" s="233"/>
      <c r="E4715" s="233"/>
      <c r="F4715" s="233"/>
      <c r="G4715" s="233"/>
      <c r="H4715" s="234"/>
      <c r="I4715" s="41"/>
    </row>
    <row r="4716" spans="1:9">
      <c r="A4716" s="232"/>
      <c r="B4716" s="127"/>
      <c r="C4716" s="233"/>
      <c r="D4716" s="233"/>
      <c r="E4716" s="233"/>
      <c r="F4716" s="233"/>
      <c r="G4716" s="233"/>
      <c r="H4716" s="234"/>
      <c r="I4716" s="41"/>
    </row>
    <row r="4717" spans="1:9">
      <c r="A4717" s="232"/>
      <c r="B4717" s="127"/>
      <c r="C4717" s="233"/>
      <c r="D4717" s="233"/>
      <c r="E4717" s="233"/>
      <c r="F4717" s="233"/>
      <c r="G4717" s="233"/>
      <c r="H4717" s="234"/>
      <c r="I4717" s="41"/>
    </row>
    <row r="4718" spans="1:9">
      <c r="A4718" s="232"/>
      <c r="B4718" s="127"/>
      <c r="C4718" s="233"/>
      <c r="D4718" s="233"/>
      <c r="E4718" s="233"/>
      <c r="F4718" s="233"/>
      <c r="G4718" s="233"/>
      <c r="H4718" s="234"/>
      <c r="I4718" s="41"/>
    </row>
    <row r="4719" spans="1:9">
      <c r="A4719" s="232"/>
      <c r="B4719" s="127"/>
      <c r="C4719" s="233"/>
      <c r="D4719" s="233"/>
      <c r="E4719" s="233"/>
      <c r="F4719" s="233"/>
      <c r="G4719" s="233"/>
      <c r="H4719" s="234"/>
      <c r="I4719" s="41"/>
    </row>
    <row r="4720" spans="1:9">
      <c r="A4720" s="232"/>
      <c r="B4720" s="127"/>
      <c r="C4720" s="233"/>
      <c r="D4720" s="233"/>
      <c r="E4720" s="233"/>
      <c r="F4720" s="233"/>
      <c r="G4720" s="233"/>
      <c r="H4720" s="234"/>
      <c r="I4720" s="41"/>
    </row>
    <row r="4721" spans="1:9">
      <c r="A4721" s="232"/>
      <c r="B4721" s="127"/>
      <c r="C4721" s="233"/>
      <c r="D4721" s="233"/>
      <c r="E4721" s="233"/>
      <c r="F4721" s="233"/>
      <c r="G4721" s="233"/>
      <c r="H4721" s="234"/>
      <c r="I4721" s="41"/>
    </row>
    <row r="4722" spans="1:9">
      <c r="A4722" s="232"/>
      <c r="B4722" s="127"/>
      <c r="C4722" s="233"/>
      <c r="D4722" s="233"/>
      <c r="E4722" s="233"/>
      <c r="F4722" s="233"/>
      <c r="G4722" s="233"/>
      <c r="H4722" s="234"/>
      <c r="I4722" s="41"/>
    </row>
    <row r="4723" spans="1:9">
      <c r="A4723" s="232"/>
      <c r="B4723" s="127"/>
      <c r="C4723" s="233"/>
      <c r="D4723" s="233"/>
      <c r="E4723" s="233"/>
      <c r="F4723" s="233"/>
      <c r="G4723" s="233"/>
      <c r="H4723" s="234"/>
      <c r="I4723" s="41"/>
    </row>
    <row r="4724" spans="1:9">
      <c r="A4724" s="232"/>
      <c r="B4724" s="127"/>
      <c r="C4724" s="233"/>
      <c r="D4724" s="233"/>
      <c r="E4724" s="233"/>
      <c r="F4724" s="233"/>
      <c r="G4724" s="233"/>
      <c r="H4724" s="234"/>
      <c r="I4724" s="41"/>
    </row>
    <row r="4725" spans="1:9">
      <c r="A4725" s="232"/>
      <c r="B4725" s="127"/>
      <c r="C4725" s="233"/>
      <c r="D4725" s="233"/>
      <c r="E4725" s="233"/>
      <c r="F4725" s="233"/>
      <c r="G4725" s="233"/>
      <c r="H4725" s="234"/>
      <c r="I4725" s="41"/>
    </row>
    <row r="4726" spans="1:9">
      <c r="A4726" s="232"/>
      <c r="B4726" s="127"/>
      <c r="C4726" s="233"/>
      <c r="D4726" s="233"/>
      <c r="E4726" s="233"/>
      <c r="F4726" s="233"/>
      <c r="G4726" s="233"/>
      <c r="H4726" s="234"/>
      <c r="I4726" s="41"/>
    </row>
    <row r="4727" spans="1:9">
      <c r="A4727" s="232"/>
      <c r="B4727" s="127"/>
      <c r="C4727" s="233"/>
      <c r="D4727" s="233"/>
      <c r="E4727" s="233"/>
      <c r="F4727" s="233"/>
      <c r="G4727" s="233"/>
      <c r="H4727" s="234"/>
      <c r="I4727" s="41"/>
    </row>
    <row r="4728" spans="1:9">
      <c r="A4728" s="232"/>
      <c r="B4728" s="127"/>
      <c r="C4728" s="233"/>
      <c r="D4728" s="233"/>
      <c r="E4728" s="233"/>
      <c r="F4728" s="233"/>
      <c r="G4728" s="233"/>
      <c r="H4728" s="234"/>
      <c r="I4728" s="41"/>
    </row>
    <row r="4729" spans="1:9">
      <c r="A4729" s="232"/>
      <c r="B4729" s="127"/>
      <c r="C4729" s="233"/>
      <c r="D4729" s="233"/>
      <c r="E4729" s="233"/>
      <c r="F4729" s="233"/>
      <c r="G4729" s="233"/>
      <c r="H4729" s="234"/>
      <c r="I4729" s="41"/>
    </row>
    <row r="4730" spans="1:9">
      <c r="A4730" s="232"/>
      <c r="B4730" s="127"/>
      <c r="C4730" s="233"/>
      <c r="D4730" s="233"/>
      <c r="E4730" s="233"/>
      <c r="F4730" s="233"/>
      <c r="G4730" s="233"/>
      <c r="H4730" s="234"/>
      <c r="I4730" s="41"/>
    </row>
    <row r="4731" spans="1:9">
      <c r="A4731" s="232"/>
      <c r="B4731" s="127"/>
      <c r="C4731" s="233"/>
      <c r="D4731" s="233"/>
      <c r="E4731" s="233"/>
      <c r="F4731" s="233"/>
      <c r="G4731" s="233"/>
      <c r="H4731" s="234"/>
      <c r="I4731" s="41"/>
    </row>
    <row r="4732" spans="1:9" ht="27" customHeight="1">
      <c r="A4732" s="320" t="s">
        <v>3704</v>
      </c>
      <c r="B4732" s="124"/>
      <c r="C4732" s="47"/>
      <c r="D4732" s="35"/>
      <c r="E4732" s="35"/>
      <c r="F4732" s="35"/>
      <c r="G4732" s="35"/>
      <c r="H4732" s="35"/>
      <c r="I4732" s="36"/>
    </row>
    <row r="4733" spans="1:9" ht="38.25" customHeight="1">
      <c r="A4733" s="319" t="s">
        <v>35</v>
      </c>
      <c r="B4733" s="37" t="s">
        <v>36</v>
      </c>
      <c r="C4733" s="5" t="s">
        <v>37</v>
      </c>
      <c r="D4733" s="146" t="s">
        <v>38</v>
      </c>
      <c r="E4733" s="146" t="s">
        <v>39</v>
      </c>
      <c r="F4733" s="146" t="s">
        <v>40</v>
      </c>
      <c r="G4733" s="146" t="s">
        <v>41</v>
      </c>
      <c r="H4733" s="147" t="s">
        <v>42</v>
      </c>
      <c r="I4733" s="147" t="s">
        <v>43</v>
      </c>
    </row>
    <row r="4734" spans="1:9">
      <c r="A4734" s="19" t="s">
        <v>3800</v>
      </c>
      <c r="B4734" s="14">
        <v>12000</v>
      </c>
      <c r="C4734" s="12">
        <v>1</v>
      </c>
      <c r="D4734" s="9" t="s">
        <v>13</v>
      </c>
      <c r="E4734" s="9" t="s">
        <v>13</v>
      </c>
      <c r="F4734" s="9" t="s">
        <v>45</v>
      </c>
      <c r="G4734" s="9" t="s">
        <v>46</v>
      </c>
      <c r="H4734" s="63" t="s">
        <v>153</v>
      </c>
      <c r="I4734" s="82"/>
    </row>
    <row r="4735" spans="1:9">
      <c r="A4735" s="19" t="s">
        <v>817</v>
      </c>
      <c r="B4735" s="14">
        <v>9000</v>
      </c>
      <c r="C4735" s="12">
        <v>1</v>
      </c>
      <c r="D4735" s="9" t="s">
        <v>13</v>
      </c>
      <c r="E4735" s="9" t="s">
        <v>13</v>
      </c>
      <c r="F4735" s="9" t="s">
        <v>45</v>
      </c>
      <c r="G4735" s="9" t="s">
        <v>46</v>
      </c>
      <c r="H4735" s="63" t="s">
        <v>153</v>
      </c>
      <c r="I4735" s="82"/>
    </row>
    <row r="4736" spans="1:9">
      <c r="A4736" s="19" t="s">
        <v>1443</v>
      </c>
      <c r="B4736" s="14">
        <v>7200</v>
      </c>
      <c r="C4736" s="12">
        <v>1</v>
      </c>
      <c r="D4736" s="9" t="s">
        <v>13</v>
      </c>
      <c r="E4736" s="9" t="s">
        <v>13</v>
      </c>
      <c r="F4736" s="9" t="s">
        <v>45</v>
      </c>
      <c r="G4736" s="9" t="s">
        <v>46</v>
      </c>
      <c r="H4736" s="63" t="s">
        <v>153</v>
      </c>
      <c r="I4736" s="82"/>
    </row>
    <row r="4737" spans="1:9">
      <c r="A4737" s="19" t="s">
        <v>3801</v>
      </c>
      <c r="B4737" s="14">
        <v>7164</v>
      </c>
      <c r="C4737" s="12">
        <v>1</v>
      </c>
      <c r="D4737" s="9" t="s">
        <v>13</v>
      </c>
      <c r="E4737" s="9" t="s">
        <v>13</v>
      </c>
      <c r="F4737" s="9" t="s">
        <v>45</v>
      </c>
      <c r="G4737" s="9" t="s">
        <v>46</v>
      </c>
      <c r="H4737" s="63" t="s">
        <v>153</v>
      </c>
      <c r="I4737" s="82"/>
    </row>
    <row r="4738" spans="1:9">
      <c r="A4738" s="19" t="s">
        <v>1444</v>
      </c>
      <c r="B4738" s="14">
        <v>9804</v>
      </c>
      <c r="C4738" s="12">
        <v>1</v>
      </c>
      <c r="D4738" s="9" t="s">
        <v>13</v>
      </c>
      <c r="E4738" s="9" t="s">
        <v>13</v>
      </c>
      <c r="F4738" s="9" t="s">
        <v>45</v>
      </c>
      <c r="G4738" s="9" t="s">
        <v>46</v>
      </c>
      <c r="H4738" s="63" t="s">
        <v>153</v>
      </c>
      <c r="I4738" s="82"/>
    </row>
    <row r="4739" spans="1:9">
      <c r="A4739" s="19" t="s">
        <v>1444</v>
      </c>
      <c r="B4739" s="14">
        <v>8124</v>
      </c>
      <c r="C4739" s="12">
        <v>1</v>
      </c>
      <c r="D4739" s="9" t="s">
        <v>13</v>
      </c>
      <c r="E4739" s="9" t="s">
        <v>13</v>
      </c>
      <c r="F4739" s="9" t="s">
        <v>45</v>
      </c>
      <c r="G4739" s="9" t="s">
        <v>46</v>
      </c>
      <c r="H4739" s="63" t="s">
        <v>153</v>
      </c>
      <c r="I4739" s="82"/>
    </row>
    <row r="4740" spans="1:9">
      <c r="A4740" s="19" t="s">
        <v>1445</v>
      </c>
      <c r="B4740" s="14">
        <v>7800</v>
      </c>
      <c r="C4740" s="12">
        <v>1</v>
      </c>
      <c r="D4740" s="9" t="s">
        <v>13</v>
      </c>
      <c r="E4740" s="9" t="s">
        <v>13</v>
      </c>
      <c r="F4740" s="9" t="s">
        <v>45</v>
      </c>
      <c r="G4740" s="9" t="s">
        <v>46</v>
      </c>
      <c r="H4740" s="63" t="s">
        <v>153</v>
      </c>
      <c r="I4740" s="82"/>
    </row>
    <row r="4741" spans="1:9">
      <c r="A4741" s="19" t="s">
        <v>1446</v>
      </c>
      <c r="B4741" s="14">
        <v>5964</v>
      </c>
      <c r="C4741" s="12">
        <v>1</v>
      </c>
      <c r="D4741" s="9" t="s">
        <v>13</v>
      </c>
      <c r="E4741" s="9" t="s">
        <v>13</v>
      </c>
      <c r="F4741" s="9" t="s">
        <v>45</v>
      </c>
      <c r="G4741" s="9" t="s">
        <v>46</v>
      </c>
      <c r="H4741" s="63" t="s">
        <v>153</v>
      </c>
      <c r="I4741" s="82"/>
    </row>
    <row r="4742" spans="1:9">
      <c r="A4742" s="19" t="s">
        <v>1446</v>
      </c>
      <c r="B4742" s="14">
        <v>6204</v>
      </c>
      <c r="C4742" s="12">
        <v>1</v>
      </c>
      <c r="D4742" s="9" t="s">
        <v>13</v>
      </c>
      <c r="E4742" s="9" t="s">
        <v>13</v>
      </c>
      <c r="F4742" s="9" t="s">
        <v>45</v>
      </c>
      <c r="G4742" s="9" t="s">
        <v>46</v>
      </c>
      <c r="H4742" s="63" t="s">
        <v>153</v>
      </c>
      <c r="I4742" s="82"/>
    </row>
    <row r="4743" spans="1:9">
      <c r="A4743" s="19" t="s">
        <v>1447</v>
      </c>
      <c r="B4743" s="14">
        <v>5004</v>
      </c>
      <c r="C4743" s="12">
        <v>1</v>
      </c>
      <c r="D4743" s="9" t="s">
        <v>13</v>
      </c>
      <c r="E4743" s="9" t="s">
        <v>13</v>
      </c>
      <c r="F4743" s="9" t="s">
        <v>45</v>
      </c>
      <c r="G4743" s="9" t="s">
        <v>46</v>
      </c>
      <c r="H4743" s="63" t="s">
        <v>153</v>
      </c>
      <c r="I4743" s="83">
        <f>B4743+B4739+B4738+B4737+B4736+B4735+B4734+B4740+B4741+B4742</f>
        <v>78264</v>
      </c>
    </row>
    <row r="4744" spans="1:9">
      <c r="A4744" s="96" t="s">
        <v>3945</v>
      </c>
      <c r="B4744" s="14">
        <v>1000</v>
      </c>
      <c r="C4744" s="12">
        <v>1</v>
      </c>
      <c r="D4744" s="9" t="s">
        <v>13</v>
      </c>
      <c r="E4744" s="9" t="s">
        <v>13</v>
      </c>
      <c r="F4744" s="9" t="s">
        <v>44</v>
      </c>
      <c r="G4744" s="9" t="s">
        <v>3291</v>
      </c>
      <c r="H4744" s="63" t="s">
        <v>155</v>
      </c>
      <c r="I4744" s="82"/>
    </row>
    <row r="4745" spans="1:9" ht="13.5" customHeight="1">
      <c r="A4745" s="96" t="s">
        <v>3946</v>
      </c>
      <c r="B4745" s="14">
        <v>750</v>
      </c>
      <c r="C4745" s="12">
        <v>1</v>
      </c>
      <c r="D4745" s="9" t="s">
        <v>13</v>
      </c>
      <c r="E4745" s="9" t="s">
        <v>13</v>
      </c>
      <c r="F4745" s="9" t="s">
        <v>44</v>
      </c>
      <c r="G4745" s="9" t="s">
        <v>3291</v>
      </c>
      <c r="H4745" s="63" t="s">
        <v>155</v>
      </c>
      <c r="I4745" s="82"/>
    </row>
    <row r="4746" spans="1:9" ht="12.75" customHeight="1">
      <c r="A4746" s="96" t="s">
        <v>3037</v>
      </c>
      <c r="B4746" s="14">
        <v>600</v>
      </c>
      <c r="C4746" s="12">
        <v>1</v>
      </c>
      <c r="D4746" s="9" t="s">
        <v>13</v>
      </c>
      <c r="E4746" s="9" t="s">
        <v>13</v>
      </c>
      <c r="F4746" s="9" t="s">
        <v>44</v>
      </c>
      <c r="G4746" s="9" t="s">
        <v>3291</v>
      </c>
      <c r="H4746" s="63" t="s">
        <v>155</v>
      </c>
      <c r="I4746" s="82"/>
    </row>
    <row r="4747" spans="1:9" ht="12.75" customHeight="1">
      <c r="A4747" s="96" t="s">
        <v>3947</v>
      </c>
      <c r="B4747" s="14">
        <v>597</v>
      </c>
      <c r="C4747" s="12">
        <v>1</v>
      </c>
      <c r="D4747" s="9" t="s">
        <v>13</v>
      </c>
      <c r="E4747" s="9" t="s">
        <v>13</v>
      </c>
      <c r="F4747" s="9" t="s">
        <v>44</v>
      </c>
      <c r="G4747" s="9" t="s">
        <v>3291</v>
      </c>
      <c r="H4747" s="63" t="s">
        <v>155</v>
      </c>
      <c r="I4747" s="82"/>
    </row>
    <row r="4748" spans="1:9" ht="14.25" customHeight="1">
      <c r="A4748" s="96" t="s">
        <v>3038</v>
      </c>
      <c r="B4748" s="14">
        <v>817</v>
      </c>
      <c r="C4748" s="12">
        <v>1</v>
      </c>
      <c r="D4748" s="9" t="s">
        <v>13</v>
      </c>
      <c r="E4748" s="9" t="s">
        <v>13</v>
      </c>
      <c r="F4748" s="9" t="s">
        <v>44</v>
      </c>
      <c r="G4748" s="9" t="s">
        <v>3291</v>
      </c>
      <c r="H4748" s="63" t="s">
        <v>155</v>
      </c>
      <c r="I4748" s="82"/>
    </row>
    <row r="4749" spans="1:9" ht="14.25" customHeight="1">
      <c r="A4749" s="96" t="s">
        <v>3038</v>
      </c>
      <c r="B4749" s="14">
        <v>677</v>
      </c>
      <c r="C4749" s="12">
        <v>1</v>
      </c>
      <c r="D4749" s="9" t="s">
        <v>13</v>
      </c>
      <c r="E4749" s="9" t="s">
        <v>13</v>
      </c>
      <c r="F4749" s="9" t="s">
        <v>44</v>
      </c>
      <c r="G4749" s="9" t="s">
        <v>3291</v>
      </c>
      <c r="H4749" s="63" t="s">
        <v>155</v>
      </c>
      <c r="I4749" s="82"/>
    </row>
    <row r="4750" spans="1:9" ht="14.25" customHeight="1">
      <c r="A4750" s="96" t="s">
        <v>3039</v>
      </c>
      <c r="B4750" s="14">
        <v>650</v>
      </c>
      <c r="C4750" s="12">
        <v>1</v>
      </c>
      <c r="D4750" s="9" t="s">
        <v>13</v>
      </c>
      <c r="E4750" s="9" t="s">
        <v>13</v>
      </c>
      <c r="F4750" s="9" t="s">
        <v>44</v>
      </c>
      <c r="G4750" s="9" t="s">
        <v>3291</v>
      </c>
      <c r="H4750" s="63" t="s">
        <v>155</v>
      </c>
      <c r="I4750" s="82"/>
    </row>
    <row r="4751" spans="1:9" ht="13.5" customHeight="1">
      <c r="A4751" s="96" t="s">
        <v>3040</v>
      </c>
      <c r="B4751" s="14">
        <v>497</v>
      </c>
      <c r="C4751" s="12">
        <v>1</v>
      </c>
      <c r="D4751" s="9" t="s">
        <v>13</v>
      </c>
      <c r="E4751" s="9" t="s">
        <v>13</v>
      </c>
      <c r="F4751" s="9" t="s">
        <v>44</v>
      </c>
      <c r="G4751" s="9" t="s">
        <v>3291</v>
      </c>
      <c r="H4751" s="63" t="s">
        <v>155</v>
      </c>
      <c r="I4751" s="82"/>
    </row>
    <row r="4752" spans="1:9">
      <c r="A4752" s="96" t="s">
        <v>3040</v>
      </c>
      <c r="B4752" s="14">
        <v>517</v>
      </c>
      <c r="C4752" s="12">
        <v>1</v>
      </c>
      <c r="D4752" s="9" t="s">
        <v>13</v>
      </c>
      <c r="E4752" s="9" t="s">
        <v>13</v>
      </c>
      <c r="F4752" s="9" t="s">
        <v>44</v>
      </c>
      <c r="G4752" s="9" t="s">
        <v>3291</v>
      </c>
      <c r="H4752" s="63" t="s">
        <v>155</v>
      </c>
      <c r="I4752" s="82"/>
    </row>
    <row r="4753" spans="1:9">
      <c r="A4753" s="96" t="s">
        <v>3041</v>
      </c>
      <c r="B4753" s="14">
        <v>417</v>
      </c>
      <c r="C4753" s="12">
        <v>1</v>
      </c>
      <c r="D4753" s="9" t="s">
        <v>13</v>
      </c>
      <c r="E4753" s="9" t="s">
        <v>13</v>
      </c>
      <c r="F4753" s="9" t="s">
        <v>44</v>
      </c>
      <c r="G4753" s="9" t="s">
        <v>3291</v>
      </c>
      <c r="H4753" s="63" t="s">
        <v>155</v>
      </c>
      <c r="I4753" s="83">
        <f>B4753+B4752+B4751+B4750+B4749+B4748+B4746+B4744+B4747+B4745</f>
        <v>6522</v>
      </c>
    </row>
    <row r="4754" spans="1:9">
      <c r="A4754" s="20" t="s">
        <v>3948</v>
      </c>
      <c r="B4754" s="14">
        <f>10*300</f>
        <v>3000</v>
      </c>
      <c r="C4754" s="9" t="s">
        <v>44</v>
      </c>
      <c r="D4754" s="9" t="s">
        <v>13</v>
      </c>
      <c r="E4754" s="9" t="s">
        <v>13</v>
      </c>
      <c r="F4754" s="9" t="s">
        <v>44</v>
      </c>
      <c r="G4754" s="9" t="s">
        <v>3291</v>
      </c>
      <c r="H4754" s="16">
        <v>51107</v>
      </c>
      <c r="I4754" s="83">
        <f>B4754</f>
        <v>3000</v>
      </c>
    </row>
    <row r="4755" spans="1:9">
      <c r="A4755" s="85" t="s">
        <v>4152</v>
      </c>
      <c r="B4755" s="14">
        <v>975</v>
      </c>
      <c r="C4755" s="9" t="s">
        <v>44</v>
      </c>
      <c r="D4755" s="9" t="s">
        <v>13</v>
      </c>
      <c r="E4755" s="9" t="s">
        <v>13</v>
      </c>
      <c r="F4755" s="9" t="s">
        <v>45</v>
      </c>
      <c r="G4755" s="9" t="s">
        <v>46</v>
      </c>
      <c r="H4755" s="16">
        <v>51401</v>
      </c>
      <c r="I4755" s="82"/>
    </row>
    <row r="4756" spans="1:9">
      <c r="A4756" s="85" t="s">
        <v>4153</v>
      </c>
      <c r="B4756" s="14">
        <v>731.25</v>
      </c>
      <c r="C4756" s="9" t="s">
        <v>44</v>
      </c>
      <c r="D4756" s="9" t="s">
        <v>13</v>
      </c>
      <c r="E4756" s="9" t="s">
        <v>13</v>
      </c>
      <c r="F4756" s="9" t="s">
        <v>45</v>
      </c>
      <c r="G4756" s="9" t="s">
        <v>46</v>
      </c>
      <c r="H4756" s="16">
        <v>51401</v>
      </c>
      <c r="I4756" s="82"/>
    </row>
    <row r="4757" spans="1:9">
      <c r="A4757" s="85" t="s">
        <v>1448</v>
      </c>
      <c r="B4757" s="14">
        <v>585</v>
      </c>
      <c r="C4757" s="9" t="s">
        <v>44</v>
      </c>
      <c r="D4757" s="9" t="s">
        <v>13</v>
      </c>
      <c r="E4757" s="9" t="s">
        <v>13</v>
      </c>
      <c r="F4757" s="9" t="s">
        <v>45</v>
      </c>
      <c r="G4757" s="9" t="s">
        <v>46</v>
      </c>
      <c r="H4757" s="16">
        <v>51401</v>
      </c>
      <c r="I4757" s="82"/>
    </row>
    <row r="4758" spans="1:9">
      <c r="A4758" s="85" t="s">
        <v>4154</v>
      </c>
      <c r="B4758" s="14">
        <v>582.08000000000004</v>
      </c>
      <c r="C4758" s="9" t="s">
        <v>44</v>
      </c>
      <c r="D4758" s="9" t="s">
        <v>13</v>
      </c>
      <c r="E4758" s="9" t="s">
        <v>13</v>
      </c>
      <c r="F4758" s="9" t="s">
        <v>45</v>
      </c>
      <c r="G4758" s="9" t="s">
        <v>46</v>
      </c>
      <c r="H4758" s="16">
        <v>51401</v>
      </c>
      <c r="I4758" s="82"/>
    </row>
    <row r="4759" spans="1:9">
      <c r="A4759" s="96" t="s">
        <v>1449</v>
      </c>
      <c r="B4759" s="14">
        <v>796.58</v>
      </c>
      <c r="C4759" s="9" t="s">
        <v>44</v>
      </c>
      <c r="D4759" s="9" t="s">
        <v>13</v>
      </c>
      <c r="E4759" s="9" t="s">
        <v>13</v>
      </c>
      <c r="F4759" s="9" t="s">
        <v>45</v>
      </c>
      <c r="G4759" s="9" t="s">
        <v>46</v>
      </c>
      <c r="H4759" s="16">
        <v>51401</v>
      </c>
      <c r="I4759" s="82"/>
    </row>
    <row r="4760" spans="1:9">
      <c r="A4760" s="96" t="s">
        <v>1449</v>
      </c>
      <c r="B4760" s="14">
        <v>660.08</v>
      </c>
      <c r="C4760" s="9" t="s">
        <v>44</v>
      </c>
      <c r="D4760" s="9" t="s">
        <v>13</v>
      </c>
      <c r="E4760" s="9" t="s">
        <v>13</v>
      </c>
      <c r="F4760" s="9" t="s">
        <v>45</v>
      </c>
      <c r="G4760" s="9" t="s">
        <v>46</v>
      </c>
      <c r="H4760" s="16">
        <v>51401</v>
      </c>
      <c r="I4760" s="82"/>
    </row>
    <row r="4761" spans="1:9">
      <c r="A4761" s="96" t="s">
        <v>1450</v>
      </c>
      <c r="B4761" s="14">
        <v>633.75</v>
      </c>
      <c r="C4761" s="9" t="s">
        <v>44</v>
      </c>
      <c r="D4761" s="9" t="s">
        <v>13</v>
      </c>
      <c r="E4761" s="9" t="s">
        <v>13</v>
      </c>
      <c r="F4761" s="9" t="s">
        <v>45</v>
      </c>
      <c r="G4761" s="9" t="s">
        <v>46</v>
      </c>
      <c r="H4761" s="16">
        <v>51401</v>
      </c>
      <c r="I4761" s="82"/>
    </row>
    <row r="4762" spans="1:9">
      <c r="A4762" s="96" t="s">
        <v>1451</v>
      </c>
      <c r="B4762" s="14">
        <v>484.58</v>
      </c>
      <c r="C4762" s="9" t="s">
        <v>44</v>
      </c>
      <c r="D4762" s="9" t="s">
        <v>13</v>
      </c>
      <c r="E4762" s="9" t="s">
        <v>13</v>
      </c>
      <c r="F4762" s="9" t="s">
        <v>45</v>
      </c>
      <c r="G4762" s="9" t="s">
        <v>46</v>
      </c>
      <c r="H4762" s="16">
        <v>51401</v>
      </c>
      <c r="I4762" s="82"/>
    </row>
    <row r="4763" spans="1:9">
      <c r="A4763" s="96" t="s">
        <v>1451</v>
      </c>
      <c r="B4763" s="14">
        <v>504.08</v>
      </c>
      <c r="C4763" s="9" t="s">
        <v>44</v>
      </c>
      <c r="D4763" s="9" t="s">
        <v>13</v>
      </c>
      <c r="E4763" s="9" t="s">
        <v>13</v>
      </c>
      <c r="F4763" s="9" t="s">
        <v>45</v>
      </c>
      <c r="G4763" s="9" t="s">
        <v>46</v>
      </c>
      <c r="H4763" s="16">
        <v>51401</v>
      </c>
      <c r="I4763" s="82"/>
    </row>
    <row r="4764" spans="1:9">
      <c r="A4764" s="96" t="s">
        <v>1452</v>
      </c>
      <c r="B4764" s="14">
        <v>406.58</v>
      </c>
      <c r="C4764" s="9" t="s">
        <v>44</v>
      </c>
      <c r="D4764" s="9" t="s">
        <v>13</v>
      </c>
      <c r="E4764" s="9" t="s">
        <v>13</v>
      </c>
      <c r="F4764" s="9" t="s">
        <v>45</v>
      </c>
      <c r="G4764" s="9" t="s">
        <v>46</v>
      </c>
      <c r="H4764" s="16">
        <v>51401</v>
      </c>
      <c r="I4764" s="83">
        <f>B4764+B4762+B4761+B4760+B4759+B4758+B4757+B4755+B4763+B4756</f>
        <v>6358.98</v>
      </c>
    </row>
    <row r="4765" spans="1:9" ht="12.75" customHeight="1">
      <c r="A4765" s="96" t="s">
        <v>4150</v>
      </c>
      <c r="B4765" s="14">
        <v>130</v>
      </c>
      <c r="C4765" s="9" t="s">
        <v>44</v>
      </c>
      <c r="D4765" s="9" t="s">
        <v>13</v>
      </c>
      <c r="E4765" s="9" t="s">
        <v>13</v>
      </c>
      <c r="F4765" s="9" t="s">
        <v>45</v>
      </c>
      <c r="G4765" s="9" t="s">
        <v>46</v>
      </c>
      <c r="H4765" s="16">
        <v>51401</v>
      </c>
      <c r="I4765" s="82"/>
    </row>
    <row r="4766" spans="1:9" ht="13.5" customHeight="1">
      <c r="A4766" s="96" t="s">
        <v>4149</v>
      </c>
      <c r="B4766" s="14">
        <v>97.5</v>
      </c>
      <c r="C4766" s="9" t="s">
        <v>44</v>
      </c>
      <c r="D4766" s="9" t="s">
        <v>13</v>
      </c>
      <c r="E4766" s="9" t="s">
        <v>13</v>
      </c>
      <c r="F4766" s="9" t="s">
        <v>45</v>
      </c>
      <c r="G4766" s="9" t="s">
        <v>46</v>
      </c>
      <c r="H4766" s="16">
        <v>51401</v>
      </c>
      <c r="I4766" s="82"/>
    </row>
    <row r="4767" spans="1:9" ht="13.5" customHeight="1">
      <c r="A4767" s="96" t="s">
        <v>1453</v>
      </c>
      <c r="B4767" s="14">
        <v>78</v>
      </c>
      <c r="C4767" s="9" t="s">
        <v>44</v>
      </c>
      <c r="D4767" s="9" t="s">
        <v>13</v>
      </c>
      <c r="E4767" s="9" t="s">
        <v>13</v>
      </c>
      <c r="F4767" s="9" t="s">
        <v>45</v>
      </c>
      <c r="G4767" s="9" t="s">
        <v>46</v>
      </c>
      <c r="H4767" s="16">
        <v>51401</v>
      </c>
      <c r="I4767" s="82"/>
    </row>
    <row r="4768" spans="1:9" ht="13.5" customHeight="1">
      <c r="A4768" s="85" t="s">
        <v>4151</v>
      </c>
      <c r="B4768" s="14">
        <v>77.61</v>
      </c>
      <c r="C4768" s="9" t="s">
        <v>44</v>
      </c>
      <c r="D4768" s="9" t="s">
        <v>13</v>
      </c>
      <c r="E4768" s="9" t="s">
        <v>13</v>
      </c>
      <c r="F4768" s="9" t="s">
        <v>45</v>
      </c>
      <c r="G4768" s="9" t="s">
        <v>46</v>
      </c>
      <c r="H4768" s="16">
        <v>51401</v>
      </c>
      <c r="I4768" s="82"/>
    </row>
    <row r="4769" spans="1:9" ht="13.5" customHeight="1">
      <c r="A4769" s="96" t="s">
        <v>1454</v>
      </c>
      <c r="B4769" s="14">
        <v>106.21</v>
      </c>
      <c r="C4769" s="9" t="s">
        <v>44</v>
      </c>
      <c r="D4769" s="9" t="s">
        <v>13</v>
      </c>
      <c r="E4769" s="9" t="s">
        <v>13</v>
      </c>
      <c r="F4769" s="9" t="s">
        <v>45</v>
      </c>
      <c r="G4769" s="9" t="s">
        <v>46</v>
      </c>
      <c r="H4769" s="16">
        <v>51401</v>
      </c>
      <c r="I4769" s="82"/>
    </row>
    <row r="4770" spans="1:9" ht="13.5" customHeight="1">
      <c r="A4770" s="96" t="s">
        <v>1454</v>
      </c>
      <c r="B4770" s="14">
        <v>88.01</v>
      </c>
      <c r="C4770" s="9" t="s">
        <v>44</v>
      </c>
      <c r="D4770" s="9" t="s">
        <v>13</v>
      </c>
      <c r="E4770" s="9" t="s">
        <v>13</v>
      </c>
      <c r="F4770" s="9" t="s">
        <v>45</v>
      </c>
      <c r="G4770" s="9" t="s">
        <v>46</v>
      </c>
      <c r="H4770" s="16">
        <v>51401</v>
      </c>
      <c r="I4770" s="82"/>
    </row>
    <row r="4771" spans="1:9" ht="13.5" customHeight="1">
      <c r="A4771" s="96" t="s">
        <v>1455</v>
      </c>
      <c r="B4771" s="14">
        <v>84.5</v>
      </c>
      <c r="C4771" s="9" t="s">
        <v>44</v>
      </c>
      <c r="D4771" s="9" t="s">
        <v>13</v>
      </c>
      <c r="E4771" s="9" t="s">
        <v>13</v>
      </c>
      <c r="F4771" s="9" t="s">
        <v>45</v>
      </c>
      <c r="G4771" s="9" t="s">
        <v>46</v>
      </c>
      <c r="H4771" s="16">
        <v>51401</v>
      </c>
      <c r="I4771" s="82"/>
    </row>
    <row r="4772" spans="1:9" ht="13.5" customHeight="1">
      <c r="A4772" s="96" t="s">
        <v>1456</v>
      </c>
      <c r="B4772" s="14">
        <v>64.61</v>
      </c>
      <c r="C4772" s="9" t="s">
        <v>44</v>
      </c>
      <c r="D4772" s="9" t="s">
        <v>13</v>
      </c>
      <c r="E4772" s="9" t="s">
        <v>13</v>
      </c>
      <c r="F4772" s="9" t="s">
        <v>45</v>
      </c>
      <c r="G4772" s="9" t="s">
        <v>46</v>
      </c>
      <c r="H4772" s="16">
        <v>51401</v>
      </c>
      <c r="I4772" s="82"/>
    </row>
    <row r="4773" spans="1:9" ht="14.25" customHeight="1">
      <c r="A4773" s="96" t="s">
        <v>1456</v>
      </c>
      <c r="B4773" s="14">
        <v>67.209999999999994</v>
      </c>
      <c r="C4773" s="9" t="s">
        <v>44</v>
      </c>
      <c r="D4773" s="9" t="s">
        <v>13</v>
      </c>
      <c r="E4773" s="9" t="s">
        <v>13</v>
      </c>
      <c r="F4773" s="9" t="s">
        <v>45</v>
      </c>
      <c r="G4773" s="9" t="s">
        <v>46</v>
      </c>
      <c r="H4773" s="16">
        <v>51401</v>
      </c>
      <c r="I4773" s="82"/>
    </row>
    <row r="4774" spans="1:9" ht="13.5" customHeight="1">
      <c r="A4774" s="96" t="s">
        <v>1457</v>
      </c>
      <c r="B4774" s="14">
        <v>54.21</v>
      </c>
      <c r="C4774" s="9" t="s">
        <v>44</v>
      </c>
      <c r="D4774" s="9" t="s">
        <v>13</v>
      </c>
      <c r="E4774" s="9" t="s">
        <v>13</v>
      </c>
      <c r="F4774" s="9" t="s">
        <v>45</v>
      </c>
      <c r="G4774" s="9" t="s">
        <v>46</v>
      </c>
      <c r="H4774" s="16">
        <v>51401</v>
      </c>
      <c r="I4774" s="83">
        <f>B4774+B4773+B4772+B4771+B4770+B4769+B4767+B4765+B4768+B4766</f>
        <v>847.86</v>
      </c>
    </row>
    <row r="4775" spans="1:9" ht="13.5" customHeight="1">
      <c r="A4775" s="96" t="s">
        <v>4155</v>
      </c>
      <c r="B4775" s="14">
        <v>1007.5</v>
      </c>
      <c r="C4775" s="9" t="s">
        <v>44</v>
      </c>
      <c r="D4775" s="9" t="s">
        <v>13</v>
      </c>
      <c r="E4775" s="9" t="s">
        <v>13</v>
      </c>
      <c r="F4775" s="9" t="s">
        <v>45</v>
      </c>
      <c r="G4775" s="9" t="s">
        <v>46</v>
      </c>
      <c r="H4775" s="16">
        <v>51501</v>
      </c>
      <c r="I4775" s="82"/>
    </row>
    <row r="4776" spans="1:9" ht="14.25" customHeight="1">
      <c r="A4776" s="96" t="s">
        <v>4156</v>
      </c>
      <c r="B4776" s="14">
        <v>755.63</v>
      </c>
      <c r="C4776" s="9" t="s">
        <v>44</v>
      </c>
      <c r="D4776" s="9" t="s">
        <v>13</v>
      </c>
      <c r="E4776" s="9" t="s">
        <v>13</v>
      </c>
      <c r="F4776" s="9" t="s">
        <v>45</v>
      </c>
      <c r="G4776" s="9" t="s">
        <v>46</v>
      </c>
      <c r="H4776" s="16">
        <v>51501</v>
      </c>
      <c r="I4776" s="82"/>
    </row>
    <row r="4777" spans="1:9" ht="14.25" customHeight="1">
      <c r="A4777" s="96" t="s">
        <v>1458</v>
      </c>
      <c r="B4777" s="14">
        <v>604.5</v>
      </c>
      <c r="C4777" s="9" t="s">
        <v>44</v>
      </c>
      <c r="D4777" s="9" t="s">
        <v>13</v>
      </c>
      <c r="E4777" s="9" t="s">
        <v>13</v>
      </c>
      <c r="F4777" s="9" t="s">
        <v>45</v>
      </c>
      <c r="G4777" s="9" t="s">
        <v>46</v>
      </c>
      <c r="H4777" s="16">
        <v>51501</v>
      </c>
      <c r="I4777" s="82"/>
    </row>
    <row r="4778" spans="1:9" ht="14.25" customHeight="1">
      <c r="A4778" s="96" t="s">
        <v>4157</v>
      </c>
      <c r="B4778" s="14">
        <v>601.48</v>
      </c>
      <c r="C4778" s="9" t="s">
        <v>44</v>
      </c>
      <c r="D4778" s="9" t="s">
        <v>13</v>
      </c>
      <c r="E4778" s="9" t="s">
        <v>13</v>
      </c>
      <c r="F4778" s="9" t="s">
        <v>45</v>
      </c>
      <c r="G4778" s="9" t="s">
        <v>46</v>
      </c>
      <c r="H4778" s="16">
        <v>51501</v>
      </c>
      <c r="I4778" s="82"/>
    </row>
    <row r="4779" spans="1:9" ht="14.25" customHeight="1">
      <c r="A4779" s="96" t="s">
        <v>1459</v>
      </c>
      <c r="B4779" s="14">
        <v>823.13</v>
      </c>
      <c r="C4779" s="9" t="s">
        <v>44</v>
      </c>
      <c r="D4779" s="9" t="s">
        <v>13</v>
      </c>
      <c r="E4779" s="9" t="s">
        <v>13</v>
      </c>
      <c r="F4779" s="9" t="s">
        <v>45</v>
      </c>
      <c r="G4779" s="9" t="s">
        <v>46</v>
      </c>
      <c r="H4779" s="16">
        <v>51501</v>
      </c>
      <c r="I4779" s="82"/>
    </row>
    <row r="4780" spans="1:9" ht="13.5" customHeight="1">
      <c r="A4780" s="96" t="s">
        <v>1459</v>
      </c>
      <c r="B4780" s="14">
        <v>682.08</v>
      </c>
      <c r="C4780" s="9" t="s">
        <v>44</v>
      </c>
      <c r="D4780" s="9" t="s">
        <v>13</v>
      </c>
      <c r="E4780" s="9" t="s">
        <v>13</v>
      </c>
      <c r="F4780" s="9" t="s">
        <v>45</v>
      </c>
      <c r="G4780" s="9" t="s">
        <v>46</v>
      </c>
      <c r="H4780" s="16">
        <v>51501</v>
      </c>
      <c r="I4780" s="82"/>
    </row>
    <row r="4781" spans="1:9">
      <c r="A4781" s="96" t="s">
        <v>4158</v>
      </c>
      <c r="B4781" s="14">
        <v>654.88</v>
      </c>
      <c r="C4781" s="9" t="s">
        <v>44</v>
      </c>
      <c r="D4781" s="9" t="s">
        <v>13</v>
      </c>
      <c r="E4781" s="9" t="s">
        <v>13</v>
      </c>
      <c r="F4781" s="9" t="s">
        <v>45</v>
      </c>
      <c r="G4781" s="9" t="s">
        <v>46</v>
      </c>
      <c r="H4781" s="16">
        <v>51501</v>
      </c>
      <c r="I4781" s="82"/>
    </row>
    <row r="4782" spans="1:9" ht="15.75" customHeight="1">
      <c r="A4782" s="96" t="s">
        <v>1460</v>
      </c>
      <c r="B4782" s="14">
        <v>500.73</v>
      </c>
      <c r="C4782" s="9" t="s">
        <v>44</v>
      </c>
      <c r="D4782" s="9" t="s">
        <v>13</v>
      </c>
      <c r="E4782" s="9" t="s">
        <v>13</v>
      </c>
      <c r="F4782" s="9" t="s">
        <v>45</v>
      </c>
      <c r="G4782" s="9" t="s">
        <v>46</v>
      </c>
      <c r="H4782" s="16">
        <v>51501</v>
      </c>
      <c r="I4782" s="82"/>
    </row>
    <row r="4783" spans="1:9" ht="15.75" customHeight="1">
      <c r="A4783" s="96" t="s">
        <v>1460</v>
      </c>
      <c r="B4783" s="14">
        <v>520.88</v>
      </c>
      <c r="C4783" s="9" t="s">
        <v>44</v>
      </c>
      <c r="D4783" s="9" t="s">
        <v>13</v>
      </c>
      <c r="E4783" s="9" t="s">
        <v>13</v>
      </c>
      <c r="F4783" s="9" t="s">
        <v>45</v>
      </c>
      <c r="G4783" s="9" t="s">
        <v>46</v>
      </c>
      <c r="H4783" s="16">
        <v>51501</v>
      </c>
      <c r="I4783" s="82"/>
    </row>
    <row r="4784" spans="1:9">
      <c r="A4784" s="96" t="s">
        <v>1461</v>
      </c>
      <c r="B4784" s="14">
        <v>420.13</v>
      </c>
      <c r="C4784" s="9" t="s">
        <v>44</v>
      </c>
      <c r="D4784" s="9" t="s">
        <v>13</v>
      </c>
      <c r="E4784" s="9" t="s">
        <v>13</v>
      </c>
      <c r="F4784" s="9" t="s">
        <v>45</v>
      </c>
      <c r="G4784" s="9" t="s">
        <v>46</v>
      </c>
      <c r="H4784" s="16">
        <v>51501</v>
      </c>
      <c r="I4784" s="83">
        <f>B4784+B4782+B4781+B4780+B4779+B4777+B4775+B4778+B4776+B4783</f>
        <v>6570.9400000000005</v>
      </c>
    </row>
    <row r="4785" spans="1:9" ht="27" customHeight="1">
      <c r="A4785" s="20" t="s">
        <v>3983</v>
      </c>
      <c r="B4785" s="14">
        <f>7*125</f>
        <v>875</v>
      </c>
      <c r="C4785" s="9" t="s">
        <v>44</v>
      </c>
      <c r="D4785" s="9" t="s">
        <v>13</v>
      </c>
      <c r="E4785" s="9" t="s">
        <v>13</v>
      </c>
      <c r="F4785" s="9" t="s">
        <v>44</v>
      </c>
      <c r="G4785" s="9" t="s">
        <v>3291</v>
      </c>
      <c r="H4785" s="16">
        <v>51903</v>
      </c>
      <c r="I4785" s="83">
        <f>B4785</f>
        <v>875</v>
      </c>
    </row>
    <row r="4786" spans="1:9" ht="27.75" customHeight="1">
      <c r="A4786" s="20" t="s">
        <v>3802</v>
      </c>
      <c r="B4786" s="14">
        <f>10*60</f>
        <v>600</v>
      </c>
      <c r="C4786" s="9" t="s">
        <v>44</v>
      </c>
      <c r="D4786" s="9" t="s">
        <v>13</v>
      </c>
      <c r="E4786" s="9" t="s">
        <v>13</v>
      </c>
      <c r="F4786" s="9" t="s">
        <v>44</v>
      </c>
      <c r="G4786" s="9" t="s">
        <v>3291</v>
      </c>
      <c r="H4786" s="16">
        <v>51903</v>
      </c>
      <c r="I4786" s="83">
        <f>B4786</f>
        <v>600</v>
      </c>
    </row>
    <row r="4787" spans="1:9">
      <c r="A4787" s="22" t="s">
        <v>1462</v>
      </c>
      <c r="B4787" s="14">
        <v>400</v>
      </c>
      <c r="C4787" s="15" t="s">
        <v>44</v>
      </c>
      <c r="D4787" s="15" t="s">
        <v>13</v>
      </c>
      <c r="E4787" s="9" t="s">
        <v>13</v>
      </c>
      <c r="F4787" s="15" t="s">
        <v>45</v>
      </c>
      <c r="G4787" s="15" t="s">
        <v>46</v>
      </c>
      <c r="H4787" s="64">
        <v>54105</v>
      </c>
      <c r="I4787" s="83"/>
    </row>
    <row r="4788" spans="1:9">
      <c r="A4788" s="22" t="s">
        <v>1463</v>
      </c>
      <c r="B4788" s="17">
        <v>200</v>
      </c>
      <c r="C4788" s="15" t="s">
        <v>44</v>
      </c>
      <c r="D4788" s="15" t="s">
        <v>13</v>
      </c>
      <c r="E4788" s="9" t="s">
        <v>13</v>
      </c>
      <c r="F4788" s="15" t="s">
        <v>45</v>
      </c>
      <c r="G4788" s="15" t="s">
        <v>46</v>
      </c>
      <c r="H4788" s="64">
        <v>54105</v>
      </c>
      <c r="I4788" s="82"/>
    </row>
    <row r="4789" spans="1:9">
      <c r="A4789" s="22" t="s">
        <v>1464</v>
      </c>
      <c r="B4789" s="17">
        <v>15</v>
      </c>
      <c r="C4789" s="15" t="s">
        <v>44</v>
      </c>
      <c r="D4789" s="15" t="s">
        <v>13</v>
      </c>
      <c r="E4789" s="9" t="s">
        <v>13</v>
      </c>
      <c r="F4789" s="15" t="s">
        <v>45</v>
      </c>
      <c r="G4789" s="15" t="s">
        <v>46</v>
      </c>
      <c r="H4789" s="64">
        <v>54105</v>
      </c>
      <c r="I4789" s="82"/>
    </row>
    <row r="4790" spans="1:9">
      <c r="A4790" s="22" t="s">
        <v>1465</v>
      </c>
      <c r="B4790" s="17">
        <v>15</v>
      </c>
      <c r="C4790" s="15" t="s">
        <v>44</v>
      </c>
      <c r="D4790" s="15" t="s">
        <v>13</v>
      </c>
      <c r="E4790" s="9" t="s">
        <v>13</v>
      </c>
      <c r="F4790" s="15" t="s">
        <v>45</v>
      </c>
      <c r="G4790" s="15" t="s">
        <v>46</v>
      </c>
      <c r="H4790" s="64">
        <v>54105</v>
      </c>
      <c r="I4790" s="82"/>
    </row>
    <row r="4791" spans="1:9">
      <c r="A4791" s="22" t="s">
        <v>1466</v>
      </c>
      <c r="B4791" s="17">
        <v>100</v>
      </c>
      <c r="C4791" s="15" t="s">
        <v>44</v>
      </c>
      <c r="D4791" s="15" t="s">
        <v>13</v>
      </c>
      <c r="E4791" s="9" t="s">
        <v>13</v>
      </c>
      <c r="F4791" s="15" t="s">
        <v>45</v>
      </c>
      <c r="G4791" s="15" t="s">
        <v>46</v>
      </c>
      <c r="H4791" s="64">
        <v>54105</v>
      </c>
      <c r="I4791" s="82"/>
    </row>
    <row r="4792" spans="1:9">
      <c r="A4792" s="22" t="s">
        <v>1467</v>
      </c>
      <c r="B4792" s="17">
        <v>20</v>
      </c>
      <c r="C4792" s="15" t="s">
        <v>44</v>
      </c>
      <c r="D4792" s="15" t="s">
        <v>13</v>
      </c>
      <c r="E4792" s="9" t="s">
        <v>13</v>
      </c>
      <c r="F4792" s="15" t="s">
        <v>45</v>
      </c>
      <c r="G4792" s="15" t="s">
        <v>46</v>
      </c>
      <c r="H4792" s="64">
        <v>54105</v>
      </c>
      <c r="I4792" s="82"/>
    </row>
    <row r="4793" spans="1:9">
      <c r="A4793" s="22" t="s">
        <v>1468</v>
      </c>
      <c r="B4793" s="17">
        <v>15</v>
      </c>
      <c r="C4793" s="15" t="s">
        <v>44</v>
      </c>
      <c r="D4793" s="15" t="s">
        <v>13</v>
      </c>
      <c r="E4793" s="9" t="s">
        <v>13</v>
      </c>
      <c r="F4793" s="15" t="s">
        <v>45</v>
      </c>
      <c r="G4793" s="15" t="s">
        <v>46</v>
      </c>
      <c r="H4793" s="64">
        <v>54105</v>
      </c>
      <c r="I4793" s="82"/>
    </row>
    <row r="4794" spans="1:9">
      <c r="A4794" s="22" t="s">
        <v>1469</v>
      </c>
      <c r="B4794" s="17">
        <v>10</v>
      </c>
      <c r="C4794" s="15" t="s">
        <v>44</v>
      </c>
      <c r="D4794" s="15" t="s">
        <v>13</v>
      </c>
      <c r="E4794" s="9" t="s">
        <v>13</v>
      </c>
      <c r="F4794" s="15" t="s">
        <v>45</v>
      </c>
      <c r="G4794" s="15" t="s">
        <v>46</v>
      </c>
      <c r="H4794" s="64">
        <v>54105</v>
      </c>
      <c r="I4794" s="82"/>
    </row>
    <row r="4795" spans="1:9">
      <c r="A4795" s="22" t="s">
        <v>212</v>
      </c>
      <c r="B4795" s="17">
        <v>75</v>
      </c>
      <c r="C4795" s="15" t="s">
        <v>44</v>
      </c>
      <c r="D4795" s="15" t="s">
        <v>13</v>
      </c>
      <c r="E4795" s="9" t="s">
        <v>13</v>
      </c>
      <c r="F4795" s="15" t="s">
        <v>45</v>
      </c>
      <c r="G4795" s="15" t="s">
        <v>46</v>
      </c>
      <c r="H4795" s="64">
        <v>54105</v>
      </c>
      <c r="I4795" s="83">
        <f>B4795+B4794+B4793+B4792+B4791+B4790+B4789+B4788+B4787</f>
        <v>850</v>
      </c>
    </row>
    <row r="4796" spans="1:9">
      <c r="A4796" s="22" t="s">
        <v>2863</v>
      </c>
      <c r="B4796" s="17">
        <v>35</v>
      </c>
      <c r="C4796" s="15" t="s">
        <v>44</v>
      </c>
      <c r="D4796" s="15" t="s">
        <v>13</v>
      </c>
      <c r="E4796" s="9" t="s">
        <v>13</v>
      </c>
      <c r="F4796" s="15" t="s">
        <v>45</v>
      </c>
      <c r="G4796" s="15" t="s">
        <v>46</v>
      </c>
      <c r="H4796" s="64">
        <v>54107</v>
      </c>
      <c r="I4796" s="83">
        <f>B4796</f>
        <v>35</v>
      </c>
    </row>
    <row r="4797" spans="1:9">
      <c r="A4797" s="22" t="s">
        <v>1470</v>
      </c>
      <c r="B4797" s="17">
        <v>70</v>
      </c>
      <c r="C4797" s="15" t="s">
        <v>44</v>
      </c>
      <c r="D4797" s="15" t="s">
        <v>13</v>
      </c>
      <c r="E4797" s="9" t="s">
        <v>13</v>
      </c>
      <c r="F4797" s="15" t="s">
        <v>45</v>
      </c>
      <c r="G4797" s="15" t="s">
        <v>46</v>
      </c>
      <c r="H4797" s="64">
        <v>54112</v>
      </c>
      <c r="I4797" s="83">
        <f>B4797</f>
        <v>70</v>
      </c>
    </row>
    <row r="4798" spans="1:9">
      <c r="A4798" s="22" t="s">
        <v>1471</v>
      </c>
      <c r="B4798" s="17">
        <v>5</v>
      </c>
      <c r="C4798" s="15" t="s">
        <v>44</v>
      </c>
      <c r="D4798" s="15" t="s">
        <v>13</v>
      </c>
      <c r="E4798" s="9" t="s">
        <v>13</v>
      </c>
      <c r="F4798" s="15" t="s">
        <v>45</v>
      </c>
      <c r="G4798" s="15" t="s">
        <v>46</v>
      </c>
      <c r="H4798" s="64">
        <v>54114</v>
      </c>
      <c r="I4798" s="82"/>
    </row>
    <row r="4799" spans="1:9">
      <c r="A4799" s="22" t="s">
        <v>1472</v>
      </c>
      <c r="B4799" s="17">
        <v>50</v>
      </c>
      <c r="C4799" s="15" t="s">
        <v>44</v>
      </c>
      <c r="D4799" s="15" t="s">
        <v>13</v>
      </c>
      <c r="E4799" s="9" t="s">
        <v>13</v>
      </c>
      <c r="F4799" s="15" t="s">
        <v>45</v>
      </c>
      <c r="G4799" s="15" t="s">
        <v>46</v>
      </c>
      <c r="H4799" s="64">
        <v>54114</v>
      </c>
      <c r="I4799" s="82"/>
    </row>
    <row r="4800" spans="1:9">
      <c r="A4800" s="22" t="s">
        <v>1473</v>
      </c>
      <c r="B4800" s="17">
        <v>50</v>
      </c>
      <c r="C4800" s="15" t="s">
        <v>44</v>
      </c>
      <c r="D4800" s="15" t="s">
        <v>13</v>
      </c>
      <c r="E4800" s="9" t="s">
        <v>13</v>
      </c>
      <c r="F4800" s="15" t="s">
        <v>45</v>
      </c>
      <c r="G4800" s="15" t="s">
        <v>46</v>
      </c>
      <c r="H4800" s="64">
        <v>54114</v>
      </c>
      <c r="I4800" s="82"/>
    </row>
    <row r="4801" spans="1:9">
      <c r="A4801" s="22" t="s">
        <v>1474</v>
      </c>
      <c r="B4801" s="17">
        <v>10</v>
      </c>
      <c r="C4801" s="15" t="s">
        <v>44</v>
      </c>
      <c r="D4801" s="15" t="s">
        <v>13</v>
      </c>
      <c r="E4801" s="9" t="s">
        <v>13</v>
      </c>
      <c r="F4801" s="15" t="s">
        <v>45</v>
      </c>
      <c r="G4801" s="15" t="s">
        <v>46</v>
      </c>
      <c r="H4801" s="64">
        <v>54114</v>
      </c>
      <c r="I4801" s="82"/>
    </row>
    <row r="4802" spans="1:9">
      <c r="A4802" s="22" t="s">
        <v>1475</v>
      </c>
      <c r="B4802" s="17">
        <v>15</v>
      </c>
      <c r="C4802" s="15" t="s">
        <v>44</v>
      </c>
      <c r="D4802" s="15" t="s">
        <v>13</v>
      </c>
      <c r="E4802" s="9" t="s">
        <v>13</v>
      </c>
      <c r="F4802" s="15" t="s">
        <v>45</v>
      </c>
      <c r="G4802" s="15" t="s">
        <v>46</v>
      </c>
      <c r="H4802" s="64">
        <v>54114</v>
      </c>
      <c r="I4802" s="82"/>
    </row>
    <row r="4803" spans="1:9">
      <c r="A4803" s="22" t="s">
        <v>1476</v>
      </c>
      <c r="B4803" s="17">
        <v>20</v>
      </c>
      <c r="C4803" s="15" t="s">
        <v>44</v>
      </c>
      <c r="D4803" s="15" t="s">
        <v>13</v>
      </c>
      <c r="E4803" s="9" t="s">
        <v>13</v>
      </c>
      <c r="F4803" s="15" t="s">
        <v>45</v>
      </c>
      <c r="G4803" s="15" t="s">
        <v>46</v>
      </c>
      <c r="H4803" s="64">
        <v>54114</v>
      </c>
      <c r="I4803" s="82"/>
    </row>
    <row r="4804" spans="1:9">
      <c r="A4804" s="22" t="s">
        <v>232</v>
      </c>
      <c r="B4804" s="17">
        <v>50</v>
      </c>
      <c r="C4804" s="15" t="s">
        <v>44</v>
      </c>
      <c r="D4804" s="15" t="s">
        <v>13</v>
      </c>
      <c r="E4804" s="9" t="s">
        <v>13</v>
      </c>
      <c r="F4804" s="15" t="s">
        <v>45</v>
      </c>
      <c r="G4804" s="15" t="s">
        <v>46</v>
      </c>
      <c r="H4804" s="64">
        <v>54114</v>
      </c>
      <c r="I4804" s="82"/>
    </row>
    <row r="4805" spans="1:9">
      <c r="A4805" s="22" t="s">
        <v>373</v>
      </c>
      <c r="B4805" s="17">
        <v>10</v>
      </c>
      <c r="C4805" s="15" t="s">
        <v>44</v>
      </c>
      <c r="D4805" s="15" t="s">
        <v>13</v>
      </c>
      <c r="E4805" s="9" t="s">
        <v>13</v>
      </c>
      <c r="F4805" s="15" t="s">
        <v>45</v>
      </c>
      <c r="G4805" s="15" t="s">
        <v>46</v>
      </c>
      <c r="H4805" s="64">
        <v>54114</v>
      </c>
      <c r="I4805" s="82"/>
    </row>
    <row r="4806" spans="1:9">
      <c r="A4806" s="21" t="s">
        <v>1477</v>
      </c>
      <c r="B4806" s="17">
        <v>10</v>
      </c>
      <c r="C4806" s="15" t="s">
        <v>44</v>
      </c>
      <c r="D4806" s="15" t="s">
        <v>13</v>
      </c>
      <c r="E4806" s="9" t="s">
        <v>13</v>
      </c>
      <c r="F4806" s="15" t="s">
        <v>45</v>
      </c>
      <c r="G4806" s="15" t="s">
        <v>46</v>
      </c>
      <c r="H4806" s="64">
        <v>54114</v>
      </c>
      <c r="I4806" s="82"/>
    </row>
    <row r="4807" spans="1:9">
      <c r="A4807" s="21" t="s">
        <v>1478</v>
      </c>
      <c r="B4807" s="17">
        <v>15</v>
      </c>
      <c r="C4807" s="15" t="s">
        <v>44</v>
      </c>
      <c r="D4807" s="15" t="s">
        <v>13</v>
      </c>
      <c r="E4807" s="9" t="s">
        <v>13</v>
      </c>
      <c r="F4807" s="15" t="s">
        <v>45</v>
      </c>
      <c r="G4807" s="15" t="s">
        <v>46</v>
      </c>
      <c r="H4807" s="64">
        <v>54114</v>
      </c>
      <c r="I4807" s="82"/>
    </row>
    <row r="4808" spans="1:9">
      <c r="A4808" s="21" t="s">
        <v>535</v>
      </c>
      <c r="B4808" s="17">
        <v>5</v>
      </c>
      <c r="C4808" s="15" t="s">
        <v>44</v>
      </c>
      <c r="D4808" s="15" t="s">
        <v>13</v>
      </c>
      <c r="E4808" s="9" t="s">
        <v>13</v>
      </c>
      <c r="F4808" s="15" t="s">
        <v>45</v>
      </c>
      <c r="G4808" s="15" t="s">
        <v>46</v>
      </c>
      <c r="H4808" s="64">
        <v>54114</v>
      </c>
      <c r="I4808" s="82"/>
    </row>
    <row r="4809" spans="1:9">
      <c r="A4809" s="21" t="s">
        <v>449</v>
      </c>
      <c r="B4809" s="17">
        <v>10</v>
      </c>
      <c r="C4809" s="15" t="s">
        <v>44</v>
      </c>
      <c r="D4809" s="15" t="s">
        <v>13</v>
      </c>
      <c r="E4809" s="9" t="s">
        <v>13</v>
      </c>
      <c r="F4809" s="15" t="s">
        <v>45</v>
      </c>
      <c r="G4809" s="15" t="s">
        <v>46</v>
      </c>
      <c r="H4809" s="64">
        <v>54114</v>
      </c>
      <c r="I4809" s="82"/>
    </row>
    <row r="4810" spans="1:9">
      <c r="A4810" s="21" t="s">
        <v>1479</v>
      </c>
      <c r="B4810" s="17">
        <v>10</v>
      </c>
      <c r="C4810" s="15" t="s">
        <v>44</v>
      </c>
      <c r="D4810" s="15" t="s">
        <v>13</v>
      </c>
      <c r="E4810" s="9" t="s">
        <v>13</v>
      </c>
      <c r="F4810" s="15" t="s">
        <v>45</v>
      </c>
      <c r="G4810" s="15" t="s">
        <v>46</v>
      </c>
      <c r="H4810" s="64">
        <v>54114</v>
      </c>
      <c r="I4810" s="82"/>
    </row>
    <row r="4811" spans="1:9">
      <c r="A4811" s="21" t="s">
        <v>1480</v>
      </c>
      <c r="B4811" s="17">
        <v>10</v>
      </c>
      <c r="C4811" s="15" t="s">
        <v>44</v>
      </c>
      <c r="D4811" s="15" t="s">
        <v>13</v>
      </c>
      <c r="E4811" s="9" t="s">
        <v>13</v>
      </c>
      <c r="F4811" s="15" t="s">
        <v>45</v>
      </c>
      <c r="G4811" s="15" t="s">
        <v>46</v>
      </c>
      <c r="H4811" s="64">
        <v>54114</v>
      </c>
      <c r="I4811" s="82"/>
    </row>
    <row r="4812" spans="1:9">
      <c r="A4812" s="21" t="s">
        <v>1481</v>
      </c>
      <c r="B4812" s="17">
        <v>10</v>
      </c>
      <c r="C4812" s="15" t="s">
        <v>44</v>
      </c>
      <c r="D4812" s="15" t="s">
        <v>13</v>
      </c>
      <c r="E4812" s="9" t="s">
        <v>13</v>
      </c>
      <c r="F4812" s="15" t="s">
        <v>45</v>
      </c>
      <c r="G4812" s="15" t="s">
        <v>46</v>
      </c>
      <c r="H4812" s="64">
        <v>54114</v>
      </c>
      <c r="I4812" s="82"/>
    </row>
    <row r="4813" spans="1:9">
      <c r="A4813" s="21" t="s">
        <v>222</v>
      </c>
      <c r="B4813" s="17">
        <v>10</v>
      </c>
      <c r="C4813" s="15" t="s">
        <v>44</v>
      </c>
      <c r="D4813" s="15" t="s">
        <v>13</v>
      </c>
      <c r="E4813" s="9" t="s">
        <v>13</v>
      </c>
      <c r="F4813" s="15" t="s">
        <v>45</v>
      </c>
      <c r="G4813" s="15" t="s">
        <v>46</v>
      </c>
      <c r="H4813" s="64">
        <v>54114</v>
      </c>
      <c r="I4813" s="82"/>
    </row>
    <row r="4814" spans="1:9">
      <c r="A4814" s="21" t="s">
        <v>1482</v>
      </c>
      <c r="B4814" s="17">
        <v>10</v>
      </c>
      <c r="C4814" s="15" t="s">
        <v>44</v>
      </c>
      <c r="D4814" s="15" t="s">
        <v>13</v>
      </c>
      <c r="E4814" s="9" t="s">
        <v>13</v>
      </c>
      <c r="F4814" s="15" t="s">
        <v>45</v>
      </c>
      <c r="G4814" s="15" t="s">
        <v>46</v>
      </c>
      <c r="H4814" s="64">
        <v>54114</v>
      </c>
      <c r="I4814" s="82"/>
    </row>
    <row r="4815" spans="1:9">
      <c r="A4815" s="21" t="s">
        <v>1483</v>
      </c>
      <c r="B4815" s="17">
        <v>5</v>
      </c>
      <c r="C4815" s="15" t="s">
        <v>44</v>
      </c>
      <c r="D4815" s="15" t="s">
        <v>13</v>
      </c>
      <c r="E4815" s="9" t="s">
        <v>13</v>
      </c>
      <c r="F4815" s="15" t="s">
        <v>45</v>
      </c>
      <c r="G4815" s="15" t="s">
        <v>46</v>
      </c>
      <c r="H4815" s="64">
        <v>54114</v>
      </c>
      <c r="I4815" s="82"/>
    </row>
    <row r="4816" spans="1:9">
      <c r="A4816" s="21" t="s">
        <v>1484</v>
      </c>
      <c r="B4816" s="17">
        <v>10</v>
      </c>
      <c r="C4816" s="15" t="s">
        <v>44</v>
      </c>
      <c r="D4816" s="15" t="s">
        <v>13</v>
      </c>
      <c r="E4816" s="9" t="s">
        <v>13</v>
      </c>
      <c r="F4816" s="15" t="s">
        <v>45</v>
      </c>
      <c r="G4816" s="15" t="s">
        <v>46</v>
      </c>
      <c r="H4816" s="64">
        <v>54114</v>
      </c>
      <c r="I4816" s="82"/>
    </row>
    <row r="4817" spans="1:9">
      <c r="A4817" s="21" t="s">
        <v>1485</v>
      </c>
      <c r="B4817" s="17">
        <v>30</v>
      </c>
      <c r="C4817" s="15" t="s">
        <v>44</v>
      </c>
      <c r="D4817" s="15" t="s">
        <v>13</v>
      </c>
      <c r="E4817" s="9" t="s">
        <v>13</v>
      </c>
      <c r="F4817" s="15" t="s">
        <v>45</v>
      </c>
      <c r="G4817" s="15" t="s">
        <v>46</v>
      </c>
      <c r="H4817" s="64">
        <v>54114</v>
      </c>
      <c r="I4817" s="82"/>
    </row>
    <row r="4818" spans="1:9">
      <c r="A4818" s="21" t="s">
        <v>1486</v>
      </c>
      <c r="B4818" s="17">
        <v>30</v>
      </c>
      <c r="C4818" s="15" t="s">
        <v>44</v>
      </c>
      <c r="D4818" s="15" t="s">
        <v>13</v>
      </c>
      <c r="E4818" s="9" t="s">
        <v>13</v>
      </c>
      <c r="F4818" s="15" t="s">
        <v>45</v>
      </c>
      <c r="G4818" s="15" t="s">
        <v>46</v>
      </c>
      <c r="H4818" s="64">
        <v>54114</v>
      </c>
      <c r="I4818" s="82"/>
    </row>
    <row r="4819" spans="1:9">
      <c r="A4819" s="21" t="s">
        <v>1487</v>
      </c>
      <c r="B4819" s="17">
        <v>15</v>
      </c>
      <c r="C4819" s="15" t="s">
        <v>44</v>
      </c>
      <c r="D4819" s="15" t="s">
        <v>13</v>
      </c>
      <c r="E4819" s="9" t="s">
        <v>13</v>
      </c>
      <c r="F4819" s="15" t="s">
        <v>45</v>
      </c>
      <c r="G4819" s="15" t="s">
        <v>46</v>
      </c>
      <c r="H4819" s="64">
        <v>54114</v>
      </c>
      <c r="I4819" s="82"/>
    </row>
    <row r="4820" spans="1:9">
      <c r="A4820" s="21" t="s">
        <v>1488</v>
      </c>
      <c r="B4820" s="17">
        <v>10</v>
      </c>
      <c r="C4820" s="15" t="s">
        <v>44</v>
      </c>
      <c r="D4820" s="15" t="s">
        <v>13</v>
      </c>
      <c r="E4820" s="9" t="s">
        <v>13</v>
      </c>
      <c r="F4820" s="15" t="s">
        <v>45</v>
      </c>
      <c r="G4820" s="15" t="s">
        <v>46</v>
      </c>
      <c r="H4820" s="64">
        <v>54114</v>
      </c>
      <c r="I4820" s="83">
        <f>B4820+B4819+B4816+B4815+B4814+B4813+B4812+B4811+B4810+B4809+B4808+B4807+B4806+B4805+B4804+B4803+B4802+B4801+B4800+B4799+B4798+B4818+B4817</f>
        <v>400</v>
      </c>
    </row>
    <row r="4821" spans="1:9">
      <c r="A4821" s="22" t="s">
        <v>1489</v>
      </c>
      <c r="B4821" s="17">
        <v>300</v>
      </c>
      <c r="C4821" s="15" t="s">
        <v>44</v>
      </c>
      <c r="D4821" s="15" t="s">
        <v>13</v>
      </c>
      <c r="E4821" s="9" t="s">
        <v>13</v>
      </c>
      <c r="F4821" s="15" t="s">
        <v>45</v>
      </c>
      <c r="G4821" s="15" t="s">
        <v>46</v>
      </c>
      <c r="H4821" s="64">
        <v>54115</v>
      </c>
      <c r="I4821" s="83"/>
    </row>
    <row r="4822" spans="1:9">
      <c r="A4822" s="22" t="s">
        <v>2864</v>
      </c>
      <c r="B4822" s="17">
        <v>300</v>
      </c>
      <c r="C4822" s="15" t="s">
        <v>44</v>
      </c>
      <c r="D4822" s="15" t="s">
        <v>13</v>
      </c>
      <c r="E4822" s="9" t="s">
        <v>13</v>
      </c>
      <c r="F4822" s="15" t="s">
        <v>45</v>
      </c>
      <c r="G4822" s="15" t="s">
        <v>46</v>
      </c>
      <c r="H4822" s="64">
        <v>54115</v>
      </c>
      <c r="I4822" s="82"/>
    </row>
    <row r="4823" spans="1:9">
      <c r="A4823" s="22" t="s">
        <v>2865</v>
      </c>
      <c r="B4823" s="17">
        <v>300</v>
      </c>
      <c r="C4823" s="15" t="s">
        <v>44</v>
      </c>
      <c r="D4823" s="15" t="s">
        <v>13</v>
      </c>
      <c r="E4823" s="9" t="s">
        <v>13</v>
      </c>
      <c r="F4823" s="15" t="s">
        <v>45</v>
      </c>
      <c r="G4823" s="15" t="s">
        <v>46</v>
      </c>
      <c r="H4823" s="64">
        <v>54115</v>
      </c>
      <c r="I4823" s="82"/>
    </row>
    <row r="4824" spans="1:9">
      <c r="A4824" s="22" t="s">
        <v>1490</v>
      </c>
      <c r="B4824" s="17">
        <v>15</v>
      </c>
      <c r="C4824" s="15" t="s">
        <v>44</v>
      </c>
      <c r="D4824" s="15" t="s">
        <v>13</v>
      </c>
      <c r="E4824" s="9" t="s">
        <v>13</v>
      </c>
      <c r="F4824" s="15" t="s">
        <v>45</v>
      </c>
      <c r="G4824" s="15" t="s">
        <v>46</v>
      </c>
      <c r="H4824" s="64">
        <v>54115</v>
      </c>
      <c r="I4824" s="82"/>
    </row>
    <row r="4825" spans="1:9">
      <c r="A4825" s="22" t="s">
        <v>1491</v>
      </c>
      <c r="B4825" s="17">
        <v>300</v>
      </c>
      <c r="C4825" s="15" t="s">
        <v>44</v>
      </c>
      <c r="D4825" s="15" t="s">
        <v>13</v>
      </c>
      <c r="E4825" s="9" t="s">
        <v>13</v>
      </c>
      <c r="F4825" s="15" t="s">
        <v>45</v>
      </c>
      <c r="G4825" s="15" t="s">
        <v>46</v>
      </c>
      <c r="H4825" s="64">
        <v>54115</v>
      </c>
      <c r="I4825" s="82"/>
    </row>
    <row r="4826" spans="1:9">
      <c r="A4826" s="21" t="s">
        <v>2866</v>
      </c>
      <c r="B4826" s="17">
        <v>300</v>
      </c>
      <c r="C4826" s="15" t="s">
        <v>44</v>
      </c>
      <c r="D4826" s="15" t="s">
        <v>13</v>
      </c>
      <c r="E4826" s="9" t="s">
        <v>13</v>
      </c>
      <c r="F4826" s="15" t="s">
        <v>45</v>
      </c>
      <c r="G4826" s="15" t="s">
        <v>46</v>
      </c>
      <c r="H4826" s="64">
        <v>54115</v>
      </c>
      <c r="I4826" s="82"/>
    </row>
    <row r="4827" spans="1:9">
      <c r="A4827" s="21" t="s">
        <v>2867</v>
      </c>
      <c r="B4827" s="17">
        <v>300</v>
      </c>
      <c r="C4827" s="15" t="s">
        <v>44</v>
      </c>
      <c r="D4827" s="15" t="s">
        <v>13</v>
      </c>
      <c r="E4827" s="9" t="s">
        <v>13</v>
      </c>
      <c r="F4827" s="15" t="s">
        <v>45</v>
      </c>
      <c r="G4827" s="15" t="s">
        <v>46</v>
      </c>
      <c r="H4827" s="64">
        <v>54115</v>
      </c>
      <c r="I4827" s="83">
        <f>B4827+B4823+B4822+B4821+B4824+B4826+B4825</f>
        <v>1815</v>
      </c>
    </row>
    <row r="4828" spans="1:9">
      <c r="A4828" s="22" t="s">
        <v>1492</v>
      </c>
      <c r="B4828" s="17">
        <v>40</v>
      </c>
      <c r="C4828" s="15" t="s">
        <v>44</v>
      </c>
      <c r="D4828" s="15" t="s">
        <v>13</v>
      </c>
      <c r="E4828" s="9" t="s">
        <v>13</v>
      </c>
      <c r="F4828" s="15" t="s">
        <v>45</v>
      </c>
      <c r="G4828" s="15" t="s">
        <v>46</v>
      </c>
      <c r="H4828" s="64">
        <v>54118</v>
      </c>
      <c r="I4828" s="83">
        <f>B4828</f>
        <v>40</v>
      </c>
    </row>
    <row r="4829" spans="1:9">
      <c r="A4829" s="22" t="s">
        <v>2868</v>
      </c>
      <c r="B4829" s="17">
        <v>500</v>
      </c>
      <c r="C4829" s="15" t="s">
        <v>44</v>
      </c>
      <c r="D4829" s="15" t="s">
        <v>13</v>
      </c>
      <c r="E4829" s="9" t="s">
        <v>13</v>
      </c>
      <c r="F4829" s="15" t="s">
        <v>45</v>
      </c>
      <c r="G4829" s="15" t="s">
        <v>46</v>
      </c>
      <c r="H4829" s="64">
        <v>54301</v>
      </c>
      <c r="I4829" s="83">
        <f>B4829</f>
        <v>500</v>
      </c>
    </row>
    <row r="4830" spans="1:9">
      <c r="A4830" s="21" t="s">
        <v>1493</v>
      </c>
      <c r="B4830" s="17">
        <v>200</v>
      </c>
      <c r="C4830" s="15" t="s">
        <v>44</v>
      </c>
      <c r="D4830" s="15" t="s">
        <v>13</v>
      </c>
      <c r="E4830" s="9" t="s">
        <v>13</v>
      </c>
      <c r="F4830" s="15" t="s">
        <v>45</v>
      </c>
      <c r="G4830" s="15" t="s">
        <v>46</v>
      </c>
      <c r="H4830" s="64">
        <v>54313</v>
      </c>
      <c r="I4830" s="82"/>
    </row>
    <row r="4831" spans="1:9">
      <c r="A4831" s="21" t="s">
        <v>1494</v>
      </c>
      <c r="B4831" s="17">
        <v>100</v>
      </c>
      <c r="C4831" s="15" t="s">
        <v>44</v>
      </c>
      <c r="D4831" s="15" t="s">
        <v>13</v>
      </c>
      <c r="E4831" s="9" t="s">
        <v>13</v>
      </c>
      <c r="F4831" s="15" t="s">
        <v>45</v>
      </c>
      <c r="G4831" s="15" t="s">
        <v>46</v>
      </c>
      <c r="H4831" s="64">
        <v>54313</v>
      </c>
      <c r="I4831" s="82"/>
    </row>
    <row r="4832" spans="1:9" ht="24" customHeight="1">
      <c r="A4832" s="22" t="s">
        <v>2869</v>
      </c>
      <c r="B4832" s="17">
        <v>600</v>
      </c>
      <c r="C4832" s="15" t="s">
        <v>44</v>
      </c>
      <c r="D4832" s="15" t="s">
        <v>13</v>
      </c>
      <c r="E4832" s="9" t="s">
        <v>13</v>
      </c>
      <c r="F4832" s="15" t="s">
        <v>45</v>
      </c>
      <c r="G4832" s="15" t="s">
        <v>46</v>
      </c>
      <c r="H4832" s="64">
        <v>54313</v>
      </c>
      <c r="I4832" s="83">
        <f>B4832+B4831+B4830</f>
        <v>900</v>
      </c>
    </row>
    <row r="4833" spans="1:9">
      <c r="A4833" s="85" t="s">
        <v>1495</v>
      </c>
      <c r="B4833" s="14">
        <v>350</v>
      </c>
      <c r="C4833" s="9" t="s">
        <v>44</v>
      </c>
      <c r="D4833" s="9" t="s">
        <v>13</v>
      </c>
      <c r="E4833" s="9" t="s">
        <v>13</v>
      </c>
      <c r="F4833" s="9" t="s">
        <v>45</v>
      </c>
      <c r="G4833" s="9" t="s">
        <v>46</v>
      </c>
      <c r="H4833" s="16">
        <v>61101</v>
      </c>
      <c r="I4833" s="83">
        <f>B4833</f>
        <v>350</v>
      </c>
    </row>
    <row r="4834" spans="1:9" ht="15.75" thickBot="1">
      <c r="A4834" s="629" t="s">
        <v>815</v>
      </c>
      <c r="B4834" s="131">
        <v>4000</v>
      </c>
      <c r="C4834" s="9" t="s">
        <v>44</v>
      </c>
      <c r="D4834" s="9" t="s">
        <v>13</v>
      </c>
      <c r="E4834" s="9" t="s">
        <v>13</v>
      </c>
      <c r="F4834" s="9" t="s">
        <v>45</v>
      </c>
      <c r="G4834" s="9" t="s">
        <v>46</v>
      </c>
      <c r="H4834" s="111">
        <v>61104</v>
      </c>
      <c r="I4834" s="133">
        <f>B4834</f>
        <v>4000</v>
      </c>
    </row>
    <row r="4835" spans="1:9" ht="18" thickTop="1" thickBot="1">
      <c r="A4835" s="172" t="s">
        <v>3468</v>
      </c>
      <c r="B4835" s="126">
        <f>SUM(B4734:B4834)</f>
        <v>111998.78000000004</v>
      </c>
      <c r="C4835" s="172"/>
      <c r="D4835" s="226"/>
      <c r="E4835" s="226"/>
      <c r="F4835" s="226"/>
      <c r="G4835" s="226"/>
      <c r="H4835" s="226"/>
      <c r="I4835" s="8">
        <f>SUM(I4734:I4834)</f>
        <v>111998.78</v>
      </c>
    </row>
    <row r="4836" spans="1:9" ht="19.5" customHeight="1" thickTop="1" thickBot="1">
      <c r="A4836" s="352" t="s">
        <v>2544</v>
      </c>
      <c r="B4836" s="645">
        <f>B4711+B4835</f>
        <v>222879.63000000006</v>
      </c>
      <c r="C4836" s="89"/>
      <c r="D4836" s="90"/>
      <c r="E4836" s="90"/>
      <c r="F4836" s="90"/>
      <c r="G4836" s="90"/>
      <c r="H4836" s="90"/>
      <c r="I4836" s="41"/>
    </row>
    <row r="4837" spans="1:9" ht="17.25" thickTop="1">
      <c r="A4837" s="353" t="s">
        <v>2536</v>
      </c>
      <c r="B4837" s="336">
        <f>B4836-I4786-I4785-I4754-I4753-I4640-I4639-I4614-I4613</f>
        <v>202141.05000000008</v>
      </c>
      <c r="C4837" s="89"/>
      <c r="D4837" s="90"/>
      <c r="E4837" s="90"/>
      <c r="F4837" s="90"/>
      <c r="G4837" s="90"/>
      <c r="H4837" s="90"/>
      <c r="I4837" s="41"/>
    </row>
    <row r="4838" spans="1:9" ht="16.5">
      <c r="A4838" s="354" t="s">
        <v>2537</v>
      </c>
      <c r="B4838" s="549">
        <f>'ANEXO 4.1 FONDOS PROPIOS'!H169</f>
        <v>202141.05</v>
      </c>
      <c r="C4838" s="89"/>
      <c r="D4838" s="90"/>
      <c r="E4838" s="90"/>
      <c r="F4838" s="90"/>
      <c r="G4838" s="90"/>
      <c r="H4838" s="90"/>
      <c r="I4838" s="41"/>
    </row>
    <row r="4839" spans="1:9" ht="16.5">
      <c r="A4839" s="354" t="s">
        <v>3768</v>
      </c>
      <c r="B4839" s="549">
        <f>I4786+I4785+I4754+I4753+I4640+I4639+I4614+I4613</f>
        <v>20738.580000000002</v>
      </c>
      <c r="C4839" s="89"/>
      <c r="D4839" s="90"/>
      <c r="E4839" s="90"/>
      <c r="F4839" s="90"/>
      <c r="G4839" s="90"/>
      <c r="H4839" s="90"/>
      <c r="I4839" s="41"/>
    </row>
    <row r="4840" spans="1:9" ht="16.5">
      <c r="A4840" s="354" t="s">
        <v>3769</v>
      </c>
      <c r="B4840" s="549">
        <f>'ANEXO 4.2 FODES LIBRE DISPON.'!H60</f>
        <v>20738.580000000002</v>
      </c>
      <c r="C4840" s="89"/>
      <c r="D4840" s="90"/>
      <c r="E4840" s="90"/>
      <c r="F4840" s="90"/>
      <c r="G4840" s="90"/>
      <c r="H4840" s="90"/>
      <c r="I4840" s="41"/>
    </row>
    <row r="4841" spans="1:9" ht="17.25" thickBot="1">
      <c r="A4841" s="355" t="s">
        <v>2545</v>
      </c>
      <c r="B4841" s="644">
        <f>B4838+B4840</f>
        <v>222879.63</v>
      </c>
      <c r="C4841" s="89"/>
      <c r="D4841" s="90"/>
      <c r="E4841" s="90"/>
      <c r="F4841" s="90"/>
      <c r="G4841" s="90"/>
      <c r="H4841" s="90"/>
      <c r="I4841" s="41"/>
    </row>
    <row r="4842" spans="1:9" ht="17.25" thickTop="1">
      <c r="A4842" s="89"/>
      <c r="B4842" s="127">
        <f>B4837+B4839</f>
        <v>222879.63000000006</v>
      </c>
      <c r="C4842" s="89"/>
      <c r="D4842" s="90"/>
      <c r="E4842" s="90"/>
      <c r="F4842" s="90"/>
      <c r="G4842" s="90"/>
      <c r="H4842" s="90"/>
      <c r="I4842" s="41"/>
    </row>
    <row r="4843" spans="1:9" ht="16.5">
      <c r="A4843" s="89"/>
      <c r="B4843" s="127">
        <f>B4836-B4841</f>
        <v>0</v>
      </c>
      <c r="C4843" s="89"/>
      <c r="D4843" s="90"/>
      <c r="E4843" s="90"/>
      <c r="F4843" s="90"/>
      <c r="G4843" s="90"/>
      <c r="H4843" s="90"/>
      <c r="I4843" s="41"/>
    </row>
    <row r="4844" spans="1:9" ht="16.5">
      <c r="A4844" s="89"/>
      <c r="B4844" s="127"/>
      <c r="C4844" s="89"/>
      <c r="D4844" s="90"/>
      <c r="E4844" s="90"/>
      <c r="F4844" s="90"/>
      <c r="G4844" s="90"/>
      <c r="H4844" s="90"/>
      <c r="I4844" s="41"/>
    </row>
    <row r="4845" spans="1:9" ht="16.5">
      <c r="A4845" s="89"/>
      <c r="B4845" s="127"/>
      <c r="C4845" s="89"/>
      <c r="D4845" s="90"/>
      <c r="E4845" s="90"/>
      <c r="F4845" s="90"/>
      <c r="G4845" s="90"/>
      <c r="H4845" s="90"/>
      <c r="I4845" s="41"/>
    </row>
    <row r="4846" spans="1:9" ht="16.5">
      <c r="A4846" s="89"/>
      <c r="B4846" s="127"/>
      <c r="C4846" s="89"/>
      <c r="D4846" s="90"/>
      <c r="E4846" s="90"/>
      <c r="F4846" s="90"/>
      <c r="G4846" s="90"/>
      <c r="H4846" s="90"/>
      <c r="I4846" s="41"/>
    </row>
    <row r="4847" spans="1:9" ht="16.5">
      <c r="A4847" s="89"/>
      <c r="B4847" s="127"/>
      <c r="C4847" s="89"/>
      <c r="D4847" s="90"/>
      <c r="E4847" s="90"/>
      <c r="F4847" s="90"/>
      <c r="G4847" s="90"/>
      <c r="H4847" s="90"/>
      <c r="I4847" s="41"/>
    </row>
    <row r="4848" spans="1:9" ht="16.5">
      <c r="A4848" s="89"/>
      <c r="B4848" s="127"/>
      <c r="C4848" s="89"/>
      <c r="D4848" s="90"/>
      <c r="E4848" s="90"/>
      <c r="F4848" s="90"/>
      <c r="G4848" s="90"/>
      <c r="H4848" s="90"/>
      <c r="I4848" s="41"/>
    </row>
    <row r="4849" spans="1:9" ht="16.5">
      <c r="A4849" s="89"/>
      <c r="B4849" s="127"/>
      <c r="C4849" s="89"/>
      <c r="D4849" s="90"/>
      <c r="E4849" s="90"/>
      <c r="F4849" s="90"/>
      <c r="G4849" s="90"/>
      <c r="H4849" s="90"/>
      <c r="I4849" s="41"/>
    </row>
    <row r="4850" spans="1:9" ht="16.5">
      <c r="A4850" s="89"/>
      <c r="B4850" s="127"/>
      <c r="C4850" s="89"/>
      <c r="D4850" s="90"/>
      <c r="E4850" s="90"/>
      <c r="F4850" s="90"/>
      <c r="G4850" s="90"/>
      <c r="H4850" s="90"/>
      <c r="I4850" s="41"/>
    </row>
    <row r="4851" spans="1:9" ht="16.5">
      <c r="A4851" s="89"/>
      <c r="B4851" s="127"/>
      <c r="C4851" s="89"/>
      <c r="D4851" s="90"/>
      <c r="E4851" s="90"/>
      <c r="F4851" s="90"/>
      <c r="G4851" s="90"/>
      <c r="H4851" s="90"/>
      <c r="I4851" s="41"/>
    </row>
    <row r="4852" spans="1:9" ht="16.5">
      <c r="A4852" s="89"/>
      <c r="B4852" s="127"/>
      <c r="C4852" s="89"/>
      <c r="D4852" s="90"/>
      <c r="E4852" s="90"/>
      <c r="F4852" s="90"/>
      <c r="G4852" s="90"/>
      <c r="H4852" s="90"/>
      <c r="I4852" s="41"/>
    </row>
    <row r="4853" spans="1:9" ht="16.5">
      <c r="A4853" s="89"/>
      <c r="B4853" s="127"/>
      <c r="C4853" s="89"/>
      <c r="D4853" s="90"/>
      <c r="E4853" s="90"/>
      <c r="F4853" s="90"/>
      <c r="G4853" s="90"/>
      <c r="H4853" s="90"/>
      <c r="I4853" s="41"/>
    </row>
    <row r="4854" spans="1:9" ht="16.5">
      <c r="A4854" s="89"/>
      <c r="B4854" s="127"/>
      <c r="C4854" s="89"/>
      <c r="D4854" s="90"/>
      <c r="E4854" s="90"/>
      <c r="F4854" s="90"/>
      <c r="G4854" s="90"/>
      <c r="H4854" s="90"/>
      <c r="I4854" s="41"/>
    </row>
    <row r="4855" spans="1:9" ht="16.5">
      <c r="A4855" s="89"/>
      <c r="B4855" s="127"/>
      <c r="C4855" s="89"/>
      <c r="D4855" s="90"/>
      <c r="E4855" s="90"/>
      <c r="F4855" s="90"/>
      <c r="G4855" s="90"/>
      <c r="H4855" s="90"/>
      <c r="I4855" s="41"/>
    </row>
    <row r="4856" spans="1:9" ht="16.5">
      <c r="A4856" s="89"/>
      <c r="B4856" s="127"/>
      <c r="C4856" s="89"/>
      <c r="D4856" s="90"/>
      <c r="E4856" s="90"/>
      <c r="F4856" s="90"/>
      <c r="G4856" s="90"/>
      <c r="H4856" s="90"/>
      <c r="I4856" s="41"/>
    </row>
    <row r="4857" spans="1:9" ht="17.25" customHeight="1">
      <c r="A4857" s="89"/>
      <c r="B4857" s="127"/>
      <c r="C4857" s="89"/>
      <c r="D4857" s="90"/>
      <c r="E4857" s="90"/>
      <c r="F4857" s="90"/>
      <c r="G4857" s="90"/>
      <c r="H4857" s="90"/>
      <c r="I4857" s="41"/>
    </row>
    <row r="4858" spans="1:9" ht="17.25" customHeight="1">
      <c r="A4858" s="89"/>
      <c r="B4858" s="127"/>
      <c r="C4858" s="89"/>
      <c r="D4858" s="90"/>
      <c r="E4858" s="90"/>
      <c r="F4858" s="90"/>
      <c r="G4858" s="90"/>
      <c r="H4858" s="90"/>
      <c r="I4858" s="41"/>
    </row>
    <row r="4859" spans="1:9" ht="17.25" customHeight="1">
      <c r="A4859" s="89"/>
      <c r="B4859" s="127"/>
      <c r="C4859" s="89"/>
      <c r="D4859" s="90"/>
      <c r="E4859" s="90"/>
      <c r="F4859" s="90"/>
      <c r="G4859" s="90"/>
      <c r="H4859" s="90"/>
      <c r="I4859" s="41"/>
    </row>
    <row r="4860" spans="1:9" ht="17.25" customHeight="1">
      <c r="A4860" s="89"/>
      <c r="B4860" s="127"/>
      <c r="C4860" s="89"/>
      <c r="D4860" s="90"/>
      <c r="E4860" s="90"/>
      <c r="F4860" s="90"/>
      <c r="G4860" s="90"/>
      <c r="H4860" s="90"/>
      <c r="I4860" s="41"/>
    </row>
    <row r="4861" spans="1:9" ht="17.25" customHeight="1">
      <c r="A4861" s="89"/>
      <c r="B4861" s="127"/>
      <c r="C4861" s="89"/>
      <c r="D4861" s="90"/>
      <c r="E4861" s="90"/>
      <c r="F4861" s="90"/>
      <c r="G4861" s="90"/>
      <c r="H4861" s="90"/>
      <c r="I4861" s="41"/>
    </row>
    <row r="4862" spans="1:9" ht="17.25" customHeight="1">
      <c r="A4862" s="89"/>
      <c r="B4862" s="127"/>
      <c r="C4862" s="89"/>
      <c r="D4862" s="90"/>
      <c r="E4862" s="90"/>
      <c r="F4862" s="90"/>
      <c r="G4862" s="90"/>
      <c r="H4862" s="90"/>
      <c r="I4862" s="41"/>
    </row>
    <row r="4863" spans="1:9" ht="17.25" customHeight="1">
      <c r="A4863" s="89"/>
      <c r="B4863" s="127"/>
      <c r="C4863" s="89"/>
      <c r="D4863" s="90"/>
      <c r="E4863" s="90"/>
      <c r="F4863" s="90"/>
      <c r="G4863" s="90"/>
      <c r="H4863" s="90"/>
      <c r="I4863" s="41"/>
    </row>
    <row r="4864" spans="1:9" ht="17.25" customHeight="1">
      <c r="A4864" s="89"/>
      <c r="B4864" s="127"/>
      <c r="C4864" s="89"/>
      <c r="D4864" s="90"/>
      <c r="E4864" s="90"/>
      <c r="F4864" s="90"/>
      <c r="G4864" s="90"/>
      <c r="H4864" s="90"/>
      <c r="I4864" s="41"/>
    </row>
    <row r="4865" spans="1:9" ht="17.25" customHeight="1">
      <c r="A4865" s="89"/>
      <c r="B4865" s="127"/>
      <c r="C4865" s="89"/>
      <c r="D4865" s="90"/>
      <c r="E4865" s="90"/>
      <c r="F4865" s="90"/>
      <c r="G4865" s="90"/>
      <c r="H4865" s="90"/>
      <c r="I4865" s="41"/>
    </row>
    <row r="4866" spans="1:9" ht="17.25" customHeight="1">
      <c r="A4866" s="89"/>
      <c r="B4866" s="127"/>
      <c r="C4866" s="89"/>
      <c r="D4866" s="90"/>
      <c r="E4866" s="90"/>
      <c r="F4866" s="90"/>
      <c r="G4866" s="90"/>
      <c r="H4866" s="90"/>
      <c r="I4866" s="41"/>
    </row>
    <row r="4867" spans="1:9" ht="17.25" customHeight="1">
      <c r="A4867" s="89"/>
      <c r="B4867" s="127"/>
      <c r="C4867" s="89"/>
      <c r="D4867" s="90"/>
      <c r="E4867" s="90"/>
      <c r="F4867" s="90"/>
      <c r="G4867" s="90"/>
      <c r="H4867" s="90"/>
      <c r="I4867" s="41"/>
    </row>
    <row r="4868" spans="1:9" ht="17.25" customHeight="1">
      <c r="A4868" s="89"/>
      <c r="B4868" s="127"/>
      <c r="C4868" s="89"/>
      <c r="D4868" s="90"/>
      <c r="E4868" s="90"/>
      <c r="F4868" s="90"/>
      <c r="G4868" s="90"/>
      <c r="H4868" s="90"/>
      <c r="I4868" s="41"/>
    </row>
    <row r="4869" spans="1:9" ht="17.25" customHeight="1">
      <c r="A4869" s="89"/>
      <c r="B4869" s="127"/>
      <c r="C4869" s="89"/>
      <c r="D4869" s="90"/>
      <c r="E4869" s="90"/>
      <c r="F4869" s="90"/>
      <c r="G4869" s="90"/>
      <c r="H4869" s="90"/>
      <c r="I4869" s="41"/>
    </row>
    <row r="4870" spans="1:9" ht="17.25" customHeight="1">
      <c r="A4870" s="89"/>
      <c r="B4870" s="127"/>
      <c r="C4870" s="89"/>
      <c r="D4870" s="90"/>
      <c r="E4870" s="90"/>
      <c r="F4870" s="90"/>
      <c r="G4870" s="90"/>
      <c r="H4870" s="90"/>
      <c r="I4870" s="41"/>
    </row>
    <row r="4871" spans="1:9" ht="17.25" customHeight="1">
      <c r="A4871" s="89"/>
      <c r="B4871" s="127"/>
      <c r="C4871" s="89"/>
      <c r="D4871" s="90"/>
      <c r="E4871" s="90"/>
      <c r="F4871" s="90"/>
      <c r="G4871" s="90"/>
      <c r="H4871" s="90"/>
      <c r="I4871" s="41"/>
    </row>
    <row r="4872" spans="1:9" ht="21" customHeight="1" thickBot="1">
      <c r="A4872" s="323" t="s">
        <v>3705</v>
      </c>
      <c r="B4872" s="112"/>
      <c r="C4872" s="113"/>
      <c r="D4872" s="114"/>
      <c r="E4872" s="114"/>
      <c r="F4872" s="114"/>
      <c r="G4872" s="114"/>
      <c r="H4872" s="35"/>
      <c r="I4872" s="36"/>
    </row>
    <row r="4873" spans="1:9" ht="27" customHeight="1" thickTop="1">
      <c r="A4873" s="319" t="s">
        <v>35</v>
      </c>
      <c r="B4873" s="37" t="s">
        <v>36</v>
      </c>
      <c r="C4873" s="5" t="s">
        <v>37</v>
      </c>
      <c r="D4873" s="5" t="s">
        <v>38</v>
      </c>
      <c r="E4873" s="5" t="s">
        <v>39</v>
      </c>
      <c r="F4873" s="5" t="s">
        <v>40</v>
      </c>
      <c r="G4873" s="5" t="s">
        <v>41</v>
      </c>
      <c r="H4873" s="115" t="s">
        <v>42</v>
      </c>
      <c r="I4873" s="138" t="s">
        <v>43</v>
      </c>
    </row>
    <row r="4874" spans="1:9">
      <c r="A4874" s="19" t="s">
        <v>3042</v>
      </c>
      <c r="B4874" s="14">
        <v>9600</v>
      </c>
      <c r="C4874" s="12">
        <v>1</v>
      </c>
      <c r="D4874" s="9" t="s">
        <v>13</v>
      </c>
      <c r="E4874" s="9" t="s">
        <v>22</v>
      </c>
      <c r="F4874" s="9" t="s">
        <v>45</v>
      </c>
      <c r="G4874" s="9" t="s">
        <v>46</v>
      </c>
      <c r="H4874" s="9" t="s">
        <v>153</v>
      </c>
      <c r="I4874" s="465"/>
    </row>
    <row r="4875" spans="1:9">
      <c r="A4875" s="19" t="s">
        <v>344</v>
      </c>
      <c r="B4875" s="14">
        <v>5004</v>
      </c>
      <c r="C4875" s="12">
        <v>1</v>
      </c>
      <c r="D4875" s="9" t="s">
        <v>13</v>
      </c>
      <c r="E4875" s="9" t="s">
        <v>22</v>
      </c>
      <c r="F4875" s="9" t="s">
        <v>45</v>
      </c>
      <c r="G4875" s="9" t="s">
        <v>46</v>
      </c>
      <c r="H4875" s="9" t="s">
        <v>153</v>
      </c>
      <c r="I4875" s="465"/>
    </row>
    <row r="4876" spans="1:9">
      <c r="A4876" s="19" t="s">
        <v>3803</v>
      </c>
      <c r="B4876" s="14">
        <v>6000</v>
      </c>
      <c r="C4876" s="12">
        <v>1</v>
      </c>
      <c r="D4876" s="9" t="s">
        <v>13</v>
      </c>
      <c r="E4876" s="9" t="s">
        <v>22</v>
      </c>
      <c r="F4876" s="9" t="s">
        <v>45</v>
      </c>
      <c r="G4876" s="9" t="s">
        <v>46</v>
      </c>
      <c r="H4876" s="9" t="s">
        <v>153</v>
      </c>
      <c r="I4876" s="465"/>
    </row>
    <row r="4877" spans="1:9">
      <c r="A4877" s="19" t="s">
        <v>3804</v>
      </c>
      <c r="B4877" s="14">
        <v>8400</v>
      </c>
      <c r="C4877" s="12">
        <v>1</v>
      </c>
      <c r="D4877" s="9" t="s">
        <v>13</v>
      </c>
      <c r="E4877" s="9" t="s">
        <v>22</v>
      </c>
      <c r="F4877" s="9" t="s">
        <v>45</v>
      </c>
      <c r="G4877" s="9" t="s">
        <v>46</v>
      </c>
      <c r="H4877" s="9" t="s">
        <v>153</v>
      </c>
      <c r="I4877" s="465"/>
    </row>
    <row r="4878" spans="1:9" ht="15.75" customHeight="1">
      <c r="A4878" s="19" t="s">
        <v>199</v>
      </c>
      <c r="B4878" s="14">
        <v>5004</v>
      </c>
      <c r="C4878" s="12">
        <v>1</v>
      </c>
      <c r="D4878" s="9" t="s">
        <v>13</v>
      </c>
      <c r="E4878" s="9" t="s">
        <v>22</v>
      </c>
      <c r="F4878" s="9" t="s">
        <v>45</v>
      </c>
      <c r="G4878" s="9" t="s">
        <v>46</v>
      </c>
      <c r="H4878" s="9" t="s">
        <v>153</v>
      </c>
      <c r="I4878" s="83">
        <f>B4878+B4874+B4875+B4876+B4877</f>
        <v>34008</v>
      </c>
    </row>
    <row r="4879" spans="1:9" ht="15.75" customHeight="1">
      <c r="A4879" s="96" t="s">
        <v>3949</v>
      </c>
      <c r="B4879" s="14">
        <v>800</v>
      </c>
      <c r="C4879" s="12">
        <v>1</v>
      </c>
      <c r="D4879" s="9" t="s">
        <v>13</v>
      </c>
      <c r="E4879" s="9" t="s">
        <v>22</v>
      </c>
      <c r="F4879" s="9" t="s">
        <v>44</v>
      </c>
      <c r="G4879" s="9" t="s">
        <v>3291</v>
      </c>
      <c r="H4879" s="9" t="s">
        <v>155</v>
      </c>
      <c r="I4879" s="83"/>
    </row>
    <row r="4880" spans="1:9" ht="15.75" customHeight="1">
      <c r="A4880" s="96" t="s">
        <v>3920</v>
      </c>
      <c r="B4880" s="14">
        <v>417</v>
      </c>
      <c r="C4880" s="12">
        <v>1</v>
      </c>
      <c r="D4880" s="9" t="s">
        <v>13</v>
      </c>
      <c r="E4880" s="9" t="s">
        <v>22</v>
      </c>
      <c r="F4880" s="9" t="s">
        <v>44</v>
      </c>
      <c r="G4880" s="9" t="s">
        <v>3291</v>
      </c>
      <c r="H4880" s="9" t="s">
        <v>155</v>
      </c>
      <c r="I4880" s="83"/>
    </row>
    <row r="4881" spans="1:9" ht="15.75" customHeight="1">
      <c r="A4881" s="96" t="s">
        <v>3950</v>
      </c>
      <c r="B4881" s="14">
        <v>500</v>
      </c>
      <c r="C4881" s="12">
        <v>1</v>
      </c>
      <c r="D4881" s="9" t="s">
        <v>13</v>
      </c>
      <c r="E4881" s="9" t="s">
        <v>22</v>
      </c>
      <c r="F4881" s="9" t="s">
        <v>44</v>
      </c>
      <c r="G4881" s="9" t="s">
        <v>3291</v>
      </c>
      <c r="H4881" s="9" t="s">
        <v>155</v>
      </c>
      <c r="I4881" s="83"/>
    </row>
    <row r="4882" spans="1:9" ht="15.75" customHeight="1">
      <c r="A4882" s="96" t="s">
        <v>3951</v>
      </c>
      <c r="B4882" s="14">
        <v>700</v>
      </c>
      <c r="C4882" s="12">
        <v>1</v>
      </c>
      <c r="D4882" s="9" t="s">
        <v>13</v>
      </c>
      <c r="E4882" s="9" t="s">
        <v>22</v>
      </c>
      <c r="F4882" s="9" t="s">
        <v>44</v>
      </c>
      <c r="G4882" s="9" t="s">
        <v>3291</v>
      </c>
      <c r="H4882" s="9" t="s">
        <v>155</v>
      </c>
      <c r="I4882" s="83"/>
    </row>
    <row r="4883" spans="1:9">
      <c r="A4883" s="96" t="s">
        <v>2925</v>
      </c>
      <c r="B4883" s="14">
        <v>417</v>
      </c>
      <c r="C4883" s="12">
        <v>1</v>
      </c>
      <c r="D4883" s="9" t="s">
        <v>13</v>
      </c>
      <c r="E4883" s="9" t="s">
        <v>22</v>
      </c>
      <c r="F4883" s="9" t="s">
        <v>44</v>
      </c>
      <c r="G4883" s="9" t="s">
        <v>3291</v>
      </c>
      <c r="H4883" s="9" t="s">
        <v>155</v>
      </c>
      <c r="I4883" s="83">
        <f>B4883+B4879+B4880+B4881+B4882</f>
        <v>2834</v>
      </c>
    </row>
    <row r="4884" spans="1:9">
      <c r="A4884" s="20" t="s">
        <v>3918</v>
      </c>
      <c r="B4884" s="14">
        <f>5*300</f>
        <v>1500</v>
      </c>
      <c r="C4884" s="12">
        <v>1</v>
      </c>
      <c r="D4884" s="9" t="s">
        <v>13</v>
      </c>
      <c r="E4884" s="9" t="s">
        <v>22</v>
      </c>
      <c r="F4884" s="9" t="s">
        <v>44</v>
      </c>
      <c r="G4884" s="9" t="s">
        <v>3291</v>
      </c>
      <c r="H4884" s="9" t="s">
        <v>156</v>
      </c>
      <c r="I4884" s="83">
        <f t="shared" ref="I4884" si="33">B4884</f>
        <v>1500</v>
      </c>
    </row>
    <row r="4885" spans="1:9" ht="24.75" customHeight="1">
      <c r="A4885" s="107" t="s">
        <v>4159</v>
      </c>
      <c r="B4885" s="14">
        <v>780</v>
      </c>
      <c r="C4885" s="12">
        <v>1</v>
      </c>
      <c r="D4885" s="9" t="s">
        <v>13</v>
      </c>
      <c r="E4885" s="9" t="s">
        <v>22</v>
      </c>
      <c r="F4885" s="9" t="s">
        <v>45</v>
      </c>
      <c r="G4885" s="9" t="s">
        <v>46</v>
      </c>
      <c r="H4885" s="9" t="s">
        <v>157</v>
      </c>
      <c r="I4885" s="83"/>
    </row>
    <row r="4886" spans="1:9">
      <c r="A4886" s="107" t="s">
        <v>4076</v>
      </c>
      <c r="B4886" s="14">
        <v>406.58</v>
      </c>
      <c r="C4886" s="12">
        <v>1</v>
      </c>
      <c r="D4886" s="9" t="s">
        <v>13</v>
      </c>
      <c r="E4886" s="9" t="s">
        <v>22</v>
      </c>
      <c r="F4886" s="9" t="s">
        <v>45</v>
      </c>
      <c r="G4886" s="9" t="s">
        <v>46</v>
      </c>
      <c r="H4886" s="9" t="s">
        <v>157</v>
      </c>
      <c r="I4886" s="83"/>
    </row>
    <row r="4887" spans="1:9">
      <c r="A4887" s="107" t="s">
        <v>4160</v>
      </c>
      <c r="B4887" s="14">
        <v>487.5</v>
      </c>
      <c r="C4887" s="12">
        <v>1</v>
      </c>
      <c r="D4887" s="9" t="s">
        <v>13</v>
      </c>
      <c r="E4887" s="9" t="s">
        <v>22</v>
      </c>
      <c r="F4887" s="9" t="s">
        <v>45</v>
      </c>
      <c r="G4887" s="9" t="s">
        <v>46</v>
      </c>
      <c r="H4887" s="9" t="s">
        <v>157</v>
      </c>
      <c r="I4887" s="83"/>
    </row>
    <row r="4888" spans="1:9" ht="16.5" customHeight="1">
      <c r="A4888" s="107" t="s">
        <v>4161</v>
      </c>
      <c r="B4888" s="14">
        <v>682.5</v>
      </c>
      <c r="C4888" s="12">
        <v>1</v>
      </c>
      <c r="D4888" s="9" t="s">
        <v>13</v>
      </c>
      <c r="E4888" s="9" t="s">
        <v>22</v>
      </c>
      <c r="F4888" s="9" t="s">
        <v>45</v>
      </c>
      <c r="G4888" s="9" t="s">
        <v>46</v>
      </c>
      <c r="H4888" s="9" t="s">
        <v>157</v>
      </c>
      <c r="I4888" s="83"/>
    </row>
    <row r="4889" spans="1:9">
      <c r="A4889" s="107" t="s">
        <v>202</v>
      </c>
      <c r="B4889" s="14">
        <v>406.58</v>
      </c>
      <c r="C4889" s="12">
        <v>1</v>
      </c>
      <c r="D4889" s="9" t="s">
        <v>13</v>
      </c>
      <c r="E4889" s="9" t="s">
        <v>22</v>
      </c>
      <c r="F4889" s="9" t="s">
        <v>45</v>
      </c>
      <c r="G4889" s="9" t="s">
        <v>46</v>
      </c>
      <c r="H4889" s="9" t="s">
        <v>157</v>
      </c>
      <c r="I4889" s="83">
        <f>B4889+B4887+B4888+B4885+B4886</f>
        <v>2763.16</v>
      </c>
    </row>
    <row r="4890" spans="1:9" ht="21.75" customHeight="1">
      <c r="A4890" s="85" t="s">
        <v>4621</v>
      </c>
      <c r="B4890" s="81">
        <v>104</v>
      </c>
      <c r="C4890" s="15" t="s">
        <v>44</v>
      </c>
      <c r="D4890" s="15" t="s">
        <v>13</v>
      </c>
      <c r="E4890" s="9" t="s">
        <v>22</v>
      </c>
      <c r="F4890" s="15" t="s">
        <v>45</v>
      </c>
      <c r="G4890" s="15" t="s">
        <v>46</v>
      </c>
      <c r="H4890" s="9" t="s">
        <v>157</v>
      </c>
      <c r="I4890" s="83"/>
    </row>
    <row r="4891" spans="1:9">
      <c r="A4891" s="85" t="s">
        <v>4622</v>
      </c>
      <c r="B4891" s="81">
        <v>54.21</v>
      </c>
      <c r="C4891" s="15" t="s">
        <v>44</v>
      </c>
      <c r="D4891" s="15" t="s">
        <v>13</v>
      </c>
      <c r="E4891" s="9" t="s">
        <v>22</v>
      </c>
      <c r="F4891" s="15" t="s">
        <v>45</v>
      </c>
      <c r="G4891" s="15" t="s">
        <v>46</v>
      </c>
      <c r="H4891" s="9" t="s">
        <v>157</v>
      </c>
      <c r="I4891" s="83"/>
    </row>
    <row r="4892" spans="1:9">
      <c r="A4892" s="85" t="s">
        <v>4623</v>
      </c>
      <c r="B4892" s="81">
        <v>65</v>
      </c>
      <c r="C4892" s="15" t="s">
        <v>44</v>
      </c>
      <c r="D4892" s="15" t="s">
        <v>13</v>
      </c>
      <c r="E4892" s="9" t="s">
        <v>22</v>
      </c>
      <c r="F4892" s="15" t="s">
        <v>45</v>
      </c>
      <c r="G4892" s="15" t="s">
        <v>46</v>
      </c>
      <c r="H4892" s="9" t="s">
        <v>157</v>
      </c>
      <c r="I4892" s="83"/>
    </row>
    <row r="4893" spans="1:9" ht="23.25" customHeight="1">
      <c r="A4893" s="85" t="s">
        <v>4624</v>
      </c>
      <c r="B4893" s="81">
        <v>91</v>
      </c>
      <c r="C4893" s="15" t="s">
        <v>44</v>
      </c>
      <c r="D4893" s="15" t="s">
        <v>13</v>
      </c>
      <c r="E4893" s="9" t="s">
        <v>22</v>
      </c>
      <c r="F4893" s="15" t="s">
        <v>45</v>
      </c>
      <c r="G4893" s="15" t="s">
        <v>46</v>
      </c>
      <c r="H4893" s="9" t="s">
        <v>157</v>
      </c>
      <c r="I4893" s="83"/>
    </row>
    <row r="4894" spans="1:9">
      <c r="A4894" s="85" t="s">
        <v>4625</v>
      </c>
      <c r="B4894" s="81">
        <v>54.21</v>
      </c>
      <c r="C4894" s="15" t="s">
        <v>44</v>
      </c>
      <c r="D4894" s="15" t="s">
        <v>13</v>
      </c>
      <c r="E4894" s="9" t="s">
        <v>22</v>
      </c>
      <c r="F4894" s="15" t="s">
        <v>45</v>
      </c>
      <c r="G4894" s="15" t="s">
        <v>46</v>
      </c>
      <c r="H4894" s="9" t="s">
        <v>157</v>
      </c>
      <c r="I4894" s="83">
        <f>B4894+B4892+B4893+B4890+B4891</f>
        <v>368.42</v>
      </c>
    </row>
    <row r="4895" spans="1:9" ht="23.25" customHeight="1">
      <c r="A4895" s="107" t="s">
        <v>4162</v>
      </c>
      <c r="B4895" s="14">
        <v>806</v>
      </c>
      <c r="C4895" s="12">
        <v>1</v>
      </c>
      <c r="D4895" s="9" t="s">
        <v>13</v>
      </c>
      <c r="E4895" s="9" t="s">
        <v>22</v>
      </c>
      <c r="F4895" s="9" t="s">
        <v>45</v>
      </c>
      <c r="G4895" s="9" t="s">
        <v>46</v>
      </c>
      <c r="H4895" s="9" t="s">
        <v>161</v>
      </c>
      <c r="I4895" s="83"/>
    </row>
    <row r="4896" spans="1:9">
      <c r="A4896" s="107" t="s">
        <v>4081</v>
      </c>
      <c r="B4896" s="14">
        <v>420.13</v>
      </c>
      <c r="C4896" s="12">
        <v>1</v>
      </c>
      <c r="D4896" s="9" t="s">
        <v>13</v>
      </c>
      <c r="E4896" s="9" t="s">
        <v>22</v>
      </c>
      <c r="F4896" s="9" t="s">
        <v>45</v>
      </c>
      <c r="G4896" s="9" t="s">
        <v>46</v>
      </c>
      <c r="H4896" s="9" t="s">
        <v>161</v>
      </c>
      <c r="I4896" s="83"/>
    </row>
    <row r="4897" spans="1:9">
      <c r="A4897" s="107" t="s">
        <v>4163</v>
      </c>
      <c r="B4897" s="14">
        <v>503.75</v>
      </c>
      <c r="C4897" s="12">
        <v>1</v>
      </c>
      <c r="D4897" s="9" t="s">
        <v>13</v>
      </c>
      <c r="E4897" s="9" t="s">
        <v>22</v>
      </c>
      <c r="F4897" s="9" t="s">
        <v>45</v>
      </c>
      <c r="G4897" s="9" t="s">
        <v>46</v>
      </c>
      <c r="H4897" s="9" t="s">
        <v>161</v>
      </c>
      <c r="I4897" s="83"/>
    </row>
    <row r="4898" spans="1:9">
      <c r="A4898" s="107" t="s">
        <v>4164</v>
      </c>
      <c r="B4898" s="14">
        <v>705.25</v>
      </c>
      <c r="C4898" s="12">
        <v>1</v>
      </c>
      <c r="D4898" s="9" t="s">
        <v>13</v>
      </c>
      <c r="E4898" s="9" t="s">
        <v>22</v>
      </c>
      <c r="F4898" s="9" t="s">
        <v>45</v>
      </c>
      <c r="G4898" s="9" t="s">
        <v>46</v>
      </c>
      <c r="H4898" s="9" t="s">
        <v>161</v>
      </c>
      <c r="I4898" s="83"/>
    </row>
    <row r="4899" spans="1:9">
      <c r="A4899" s="107" t="s">
        <v>396</v>
      </c>
      <c r="B4899" s="14">
        <v>420.13</v>
      </c>
      <c r="C4899" s="12">
        <v>1</v>
      </c>
      <c r="D4899" s="9" t="s">
        <v>13</v>
      </c>
      <c r="E4899" s="9" t="s">
        <v>22</v>
      </c>
      <c r="F4899" s="9" t="s">
        <v>45</v>
      </c>
      <c r="G4899" s="9" t="s">
        <v>46</v>
      </c>
      <c r="H4899" s="9" t="s">
        <v>161</v>
      </c>
      <c r="I4899" s="83">
        <f>B4899+B4897+B4898+B4895+B4896</f>
        <v>2855.26</v>
      </c>
    </row>
    <row r="4900" spans="1:9" ht="25.5" customHeight="1">
      <c r="A4900" s="20" t="s">
        <v>4600</v>
      </c>
      <c r="B4900" s="14"/>
      <c r="C4900" s="12">
        <v>1</v>
      </c>
      <c r="D4900" s="9" t="s">
        <v>13</v>
      </c>
      <c r="E4900" s="9" t="s">
        <v>22</v>
      </c>
      <c r="F4900" s="9" t="s">
        <v>44</v>
      </c>
      <c r="G4900" s="9" t="s">
        <v>3291</v>
      </c>
      <c r="H4900" s="9" t="s">
        <v>164</v>
      </c>
      <c r="I4900" s="83">
        <f t="shared" ref="I4900:I4901" si="34">B4900</f>
        <v>0</v>
      </c>
    </row>
    <row r="4901" spans="1:9" ht="28.5" customHeight="1">
      <c r="A4901" s="20" t="s">
        <v>3805</v>
      </c>
      <c r="B4901" s="14">
        <f>5*60</f>
        <v>300</v>
      </c>
      <c r="C4901" s="12">
        <v>1</v>
      </c>
      <c r="D4901" s="9" t="s">
        <v>13</v>
      </c>
      <c r="E4901" s="9" t="s">
        <v>22</v>
      </c>
      <c r="F4901" s="9" t="s">
        <v>44</v>
      </c>
      <c r="G4901" s="9" t="s">
        <v>3291</v>
      </c>
      <c r="H4901" s="9" t="s">
        <v>164</v>
      </c>
      <c r="I4901" s="83">
        <f t="shared" si="34"/>
        <v>300</v>
      </c>
    </row>
    <row r="4902" spans="1:9">
      <c r="A4902" s="20" t="s">
        <v>3576</v>
      </c>
      <c r="B4902" s="14">
        <v>30</v>
      </c>
      <c r="C4902" s="73" t="s">
        <v>44</v>
      </c>
      <c r="D4902" s="73" t="s">
        <v>13</v>
      </c>
      <c r="E4902" s="9" t="s">
        <v>22</v>
      </c>
      <c r="F4902" s="73" t="s">
        <v>45</v>
      </c>
      <c r="G4902" s="73" t="s">
        <v>46</v>
      </c>
      <c r="H4902" s="9" t="s">
        <v>208</v>
      </c>
      <c r="I4902" s="83"/>
    </row>
    <row r="4903" spans="1:9">
      <c r="A4903" s="20" t="s">
        <v>609</v>
      </c>
      <c r="B4903" s="14">
        <v>10</v>
      </c>
      <c r="C4903" s="73" t="s">
        <v>44</v>
      </c>
      <c r="D4903" s="73" t="s">
        <v>13</v>
      </c>
      <c r="E4903" s="9" t="s">
        <v>22</v>
      </c>
      <c r="F4903" s="73" t="s">
        <v>45</v>
      </c>
      <c r="G4903" s="73" t="s">
        <v>46</v>
      </c>
      <c r="H4903" s="9" t="s">
        <v>208</v>
      </c>
      <c r="I4903" s="83">
        <f>B4902+B4903</f>
        <v>40</v>
      </c>
    </row>
    <row r="4904" spans="1:9">
      <c r="A4904" s="20" t="s">
        <v>400</v>
      </c>
      <c r="B4904" s="14">
        <v>100</v>
      </c>
      <c r="C4904" s="73" t="s">
        <v>44</v>
      </c>
      <c r="D4904" s="73" t="s">
        <v>13</v>
      </c>
      <c r="E4904" s="9" t="s">
        <v>22</v>
      </c>
      <c r="F4904" s="73" t="s">
        <v>45</v>
      </c>
      <c r="G4904" s="73" t="s">
        <v>46</v>
      </c>
      <c r="H4904" s="9" t="s">
        <v>399</v>
      </c>
      <c r="I4904" s="83"/>
    </row>
    <row r="4905" spans="1:9" ht="15.75" customHeight="1">
      <c r="A4905" s="20" t="s">
        <v>3597</v>
      </c>
      <c r="B4905" s="14">
        <v>100</v>
      </c>
      <c r="C4905" s="73" t="s">
        <v>44</v>
      </c>
      <c r="D4905" s="73" t="s">
        <v>13</v>
      </c>
      <c r="E4905" s="9" t="s">
        <v>22</v>
      </c>
      <c r="F4905" s="73" t="s">
        <v>45</v>
      </c>
      <c r="G4905" s="73" t="s">
        <v>46</v>
      </c>
      <c r="H4905" s="9" t="s">
        <v>399</v>
      </c>
      <c r="I4905" s="83">
        <f>B4905+B4904</f>
        <v>200</v>
      </c>
    </row>
    <row r="4906" spans="1:9">
      <c r="A4906" s="20" t="s">
        <v>2883</v>
      </c>
      <c r="B4906" s="14">
        <v>100</v>
      </c>
      <c r="C4906" s="73" t="s">
        <v>44</v>
      </c>
      <c r="D4906" s="73" t="s">
        <v>13</v>
      </c>
      <c r="E4906" s="9" t="s">
        <v>22</v>
      </c>
      <c r="F4906" s="73" t="s">
        <v>45</v>
      </c>
      <c r="G4906" s="73" t="s">
        <v>46</v>
      </c>
      <c r="H4906" s="18">
        <v>54105</v>
      </c>
      <c r="I4906" s="83"/>
    </row>
    <row r="4907" spans="1:9">
      <c r="A4907" s="20" t="s">
        <v>288</v>
      </c>
      <c r="B4907" s="14">
        <v>15</v>
      </c>
      <c r="C4907" s="73" t="s">
        <v>44</v>
      </c>
      <c r="D4907" s="73" t="s">
        <v>13</v>
      </c>
      <c r="E4907" s="9" t="s">
        <v>22</v>
      </c>
      <c r="F4907" s="73" t="s">
        <v>45</v>
      </c>
      <c r="G4907" s="73" t="s">
        <v>46</v>
      </c>
      <c r="H4907" s="18">
        <v>54105</v>
      </c>
      <c r="I4907" s="83"/>
    </row>
    <row r="4908" spans="1:9">
      <c r="A4908" s="20" t="s">
        <v>289</v>
      </c>
      <c r="B4908" s="14">
        <v>15</v>
      </c>
      <c r="C4908" s="73" t="s">
        <v>44</v>
      </c>
      <c r="D4908" s="73" t="s">
        <v>13</v>
      </c>
      <c r="E4908" s="9" t="s">
        <v>22</v>
      </c>
      <c r="F4908" s="73" t="s">
        <v>45</v>
      </c>
      <c r="G4908" s="73" t="s">
        <v>46</v>
      </c>
      <c r="H4908" s="18">
        <v>54105</v>
      </c>
      <c r="I4908" s="83"/>
    </row>
    <row r="4909" spans="1:9">
      <c r="A4909" s="20" t="s">
        <v>800</v>
      </c>
      <c r="B4909" s="14">
        <v>75</v>
      </c>
      <c r="C4909" s="73" t="s">
        <v>44</v>
      </c>
      <c r="D4909" s="73" t="s">
        <v>13</v>
      </c>
      <c r="E4909" s="9" t="s">
        <v>22</v>
      </c>
      <c r="F4909" s="73" t="s">
        <v>45</v>
      </c>
      <c r="G4909" s="73" t="s">
        <v>46</v>
      </c>
      <c r="H4909" s="18">
        <v>54105</v>
      </c>
      <c r="I4909" s="83"/>
    </row>
    <row r="4910" spans="1:9">
      <c r="A4910" s="21" t="s">
        <v>3598</v>
      </c>
      <c r="B4910" s="14">
        <v>15</v>
      </c>
      <c r="C4910" s="73" t="s">
        <v>44</v>
      </c>
      <c r="D4910" s="73" t="s">
        <v>13</v>
      </c>
      <c r="E4910" s="9" t="s">
        <v>22</v>
      </c>
      <c r="F4910" s="73" t="s">
        <v>45</v>
      </c>
      <c r="G4910" s="73" t="s">
        <v>46</v>
      </c>
      <c r="H4910" s="18">
        <v>54105</v>
      </c>
      <c r="I4910" s="83"/>
    </row>
    <row r="4911" spans="1:9">
      <c r="A4911" s="21" t="s">
        <v>3599</v>
      </c>
      <c r="B4911" s="81">
        <v>10</v>
      </c>
      <c r="C4911" s="73" t="s">
        <v>44</v>
      </c>
      <c r="D4911" s="73" t="s">
        <v>13</v>
      </c>
      <c r="E4911" s="9" t="s">
        <v>22</v>
      </c>
      <c r="F4911" s="73" t="s">
        <v>45</v>
      </c>
      <c r="G4911" s="73" t="s">
        <v>46</v>
      </c>
      <c r="H4911" s="18">
        <v>54105</v>
      </c>
      <c r="I4911" s="83">
        <f>B4911+B4910+B4909+B4906+B4907+B4908</f>
        <v>230</v>
      </c>
    </row>
    <row r="4912" spans="1:9">
      <c r="A4912" s="21" t="s">
        <v>3600</v>
      </c>
      <c r="B4912" s="81">
        <v>100</v>
      </c>
      <c r="C4912" s="73" t="s">
        <v>44</v>
      </c>
      <c r="D4912" s="73" t="s">
        <v>13</v>
      </c>
      <c r="E4912" s="9" t="s">
        <v>22</v>
      </c>
      <c r="F4912" s="73" t="s">
        <v>45</v>
      </c>
      <c r="G4912" s="73" t="s">
        <v>46</v>
      </c>
      <c r="H4912" s="18">
        <v>54106</v>
      </c>
      <c r="I4912" s="83"/>
    </row>
    <row r="4913" spans="1:9">
      <c r="A4913" s="21" t="s">
        <v>3601</v>
      </c>
      <c r="B4913" s="81">
        <v>75</v>
      </c>
      <c r="C4913" s="73" t="s">
        <v>44</v>
      </c>
      <c r="D4913" s="73" t="s">
        <v>13</v>
      </c>
      <c r="E4913" s="9" t="s">
        <v>22</v>
      </c>
      <c r="F4913" s="73" t="s">
        <v>45</v>
      </c>
      <c r="G4913" s="73" t="s">
        <v>46</v>
      </c>
      <c r="H4913" s="18">
        <v>54106</v>
      </c>
      <c r="I4913" s="83"/>
    </row>
    <row r="4914" spans="1:9">
      <c r="A4914" s="21" t="s">
        <v>2880</v>
      </c>
      <c r="B4914" s="81">
        <v>100</v>
      </c>
      <c r="C4914" s="73" t="s">
        <v>44</v>
      </c>
      <c r="D4914" s="73" t="s">
        <v>13</v>
      </c>
      <c r="E4914" s="9" t="s">
        <v>22</v>
      </c>
      <c r="F4914" s="73" t="s">
        <v>45</v>
      </c>
      <c r="G4914" s="73" t="s">
        <v>46</v>
      </c>
      <c r="H4914" s="18">
        <v>54106</v>
      </c>
      <c r="I4914" s="83">
        <f>B4912+B4914+B4913</f>
        <v>275</v>
      </c>
    </row>
    <row r="4915" spans="1:9">
      <c r="A4915" s="21" t="s">
        <v>3580</v>
      </c>
      <c r="B4915" s="81">
        <v>16</v>
      </c>
      <c r="C4915" s="73" t="s">
        <v>44</v>
      </c>
      <c r="D4915" s="73" t="s">
        <v>13</v>
      </c>
      <c r="E4915" s="9" t="s">
        <v>22</v>
      </c>
      <c r="F4915" s="73" t="s">
        <v>45</v>
      </c>
      <c r="G4915" s="73" t="s">
        <v>46</v>
      </c>
      <c r="H4915" s="18">
        <v>54107</v>
      </c>
      <c r="I4915" s="83"/>
    </row>
    <row r="4916" spans="1:9">
      <c r="A4916" s="21" t="s">
        <v>298</v>
      </c>
      <c r="B4916" s="81">
        <v>8</v>
      </c>
      <c r="C4916" s="73" t="s">
        <v>44</v>
      </c>
      <c r="D4916" s="73" t="s">
        <v>13</v>
      </c>
      <c r="E4916" s="9" t="s">
        <v>22</v>
      </c>
      <c r="F4916" s="73" t="s">
        <v>45</v>
      </c>
      <c r="G4916" s="73" t="s">
        <v>46</v>
      </c>
      <c r="H4916" s="18">
        <v>54107</v>
      </c>
      <c r="I4916" s="83"/>
    </row>
    <row r="4917" spans="1:9">
      <c r="A4917" s="21" t="s">
        <v>747</v>
      </c>
      <c r="B4917" s="81">
        <v>40</v>
      </c>
      <c r="C4917" s="73" t="s">
        <v>44</v>
      </c>
      <c r="D4917" s="73" t="s">
        <v>13</v>
      </c>
      <c r="E4917" s="9" t="s">
        <v>22</v>
      </c>
      <c r="F4917" s="73" t="s">
        <v>45</v>
      </c>
      <c r="G4917" s="73" t="s">
        <v>46</v>
      </c>
      <c r="H4917" s="18">
        <v>54107</v>
      </c>
      <c r="I4917" s="83"/>
    </row>
    <row r="4918" spans="1:9">
      <c r="A4918" s="21" t="s">
        <v>3602</v>
      </c>
      <c r="B4918" s="81">
        <v>100</v>
      </c>
      <c r="C4918" s="73" t="s">
        <v>44</v>
      </c>
      <c r="D4918" s="73" t="s">
        <v>13</v>
      </c>
      <c r="E4918" s="9" t="s">
        <v>22</v>
      </c>
      <c r="F4918" s="73" t="s">
        <v>45</v>
      </c>
      <c r="G4918" s="73" t="s">
        <v>46</v>
      </c>
      <c r="H4918" s="18">
        <v>54107</v>
      </c>
      <c r="I4918" s="365"/>
    </row>
    <row r="4919" spans="1:9">
      <c r="A4919" s="21" t="s">
        <v>302</v>
      </c>
      <c r="B4919" s="81">
        <v>100</v>
      </c>
      <c r="C4919" s="73" t="s">
        <v>44</v>
      </c>
      <c r="D4919" s="73" t="s">
        <v>13</v>
      </c>
      <c r="E4919" s="9" t="s">
        <v>22</v>
      </c>
      <c r="F4919" s="73" t="s">
        <v>45</v>
      </c>
      <c r="G4919" s="73" t="s">
        <v>46</v>
      </c>
      <c r="H4919" s="18">
        <v>54107</v>
      </c>
      <c r="I4919" s="365"/>
    </row>
    <row r="4920" spans="1:9">
      <c r="A4920" s="21" t="s">
        <v>3603</v>
      </c>
      <c r="B4920" s="81">
        <v>150</v>
      </c>
      <c r="C4920" s="73" t="s">
        <v>44</v>
      </c>
      <c r="D4920" s="73" t="s">
        <v>13</v>
      </c>
      <c r="E4920" s="9" t="s">
        <v>22</v>
      </c>
      <c r="F4920" s="73" t="s">
        <v>45</v>
      </c>
      <c r="G4920" s="73" t="s">
        <v>46</v>
      </c>
      <c r="H4920" s="18">
        <v>54107</v>
      </c>
      <c r="I4920" s="83">
        <f>B4920+B4915+B4916+B4917+B4918+B4919</f>
        <v>414</v>
      </c>
    </row>
    <row r="4921" spans="1:9">
      <c r="A4921" s="21" t="s">
        <v>3606</v>
      </c>
      <c r="B4921" s="81">
        <v>200</v>
      </c>
      <c r="C4921" s="73" t="s">
        <v>44</v>
      </c>
      <c r="D4921" s="73" t="s">
        <v>13</v>
      </c>
      <c r="E4921" s="9" t="s">
        <v>22</v>
      </c>
      <c r="F4921" s="73" t="s">
        <v>45</v>
      </c>
      <c r="G4921" s="73" t="s">
        <v>46</v>
      </c>
      <c r="H4921" s="18">
        <v>54112</v>
      </c>
      <c r="I4921" s="83"/>
    </row>
    <row r="4922" spans="1:9">
      <c r="A4922" s="21" t="s">
        <v>3607</v>
      </c>
      <c r="B4922" s="81">
        <v>250</v>
      </c>
      <c r="C4922" s="73" t="s">
        <v>44</v>
      </c>
      <c r="D4922" s="73" t="s">
        <v>13</v>
      </c>
      <c r="E4922" s="9" t="s">
        <v>22</v>
      </c>
      <c r="F4922" s="73" t="s">
        <v>45</v>
      </c>
      <c r="G4922" s="73" t="s">
        <v>46</v>
      </c>
      <c r="H4922" s="18">
        <v>54112</v>
      </c>
      <c r="I4922" s="83"/>
    </row>
    <row r="4923" spans="1:9">
      <c r="A4923" s="21" t="s">
        <v>3608</v>
      </c>
      <c r="B4923" s="81">
        <v>800</v>
      </c>
      <c r="C4923" s="73" t="s">
        <v>44</v>
      </c>
      <c r="D4923" s="73" t="s">
        <v>13</v>
      </c>
      <c r="E4923" s="9" t="s">
        <v>22</v>
      </c>
      <c r="F4923" s="73" t="s">
        <v>45</v>
      </c>
      <c r="G4923" s="73" t="s">
        <v>46</v>
      </c>
      <c r="H4923" s="18">
        <v>54112</v>
      </c>
      <c r="I4923" s="83">
        <f>B4921+B4922+B4923</f>
        <v>1250</v>
      </c>
    </row>
    <row r="4924" spans="1:9">
      <c r="A4924" s="22" t="s">
        <v>3604</v>
      </c>
      <c r="B4924" s="81">
        <v>15</v>
      </c>
      <c r="C4924" s="73" t="s">
        <v>44</v>
      </c>
      <c r="D4924" s="73" t="s">
        <v>13</v>
      </c>
      <c r="E4924" s="9" t="s">
        <v>22</v>
      </c>
      <c r="F4924" s="73" t="s">
        <v>45</v>
      </c>
      <c r="G4924" s="73" t="s">
        <v>46</v>
      </c>
      <c r="H4924" s="18">
        <v>54114</v>
      </c>
      <c r="I4924" s="82"/>
    </row>
    <row r="4925" spans="1:9">
      <c r="A4925" s="21" t="s">
        <v>3605</v>
      </c>
      <c r="B4925" s="81">
        <v>15</v>
      </c>
      <c r="C4925" s="73" t="s">
        <v>44</v>
      </c>
      <c r="D4925" s="73" t="s">
        <v>13</v>
      </c>
      <c r="E4925" s="9" t="s">
        <v>22</v>
      </c>
      <c r="F4925" s="73" t="s">
        <v>45</v>
      </c>
      <c r="G4925" s="73" t="s">
        <v>46</v>
      </c>
      <c r="H4925" s="18">
        <v>54114</v>
      </c>
      <c r="I4925" s="82"/>
    </row>
    <row r="4926" spans="1:9">
      <c r="A4926" s="21" t="s">
        <v>373</v>
      </c>
      <c r="B4926" s="81">
        <v>9</v>
      </c>
      <c r="C4926" s="73" t="s">
        <v>44</v>
      </c>
      <c r="D4926" s="73" t="s">
        <v>13</v>
      </c>
      <c r="E4926" s="9" t="s">
        <v>22</v>
      </c>
      <c r="F4926" s="73" t="s">
        <v>45</v>
      </c>
      <c r="G4926" s="73" t="s">
        <v>46</v>
      </c>
      <c r="H4926" s="18">
        <v>54114</v>
      </c>
      <c r="I4926" s="82"/>
    </row>
    <row r="4927" spans="1:9">
      <c r="A4927" s="22" t="s">
        <v>3584</v>
      </c>
      <c r="B4927" s="81">
        <v>10</v>
      </c>
      <c r="C4927" s="15" t="s">
        <v>44</v>
      </c>
      <c r="D4927" s="15" t="s">
        <v>13</v>
      </c>
      <c r="E4927" s="9" t="s">
        <v>22</v>
      </c>
      <c r="F4927" s="15" t="s">
        <v>45</v>
      </c>
      <c r="G4927" s="15" t="s">
        <v>46</v>
      </c>
      <c r="H4927" s="15" t="s">
        <v>175</v>
      </c>
      <c r="I4927" s="82"/>
    </row>
    <row r="4928" spans="1:9">
      <c r="A4928" s="22" t="s">
        <v>456</v>
      </c>
      <c r="B4928" s="81">
        <v>15</v>
      </c>
      <c r="C4928" s="15" t="s">
        <v>44</v>
      </c>
      <c r="D4928" s="15" t="s">
        <v>13</v>
      </c>
      <c r="E4928" s="9" t="s">
        <v>22</v>
      </c>
      <c r="F4928" s="15" t="s">
        <v>45</v>
      </c>
      <c r="G4928" s="15" t="s">
        <v>46</v>
      </c>
      <c r="H4928" s="18">
        <v>54114</v>
      </c>
      <c r="I4928" s="82"/>
    </row>
    <row r="4929" spans="1:9">
      <c r="A4929" s="21" t="s">
        <v>3609</v>
      </c>
      <c r="B4929" s="17">
        <v>10</v>
      </c>
      <c r="C4929" s="73" t="s">
        <v>44</v>
      </c>
      <c r="D4929" s="73" t="s">
        <v>13</v>
      </c>
      <c r="E4929" s="9" t="s">
        <v>22</v>
      </c>
      <c r="F4929" s="73" t="s">
        <v>45</v>
      </c>
      <c r="G4929" s="73" t="s">
        <v>46</v>
      </c>
      <c r="H4929" s="15">
        <v>54114</v>
      </c>
      <c r="I4929" s="82"/>
    </row>
    <row r="4930" spans="1:9">
      <c r="A4930" s="21" t="s">
        <v>3586</v>
      </c>
      <c r="B4930" s="17">
        <v>10</v>
      </c>
      <c r="C4930" s="15" t="s">
        <v>44</v>
      </c>
      <c r="D4930" s="15" t="s">
        <v>13</v>
      </c>
      <c r="E4930" s="9" t="s">
        <v>22</v>
      </c>
      <c r="F4930" s="15" t="s">
        <v>45</v>
      </c>
      <c r="G4930" s="15" t="s">
        <v>46</v>
      </c>
      <c r="H4930" s="18">
        <v>54114</v>
      </c>
      <c r="I4930" s="82"/>
    </row>
    <row r="4931" spans="1:9">
      <c r="A4931" s="21" t="s">
        <v>3611</v>
      </c>
      <c r="B4931" s="17">
        <v>115</v>
      </c>
      <c r="C4931" s="15" t="s">
        <v>44</v>
      </c>
      <c r="D4931" s="15" t="s">
        <v>13</v>
      </c>
      <c r="E4931" s="9" t="s">
        <v>22</v>
      </c>
      <c r="F4931" s="15" t="s">
        <v>45</v>
      </c>
      <c r="G4931" s="15" t="s">
        <v>46</v>
      </c>
      <c r="H4931" s="18">
        <v>54114</v>
      </c>
      <c r="I4931" s="82"/>
    </row>
    <row r="4932" spans="1:9">
      <c r="A4932" s="21" t="s">
        <v>643</v>
      </c>
      <c r="B4932" s="17">
        <v>5</v>
      </c>
      <c r="C4932" s="15" t="s">
        <v>44</v>
      </c>
      <c r="D4932" s="15" t="s">
        <v>13</v>
      </c>
      <c r="E4932" s="9" t="s">
        <v>22</v>
      </c>
      <c r="F4932" s="15" t="s">
        <v>45</v>
      </c>
      <c r="G4932" s="15" t="s">
        <v>46</v>
      </c>
      <c r="H4932" s="18">
        <v>54114</v>
      </c>
      <c r="I4932" s="82"/>
    </row>
    <row r="4933" spans="1:9">
      <c r="A4933" s="21" t="s">
        <v>807</v>
      </c>
      <c r="B4933" s="17">
        <v>15</v>
      </c>
      <c r="C4933" s="15" t="s">
        <v>44</v>
      </c>
      <c r="D4933" s="15" t="s">
        <v>13</v>
      </c>
      <c r="E4933" s="9" t="s">
        <v>22</v>
      </c>
      <c r="F4933" s="15" t="s">
        <v>45</v>
      </c>
      <c r="G4933" s="15" t="s">
        <v>46</v>
      </c>
      <c r="H4933" s="18">
        <v>54114</v>
      </c>
      <c r="I4933" s="82"/>
    </row>
    <row r="4934" spans="1:9">
      <c r="A4934" s="21" t="s">
        <v>3612</v>
      </c>
      <c r="B4934" s="17">
        <v>6</v>
      </c>
      <c r="C4934" s="15" t="s">
        <v>44</v>
      </c>
      <c r="D4934" s="15" t="s">
        <v>13</v>
      </c>
      <c r="E4934" s="9" t="s">
        <v>22</v>
      </c>
      <c r="F4934" s="15" t="s">
        <v>45</v>
      </c>
      <c r="G4934" s="15" t="s">
        <v>46</v>
      </c>
      <c r="H4934" s="18">
        <v>54114</v>
      </c>
      <c r="I4934" s="82"/>
    </row>
    <row r="4935" spans="1:9">
      <c r="A4935" s="21" t="s">
        <v>438</v>
      </c>
      <c r="B4935" s="17">
        <v>10</v>
      </c>
      <c r="C4935" s="15" t="s">
        <v>44</v>
      </c>
      <c r="D4935" s="15" t="s">
        <v>13</v>
      </c>
      <c r="E4935" s="9" t="s">
        <v>22</v>
      </c>
      <c r="F4935" s="15" t="s">
        <v>45</v>
      </c>
      <c r="G4935" s="15" t="s">
        <v>46</v>
      </c>
      <c r="H4935" s="18">
        <v>54114</v>
      </c>
      <c r="I4935" s="82"/>
    </row>
    <row r="4936" spans="1:9">
      <c r="A4936" s="21" t="s">
        <v>1029</v>
      </c>
      <c r="B4936" s="17">
        <v>10</v>
      </c>
      <c r="C4936" s="15" t="s">
        <v>44</v>
      </c>
      <c r="D4936" s="15" t="s">
        <v>13</v>
      </c>
      <c r="E4936" s="9" t="s">
        <v>22</v>
      </c>
      <c r="F4936" s="15" t="s">
        <v>45</v>
      </c>
      <c r="G4936" s="15" t="s">
        <v>46</v>
      </c>
      <c r="H4936" s="18">
        <v>54114</v>
      </c>
      <c r="I4936" s="82"/>
    </row>
    <row r="4937" spans="1:9">
      <c r="A4937" s="21" t="s">
        <v>3613</v>
      </c>
      <c r="B4937" s="17">
        <v>30</v>
      </c>
      <c r="C4937" s="15" t="s">
        <v>44</v>
      </c>
      <c r="D4937" s="15" t="s">
        <v>13</v>
      </c>
      <c r="E4937" s="9" t="s">
        <v>22</v>
      </c>
      <c r="F4937" s="15" t="s">
        <v>45</v>
      </c>
      <c r="G4937" s="15" t="s">
        <v>46</v>
      </c>
      <c r="H4937" s="18">
        <v>54114</v>
      </c>
      <c r="I4937" s="82"/>
    </row>
    <row r="4938" spans="1:9">
      <c r="A4938" s="21" t="s">
        <v>2711</v>
      </c>
      <c r="B4938" s="17">
        <v>10</v>
      </c>
      <c r="C4938" s="15" t="s">
        <v>44</v>
      </c>
      <c r="D4938" s="15" t="s">
        <v>13</v>
      </c>
      <c r="E4938" s="9" t="s">
        <v>22</v>
      </c>
      <c r="F4938" s="15" t="s">
        <v>45</v>
      </c>
      <c r="G4938" s="15" t="s">
        <v>46</v>
      </c>
      <c r="H4938" s="18">
        <v>54114</v>
      </c>
      <c r="I4938" s="82"/>
    </row>
    <row r="4939" spans="1:9">
      <c r="A4939" s="21" t="s">
        <v>3614</v>
      </c>
      <c r="B4939" s="17">
        <v>12</v>
      </c>
      <c r="C4939" s="15" t="s">
        <v>44</v>
      </c>
      <c r="D4939" s="15" t="s">
        <v>13</v>
      </c>
      <c r="E4939" s="9" t="s">
        <v>22</v>
      </c>
      <c r="F4939" s="15" t="s">
        <v>45</v>
      </c>
      <c r="G4939" s="15" t="s">
        <v>46</v>
      </c>
      <c r="H4939" s="18">
        <v>54114</v>
      </c>
      <c r="I4939" s="82"/>
    </row>
    <row r="4940" spans="1:9">
      <c r="A4940" s="21" t="s">
        <v>1034</v>
      </c>
      <c r="B4940" s="17">
        <v>15</v>
      </c>
      <c r="C4940" s="15" t="s">
        <v>44</v>
      </c>
      <c r="D4940" s="15" t="s">
        <v>13</v>
      </c>
      <c r="E4940" s="9" t="s">
        <v>22</v>
      </c>
      <c r="F4940" s="15" t="s">
        <v>45</v>
      </c>
      <c r="G4940" s="15" t="s">
        <v>46</v>
      </c>
      <c r="H4940" s="18">
        <v>54114</v>
      </c>
      <c r="I4940" s="83">
        <f>B4940+B4931+B4930+B4929+B4928+B4927+B4926+B4925+B4924+B4933+B4932+B4937+B4936+B4935+B4934+B4938+B4939</f>
        <v>312</v>
      </c>
    </row>
    <row r="4941" spans="1:9">
      <c r="A4941" s="21" t="s">
        <v>3591</v>
      </c>
      <c r="B4941" s="17">
        <v>25</v>
      </c>
      <c r="C4941" s="15" t="s">
        <v>44</v>
      </c>
      <c r="D4941" s="15" t="s">
        <v>13</v>
      </c>
      <c r="E4941" s="9" t="s">
        <v>22</v>
      </c>
      <c r="F4941" s="15" t="s">
        <v>45</v>
      </c>
      <c r="G4941" s="15" t="s">
        <v>46</v>
      </c>
      <c r="H4941" s="18">
        <v>54115</v>
      </c>
      <c r="I4941" s="83"/>
    </row>
    <row r="4942" spans="1:9">
      <c r="A4942" s="21" t="s">
        <v>653</v>
      </c>
      <c r="B4942" s="17">
        <v>200</v>
      </c>
      <c r="C4942" s="15" t="s">
        <v>44</v>
      </c>
      <c r="D4942" s="15" t="s">
        <v>13</v>
      </c>
      <c r="E4942" s="9" t="s">
        <v>22</v>
      </c>
      <c r="F4942" s="15" t="s">
        <v>45</v>
      </c>
      <c r="G4942" s="15" t="s">
        <v>46</v>
      </c>
      <c r="H4942" s="18">
        <v>54115</v>
      </c>
      <c r="I4942" s="83">
        <f>B4942+B4941</f>
        <v>225</v>
      </c>
    </row>
    <row r="4943" spans="1:9">
      <c r="A4943" s="21" t="s">
        <v>3615</v>
      </c>
      <c r="B4943" s="17">
        <v>20</v>
      </c>
      <c r="C4943" s="15" t="s">
        <v>44</v>
      </c>
      <c r="D4943" s="15" t="s">
        <v>13</v>
      </c>
      <c r="E4943" s="9" t="s">
        <v>22</v>
      </c>
      <c r="F4943" s="15" t="s">
        <v>45</v>
      </c>
      <c r="G4943" s="15" t="s">
        <v>46</v>
      </c>
      <c r="H4943" s="18">
        <v>54118</v>
      </c>
      <c r="I4943" s="83"/>
    </row>
    <row r="4944" spans="1:9">
      <c r="A4944" s="21" t="s">
        <v>3616</v>
      </c>
      <c r="B4944" s="17">
        <v>100</v>
      </c>
      <c r="C4944" s="15" t="s">
        <v>44</v>
      </c>
      <c r="D4944" s="15" t="s">
        <v>13</v>
      </c>
      <c r="E4944" s="9" t="s">
        <v>22</v>
      </c>
      <c r="F4944" s="15" t="s">
        <v>45</v>
      </c>
      <c r="G4944" s="15" t="s">
        <v>46</v>
      </c>
      <c r="H4944" s="18">
        <v>54118</v>
      </c>
      <c r="I4944" s="83"/>
    </row>
    <row r="4945" spans="1:9">
      <c r="A4945" s="21" t="s">
        <v>3617</v>
      </c>
      <c r="B4945" s="17">
        <v>100</v>
      </c>
      <c r="C4945" s="15" t="s">
        <v>44</v>
      </c>
      <c r="D4945" s="15" t="s">
        <v>13</v>
      </c>
      <c r="E4945" s="9" t="s">
        <v>22</v>
      </c>
      <c r="F4945" s="15" t="s">
        <v>45</v>
      </c>
      <c r="G4945" s="15" t="s">
        <v>46</v>
      </c>
      <c r="H4945" s="18">
        <v>54118</v>
      </c>
      <c r="I4945" s="83"/>
    </row>
    <row r="4946" spans="1:9">
      <c r="A4946" s="21" t="s">
        <v>3618</v>
      </c>
      <c r="B4946" s="17">
        <v>100</v>
      </c>
      <c r="C4946" s="15" t="s">
        <v>44</v>
      </c>
      <c r="D4946" s="15" t="s">
        <v>13</v>
      </c>
      <c r="E4946" s="9" t="s">
        <v>22</v>
      </c>
      <c r="F4946" s="15" t="s">
        <v>45</v>
      </c>
      <c r="G4946" s="15" t="s">
        <v>46</v>
      </c>
      <c r="H4946" s="18">
        <v>54118</v>
      </c>
      <c r="I4946" s="83"/>
    </row>
    <row r="4947" spans="1:9">
      <c r="A4947" s="21" t="s">
        <v>3619</v>
      </c>
      <c r="B4947" s="17">
        <v>100</v>
      </c>
      <c r="C4947" s="15" t="s">
        <v>44</v>
      </c>
      <c r="D4947" s="15" t="s">
        <v>13</v>
      </c>
      <c r="E4947" s="9" t="s">
        <v>22</v>
      </c>
      <c r="F4947" s="15" t="s">
        <v>45</v>
      </c>
      <c r="G4947" s="15" t="s">
        <v>46</v>
      </c>
      <c r="H4947" s="18">
        <v>54118</v>
      </c>
      <c r="I4947" s="83"/>
    </row>
    <row r="4948" spans="1:9">
      <c r="A4948" s="21" t="s">
        <v>3620</v>
      </c>
      <c r="B4948" s="17">
        <v>100</v>
      </c>
      <c r="C4948" s="15" t="s">
        <v>44</v>
      </c>
      <c r="D4948" s="15" t="s">
        <v>13</v>
      </c>
      <c r="E4948" s="9" t="s">
        <v>22</v>
      </c>
      <c r="F4948" s="15" t="s">
        <v>45</v>
      </c>
      <c r="G4948" s="15" t="s">
        <v>46</v>
      </c>
      <c r="H4948" s="18">
        <v>54118</v>
      </c>
      <c r="I4948" s="83"/>
    </row>
    <row r="4949" spans="1:9">
      <c r="A4949" s="21" t="s">
        <v>3621</v>
      </c>
      <c r="B4949" s="17">
        <v>400</v>
      </c>
      <c r="C4949" s="15" t="s">
        <v>44</v>
      </c>
      <c r="D4949" s="15" t="s">
        <v>13</v>
      </c>
      <c r="E4949" s="9" t="s">
        <v>22</v>
      </c>
      <c r="F4949" s="15" t="s">
        <v>45</v>
      </c>
      <c r="G4949" s="15" t="s">
        <v>46</v>
      </c>
      <c r="H4949" s="18">
        <v>54118</v>
      </c>
      <c r="I4949" s="83"/>
    </row>
    <row r="4950" spans="1:9">
      <c r="A4950" s="21" t="s">
        <v>3622</v>
      </c>
      <c r="B4950" s="17">
        <v>60</v>
      </c>
      <c r="C4950" s="15" t="s">
        <v>44</v>
      </c>
      <c r="D4950" s="15" t="s">
        <v>13</v>
      </c>
      <c r="E4950" s="9" t="s">
        <v>22</v>
      </c>
      <c r="F4950" s="15" t="s">
        <v>45</v>
      </c>
      <c r="G4950" s="15" t="s">
        <v>46</v>
      </c>
      <c r="H4950" s="18">
        <v>54118</v>
      </c>
      <c r="I4950" s="83"/>
    </row>
    <row r="4951" spans="1:9">
      <c r="A4951" s="21" t="s">
        <v>3623</v>
      </c>
      <c r="B4951" s="17">
        <v>60</v>
      </c>
      <c r="C4951" s="15" t="s">
        <v>44</v>
      </c>
      <c r="D4951" s="15" t="s">
        <v>13</v>
      </c>
      <c r="E4951" s="9" t="s">
        <v>22</v>
      </c>
      <c r="F4951" s="15" t="s">
        <v>45</v>
      </c>
      <c r="G4951" s="15" t="s">
        <v>46</v>
      </c>
      <c r="H4951" s="18">
        <v>54118</v>
      </c>
      <c r="I4951" s="83"/>
    </row>
    <row r="4952" spans="1:9">
      <c r="A4952" s="21" t="s">
        <v>3624</v>
      </c>
      <c r="B4952" s="17">
        <v>100</v>
      </c>
      <c r="C4952" s="15" t="s">
        <v>44</v>
      </c>
      <c r="D4952" s="15" t="s">
        <v>13</v>
      </c>
      <c r="E4952" s="9" t="s">
        <v>22</v>
      </c>
      <c r="F4952" s="15" t="s">
        <v>45</v>
      </c>
      <c r="G4952" s="15" t="s">
        <v>46</v>
      </c>
      <c r="H4952" s="18">
        <v>54118</v>
      </c>
      <c r="I4952" s="83"/>
    </row>
    <row r="4953" spans="1:9">
      <c r="A4953" s="21" t="s">
        <v>3625</v>
      </c>
      <c r="B4953" s="17">
        <v>60</v>
      </c>
      <c r="C4953" s="15" t="s">
        <v>44</v>
      </c>
      <c r="D4953" s="15" t="s">
        <v>13</v>
      </c>
      <c r="E4953" s="9" t="s">
        <v>22</v>
      </c>
      <c r="F4953" s="15" t="s">
        <v>45</v>
      </c>
      <c r="G4953" s="15" t="s">
        <v>46</v>
      </c>
      <c r="H4953" s="18">
        <v>54118</v>
      </c>
      <c r="I4953" s="83"/>
    </row>
    <row r="4954" spans="1:9">
      <c r="A4954" s="21" t="s">
        <v>3626</v>
      </c>
      <c r="B4954" s="17">
        <v>100</v>
      </c>
      <c r="C4954" s="15" t="s">
        <v>44</v>
      </c>
      <c r="D4954" s="15" t="s">
        <v>13</v>
      </c>
      <c r="E4954" s="9" t="s">
        <v>22</v>
      </c>
      <c r="F4954" s="15" t="s">
        <v>45</v>
      </c>
      <c r="G4954" s="15" t="s">
        <v>46</v>
      </c>
      <c r="H4954" s="18">
        <v>54118</v>
      </c>
      <c r="I4954" s="83">
        <f>B4954+B4943+B4944+B4945+B4946+B4947+B4948+B4949+B4950+B4951+B4952+B4953</f>
        <v>1300</v>
      </c>
    </row>
    <row r="4955" spans="1:9">
      <c r="A4955" s="21" t="s">
        <v>3627</v>
      </c>
      <c r="B4955" s="17">
        <v>50</v>
      </c>
      <c r="C4955" s="15" t="s">
        <v>44</v>
      </c>
      <c r="D4955" s="15" t="s">
        <v>13</v>
      </c>
      <c r="E4955" s="9" t="s">
        <v>22</v>
      </c>
      <c r="F4955" s="15" t="s">
        <v>45</v>
      </c>
      <c r="G4955" s="15" t="s">
        <v>46</v>
      </c>
      <c r="H4955" s="18">
        <v>54119</v>
      </c>
      <c r="I4955" s="83">
        <f>B4955</f>
        <v>50</v>
      </c>
    </row>
    <row r="4956" spans="1:9">
      <c r="A4956" s="21" t="s">
        <v>917</v>
      </c>
      <c r="B4956" s="17">
        <v>10</v>
      </c>
      <c r="C4956" s="15" t="s">
        <v>44</v>
      </c>
      <c r="D4956" s="15" t="s">
        <v>13</v>
      </c>
      <c r="E4956" s="9" t="s">
        <v>22</v>
      </c>
      <c r="F4956" s="15" t="s">
        <v>45</v>
      </c>
      <c r="G4956" s="15" t="s">
        <v>46</v>
      </c>
      <c r="H4956" s="18">
        <v>54199</v>
      </c>
      <c r="I4956" s="83"/>
    </row>
    <row r="4957" spans="1:9">
      <c r="A4957" s="21" t="s">
        <v>1711</v>
      </c>
      <c r="B4957" s="17">
        <v>50</v>
      </c>
      <c r="C4957" s="15" t="s">
        <v>44</v>
      </c>
      <c r="D4957" s="15" t="s">
        <v>13</v>
      </c>
      <c r="E4957" s="9" t="s">
        <v>22</v>
      </c>
      <c r="F4957" s="15" t="s">
        <v>45</v>
      </c>
      <c r="G4957" s="15" t="s">
        <v>46</v>
      </c>
      <c r="H4957" s="18">
        <v>54199</v>
      </c>
      <c r="I4957" s="83">
        <f>B4957+B4956</f>
        <v>60</v>
      </c>
    </row>
    <row r="4958" spans="1:9">
      <c r="A4958" s="21" t="s">
        <v>2750</v>
      </c>
      <c r="B4958" s="17">
        <v>35</v>
      </c>
      <c r="C4958" s="15" t="s">
        <v>44</v>
      </c>
      <c r="D4958" s="15" t="s">
        <v>13</v>
      </c>
      <c r="E4958" s="9" t="s">
        <v>22</v>
      </c>
      <c r="F4958" s="15" t="s">
        <v>45</v>
      </c>
      <c r="G4958" s="15" t="s">
        <v>46</v>
      </c>
      <c r="H4958" s="18">
        <v>54313</v>
      </c>
      <c r="I4958" s="83">
        <f>B4958</f>
        <v>35</v>
      </c>
    </row>
    <row r="4959" spans="1:9">
      <c r="A4959" s="21" t="s">
        <v>1227</v>
      </c>
      <c r="B4959" s="17">
        <v>200</v>
      </c>
      <c r="C4959" s="69" t="s">
        <v>44</v>
      </c>
      <c r="D4959" s="69" t="s">
        <v>13</v>
      </c>
      <c r="E4959" s="9" t="s">
        <v>22</v>
      </c>
      <c r="F4959" s="69" t="s">
        <v>45</v>
      </c>
      <c r="G4959" s="69" t="s">
        <v>46</v>
      </c>
      <c r="H4959" s="18">
        <v>61101</v>
      </c>
      <c r="I4959" s="83"/>
    </row>
    <row r="4960" spans="1:9">
      <c r="A4960" s="21" t="s">
        <v>516</v>
      </c>
      <c r="B4960" s="17">
        <v>200</v>
      </c>
      <c r="C4960" s="69" t="s">
        <v>44</v>
      </c>
      <c r="D4960" s="69" t="s">
        <v>13</v>
      </c>
      <c r="E4960" s="9" t="s">
        <v>22</v>
      </c>
      <c r="F4960" s="69" t="s">
        <v>45</v>
      </c>
      <c r="G4960" s="69" t="s">
        <v>46</v>
      </c>
      <c r="H4960" s="18">
        <v>61101</v>
      </c>
      <c r="I4960" s="83"/>
    </row>
    <row r="4961" spans="1:9" ht="16.5" customHeight="1">
      <c r="A4961" s="21" t="s">
        <v>3628</v>
      </c>
      <c r="B4961" s="17">
        <v>100</v>
      </c>
      <c r="C4961" s="69" t="s">
        <v>44</v>
      </c>
      <c r="D4961" s="69" t="s">
        <v>13</v>
      </c>
      <c r="E4961" s="9" t="s">
        <v>22</v>
      </c>
      <c r="F4961" s="69" t="s">
        <v>45</v>
      </c>
      <c r="G4961" s="69" t="s">
        <v>46</v>
      </c>
      <c r="H4961" s="18">
        <v>61101</v>
      </c>
      <c r="I4961" s="83"/>
    </row>
    <row r="4962" spans="1:9" ht="16.5" customHeight="1">
      <c r="A4962" s="21" t="s">
        <v>1042</v>
      </c>
      <c r="B4962" s="17">
        <v>500</v>
      </c>
      <c r="C4962" s="69" t="s">
        <v>44</v>
      </c>
      <c r="D4962" s="69" t="s">
        <v>13</v>
      </c>
      <c r="E4962" s="9" t="s">
        <v>22</v>
      </c>
      <c r="F4962" s="69" t="s">
        <v>45</v>
      </c>
      <c r="G4962" s="69" t="s">
        <v>46</v>
      </c>
      <c r="H4962" s="18">
        <v>61101</v>
      </c>
      <c r="I4962" s="83"/>
    </row>
    <row r="4963" spans="1:9" ht="16.5" customHeight="1">
      <c r="A4963" s="21" t="s">
        <v>3593</v>
      </c>
      <c r="B4963" s="17">
        <v>500</v>
      </c>
      <c r="C4963" s="69" t="s">
        <v>44</v>
      </c>
      <c r="D4963" s="69" t="s">
        <v>13</v>
      </c>
      <c r="E4963" s="9" t="s">
        <v>22</v>
      </c>
      <c r="F4963" s="69" t="s">
        <v>45</v>
      </c>
      <c r="G4963" s="69" t="s">
        <v>46</v>
      </c>
      <c r="H4963" s="18">
        <v>61101</v>
      </c>
      <c r="I4963" s="83"/>
    </row>
    <row r="4964" spans="1:9">
      <c r="A4964" s="21" t="s">
        <v>3610</v>
      </c>
      <c r="B4964" s="17">
        <v>75</v>
      </c>
      <c r="C4964" s="69" t="s">
        <v>44</v>
      </c>
      <c r="D4964" s="69" t="s">
        <v>13</v>
      </c>
      <c r="E4964" s="9" t="s">
        <v>22</v>
      </c>
      <c r="F4964" s="69" t="s">
        <v>45</v>
      </c>
      <c r="G4964" s="69" t="s">
        <v>46</v>
      </c>
      <c r="H4964" s="18">
        <v>61101</v>
      </c>
      <c r="I4964" s="83">
        <f>B4964+B4963+B4959+B4960+B4961+B4962</f>
        <v>1575</v>
      </c>
    </row>
    <row r="4965" spans="1:9">
      <c r="A4965" s="21" t="s">
        <v>3629</v>
      </c>
      <c r="B4965" s="17">
        <v>1500</v>
      </c>
      <c r="C4965" s="69" t="s">
        <v>44</v>
      </c>
      <c r="D4965" s="69" t="s">
        <v>13</v>
      </c>
      <c r="E4965" s="9" t="s">
        <v>22</v>
      </c>
      <c r="F4965" s="69" t="s">
        <v>45</v>
      </c>
      <c r="G4965" s="69" t="s">
        <v>46</v>
      </c>
      <c r="H4965" s="18">
        <v>61102</v>
      </c>
      <c r="I4965" s="83"/>
    </row>
    <row r="4966" spans="1:9">
      <c r="A4966" s="21" t="s">
        <v>388</v>
      </c>
      <c r="B4966" s="17">
        <v>50</v>
      </c>
      <c r="C4966" s="69" t="s">
        <v>44</v>
      </c>
      <c r="D4966" s="69" t="s">
        <v>13</v>
      </c>
      <c r="E4966" s="9" t="s">
        <v>22</v>
      </c>
      <c r="F4966" s="69" t="s">
        <v>45</v>
      </c>
      <c r="G4966" s="69" t="s">
        <v>46</v>
      </c>
      <c r="H4966" s="18">
        <v>61102</v>
      </c>
      <c r="I4966" s="83"/>
    </row>
    <row r="4967" spans="1:9">
      <c r="A4967" s="21" t="s">
        <v>3363</v>
      </c>
      <c r="B4967" s="17">
        <v>50</v>
      </c>
      <c r="C4967" s="69" t="s">
        <v>44</v>
      </c>
      <c r="D4967" s="69" t="s">
        <v>13</v>
      </c>
      <c r="E4967" s="9" t="s">
        <v>22</v>
      </c>
      <c r="F4967" s="69" t="s">
        <v>45</v>
      </c>
      <c r="G4967" s="69" t="s">
        <v>46</v>
      </c>
      <c r="H4967" s="18">
        <v>61102</v>
      </c>
      <c r="I4967" s="83"/>
    </row>
    <row r="4968" spans="1:9" ht="16.5" customHeight="1">
      <c r="A4968" s="21" t="s">
        <v>3630</v>
      </c>
      <c r="B4968" s="17">
        <v>1500</v>
      </c>
      <c r="C4968" s="69" t="s">
        <v>44</v>
      </c>
      <c r="D4968" s="69" t="s">
        <v>13</v>
      </c>
      <c r="E4968" s="9" t="s">
        <v>22</v>
      </c>
      <c r="F4968" s="69" t="s">
        <v>45</v>
      </c>
      <c r="G4968" s="69" t="s">
        <v>46</v>
      </c>
      <c r="H4968" s="18">
        <v>61102</v>
      </c>
      <c r="I4968" s="83"/>
    </row>
    <row r="4969" spans="1:9">
      <c r="A4969" s="21" t="s">
        <v>3631</v>
      </c>
      <c r="B4969" s="17">
        <v>500</v>
      </c>
      <c r="C4969" s="69" t="s">
        <v>44</v>
      </c>
      <c r="D4969" s="69" t="s">
        <v>13</v>
      </c>
      <c r="E4969" s="9" t="s">
        <v>22</v>
      </c>
      <c r="F4969" s="69" t="s">
        <v>45</v>
      </c>
      <c r="G4969" s="69" t="s">
        <v>46</v>
      </c>
      <c r="H4969" s="18">
        <v>61102</v>
      </c>
      <c r="I4969" s="83">
        <f>B4965+B4966+B4967+B4968+B4969</f>
        <v>3600</v>
      </c>
    </row>
    <row r="4970" spans="1:9">
      <c r="A4970" s="96" t="s">
        <v>336</v>
      </c>
      <c r="B4970" s="81">
        <v>3000</v>
      </c>
      <c r="C4970" s="69" t="s">
        <v>44</v>
      </c>
      <c r="D4970" s="69" t="s">
        <v>13</v>
      </c>
      <c r="E4970" s="9" t="s">
        <v>22</v>
      </c>
      <c r="F4970" s="69" t="s">
        <v>45</v>
      </c>
      <c r="G4970" s="69" t="s">
        <v>46</v>
      </c>
      <c r="H4970" s="18">
        <v>61104</v>
      </c>
      <c r="I4970" s="83"/>
    </row>
    <row r="4971" spans="1:9">
      <c r="A4971" s="391" t="s">
        <v>335</v>
      </c>
      <c r="B4971" s="122">
        <v>300</v>
      </c>
      <c r="C4971" s="69" t="s">
        <v>44</v>
      </c>
      <c r="D4971" s="69" t="s">
        <v>13</v>
      </c>
      <c r="E4971" s="67" t="s">
        <v>22</v>
      </c>
      <c r="F4971" s="69" t="s">
        <v>45</v>
      </c>
      <c r="G4971" s="69" t="s">
        <v>46</v>
      </c>
      <c r="H4971" s="123">
        <v>61104</v>
      </c>
      <c r="I4971" s="86">
        <f>B4970+B4971</f>
        <v>3300</v>
      </c>
    </row>
    <row r="4972" spans="1:9">
      <c r="A4972" s="96" t="s">
        <v>3632</v>
      </c>
      <c r="B4972" s="81">
        <v>1000</v>
      </c>
      <c r="C4972" s="69" t="s">
        <v>44</v>
      </c>
      <c r="D4972" s="69" t="s">
        <v>13</v>
      </c>
      <c r="E4972" s="67" t="s">
        <v>22</v>
      </c>
      <c r="F4972" s="69" t="s">
        <v>45</v>
      </c>
      <c r="G4972" s="69" t="s">
        <v>46</v>
      </c>
      <c r="H4972" s="18">
        <v>61199</v>
      </c>
      <c r="I4972" s="83"/>
    </row>
    <row r="4973" spans="1:9" ht="15.75" thickBot="1">
      <c r="A4973" s="145" t="s">
        <v>3633</v>
      </c>
      <c r="B4973" s="143">
        <v>200</v>
      </c>
      <c r="C4973" s="69" t="s">
        <v>44</v>
      </c>
      <c r="D4973" s="69" t="s">
        <v>13</v>
      </c>
      <c r="E4973" s="67" t="s">
        <v>22</v>
      </c>
      <c r="F4973" s="69" t="s">
        <v>45</v>
      </c>
      <c r="G4973" s="69" t="s">
        <v>46</v>
      </c>
      <c r="H4973" s="625">
        <v>61199</v>
      </c>
      <c r="I4973" s="133">
        <f>B4972+B4973</f>
        <v>1200</v>
      </c>
    </row>
    <row r="4974" spans="1:9" ht="24.75" customHeight="1" thickTop="1" thickBot="1">
      <c r="A4974" s="178" t="s">
        <v>3469</v>
      </c>
      <c r="B4974" s="38">
        <f>SUM(B4874:B4973)</f>
        <v>58694.84</v>
      </c>
      <c r="C4974" s="39"/>
      <c r="D4974" s="39"/>
      <c r="E4974" s="39"/>
      <c r="F4974" s="39"/>
      <c r="G4974" s="39"/>
      <c r="H4974" s="45"/>
      <c r="I4974" s="120">
        <f>SUM(I4878:I4973)</f>
        <v>58694.840000000004</v>
      </c>
    </row>
    <row r="4975" spans="1:9" ht="15.75" thickTop="1">
      <c r="B4975" s="188"/>
      <c r="C4975" s="189"/>
      <c r="D4975" s="189"/>
      <c r="E4975" s="189"/>
      <c r="F4975" s="189"/>
      <c r="G4975" s="189"/>
      <c r="H4975" s="189"/>
      <c r="I4975" s="36"/>
    </row>
    <row r="4976" spans="1:9">
      <c r="A4976" s="330"/>
      <c r="B4976" s="188"/>
      <c r="C4976" s="189"/>
      <c r="D4976" s="189"/>
      <c r="E4976" s="189"/>
      <c r="F4976" s="189"/>
      <c r="G4976" s="189"/>
      <c r="H4976" s="189"/>
      <c r="I4976" s="36"/>
    </row>
    <row r="4977" spans="1:9">
      <c r="A4977" s="330"/>
      <c r="B4977" s="188"/>
      <c r="C4977" s="189"/>
      <c r="D4977" s="189"/>
      <c r="E4977" s="189"/>
      <c r="F4977" s="189"/>
      <c r="G4977" s="189"/>
      <c r="H4977" s="189"/>
      <c r="I4977" s="36"/>
    </row>
    <row r="4978" spans="1:9">
      <c r="A4978" s="330"/>
      <c r="B4978" s="188"/>
      <c r="C4978" s="189"/>
      <c r="D4978" s="189"/>
      <c r="E4978" s="189"/>
      <c r="F4978" s="189"/>
      <c r="G4978" s="189"/>
      <c r="H4978" s="189"/>
      <c r="I4978" s="36"/>
    </row>
    <row r="4979" spans="1:9">
      <c r="A4979" s="330"/>
      <c r="B4979" s="188"/>
      <c r="C4979" s="189"/>
      <c r="D4979" s="189"/>
      <c r="E4979" s="189"/>
      <c r="F4979" s="189"/>
      <c r="G4979" s="189"/>
      <c r="H4979" s="189"/>
      <c r="I4979" s="36"/>
    </row>
    <row r="4980" spans="1:9">
      <c r="A4980" s="330"/>
      <c r="B4980" s="188"/>
      <c r="C4980" s="189"/>
      <c r="D4980" s="189"/>
      <c r="E4980" s="189"/>
      <c r="F4980" s="189"/>
      <c r="G4980" s="189"/>
      <c r="H4980" s="189"/>
      <c r="I4980" s="36"/>
    </row>
    <row r="4981" spans="1:9">
      <c r="A4981" s="330"/>
      <c r="B4981" s="188"/>
      <c r="C4981" s="189"/>
      <c r="D4981" s="189"/>
      <c r="E4981" s="189"/>
      <c r="F4981" s="189"/>
      <c r="G4981" s="189"/>
      <c r="H4981" s="189"/>
      <c r="I4981" s="36"/>
    </row>
    <row r="4982" spans="1:9">
      <c r="A4982" s="330"/>
      <c r="B4982" s="188"/>
      <c r="C4982" s="189"/>
      <c r="D4982" s="189"/>
      <c r="E4982" s="189"/>
      <c r="F4982" s="189"/>
      <c r="G4982" s="189"/>
      <c r="H4982" s="189"/>
      <c r="I4982" s="36"/>
    </row>
    <row r="4983" spans="1:9">
      <c r="A4983" s="330"/>
      <c r="B4983" s="188"/>
      <c r="C4983" s="189"/>
      <c r="D4983" s="189"/>
      <c r="E4983" s="189"/>
      <c r="F4983" s="189"/>
      <c r="G4983" s="189"/>
      <c r="H4983" s="189"/>
      <c r="I4983" s="36"/>
    </row>
    <row r="4984" spans="1:9">
      <c r="A4984" s="330"/>
      <c r="B4984" s="188"/>
      <c r="C4984" s="189"/>
      <c r="D4984" s="189"/>
      <c r="E4984" s="189"/>
      <c r="F4984" s="189"/>
      <c r="G4984" s="189"/>
      <c r="H4984" s="189"/>
      <c r="I4984" s="36"/>
    </row>
    <row r="4985" spans="1:9">
      <c r="A4985" s="330"/>
      <c r="B4985" s="188"/>
      <c r="C4985" s="189"/>
      <c r="D4985" s="189"/>
      <c r="E4985" s="189"/>
      <c r="F4985" s="189"/>
      <c r="G4985" s="189"/>
      <c r="H4985" s="189"/>
      <c r="I4985" s="36"/>
    </row>
    <row r="4986" spans="1:9">
      <c r="A4986" s="330"/>
      <c r="B4986" s="188"/>
      <c r="C4986" s="189"/>
      <c r="D4986" s="189"/>
      <c r="E4986" s="189"/>
      <c r="F4986" s="189"/>
      <c r="G4986" s="189"/>
      <c r="H4986" s="189"/>
      <c r="I4986" s="36"/>
    </row>
    <row r="4987" spans="1:9">
      <c r="A4987" s="330"/>
      <c r="B4987" s="188"/>
      <c r="C4987" s="189"/>
      <c r="D4987" s="189"/>
      <c r="E4987" s="189"/>
      <c r="F4987" s="189"/>
      <c r="G4987" s="189"/>
      <c r="H4987" s="189"/>
      <c r="I4987" s="36"/>
    </row>
    <row r="4988" spans="1:9">
      <c r="A4988" s="330"/>
      <c r="B4988" s="188"/>
      <c r="C4988" s="189"/>
      <c r="D4988" s="189"/>
      <c r="E4988" s="189"/>
      <c r="F4988" s="189"/>
      <c r="G4988" s="189"/>
      <c r="H4988" s="189"/>
      <c r="I4988" s="36"/>
    </row>
    <row r="4989" spans="1:9">
      <c r="A4989" s="330"/>
      <c r="B4989" s="188"/>
      <c r="C4989" s="189"/>
      <c r="D4989" s="189"/>
      <c r="E4989" s="189"/>
      <c r="F4989" s="189"/>
      <c r="G4989" s="189"/>
      <c r="H4989" s="189"/>
      <c r="I4989" s="36"/>
    </row>
    <row r="4990" spans="1:9">
      <c r="A4990" s="330"/>
      <c r="B4990" s="188"/>
      <c r="C4990" s="189"/>
      <c r="D4990" s="189"/>
      <c r="E4990" s="189"/>
      <c r="F4990" s="189"/>
      <c r="G4990" s="189"/>
      <c r="H4990" s="189"/>
      <c r="I4990" s="36"/>
    </row>
    <row r="4991" spans="1:9">
      <c r="A4991" s="330"/>
      <c r="B4991" s="188"/>
      <c r="C4991" s="189"/>
      <c r="D4991" s="189"/>
      <c r="E4991" s="189"/>
      <c r="F4991" s="189"/>
      <c r="G4991" s="189"/>
      <c r="H4991" s="189"/>
      <c r="I4991" s="36"/>
    </row>
    <row r="4992" spans="1:9">
      <c r="A4992" s="330"/>
      <c r="B4992" s="188"/>
      <c r="C4992" s="189"/>
      <c r="D4992" s="189"/>
      <c r="E4992" s="189"/>
      <c r="F4992" s="189"/>
      <c r="G4992" s="189"/>
      <c r="H4992" s="189"/>
      <c r="I4992" s="36"/>
    </row>
    <row r="4993" spans="1:9">
      <c r="A4993" s="330"/>
      <c r="B4993" s="188"/>
      <c r="C4993" s="189"/>
      <c r="D4993" s="189"/>
      <c r="E4993" s="189"/>
      <c r="F4993" s="189"/>
      <c r="G4993" s="189"/>
      <c r="H4993" s="189"/>
      <c r="I4993" s="36"/>
    </row>
    <row r="4994" spans="1:9">
      <c r="A4994" s="330"/>
      <c r="B4994" s="188"/>
      <c r="C4994" s="189"/>
      <c r="D4994" s="189"/>
      <c r="E4994" s="189"/>
      <c r="F4994" s="189"/>
      <c r="G4994" s="189"/>
      <c r="H4994" s="189"/>
      <c r="I4994" s="36"/>
    </row>
    <row r="4995" spans="1:9">
      <c r="A4995" s="330"/>
      <c r="B4995" s="188"/>
      <c r="C4995" s="189"/>
      <c r="D4995" s="189"/>
      <c r="E4995" s="189"/>
      <c r="F4995" s="189"/>
      <c r="G4995" s="189"/>
      <c r="H4995" s="189"/>
      <c r="I4995" s="36"/>
    </row>
    <row r="4996" spans="1:9">
      <c r="A4996" s="330"/>
      <c r="B4996" s="188"/>
      <c r="C4996" s="189"/>
      <c r="D4996" s="189"/>
      <c r="E4996" s="189"/>
      <c r="F4996" s="189"/>
      <c r="G4996" s="189"/>
      <c r="H4996" s="189"/>
      <c r="I4996" s="36"/>
    </row>
    <row r="4997" spans="1:9">
      <c r="A4997" s="330"/>
      <c r="B4997" s="188"/>
      <c r="C4997" s="189"/>
      <c r="D4997" s="189"/>
      <c r="E4997" s="189"/>
      <c r="F4997" s="189"/>
      <c r="G4997" s="189"/>
      <c r="H4997" s="189"/>
      <c r="I4997" s="36"/>
    </row>
    <row r="4998" spans="1:9">
      <c r="A4998" s="330"/>
      <c r="B4998" s="188"/>
      <c r="C4998" s="189"/>
      <c r="D4998" s="189"/>
      <c r="E4998" s="189"/>
      <c r="F4998" s="189"/>
      <c r="G4998" s="189"/>
      <c r="H4998" s="189"/>
      <c r="I4998" s="36"/>
    </row>
    <row r="4999" spans="1:9">
      <c r="A4999" s="330"/>
      <c r="B4999" s="188"/>
      <c r="C4999" s="189"/>
      <c r="D4999" s="189"/>
      <c r="E4999" s="189"/>
      <c r="F4999" s="189"/>
      <c r="G4999" s="189"/>
      <c r="H4999" s="189"/>
      <c r="I4999" s="36"/>
    </row>
    <row r="5000" spans="1:9">
      <c r="A5000" s="330"/>
      <c r="B5000" s="188"/>
      <c r="C5000" s="189"/>
      <c r="D5000" s="189"/>
      <c r="E5000" s="189"/>
      <c r="F5000" s="189"/>
      <c r="G5000" s="189"/>
      <c r="H5000" s="189"/>
      <c r="I5000" s="36"/>
    </row>
    <row r="5001" spans="1:9">
      <c r="A5001" s="330"/>
      <c r="B5001" s="188"/>
      <c r="C5001" s="189"/>
      <c r="D5001" s="189"/>
      <c r="E5001" s="189"/>
      <c r="F5001" s="189"/>
      <c r="G5001" s="189"/>
      <c r="H5001" s="189"/>
      <c r="I5001" s="36"/>
    </row>
    <row r="5002" spans="1:9">
      <c r="A5002" s="330"/>
      <c r="B5002" s="188"/>
      <c r="C5002" s="189"/>
      <c r="D5002" s="189"/>
      <c r="E5002" s="189"/>
      <c r="F5002" s="189"/>
      <c r="G5002" s="189"/>
      <c r="H5002" s="189"/>
      <c r="I5002" s="36"/>
    </row>
    <row r="5003" spans="1:9">
      <c r="A5003" s="330"/>
      <c r="B5003" s="188"/>
      <c r="C5003" s="189"/>
      <c r="D5003" s="189"/>
      <c r="E5003" s="189"/>
      <c r="F5003" s="189"/>
      <c r="G5003" s="189"/>
      <c r="H5003" s="189"/>
      <c r="I5003" s="36"/>
    </row>
    <row r="5004" spans="1:9">
      <c r="A5004" s="330"/>
      <c r="B5004" s="188"/>
      <c r="C5004" s="189"/>
      <c r="D5004" s="189"/>
      <c r="E5004" s="189"/>
      <c r="F5004" s="189"/>
      <c r="G5004" s="189"/>
      <c r="H5004" s="189"/>
      <c r="I5004" s="36"/>
    </row>
    <row r="5005" spans="1:9">
      <c r="A5005" s="330"/>
      <c r="B5005" s="188"/>
      <c r="C5005" s="189"/>
      <c r="D5005" s="189"/>
      <c r="E5005" s="189"/>
      <c r="F5005" s="189"/>
      <c r="G5005" s="189"/>
      <c r="H5005" s="189"/>
      <c r="I5005" s="36"/>
    </row>
    <row r="5006" spans="1:9">
      <c r="A5006" s="330"/>
      <c r="B5006" s="188"/>
      <c r="C5006" s="189"/>
      <c r="D5006" s="189"/>
      <c r="E5006" s="189"/>
      <c r="F5006" s="189"/>
      <c r="G5006" s="189"/>
      <c r="H5006" s="189"/>
      <c r="I5006" s="36"/>
    </row>
    <row r="5007" spans="1:9">
      <c r="A5007" s="330"/>
      <c r="B5007" s="188"/>
      <c r="C5007" s="189"/>
      <c r="D5007" s="189"/>
      <c r="E5007" s="189"/>
      <c r="F5007" s="189"/>
      <c r="G5007" s="189"/>
      <c r="H5007" s="189"/>
      <c r="I5007" s="36"/>
    </row>
    <row r="5008" spans="1:9">
      <c r="A5008" s="330"/>
      <c r="B5008" s="188"/>
      <c r="C5008" s="189"/>
      <c r="D5008" s="189"/>
      <c r="E5008" s="189"/>
      <c r="F5008" s="189"/>
      <c r="G5008" s="189"/>
      <c r="H5008" s="189"/>
      <c r="I5008" s="36"/>
    </row>
    <row r="5009" spans="1:9">
      <c r="A5009" s="330"/>
      <c r="B5009" s="188"/>
      <c r="C5009" s="189"/>
      <c r="D5009" s="189"/>
      <c r="E5009" s="189"/>
      <c r="F5009" s="189"/>
      <c r="G5009" s="189"/>
      <c r="H5009" s="189"/>
      <c r="I5009" s="36"/>
    </row>
    <row r="5010" spans="1:9">
      <c r="A5010" s="330"/>
      <c r="B5010" s="188"/>
      <c r="C5010" s="189"/>
      <c r="D5010" s="189"/>
      <c r="E5010" s="189"/>
      <c r="F5010" s="189"/>
      <c r="G5010" s="189"/>
      <c r="H5010" s="189"/>
      <c r="I5010" s="36"/>
    </row>
    <row r="5011" spans="1:9">
      <c r="A5011" s="330"/>
      <c r="B5011" s="188"/>
      <c r="C5011" s="189"/>
      <c r="D5011" s="189"/>
      <c r="E5011" s="189"/>
      <c r="F5011" s="189"/>
      <c r="G5011" s="189"/>
      <c r="H5011" s="189"/>
      <c r="I5011" s="36"/>
    </row>
    <row r="5012" spans="1:9">
      <c r="A5012" s="330"/>
      <c r="B5012" s="188"/>
      <c r="C5012" s="189"/>
      <c r="D5012" s="189"/>
      <c r="E5012" s="189"/>
      <c r="F5012" s="189"/>
      <c r="G5012" s="189"/>
      <c r="H5012" s="189"/>
      <c r="I5012" s="36"/>
    </row>
    <row r="5013" spans="1:9" ht="27" customHeight="1">
      <c r="A5013" s="330" t="s">
        <v>3706</v>
      </c>
      <c r="B5013" s="188"/>
      <c r="C5013" s="189"/>
      <c r="D5013" s="189"/>
      <c r="E5013" s="189"/>
      <c r="F5013" s="189"/>
      <c r="G5013" s="189"/>
      <c r="H5013" s="189"/>
      <c r="I5013" s="36"/>
    </row>
    <row r="5014" spans="1:9" ht="29.25" customHeight="1">
      <c r="A5014" s="319" t="s">
        <v>35</v>
      </c>
      <c r="B5014" s="37" t="s">
        <v>36</v>
      </c>
      <c r="C5014" s="5" t="s">
        <v>37</v>
      </c>
      <c r="D5014" s="146" t="s">
        <v>38</v>
      </c>
      <c r="E5014" s="146" t="s">
        <v>39</v>
      </c>
      <c r="F5014" s="146" t="s">
        <v>40</v>
      </c>
      <c r="G5014" s="146" t="s">
        <v>41</v>
      </c>
      <c r="H5014" s="147" t="s">
        <v>42</v>
      </c>
      <c r="I5014" s="147" t="s">
        <v>43</v>
      </c>
    </row>
    <row r="5015" spans="1:9">
      <c r="A5015" s="208" t="s">
        <v>1719</v>
      </c>
      <c r="B5015" s="14">
        <v>12000</v>
      </c>
      <c r="C5015" s="239" t="s">
        <v>44</v>
      </c>
      <c r="D5015" s="240" t="s">
        <v>13</v>
      </c>
      <c r="E5015" s="240" t="s">
        <v>22</v>
      </c>
      <c r="F5015" s="240" t="s">
        <v>45</v>
      </c>
      <c r="G5015" s="240" t="s">
        <v>46</v>
      </c>
      <c r="H5015" s="16">
        <v>51101</v>
      </c>
      <c r="I5015" s="82"/>
    </row>
    <row r="5016" spans="1:9">
      <c r="A5016" s="208" t="s">
        <v>1720</v>
      </c>
      <c r="B5016" s="14">
        <v>9900</v>
      </c>
      <c r="C5016" s="239" t="s">
        <v>44</v>
      </c>
      <c r="D5016" s="240" t="s">
        <v>13</v>
      </c>
      <c r="E5016" s="240" t="s">
        <v>22</v>
      </c>
      <c r="F5016" s="240" t="s">
        <v>45</v>
      </c>
      <c r="G5016" s="240" t="s">
        <v>46</v>
      </c>
      <c r="H5016" s="16">
        <v>51101</v>
      </c>
      <c r="I5016" s="82"/>
    </row>
    <row r="5017" spans="1:9">
      <c r="A5017" s="208" t="s">
        <v>344</v>
      </c>
      <c r="B5017" s="14">
        <v>6000</v>
      </c>
      <c r="C5017" s="239" t="s">
        <v>44</v>
      </c>
      <c r="D5017" s="240" t="s">
        <v>13</v>
      </c>
      <c r="E5017" s="240" t="s">
        <v>22</v>
      </c>
      <c r="F5017" s="240" t="s">
        <v>45</v>
      </c>
      <c r="G5017" s="240" t="s">
        <v>46</v>
      </c>
      <c r="H5017" s="16">
        <v>51101</v>
      </c>
      <c r="I5017" s="82"/>
    </row>
    <row r="5018" spans="1:9">
      <c r="A5018" s="208" t="s">
        <v>154</v>
      </c>
      <c r="B5018" s="14">
        <v>6204</v>
      </c>
      <c r="C5018" s="239" t="s">
        <v>44</v>
      </c>
      <c r="D5018" s="240" t="s">
        <v>13</v>
      </c>
      <c r="E5018" s="240" t="s">
        <v>22</v>
      </c>
      <c r="F5018" s="240" t="s">
        <v>45</v>
      </c>
      <c r="G5018" s="240" t="s">
        <v>46</v>
      </c>
      <c r="H5018" s="16">
        <v>51101</v>
      </c>
      <c r="I5018" s="82"/>
    </row>
    <row r="5019" spans="1:9">
      <c r="A5019" s="208" t="s">
        <v>3806</v>
      </c>
      <c r="B5019" s="14">
        <v>6564</v>
      </c>
      <c r="C5019" s="239" t="s">
        <v>44</v>
      </c>
      <c r="D5019" s="240" t="s">
        <v>13</v>
      </c>
      <c r="E5019" s="240" t="s">
        <v>22</v>
      </c>
      <c r="F5019" s="240" t="s">
        <v>45</v>
      </c>
      <c r="G5019" s="240" t="s">
        <v>46</v>
      </c>
      <c r="H5019" s="16">
        <v>51101</v>
      </c>
      <c r="I5019" s="82"/>
    </row>
    <row r="5020" spans="1:9">
      <c r="A5020" s="208" t="s">
        <v>1721</v>
      </c>
      <c r="B5020" s="14">
        <v>8400</v>
      </c>
      <c r="C5020" s="239" t="s">
        <v>44</v>
      </c>
      <c r="D5020" s="240" t="s">
        <v>13</v>
      </c>
      <c r="E5020" s="240" t="s">
        <v>22</v>
      </c>
      <c r="F5020" s="240" t="s">
        <v>45</v>
      </c>
      <c r="G5020" s="240" t="s">
        <v>46</v>
      </c>
      <c r="H5020" s="16">
        <v>51101</v>
      </c>
      <c r="I5020" s="82"/>
    </row>
    <row r="5021" spans="1:9">
      <c r="A5021" s="208" t="s">
        <v>1722</v>
      </c>
      <c r="B5021" s="14">
        <v>10104</v>
      </c>
      <c r="C5021" s="239" t="s">
        <v>44</v>
      </c>
      <c r="D5021" s="240" t="s">
        <v>13</v>
      </c>
      <c r="E5021" s="240" t="s">
        <v>22</v>
      </c>
      <c r="F5021" s="240" t="s">
        <v>45</v>
      </c>
      <c r="G5021" s="240" t="s">
        <v>46</v>
      </c>
      <c r="H5021" s="16">
        <v>51101</v>
      </c>
      <c r="I5021" s="82"/>
    </row>
    <row r="5022" spans="1:9">
      <c r="A5022" s="208" t="s">
        <v>1722</v>
      </c>
      <c r="B5022" s="14">
        <v>9891.48</v>
      </c>
      <c r="C5022" s="239" t="s">
        <v>44</v>
      </c>
      <c r="D5022" s="240" t="s">
        <v>13</v>
      </c>
      <c r="E5022" s="240" t="s">
        <v>22</v>
      </c>
      <c r="F5022" s="240" t="s">
        <v>45</v>
      </c>
      <c r="G5022" s="240" t="s">
        <v>46</v>
      </c>
      <c r="H5022" s="16">
        <v>51101</v>
      </c>
      <c r="I5022" s="82"/>
    </row>
    <row r="5023" spans="1:9" ht="17.25" customHeight="1">
      <c r="A5023" s="208" t="s">
        <v>1723</v>
      </c>
      <c r="B5023" s="14">
        <v>8124</v>
      </c>
      <c r="C5023" s="239" t="s">
        <v>44</v>
      </c>
      <c r="D5023" s="240" t="s">
        <v>13</v>
      </c>
      <c r="E5023" s="240" t="s">
        <v>22</v>
      </c>
      <c r="F5023" s="240" t="s">
        <v>45</v>
      </c>
      <c r="G5023" s="240" t="s">
        <v>46</v>
      </c>
      <c r="H5023" s="16">
        <v>51101</v>
      </c>
      <c r="I5023" s="82"/>
    </row>
    <row r="5024" spans="1:9">
      <c r="A5024" s="208" t="s">
        <v>1723</v>
      </c>
      <c r="B5024" s="14">
        <v>8124</v>
      </c>
      <c r="C5024" s="239" t="s">
        <v>44</v>
      </c>
      <c r="D5024" s="240" t="s">
        <v>13</v>
      </c>
      <c r="E5024" s="240" t="s">
        <v>22</v>
      </c>
      <c r="F5024" s="240" t="s">
        <v>45</v>
      </c>
      <c r="G5024" s="240" t="s">
        <v>46</v>
      </c>
      <c r="H5024" s="16">
        <v>51101</v>
      </c>
      <c r="I5024" s="82"/>
    </row>
    <row r="5025" spans="1:9">
      <c r="A5025" s="208" t="s">
        <v>1724</v>
      </c>
      <c r="B5025" s="14">
        <v>7164</v>
      </c>
      <c r="C5025" s="239" t="s">
        <v>44</v>
      </c>
      <c r="D5025" s="240" t="s">
        <v>13</v>
      </c>
      <c r="E5025" s="240" t="s">
        <v>22</v>
      </c>
      <c r="F5025" s="240" t="s">
        <v>45</v>
      </c>
      <c r="G5025" s="240" t="s">
        <v>46</v>
      </c>
      <c r="H5025" s="16">
        <v>51101</v>
      </c>
      <c r="I5025" s="82"/>
    </row>
    <row r="5026" spans="1:9">
      <c r="A5026" s="208" t="s">
        <v>1724</v>
      </c>
      <c r="B5026" s="14">
        <v>5964</v>
      </c>
      <c r="C5026" s="239" t="s">
        <v>44</v>
      </c>
      <c r="D5026" s="240" t="s">
        <v>13</v>
      </c>
      <c r="E5026" s="240" t="s">
        <v>22</v>
      </c>
      <c r="F5026" s="240" t="s">
        <v>45</v>
      </c>
      <c r="G5026" s="240" t="s">
        <v>46</v>
      </c>
      <c r="H5026" s="16">
        <v>51101</v>
      </c>
      <c r="I5026" s="82"/>
    </row>
    <row r="5027" spans="1:9">
      <c r="A5027" s="208" t="s">
        <v>1725</v>
      </c>
      <c r="B5027" s="14">
        <v>9589.7999999999993</v>
      </c>
      <c r="C5027" s="239" t="s">
        <v>44</v>
      </c>
      <c r="D5027" s="240" t="s">
        <v>13</v>
      </c>
      <c r="E5027" s="240" t="s">
        <v>22</v>
      </c>
      <c r="F5027" s="240" t="s">
        <v>45</v>
      </c>
      <c r="G5027" s="240" t="s">
        <v>46</v>
      </c>
      <c r="H5027" s="16">
        <v>51101</v>
      </c>
      <c r="I5027" s="82"/>
    </row>
    <row r="5028" spans="1:9">
      <c r="A5028" s="208" t="s">
        <v>1725</v>
      </c>
      <c r="B5028" s="14">
        <v>9589.7999999999993</v>
      </c>
      <c r="C5028" s="239" t="s">
        <v>44</v>
      </c>
      <c r="D5028" s="240" t="s">
        <v>13</v>
      </c>
      <c r="E5028" s="240" t="s">
        <v>22</v>
      </c>
      <c r="F5028" s="240" t="s">
        <v>45</v>
      </c>
      <c r="G5028" s="240" t="s">
        <v>46</v>
      </c>
      <c r="H5028" s="16">
        <v>51101</v>
      </c>
      <c r="I5028" s="82"/>
    </row>
    <row r="5029" spans="1:9">
      <c r="A5029" s="208" t="s">
        <v>1725</v>
      </c>
      <c r="B5029" s="14">
        <v>9020.64</v>
      </c>
      <c r="C5029" s="239" t="s">
        <v>44</v>
      </c>
      <c r="D5029" s="240" t="s">
        <v>13</v>
      </c>
      <c r="E5029" s="240" t="s">
        <v>22</v>
      </c>
      <c r="F5029" s="240" t="s">
        <v>45</v>
      </c>
      <c r="G5029" s="240" t="s">
        <v>46</v>
      </c>
      <c r="H5029" s="16">
        <v>51101</v>
      </c>
      <c r="I5029" s="82"/>
    </row>
    <row r="5030" spans="1:9">
      <c r="A5030" s="208" t="s">
        <v>3807</v>
      </c>
      <c r="B5030" s="14">
        <v>7164</v>
      </c>
      <c r="C5030" s="239" t="s">
        <v>44</v>
      </c>
      <c r="D5030" s="240" t="s">
        <v>13</v>
      </c>
      <c r="E5030" s="240" t="s">
        <v>22</v>
      </c>
      <c r="F5030" s="240" t="s">
        <v>45</v>
      </c>
      <c r="G5030" s="240" t="s">
        <v>46</v>
      </c>
      <c r="H5030" s="16">
        <v>51101</v>
      </c>
      <c r="I5030" s="82"/>
    </row>
    <row r="5031" spans="1:9">
      <c r="A5031" s="208" t="s">
        <v>3807</v>
      </c>
      <c r="B5031" s="14">
        <v>7164</v>
      </c>
      <c r="C5031" s="239" t="s">
        <v>44</v>
      </c>
      <c r="D5031" s="240" t="s">
        <v>13</v>
      </c>
      <c r="E5031" s="240" t="s">
        <v>22</v>
      </c>
      <c r="F5031" s="240" t="s">
        <v>45</v>
      </c>
      <c r="G5031" s="240" t="s">
        <v>46</v>
      </c>
      <c r="H5031" s="16">
        <v>51101</v>
      </c>
      <c r="I5031" s="82"/>
    </row>
    <row r="5032" spans="1:9">
      <c r="A5032" s="208" t="s">
        <v>1726</v>
      </c>
      <c r="B5032" s="14">
        <v>7764</v>
      </c>
      <c r="C5032" s="239" t="s">
        <v>44</v>
      </c>
      <c r="D5032" s="240" t="s">
        <v>13</v>
      </c>
      <c r="E5032" s="240" t="s">
        <v>22</v>
      </c>
      <c r="F5032" s="240" t="s">
        <v>45</v>
      </c>
      <c r="G5032" s="240" t="s">
        <v>46</v>
      </c>
      <c r="H5032" s="16">
        <v>51101</v>
      </c>
      <c r="I5032" s="82"/>
    </row>
    <row r="5033" spans="1:9" ht="17.25" customHeight="1">
      <c r="A5033" s="208" t="s">
        <v>3808</v>
      </c>
      <c r="B5033" s="14">
        <v>5964</v>
      </c>
      <c r="C5033" s="239" t="s">
        <v>44</v>
      </c>
      <c r="D5033" s="240" t="s">
        <v>13</v>
      </c>
      <c r="E5033" s="240" t="s">
        <v>22</v>
      </c>
      <c r="F5033" s="240" t="s">
        <v>45</v>
      </c>
      <c r="G5033" s="240" t="s">
        <v>46</v>
      </c>
      <c r="H5033" s="16">
        <v>51101</v>
      </c>
      <c r="I5033" s="82"/>
    </row>
    <row r="5034" spans="1:9">
      <c r="A5034" s="208" t="s">
        <v>1727</v>
      </c>
      <c r="B5034" s="14">
        <v>6000</v>
      </c>
      <c r="C5034" s="239" t="s">
        <v>44</v>
      </c>
      <c r="D5034" s="240" t="s">
        <v>13</v>
      </c>
      <c r="E5034" s="240" t="s">
        <v>22</v>
      </c>
      <c r="F5034" s="240" t="s">
        <v>45</v>
      </c>
      <c r="G5034" s="240" t="s">
        <v>46</v>
      </c>
      <c r="H5034" s="16">
        <v>51101</v>
      </c>
      <c r="I5034" s="82"/>
    </row>
    <row r="5035" spans="1:9">
      <c r="A5035" s="208" t="s">
        <v>1728</v>
      </c>
      <c r="B5035" s="14">
        <v>8124</v>
      </c>
      <c r="C5035" s="239" t="s">
        <v>44</v>
      </c>
      <c r="D5035" s="240" t="s">
        <v>13</v>
      </c>
      <c r="E5035" s="240" t="s">
        <v>22</v>
      </c>
      <c r="F5035" s="240" t="s">
        <v>45</v>
      </c>
      <c r="G5035" s="240" t="s">
        <v>46</v>
      </c>
      <c r="H5035" s="16">
        <v>51101</v>
      </c>
      <c r="I5035" s="82"/>
    </row>
    <row r="5036" spans="1:9">
      <c r="A5036" s="208" t="s">
        <v>1729</v>
      </c>
      <c r="B5036" s="14">
        <v>6564</v>
      </c>
      <c r="C5036" s="239" t="s">
        <v>44</v>
      </c>
      <c r="D5036" s="240" t="s">
        <v>13</v>
      </c>
      <c r="E5036" s="240" t="s">
        <v>22</v>
      </c>
      <c r="F5036" s="240" t="s">
        <v>45</v>
      </c>
      <c r="G5036" s="240" t="s">
        <v>46</v>
      </c>
      <c r="H5036" s="16">
        <v>51101</v>
      </c>
      <c r="I5036" s="82"/>
    </row>
    <row r="5037" spans="1:9" ht="14.25" customHeight="1">
      <c r="A5037" s="208" t="s">
        <v>1730</v>
      </c>
      <c r="B5037" s="14">
        <v>8938.32</v>
      </c>
      <c r="C5037" s="239" t="s">
        <v>44</v>
      </c>
      <c r="D5037" s="240" t="s">
        <v>13</v>
      </c>
      <c r="E5037" s="240" t="s">
        <v>22</v>
      </c>
      <c r="F5037" s="240" t="s">
        <v>45</v>
      </c>
      <c r="G5037" s="240" t="s">
        <v>46</v>
      </c>
      <c r="H5037" s="16">
        <v>51101</v>
      </c>
      <c r="I5037" s="82"/>
    </row>
    <row r="5038" spans="1:9" ht="16.5" customHeight="1">
      <c r="A5038" s="208" t="s">
        <v>1730</v>
      </c>
      <c r="B5038" s="14">
        <v>8938.32</v>
      </c>
      <c r="C5038" s="239" t="s">
        <v>44</v>
      </c>
      <c r="D5038" s="240" t="s">
        <v>13</v>
      </c>
      <c r="E5038" s="240" t="s">
        <v>22</v>
      </c>
      <c r="F5038" s="240" t="s">
        <v>45</v>
      </c>
      <c r="G5038" s="240" t="s">
        <v>46</v>
      </c>
      <c r="H5038" s="16">
        <v>51101</v>
      </c>
      <c r="I5038" s="82"/>
    </row>
    <row r="5039" spans="1:9" ht="15.75" customHeight="1">
      <c r="A5039" s="208" t="s">
        <v>1730</v>
      </c>
      <c r="B5039" s="14">
        <v>8938.32</v>
      </c>
      <c r="C5039" s="239" t="s">
        <v>44</v>
      </c>
      <c r="D5039" s="240" t="s">
        <v>13</v>
      </c>
      <c r="E5039" s="240" t="s">
        <v>22</v>
      </c>
      <c r="F5039" s="240" t="s">
        <v>45</v>
      </c>
      <c r="G5039" s="240" t="s">
        <v>46</v>
      </c>
      <c r="H5039" s="16">
        <v>51101</v>
      </c>
      <c r="I5039" s="82"/>
    </row>
    <row r="5040" spans="1:9">
      <c r="A5040" s="208" t="s">
        <v>1731</v>
      </c>
      <c r="B5040" s="14">
        <v>8124</v>
      </c>
      <c r="C5040" s="239" t="s">
        <v>44</v>
      </c>
      <c r="D5040" s="240" t="s">
        <v>13</v>
      </c>
      <c r="E5040" s="240" t="s">
        <v>22</v>
      </c>
      <c r="F5040" s="240" t="s">
        <v>45</v>
      </c>
      <c r="G5040" s="240" t="s">
        <v>46</v>
      </c>
      <c r="H5040" s="16">
        <v>51101</v>
      </c>
      <c r="I5040" s="82"/>
    </row>
    <row r="5041" spans="1:9">
      <c r="A5041" s="208" t="s">
        <v>1731</v>
      </c>
      <c r="B5041" s="14">
        <v>8124</v>
      </c>
      <c r="C5041" s="239" t="s">
        <v>44</v>
      </c>
      <c r="D5041" s="240" t="s">
        <v>13</v>
      </c>
      <c r="E5041" s="240" t="s">
        <v>22</v>
      </c>
      <c r="F5041" s="240" t="s">
        <v>45</v>
      </c>
      <c r="G5041" s="240" t="s">
        <v>46</v>
      </c>
      <c r="H5041" s="16">
        <v>51101</v>
      </c>
      <c r="I5041" s="82"/>
    </row>
    <row r="5042" spans="1:9">
      <c r="A5042" s="208" t="s">
        <v>1731</v>
      </c>
      <c r="B5042" s="14">
        <v>8124</v>
      </c>
      <c r="C5042" s="239" t="s">
        <v>44</v>
      </c>
      <c r="D5042" s="240" t="s">
        <v>13</v>
      </c>
      <c r="E5042" s="240" t="s">
        <v>22</v>
      </c>
      <c r="F5042" s="240" t="s">
        <v>45</v>
      </c>
      <c r="G5042" s="240" t="s">
        <v>46</v>
      </c>
      <c r="H5042" s="16">
        <v>51101</v>
      </c>
      <c r="I5042" s="82"/>
    </row>
    <row r="5043" spans="1:9">
      <c r="A5043" s="208" t="s">
        <v>1732</v>
      </c>
      <c r="B5043" s="14">
        <v>7164</v>
      </c>
      <c r="C5043" s="239" t="s">
        <v>44</v>
      </c>
      <c r="D5043" s="240" t="s">
        <v>13</v>
      </c>
      <c r="E5043" s="240" t="s">
        <v>22</v>
      </c>
      <c r="F5043" s="240" t="s">
        <v>45</v>
      </c>
      <c r="G5043" s="240" t="s">
        <v>46</v>
      </c>
      <c r="H5043" s="16">
        <v>51101</v>
      </c>
      <c r="I5043" s="82"/>
    </row>
    <row r="5044" spans="1:9">
      <c r="A5044" s="208" t="s">
        <v>1732</v>
      </c>
      <c r="B5044" s="14">
        <v>7164</v>
      </c>
      <c r="C5044" s="239" t="s">
        <v>44</v>
      </c>
      <c r="D5044" s="240" t="s">
        <v>13</v>
      </c>
      <c r="E5044" s="240" t="s">
        <v>22</v>
      </c>
      <c r="F5044" s="240" t="s">
        <v>45</v>
      </c>
      <c r="G5044" s="240" t="s">
        <v>46</v>
      </c>
      <c r="H5044" s="16">
        <v>51101</v>
      </c>
      <c r="I5044" s="82"/>
    </row>
    <row r="5045" spans="1:9">
      <c r="A5045" s="208" t="s">
        <v>1732</v>
      </c>
      <c r="B5045" s="14">
        <v>7164</v>
      </c>
      <c r="C5045" s="241">
        <v>1</v>
      </c>
      <c r="D5045" s="240" t="s">
        <v>13</v>
      </c>
      <c r="E5045" s="240" t="s">
        <v>22</v>
      </c>
      <c r="F5045" s="240" t="s">
        <v>45</v>
      </c>
      <c r="G5045" s="240" t="s">
        <v>46</v>
      </c>
      <c r="H5045" s="16">
        <v>51101</v>
      </c>
      <c r="I5045" s="82"/>
    </row>
    <row r="5046" spans="1:9">
      <c r="A5046" s="208" t="s">
        <v>1732</v>
      </c>
      <c r="B5046" s="14">
        <v>7164</v>
      </c>
      <c r="C5046" s="239" t="s">
        <v>44</v>
      </c>
      <c r="D5046" s="240" t="s">
        <v>13</v>
      </c>
      <c r="E5046" s="240" t="s">
        <v>22</v>
      </c>
      <c r="F5046" s="240" t="s">
        <v>45</v>
      </c>
      <c r="G5046" s="240" t="s">
        <v>46</v>
      </c>
      <c r="H5046" s="16">
        <v>51101</v>
      </c>
      <c r="I5046" s="82"/>
    </row>
    <row r="5047" spans="1:9">
      <c r="A5047" s="208" t="s">
        <v>1732</v>
      </c>
      <c r="B5047" s="14">
        <v>7164</v>
      </c>
      <c r="C5047" s="241">
        <v>1</v>
      </c>
      <c r="D5047" s="240" t="s">
        <v>13</v>
      </c>
      <c r="E5047" s="240" t="s">
        <v>22</v>
      </c>
      <c r="F5047" s="240" t="s">
        <v>45</v>
      </c>
      <c r="G5047" s="240" t="s">
        <v>46</v>
      </c>
      <c r="H5047" s="16">
        <v>51101</v>
      </c>
      <c r="I5047" s="82"/>
    </row>
    <row r="5048" spans="1:9">
      <c r="A5048" s="208" t="s">
        <v>1732</v>
      </c>
      <c r="B5048" s="14">
        <v>7164</v>
      </c>
      <c r="C5048" s="239" t="s">
        <v>44</v>
      </c>
      <c r="D5048" s="240" t="s">
        <v>13</v>
      </c>
      <c r="E5048" s="240" t="s">
        <v>22</v>
      </c>
      <c r="F5048" s="240" t="s">
        <v>45</v>
      </c>
      <c r="G5048" s="240" t="s">
        <v>46</v>
      </c>
      <c r="H5048" s="16">
        <v>51101</v>
      </c>
      <c r="I5048" s="82"/>
    </row>
    <row r="5049" spans="1:9">
      <c r="A5049" s="208" t="s">
        <v>1733</v>
      </c>
      <c r="B5049" s="14">
        <v>6564</v>
      </c>
      <c r="C5049" s="241">
        <v>1</v>
      </c>
      <c r="D5049" s="240" t="s">
        <v>13</v>
      </c>
      <c r="E5049" s="240" t="s">
        <v>22</v>
      </c>
      <c r="F5049" s="240" t="s">
        <v>45</v>
      </c>
      <c r="G5049" s="240" t="s">
        <v>46</v>
      </c>
      <c r="H5049" s="16">
        <v>51101</v>
      </c>
      <c r="I5049" s="82"/>
    </row>
    <row r="5050" spans="1:9">
      <c r="A5050" s="208" t="s">
        <v>1733</v>
      </c>
      <c r="B5050" s="14">
        <v>6564</v>
      </c>
      <c r="C5050" s="241">
        <v>1</v>
      </c>
      <c r="D5050" s="240" t="s">
        <v>13</v>
      </c>
      <c r="E5050" s="240" t="s">
        <v>22</v>
      </c>
      <c r="F5050" s="240" t="s">
        <v>45</v>
      </c>
      <c r="G5050" s="240" t="s">
        <v>46</v>
      </c>
      <c r="H5050" s="16">
        <v>51101</v>
      </c>
      <c r="I5050" s="82"/>
    </row>
    <row r="5051" spans="1:9">
      <c r="A5051" s="208" t="s">
        <v>1733</v>
      </c>
      <c r="B5051" s="14">
        <v>6204</v>
      </c>
      <c r="C5051" s="239" t="s">
        <v>44</v>
      </c>
      <c r="D5051" s="240" t="s">
        <v>13</v>
      </c>
      <c r="E5051" s="240" t="s">
        <v>22</v>
      </c>
      <c r="F5051" s="240" t="s">
        <v>45</v>
      </c>
      <c r="G5051" s="240" t="s">
        <v>46</v>
      </c>
      <c r="H5051" s="16">
        <v>51101</v>
      </c>
      <c r="I5051" s="82"/>
    </row>
    <row r="5052" spans="1:9">
      <c r="A5052" s="208" t="s">
        <v>1733</v>
      </c>
      <c r="B5052" s="14">
        <v>6204</v>
      </c>
      <c r="C5052" s="241">
        <v>1</v>
      </c>
      <c r="D5052" s="240" t="s">
        <v>13</v>
      </c>
      <c r="E5052" s="240" t="s">
        <v>22</v>
      </c>
      <c r="F5052" s="240" t="s">
        <v>45</v>
      </c>
      <c r="G5052" s="240" t="s">
        <v>46</v>
      </c>
      <c r="H5052" s="16">
        <v>51101</v>
      </c>
      <c r="I5052" s="82"/>
    </row>
    <row r="5053" spans="1:9">
      <c r="A5053" s="208" t="s">
        <v>1733</v>
      </c>
      <c r="B5053" s="14">
        <v>6204</v>
      </c>
      <c r="C5053" s="239" t="s">
        <v>44</v>
      </c>
      <c r="D5053" s="240" t="s">
        <v>13</v>
      </c>
      <c r="E5053" s="240" t="s">
        <v>22</v>
      </c>
      <c r="F5053" s="240" t="s">
        <v>45</v>
      </c>
      <c r="G5053" s="240" t="s">
        <v>46</v>
      </c>
      <c r="H5053" s="16">
        <v>51101</v>
      </c>
      <c r="I5053" s="82"/>
    </row>
    <row r="5054" spans="1:9">
      <c r="A5054" s="208" t="s">
        <v>1733</v>
      </c>
      <c r="B5054" s="14">
        <v>6204</v>
      </c>
      <c r="C5054" s="241">
        <v>1</v>
      </c>
      <c r="D5054" s="240" t="s">
        <v>13</v>
      </c>
      <c r="E5054" s="240" t="s">
        <v>22</v>
      </c>
      <c r="F5054" s="240" t="s">
        <v>45</v>
      </c>
      <c r="G5054" s="240" t="s">
        <v>46</v>
      </c>
      <c r="H5054" s="16">
        <v>51101</v>
      </c>
      <c r="I5054" s="82"/>
    </row>
    <row r="5055" spans="1:9">
      <c r="A5055" s="208" t="s">
        <v>1733</v>
      </c>
      <c r="B5055" s="14">
        <v>6204</v>
      </c>
      <c r="C5055" s="239" t="s">
        <v>44</v>
      </c>
      <c r="D5055" s="240" t="s">
        <v>13</v>
      </c>
      <c r="E5055" s="240" t="s">
        <v>22</v>
      </c>
      <c r="F5055" s="240" t="s">
        <v>45</v>
      </c>
      <c r="G5055" s="240" t="s">
        <v>46</v>
      </c>
      <c r="H5055" s="16">
        <v>51101</v>
      </c>
      <c r="I5055" s="82"/>
    </row>
    <row r="5056" spans="1:9">
      <c r="A5056" s="208" t="s">
        <v>1733</v>
      </c>
      <c r="B5056" s="14">
        <v>5604</v>
      </c>
      <c r="C5056" s="239" t="s">
        <v>44</v>
      </c>
      <c r="D5056" s="240" t="s">
        <v>13</v>
      </c>
      <c r="E5056" s="240" t="s">
        <v>22</v>
      </c>
      <c r="F5056" s="240" t="s">
        <v>45</v>
      </c>
      <c r="G5056" s="240" t="s">
        <v>46</v>
      </c>
      <c r="H5056" s="16">
        <v>51101</v>
      </c>
      <c r="I5056" s="82"/>
    </row>
    <row r="5057" spans="1:9">
      <c r="A5057" s="208" t="s">
        <v>4168</v>
      </c>
      <c r="B5057" s="14">
        <v>7164</v>
      </c>
      <c r="C5057" s="239" t="s">
        <v>44</v>
      </c>
      <c r="D5057" s="240" t="s">
        <v>13</v>
      </c>
      <c r="E5057" s="240" t="s">
        <v>22</v>
      </c>
      <c r="F5057" s="240" t="s">
        <v>45</v>
      </c>
      <c r="G5057" s="240" t="s">
        <v>46</v>
      </c>
      <c r="H5057" s="16">
        <v>51101</v>
      </c>
      <c r="I5057" s="82"/>
    </row>
    <row r="5058" spans="1:9">
      <c r="A5058" s="208" t="s">
        <v>3809</v>
      </c>
      <c r="B5058" s="14">
        <v>5004</v>
      </c>
      <c r="C5058" s="239" t="s">
        <v>44</v>
      </c>
      <c r="D5058" s="240" t="s">
        <v>13</v>
      </c>
      <c r="E5058" s="240" t="s">
        <v>22</v>
      </c>
      <c r="F5058" s="240" t="s">
        <v>45</v>
      </c>
      <c r="G5058" s="240" t="s">
        <v>46</v>
      </c>
      <c r="H5058" s="16">
        <v>51101</v>
      </c>
      <c r="I5058" s="82"/>
    </row>
    <row r="5059" spans="1:9">
      <c r="A5059" s="208" t="s">
        <v>3809</v>
      </c>
      <c r="B5059" s="14">
        <v>5004</v>
      </c>
      <c r="C5059" s="239" t="s">
        <v>44</v>
      </c>
      <c r="D5059" s="240" t="s">
        <v>13</v>
      </c>
      <c r="E5059" s="240" t="s">
        <v>22</v>
      </c>
      <c r="F5059" s="240" t="s">
        <v>45</v>
      </c>
      <c r="G5059" s="240" t="s">
        <v>46</v>
      </c>
      <c r="H5059" s="16">
        <v>51101</v>
      </c>
      <c r="I5059" s="82"/>
    </row>
    <row r="5060" spans="1:9">
      <c r="A5060" s="208" t="s">
        <v>3809</v>
      </c>
      <c r="B5060" s="14">
        <v>5004</v>
      </c>
      <c r="C5060" s="239" t="s">
        <v>44</v>
      </c>
      <c r="D5060" s="240" t="s">
        <v>13</v>
      </c>
      <c r="E5060" s="240" t="s">
        <v>22</v>
      </c>
      <c r="F5060" s="240" t="s">
        <v>45</v>
      </c>
      <c r="G5060" s="240" t="s">
        <v>46</v>
      </c>
      <c r="H5060" s="16">
        <v>51101</v>
      </c>
      <c r="I5060" s="82"/>
    </row>
    <row r="5061" spans="1:9">
      <c r="A5061" s="208" t="s">
        <v>3809</v>
      </c>
      <c r="B5061" s="14">
        <v>5004</v>
      </c>
      <c r="C5061" s="239" t="s">
        <v>44</v>
      </c>
      <c r="D5061" s="240" t="s">
        <v>13</v>
      </c>
      <c r="E5061" s="240" t="s">
        <v>22</v>
      </c>
      <c r="F5061" s="240" t="s">
        <v>45</v>
      </c>
      <c r="G5061" s="240" t="s">
        <v>46</v>
      </c>
      <c r="H5061" s="16">
        <v>51101</v>
      </c>
      <c r="I5061" s="82"/>
    </row>
    <row r="5062" spans="1:9">
      <c r="A5062" s="208" t="s">
        <v>3809</v>
      </c>
      <c r="B5062" s="14">
        <v>5004</v>
      </c>
      <c r="C5062" s="239" t="s">
        <v>44</v>
      </c>
      <c r="D5062" s="240" t="s">
        <v>13</v>
      </c>
      <c r="E5062" s="240" t="s">
        <v>22</v>
      </c>
      <c r="F5062" s="240" t="s">
        <v>45</v>
      </c>
      <c r="G5062" s="240" t="s">
        <v>46</v>
      </c>
      <c r="H5062" s="16">
        <v>51101</v>
      </c>
      <c r="I5062" s="82"/>
    </row>
    <row r="5063" spans="1:9">
      <c r="A5063" s="208" t="s">
        <v>3809</v>
      </c>
      <c r="B5063" s="14">
        <v>5004</v>
      </c>
      <c r="C5063" s="239" t="s">
        <v>44</v>
      </c>
      <c r="D5063" s="240" t="s">
        <v>13</v>
      </c>
      <c r="E5063" s="240" t="s">
        <v>22</v>
      </c>
      <c r="F5063" s="240" t="s">
        <v>45</v>
      </c>
      <c r="G5063" s="240" t="s">
        <v>46</v>
      </c>
      <c r="H5063" s="16">
        <v>51101</v>
      </c>
      <c r="I5063" s="82"/>
    </row>
    <row r="5064" spans="1:9">
      <c r="A5064" s="208" t="s">
        <v>3809</v>
      </c>
      <c r="B5064" s="14">
        <v>5004</v>
      </c>
      <c r="C5064" s="239" t="s">
        <v>44</v>
      </c>
      <c r="D5064" s="240" t="s">
        <v>13</v>
      </c>
      <c r="E5064" s="240" t="s">
        <v>22</v>
      </c>
      <c r="F5064" s="240" t="s">
        <v>45</v>
      </c>
      <c r="G5064" s="240" t="s">
        <v>46</v>
      </c>
      <c r="H5064" s="16">
        <v>51101</v>
      </c>
      <c r="I5064" s="82"/>
    </row>
    <row r="5065" spans="1:9">
      <c r="A5065" s="208" t="s">
        <v>3809</v>
      </c>
      <c r="B5065" s="14">
        <v>5004</v>
      </c>
      <c r="C5065" s="239" t="s">
        <v>44</v>
      </c>
      <c r="D5065" s="240" t="s">
        <v>13</v>
      </c>
      <c r="E5065" s="240" t="s">
        <v>22</v>
      </c>
      <c r="F5065" s="240" t="s">
        <v>45</v>
      </c>
      <c r="G5065" s="240" t="s">
        <v>46</v>
      </c>
      <c r="H5065" s="16">
        <v>51101</v>
      </c>
      <c r="I5065" s="82"/>
    </row>
    <row r="5066" spans="1:9">
      <c r="A5066" s="208" t="s">
        <v>3809</v>
      </c>
      <c r="B5066" s="14">
        <v>5004</v>
      </c>
      <c r="C5066" s="239" t="s">
        <v>44</v>
      </c>
      <c r="D5066" s="240" t="s">
        <v>13</v>
      </c>
      <c r="E5066" s="240" t="s">
        <v>22</v>
      </c>
      <c r="F5066" s="240" t="s">
        <v>45</v>
      </c>
      <c r="G5066" s="240" t="s">
        <v>46</v>
      </c>
      <c r="H5066" s="16">
        <v>51101</v>
      </c>
      <c r="I5066" s="82"/>
    </row>
    <row r="5067" spans="1:9">
      <c r="A5067" s="208" t="s">
        <v>3809</v>
      </c>
      <c r="B5067" s="14">
        <v>5004</v>
      </c>
      <c r="C5067" s="239" t="s">
        <v>44</v>
      </c>
      <c r="D5067" s="240" t="s">
        <v>13</v>
      </c>
      <c r="E5067" s="240" t="s">
        <v>22</v>
      </c>
      <c r="F5067" s="240" t="s">
        <v>45</v>
      </c>
      <c r="G5067" s="240" t="s">
        <v>46</v>
      </c>
      <c r="H5067" s="16">
        <v>51101</v>
      </c>
      <c r="I5067" s="82"/>
    </row>
    <row r="5068" spans="1:9">
      <c r="A5068" s="208" t="s">
        <v>1734</v>
      </c>
      <c r="B5068" s="14">
        <v>8400</v>
      </c>
      <c r="C5068" s="239" t="s">
        <v>44</v>
      </c>
      <c r="D5068" s="240" t="s">
        <v>13</v>
      </c>
      <c r="E5068" s="240" t="s">
        <v>22</v>
      </c>
      <c r="F5068" s="240" t="s">
        <v>45</v>
      </c>
      <c r="G5068" s="240" t="s">
        <v>46</v>
      </c>
      <c r="H5068" s="16">
        <v>51101</v>
      </c>
      <c r="I5068" s="82"/>
    </row>
    <row r="5069" spans="1:9">
      <c r="A5069" s="208" t="s">
        <v>1735</v>
      </c>
      <c r="B5069" s="14">
        <v>8938.32</v>
      </c>
      <c r="C5069" s="239" t="s">
        <v>44</v>
      </c>
      <c r="D5069" s="240" t="s">
        <v>13</v>
      </c>
      <c r="E5069" s="240" t="s">
        <v>22</v>
      </c>
      <c r="F5069" s="240" t="s">
        <v>45</v>
      </c>
      <c r="G5069" s="240" t="s">
        <v>46</v>
      </c>
      <c r="H5069" s="16">
        <v>51101</v>
      </c>
      <c r="I5069" s="82"/>
    </row>
    <row r="5070" spans="1:9">
      <c r="A5070" s="208" t="s">
        <v>1735</v>
      </c>
      <c r="B5070" s="14">
        <v>8938.32</v>
      </c>
      <c r="C5070" s="241">
        <v>1</v>
      </c>
      <c r="D5070" s="240" t="s">
        <v>13</v>
      </c>
      <c r="E5070" s="240" t="s">
        <v>22</v>
      </c>
      <c r="F5070" s="240" t="s">
        <v>45</v>
      </c>
      <c r="G5070" s="240" t="s">
        <v>46</v>
      </c>
      <c r="H5070" s="16">
        <v>51101</v>
      </c>
      <c r="I5070" s="82"/>
    </row>
    <row r="5071" spans="1:9">
      <c r="A5071" s="208" t="s">
        <v>1735</v>
      </c>
      <c r="B5071" s="14">
        <v>8938.32</v>
      </c>
      <c r="C5071" s="239" t="s">
        <v>44</v>
      </c>
      <c r="D5071" s="240" t="s">
        <v>13</v>
      </c>
      <c r="E5071" s="240" t="s">
        <v>22</v>
      </c>
      <c r="F5071" s="240" t="s">
        <v>45</v>
      </c>
      <c r="G5071" s="240" t="s">
        <v>46</v>
      </c>
      <c r="H5071" s="16">
        <v>51101</v>
      </c>
      <c r="I5071" s="82"/>
    </row>
    <row r="5072" spans="1:9">
      <c r="A5072" s="208" t="s">
        <v>1735</v>
      </c>
      <c r="B5072" s="14">
        <v>8780.64</v>
      </c>
      <c r="C5072" s="241">
        <v>1</v>
      </c>
      <c r="D5072" s="240" t="s">
        <v>13</v>
      </c>
      <c r="E5072" s="240" t="s">
        <v>22</v>
      </c>
      <c r="F5072" s="240" t="s">
        <v>45</v>
      </c>
      <c r="G5072" s="240" t="s">
        <v>46</v>
      </c>
      <c r="H5072" s="16">
        <v>51101</v>
      </c>
      <c r="I5072" s="82"/>
    </row>
    <row r="5073" spans="1:9">
      <c r="A5073" s="208" t="s">
        <v>1736</v>
      </c>
      <c r="B5073" s="14">
        <v>8124</v>
      </c>
      <c r="C5073" s="239" t="s">
        <v>44</v>
      </c>
      <c r="D5073" s="240" t="s">
        <v>13</v>
      </c>
      <c r="E5073" s="240" t="s">
        <v>22</v>
      </c>
      <c r="F5073" s="240" t="s">
        <v>45</v>
      </c>
      <c r="G5073" s="240" t="s">
        <v>46</v>
      </c>
      <c r="H5073" s="16">
        <v>51101</v>
      </c>
      <c r="I5073" s="82"/>
    </row>
    <row r="5074" spans="1:9">
      <c r="A5074" s="208" t="s">
        <v>1736</v>
      </c>
      <c r="B5074" s="14">
        <v>8124</v>
      </c>
      <c r="C5074" s="241">
        <v>1</v>
      </c>
      <c r="D5074" s="240" t="s">
        <v>13</v>
      </c>
      <c r="E5074" s="240" t="s">
        <v>22</v>
      </c>
      <c r="F5074" s="240" t="s">
        <v>45</v>
      </c>
      <c r="G5074" s="240" t="s">
        <v>46</v>
      </c>
      <c r="H5074" s="16">
        <v>51101</v>
      </c>
      <c r="I5074" s="82"/>
    </row>
    <row r="5075" spans="1:9" ht="15" customHeight="1">
      <c r="A5075" s="208" t="s">
        <v>1736</v>
      </c>
      <c r="B5075" s="14">
        <v>8124</v>
      </c>
      <c r="C5075" s="241">
        <v>1</v>
      </c>
      <c r="D5075" s="240" t="s">
        <v>13</v>
      </c>
      <c r="E5075" s="240" t="s">
        <v>22</v>
      </c>
      <c r="F5075" s="240" t="s">
        <v>45</v>
      </c>
      <c r="G5075" s="240" t="s">
        <v>46</v>
      </c>
      <c r="H5075" s="16">
        <v>51101</v>
      </c>
      <c r="I5075" s="82"/>
    </row>
    <row r="5076" spans="1:9" ht="14.25" customHeight="1">
      <c r="A5076" s="208" t="s">
        <v>1736</v>
      </c>
      <c r="B5076" s="14">
        <v>8124</v>
      </c>
      <c r="C5076" s="241">
        <v>1</v>
      </c>
      <c r="D5076" s="240" t="s">
        <v>13</v>
      </c>
      <c r="E5076" s="240" t="s">
        <v>22</v>
      </c>
      <c r="F5076" s="240" t="s">
        <v>45</v>
      </c>
      <c r="G5076" s="240" t="s">
        <v>46</v>
      </c>
      <c r="H5076" s="16">
        <v>51101</v>
      </c>
      <c r="I5076" s="82"/>
    </row>
    <row r="5077" spans="1:9" ht="14.25" customHeight="1">
      <c r="A5077" s="208" t="s">
        <v>1737</v>
      </c>
      <c r="B5077" s="14">
        <v>8124</v>
      </c>
      <c r="C5077" s="239" t="s">
        <v>44</v>
      </c>
      <c r="D5077" s="240" t="s">
        <v>13</v>
      </c>
      <c r="E5077" s="240" t="s">
        <v>22</v>
      </c>
      <c r="F5077" s="240" t="s">
        <v>45</v>
      </c>
      <c r="G5077" s="240" t="s">
        <v>46</v>
      </c>
      <c r="H5077" s="16">
        <v>51101</v>
      </c>
      <c r="I5077" s="82"/>
    </row>
    <row r="5078" spans="1:9" ht="14.25" customHeight="1">
      <c r="A5078" s="208" t="s">
        <v>1737</v>
      </c>
      <c r="B5078" s="14">
        <v>8124</v>
      </c>
      <c r="C5078" s="239" t="s">
        <v>44</v>
      </c>
      <c r="D5078" s="240" t="s">
        <v>13</v>
      </c>
      <c r="E5078" s="240" t="s">
        <v>22</v>
      </c>
      <c r="F5078" s="240" t="s">
        <v>45</v>
      </c>
      <c r="G5078" s="240" t="s">
        <v>46</v>
      </c>
      <c r="H5078" s="16">
        <v>51101</v>
      </c>
      <c r="I5078" s="82"/>
    </row>
    <row r="5079" spans="1:9" ht="14.25" customHeight="1">
      <c r="A5079" s="208" t="s">
        <v>1737</v>
      </c>
      <c r="B5079" s="14">
        <v>8124</v>
      </c>
      <c r="C5079" s="241">
        <v>1</v>
      </c>
      <c r="D5079" s="240" t="s">
        <v>13</v>
      </c>
      <c r="E5079" s="240" t="s">
        <v>22</v>
      </c>
      <c r="F5079" s="240" t="s">
        <v>45</v>
      </c>
      <c r="G5079" s="240" t="s">
        <v>46</v>
      </c>
      <c r="H5079" s="16">
        <v>51101</v>
      </c>
      <c r="I5079" s="82"/>
    </row>
    <row r="5080" spans="1:9" ht="14.25" customHeight="1">
      <c r="A5080" s="208" t="s">
        <v>1737</v>
      </c>
      <c r="B5080" s="14">
        <v>8124</v>
      </c>
      <c r="C5080" s="239" t="s">
        <v>44</v>
      </c>
      <c r="D5080" s="240" t="s">
        <v>13</v>
      </c>
      <c r="E5080" s="240" t="s">
        <v>22</v>
      </c>
      <c r="F5080" s="240" t="s">
        <v>45</v>
      </c>
      <c r="G5080" s="240" t="s">
        <v>46</v>
      </c>
      <c r="H5080" s="16">
        <v>51101</v>
      </c>
      <c r="I5080" s="82"/>
    </row>
    <row r="5081" spans="1:9">
      <c r="A5081" s="208" t="s">
        <v>1738</v>
      </c>
      <c r="B5081" s="14">
        <v>7164</v>
      </c>
      <c r="C5081" s="241">
        <v>1</v>
      </c>
      <c r="D5081" s="240" t="s">
        <v>13</v>
      </c>
      <c r="E5081" s="240" t="s">
        <v>22</v>
      </c>
      <c r="F5081" s="240" t="s">
        <v>45</v>
      </c>
      <c r="G5081" s="240" t="s">
        <v>46</v>
      </c>
      <c r="H5081" s="16">
        <v>51101</v>
      </c>
      <c r="I5081" s="82"/>
    </row>
    <row r="5082" spans="1:9">
      <c r="A5082" s="208" t="s">
        <v>1738</v>
      </c>
      <c r="B5082" s="14">
        <v>7164</v>
      </c>
      <c r="C5082" s="241">
        <v>1</v>
      </c>
      <c r="D5082" s="240" t="s">
        <v>13</v>
      </c>
      <c r="E5082" s="240" t="s">
        <v>22</v>
      </c>
      <c r="F5082" s="240" t="s">
        <v>45</v>
      </c>
      <c r="G5082" s="240" t="s">
        <v>46</v>
      </c>
      <c r="H5082" s="16">
        <v>51101</v>
      </c>
      <c r="I5082" s="82"/>
    </row>
    <row r="5083" spans="1:9">
      <c r="A5083" s="208" t="s">
        <v>1738</v>
      </c>
      <c r="B5083" s="14">
        <v>7164</v>
      </c>
      <c r="C5083" s="239" t="s">
        <v>44</v>
      </c>
      <c r="D5083" s="240" t="s">
        <v>13</v>
      </c>
      <c r="E5083" s="240" t="s">
        <v>22</v>
      </c>
      <c r="F5083" s="240" t="s">
        <v>45</v>
      </c>
      <c r="G5083" s="240" t="s">
        <v>46</v>
      </c>
      <c r="H5083" s="16">
        <v>51101</v>
      </c>
      <c r="I5083" s="82"/>
    </row>
    <row r="5084" spans="1:9">
      <c r="A5084" s="208" t="s">
        <v>3810</v>
      </c>
      <c r="B5084" s="14">
        <v>6204</v>
      </c>
      <c r="C5084" s="239" t="s">
        <v>44</v>
      </c>
      <c r="D5084" s="240" t="s">
        <v>13</v>
      </c>
      <c r="E5084" s="240" t="s">
        <v>22</v>
      </c>
      <c r="F5084" s="240" t="s">
        <v>45</v>
      </c>
      <c r="G5084" s="240" t="s">
        <v>46</v>
      </c>
      <c r="H5084" s="16">
        <v>51101</v>
      </c>
      <c r="I5084" s="82"/>
    </row>
    <row r="5085" spans="1:9">
      <c r="A5085" s="208" t="s">
        <v>3810</v>
      </c>
      <c r="B5085" s="14">
        <v>6204</v>
      </c>
      <c r="C5085" s="239" t="s">
        <v>44</v>
      </c>
      <c r="D5085" s="240" t="s">
        <v>13</v>
      </c>
      <c r="E5085" s="240" t="s">
        <v>22</v>
      </c>
      <c r="F5085" s="240" t="s">
        <v>45</v>
      </c>
      <c r="G5085" s="240" t="s">
        <v>46</v>
      </c>
      <c r="H5085" s="16">
        <v>51101</v>
      </c>
      <c r="I5085" s="82"/>
    </row>
    <row r="5086" spans="1:9">
      <c r="A5086" s="208" t="s">
        <v>3810</v>
      </c>
      <c r="B5086" s="14">
        <v>6204</v>
      </c>
      <c r="C5086" s="239" t="s">
        <v>44</v>
      </c>
      <c r="D5086" s="240" t="s">
        <v>13</v>
      </c>
      <c r="E5086" s="240" t="s">
        <v>22</v>
      </c>
      <c r="F5086" s="240" t="s">
        <v>45</v>
      </c>
      <c r="G5086" s="240" t="s">
        <v>46</v>
      </c>
      <c r="H5086" s="16">
        <v>51101</v>
      </c>
      <c r="I5086" s="82"/>
    </row>
    <row r="5087" spans="1:9">
      <c r="A5087" s="208" t="s">
        <v>3811</v>
      </c>
      <c r="B5087" s="14">
        <v>5004</v>
      </c>
      <c r="C5087" s="239" t="s">
        <v>44</v>
      </c>
      <c r="D5087" s="240" t="s">
        <v>13</v>
      </c>
      <c r="E5087" s="240" t="s">
        <v>22</v>
      </c>
      <c r="F5087" s="240" t="s">
        <v>45</v>
      </c>
      <c r="G5087" s="240" t="s">
        <v>46</v>
      </c>
      <c r="H5087" s="16">
        <v>51101</v>
      </c>
      <c r="I5087" s="82"/>
    </row>
    <row r="5088" spans="1:9">
      <c r="A5088" s="208" t="s">
        <v>3811</v>
      </c>
      <c r="B5088" s="14">
        <v>5004</v>
      </c>
      <c r="C5088" s="239" t="s">
        <v>44</v>
      </c>
      <c r="D5088" s="240" t="s">
        <v>13</v>
      </c>
      <c r="E5088" s="240" t="s">
        <v>22</v>
      </c>
      <c r="F5088" s="240" t="s">
        <v>45</v>
      </c>
      <c r="G5088" s="240" t="s">
        <v>46</v>
      </c>
      <c r="H5088" s="16">
        <v>51101</v>
      </c>
      <c r="I5088" s="82"/>
    </row>
    <row r="5089" spans="1:9">
      <c r="A5089" s="208" t="s">
        <v>3811</v>
      </c>
      <c r="B5089" s="14">
        <v>5004</v>
      </c>
      <c r="C5089" s="239" t="s">
        <v>44</v>
      </c>
      <c r="D5089" s="240" t="s">
        <v>13</v>
      </c>
      <c r="E5089" s="240" t="s">
        <v>22</v>
      </c>
      <c r="F5089" s="240" t="s">
        <v>45</v>
      </c>
      <c r="G5089" s="240" t="s">
        <v>46</v>
      </c>
      <c r="H5089" s="16">
        <v>51101</v>
      </c>
      <c r="I5089" s="82"/>
    </row>
    <row r="5090" spans="1:9">
      <c r="A5090" s="208" t="s">
        <v>3811</v>
      </c>
      <c r="B5090" s="14">
        <v>5004</v>
      </c>
      <c r="C5090" s="239" t="s">
        <v>44</v>
      </c>
      <c r="D5090" s="240" t="s">
        <v>13</v>
      </c>
      <c r="E5090" s="240" t="s">
        <v>22</v>
      </c>
      <c r="F5090" s="240" t="s">
        <v>45</v>
      </c>
      <c r="G5090" s="240" t="s">
        <v>46</v>
      </c>
      <c r="H5090" s="16">
        <v>51101</v>
      </c>
      <c r="I5090" s="82"/>
    </row>
    <row r="5091" spans="1:9">
      <c r="A5091" s="208" t="s">
        <v>3811</v>
      </c>
      <c r="B5091" s="14">
        <v>5004</v>
      </c>
      <c r="C5091" s="239" t="s">
        <v>44</v>
      </c>
      <c r="D5091" s="240" t="s">
        <v>13</v>
      </c>
      <c r="E5091" s="240" t="s">
        <v>22</v>
      </c>
      <c r="F5091" s="240" t="s">
        <v>45</v>
      </c>
      <c r="G5091" s="240" t="s">
        <v>46</v>
      </c>
      <c r="H5091" s="16">
        <v>51101</v>
      </c>
      <c r="I5091" s="82"/>
    </row>
    <row r="5092" spans="1:9">
      <c r="A5092" s="208" t="s">
        <v>3815</v>
      </c>
      <c r="B5092" s="14">
        <v>6564</v>
      </c>
      <c r="C5092" s="239" t="s">
        <v>44</v>
      </c>
      <c r="D5092" s="240" t="s">
        <v>13</v>
      </c>
      <c r="E5092" s="240" t="s">
        <v>22</v>
      </c>
      <c r="F5092" s="240" t="s">
        <v>45</v>
      </c>
      <c r="G5092" s="240" t="s">
        <v>46</v>
      </c>
      <c r="H5092" s="16">
        <v>51101</v>
      </c>
      <c r="I5092" s="82"/>
    </row>
    <row r="5093" spans="1:9">
      <c r="A5093" s="208" t="s">
        <v>3811</v>
      </c>
      <c r="B5093" s="14">
        <v>5004</v>
      </c>
      <c r="C5093" s="241">
        <v>1</v>
      </c>
      <c r="D5093" s="240" t="s">
        <v>13</v>
      </c>
      <c r="E5093" s="240" t="s">
        <v>22</v>
      </c>
      <c r="F5093" s="240" t="s">
        <v>45</v>
      </c>
      <c r="G5093" s="240" t="s">
        <v>46</v>
      </c>
      <c r="H5093" s="16">
        <v>51101</v>
      </c>
      <c r="I5093" s="82"/>
    </row>
    <row r="5094" spans="1:9">
      <c r="A5094" s="208" t="s">
        <v>3815</v>
      </c>
      <c r="B5094" s="14">
        <v>7164</v>
      </c>
      <c r="C5094" s="241">
        <v>1</v>
      </c>
      <c r="D5094" s="240" t="s">
        <v>13</v>
      </c>
      <c r="E5094" s="240" t="s">
        <v>22</v>
      </c>
      <c r="F5094" s="240" t="s">
        <v>45</v>
      </c>
      <c r="G5094" s="240" t="s">
        <v>46</v>
      </c>
      <c r="H5094" s="16">
        <v>51101</v>
      </c>
      <c r="I5094" s="82"/>
    </row>
    <row r="5095" spans="1:9">
      <c r="A5095" s="208" t="s">
        <v>3815</v>
      </c>
      <c r="B5095" s="14">
        <v>7164</v>
      </c>
      <c r="C5095" s="239" t="s">
        <v>44</v>
      </c>
      <c r="D5095" s="240" t="s">
        <v>13</v>
      </c>
      <c r="E5095" s="240" t="s">
        <v>22</v>
      </c>
      <c r="F5095" s="240" t="s">
        <v>45</v>
      </c>
      <c r="G5095" s="240" t="s">
        <v>46</v>
      </c>
      <c r="H5095" s="16">
        <v>51101</v>
      </c>
      <c r="I5095" s="82"/>
    </row>
    <row r="5096" spans="1:9">
      <c r="A5096" s="208" t="s">
        <v>1739</v>
      </c>
      <c r="B5096" s="14">
        <v>5004</v>
      </c>
      <c r="C5096" s="239" t="s">
        <v>44</v>
      </c>
      <c r="D5096" s="240" t="s">
        <v>13</v>
      </c>
      <c r="E5096" s="240" t="s">
        <v>22</v>
      </c>
      <c r="F5096" s="240" t="s">
        <v>45</v>
      </c>
      <c r="G5096" s="240" t="s">
        <v>46</v>
      </c>
      <c r="H5096" s="16">
        <v>51101</v>
      </c>
      <c r="I5096" s="82"/>
    </row>
    <row r="5097" spans="1:9">
      <c r="A5097" s="208" t="s">
        <v>3812</v>
      </c>
      <c r="B5097" s="14">
        <v>8124</v>
      </c>
      <c r="C5097" s="241">
        <v>1</v>
      </c>
      <c r="D5097" s="240" t="s">
        <v>13</v>
      </c>
      <c r="E5097" s="240" t="s">
        <v>22</v>
      </c>
      <c r="F5097" s="240" t="s">
        <v>45</v>
      </c>
      <c r="G5097" s="240" t="s">
        <v>46</v>
      </c>
      <c r="H5097" s="16">
        <v>51101</v>
      </c>
      <c r="I5097" s="82"/>
    </row>
    <row r="5098" spans="1:9">
      <c r="A5098" s="208" t="s">
        <v>1740</v>
      </c>
      <c r="B5098" s="14">
        <v>9300</v>
      </c>
      <c r="C5098" s="239" t="s">
        <v>44</v>
      </c>
      <c r="D5098" s="240" t="s">
        <v>13</v>
      </c>
      <c r="E5098" s="240" t="s">
        <v>22</v>
      </c>
      <c r="F5098" s="240" t="s">
        <v>45</v>
      </c>
      <c r="G5098" s="240" t="s">
        <v>46</v>
      </c>
      <c r="H5098" s="16">
        <v>51101</v>
      </c>
      <c r="I5098" s="82"/>
    </row>
    <row r="5099" spans="1:9">
      <c r="A5099" s="208" t="s">
        <v>1741</v>
      </c>
      <c r="B5099" s="14">
        <v>9891.48</v>
      </c>
      <c r="C5099" s="239" t="s">
        <v>44</v>
      </c>
      <c r="D5099" s="240" t="s">
        <v>13</v>
      </c>
      <c r="E5099" s="240" t="s">
        <v>22</v>
      </c>
      <c r="F5099" s="240" t="s">
        <v>45</v>
      </c>
      <c r="G5099" s="240" t="s">
        <v>46</v>
      </c>
      <c r="H5099" s="16">
        <v>51101</v>
      </c>
      <c r="I5099" s="82"/>
    </row>
    <row r="5100" spans="1:9">
      <c r="A5100" s="208" t="s">
        <v>1742</v>
      </c>
      <c r="B5100" s="14">
        <v>8938.32</v>
      </c>
      <c r="C5100" s="241">
        <v>1</v>
      </c>
      <c r="D5100" s="240" t="s">
        <v>13</v>
      </c>
      <c r="E5100" s="240" t="s">
        <v>22</v>
      </c>
      <c r="F5100" s="240" t="s">
        <v>45</v>
      </c>
      <c r="G5100" s="240" t="s">
        <v>46</v>
      </c>
      <c r="H5100" s="16">
        <v>51101</v>
      </c>
      <c r="I5100" s="82"/>
    </row>
    <row r="5101" spans="1:9" ht="15" customHeight="1">
      <c r="A5101" s="208" t="s">
        <v>1743</v>
      </c>
      <c r="B5101" s="14">
        <v>6564</v>
      </c>
      <c r="C5101" s="241">
        <v>1</v>
      </c>
      <c r="D5101" s="240" t="s">
        <v>13</v>
      </c>
      <c r="E5101" s="240" t="s">
        <v>22</v>
      </c>
      <c r="F5101" s="240" t="s">
        <v>45</v>
      </c>
      <c r="G5101" s="240" t="s">
        <v>46</v>
      </c>
      <c r="H5101" s="16">
        <v>51101</v>
      </c>
      <c r="I5101" s="82"/>
    </row>
    <row r="5102" spans="1:9" ht="15" customHeight="1">
      <c r="A5102" s="208" t="s">
        <v>1743</v>
      </c>
      <c r="B5102" s="14">
        <v>7164</v>
      </c>
      <c r="C5102" s="241">
        <v>1</v>
      </c>
      <c r="D5102" s="240" t="s">
        <v>13</v>
      </c>
      <c r="E5102" s="240" t="s">
        <v>22</v>
      </c>
      <c r="F5102" s="240" t="s">
        <v>45</v>
      </c>
      <c r="G5102" s="240" t="s">
        <v>46</v>
      </c>
      <c r="H5102" s="16">
        <v>51101</v>
      </c>
      <c r="I5102" s="82"/>
    </row>
    <row r="5103" spans="1:9" ht="15" customHeight="1">
      <c r="A5103" s="208" t="s">
        <v>1744</v>
      </c>
      <c r="B5103" s="14">
        <v>8938.32</v>
      </c>
      <c r="C5103" s="241">
        <v>1</v>
      </c>
      <c r="D5103" s="240" t="s">
        <v>13</v>
      </c>
      <c r="E5103" s="240" t="s">
        <v>22</v>
      </c>
      <c r="F5103" s="240" t="s">
        <v>45</v>
      </c>
      <c r="G5103" s="240" t="s">
        <v>46</v>
      </c>
      <c r="H5103" s="16">
        <v>51101</v>
      </c>
      <c r="I5103" s="82"/>
    </row>
    <row r="5104" spans="1:9" ht="15" customHeight="1">
      <c r="A5104" s="208" t="s">
        <v>1745</v>
      </c>
      <c r="B5104" s="14">
        <v>8938.32</v>
      </c>
      <c r="C5104" s="241">
        <v>1</v>
      </c>
      <c r="D5104" s="240" t="s">
        <v>13</v>
      </c>
      <c r="E5104" s="240" t="s">
        <v>22</v>
      </c>
      <c r="F5104" s="240" t="s">
        <v>45</v>
      </c>
      <c r="G5104" s="240" t="s">
        <v>46</v>
      </c>
      <c r="H5104" s="16">
        <v>51101</v>
      </c>
      <c r="I5104" s="82"/>
    </row>
    <row r="5105" spans="1:9" ht="15" customHeight="1">
      <c r="A5105" s="208" t="s">
        <v>1746</v>
      </c>
      <c r="B5105" s="14">
        <v>5604</v>
      </c>
      <c r="C5105" s="241">
        <v>1</v>
      </c>
      <c r="D5105" s="240" t="s">
        <v>13</v>
      </c>
      <c r="E5105" s="240" t="s">
        <v>22</v>
      </c>
      <c r="F5105" s="240" t="s">
        <v>45</v>
      </c>
      <c r="G5105" s="240" t="s">
        <v>46</v>
      </c>
      <c r="H5105" s="16">
        <v>51101</v>
      </c>
      <c r="I5105" s="82"/>
    </row>
    <row r="5106" spans="1:9" ht="15" customHeight="1">
      <c r="A5106" s="208" t="s">
        <v>3816</v>
      </c>
      <c r="B5106" s="14">
        <v>8400</v>
      </c>
      <c r="C5106" s="241">
        <v>1</v>
      </c>
      <c r="D5106" s="240" t="s">
        <v>13</v>
      </c>
      <c r="E5106" s="240" t="s">
        <v>22</v>
      </c>
      <c r="F5106" s="240" t="s">
        <v>45</v>
      </c>
      <c r="G5106" s="240" t="s">
        <v>46</v>
      </c>
      <c r="H5106" s="16">
        <v>51101</v>
      </c>
      <c r="I5106" s="82"/>
    </row>
    <row r="5107" spans="1:9" ht="15" customHeight="1">
      <c r="A5107" s="208" t="s">
        <v>344</v>
      </c>
      <c r="B5107" s="14">
        <v>9840</v>
      </c>
      <c r="C5107" s="239" t="s">
        <v>44</v>
      </c>
      <c r="D5107" s="240" t="s">
        <v>13</v>
      </c>
      <c r="E5107" s="240" t="s">
        <v>22</v>
      </c>
      <c r="F5107" s="240" t="s">
        <v>45</v>
      </c>
      <c r="G5107" s="240" t="s">
        <v>46</v>
      </c>
      <c r="H5107" s="16">
        <v>51101</v>
      </c>
      <c r="I5107" s="82"/>
    </row>
    <row r="5108" spans="1:9" ht="15" customHeight="1">
      <c r="A5108" s="208" t="s">
        <v>3817</v>
      </c>
      <c r="B5108" s="14">
        <v>8972.64</v>
      </c>
      <c r="C5108" s="241">
        <v>1</v>
      </c>
      <c r="D5108" s="240" t="s">
        <v>13</v>
      </c>
      <c r="E5108" s="240" t="s">
        <v>22</v>
      </c>
      <c r="F5108" s="240" t="s">
        <v>45</v>
      </c>
      <c r="G5108" s="240" t="s">
        <v>46</v>
      </c>
      <c r="H5108" s="16">
        <v>51101</v>
      </c>
      <c r="I5108" s="82"/>
    </row>
    <row r="5109" spans="1:9" ht="15" customHeight="1">
      <c r="A5109" s="208" t="s">
        <v>1747</v>
      </c>
      <c r="B5109" s="14">
        <v>7164</v>
      </c>
      <c r="C5109" s="241">
        <v>1</v>
      </c>
      <c r="D5109" s="240" t="s">
        <v>13</v>
      </c>
      <c r="E5109" s="240" t="s">
        <v>22</v>
      </c>
      <c r="F5109" s="240" t="s">
        <v>45</v>
      </c>
      <c r="G5109" s="240" t="s">
        <v>46</v>
      </c>
      <c r="H5109" s="16">
        <v>51101</v>
      </c>
      <c r="I5109" s="82"/>
    </row>
    <row r="5110" spans="1:9" ht="14.25" customHeight="1">
      <c r="A5110" s="208" t="s">
        <v>1748</v>
      </c>
      <c r="B5110" s="14">
        <v>8972.64</v>
      </c>
      <c r="C5110" s="241">
        <v>1</v>
      </c>
      <c r="D5110" s="240" t="s">
        <v>13</v>
      </c>
      <c r="E5110" s="240" t="s">
        <v>22</v>
      </c>
      <c r="F5110" s="240" t="s">
        <v>45</v>
      </c>
      <c r="G5110" s="240" t="s">
        <v>46</v>
      </c>
      <c r="H5110" s="16">
        <v>51101</v>
      </c>
      <c r="I5110" s="82"/>
    </row>
    <row r="5111" spans="1:9">
      <c r="A5111" s="208" t="s">
        <v>1749</v>
      </c>
      <c r="B5111" s="14">
        <v>10500</v>
      </c>
      <c r="C5111" s="241">
        <v>1</v>
      </c>
      <c r="D5111" s="240" t="s">
        <v>13</v>
      </c>
      <c r="E5111" s="240" t="s">
        <v>22</v>
      </c>
      <c r="F5111" s="240" t="s">
        <v>45</v>
      </c>
      <c r="G5111" s="240" t="s">
        <v>46</v>
      </c>
      <c r="H5111" s="16">
        <v>51101</v>
      </c>
      <c r="I5111" s="82"/>
    </row>
    <row r="5112" spans="1:9">
      <c r="A5112" s="208" t="s">
        <v>1750</v>
      </c>
      <c r="B5112" s="14">
        <v>8400</v>
      </c>
      <c r="C5112" s="241">
        <v>1</v>
      </c>
      <c r="D5112" s="240" t="s">
        <v>13</v>
      </c>
      <c r="E5112" s="240" t="s">
        <v>22</v>
      </c>
      <c r="F5112" s="240" t="s">
        <v>45</v>
      </c>
      <c r="G5112" s="240" t="s">
        <v>46</v>
      </c>
      <c r="H5112" s="16">
        <v>51101</v>
      </c>
      <c r="I5112" s="82"/>
    </row>
    <row r="5113" spans="1:9">
      <c r="A5113" s="208" t="s">
        <v>3818</v>
      </c>
      <c r="B5113" s="14">
        <v>6204</v>
      </c>
      <c r="C5113" s="239" t="s">
        <v>44</v>
      </c>
      <c r="D5113" s="240" t="s">
        <v>13</v>
      </c>
      <c r="E5113" s="240" t="s">
        <v>22</v>
      </c>
      <c r="F5113" s="240" t="s">
        <v>45</v>
      </c>
      <c r="G5113" s="240" t="s">
        <v>46</v>
      </c>
      <c r="H5113" s="16">
        <v>51101</v>
      </c>
      <c r="I5113" s="82"/>
    </row>
    <row r="5114" spans="1:9">
      <c r="A5114" s="208" t="s">
        <v>1751</v>
      </c>
      <c r="B5114" s="14">
        <v>8208</v>
      </c>
      <c r="C5114" s="241">
        <v>1</v>
      </c>
      <c r="D5114" s="240" t="s">
        <v>13</v>
      </c>
      <c r="E5114" s="240" t="s">
        <v>22</v>
      </c>
      <c r="F5114" s="240" t="s">
        <v>45</v>
      </c>
      <c r="G5114" s="240" t="s">
        <v>46</v>
      </c>
      <c r="H5114" s="16">
        <v>51101</v>
      </c>
      <c r="I5114" s="82"/>
    </row>
    <row r="5115" spans="1:9">
      <c r="A5115" s="208" t="s">
        <v>1752</v>
      </c>
      <c r="B5115" s="14">
        <v>6000</v>
      </c>
      <c r="C5115" s="241">
        <v>1</v>
      </c>
      <c r="D5115" s="240" t="s">
        <v>13</v>
      </c>
      <c r="E5115" s="240" t="s">
        <v>22</v>
      </c>
      <c r="F5115" s="240" t="s">
        <v>45</v>
      </c>
      <c r="G5115" s="240" t="s">
        <v>46</v>
      </c>
      <c r="H5115" s="16">
        <v>51101</v>
      </c>
      <c r="I5115" s="82"/>
    </row>
    <row r="5116" spans="1:9">
      <c r="A5116" s="208" t="s">
        <v>3819</v>
      </c>
      <c r="B5116" s="14">
        <v>7164</v>
      </c>
      <c r="C5116" s="241">
        <v>1</v>
      </c>
      <c r="D5116" s="240" t="s">
        <v>13</v>
      </c>
      <c r="E5116" s="240" t="s">
        <v>22</v>
      </c>
      <c r="F5116" s="240" t="s">
        <v>45</v>
      </c>
      <c r="G5116" s="240" t="s">
        <v>46</v>
      </c>
      <c r="H5116" s="16">
        <v>51101</v>
      </c>
      <c r="I5116" s="82"/>
    </row>
    <row r="5117" spans="1:9">
      <c r="A5117" s="208" t="s">
        <v>3820</v>
      </c>
      <c r="B5117" s="14">
        <v>5004</v>
      </c>
      <c r="C5117" s="241">
        <v>1</v>
      </c>
      <c r="D5117" s="240" t="s">
        <v>13</v>
      </c>
      <c r="E5117" s="240" t="s">
        <v>22</v>
      </c>
      <c r="F5117" s="240" t="s">
        <v>45</v>
      </c>
      <c r="G5117" s="240" t="s">
        <v>46</v>
      </c>
      <c r="H5117" s="16">
        <v>51101</v>
      </c>
      <c r="I5117" s="83">
        <f>B5015+B5016+B5020+B5021+B5022+B5023+B5024+B5025+B5027+B5028+B5029+B5033+B5034+B5035+B5036+B5037+B5038+B5039+B5040+B5041+B5042+B5043+B5044+B5045+B5046+B5047+B5048+B5049+B5050+B5051+B5052+B5053+B5054+B5055+B5056+B5057+B5068+B5069+B5070+B5071+B5072+B5073+B5074+B5075+B5076+B5077+B5078+B5079+B5080+B5081+B5082+B5083+B5084+B5089+B5090+B5092+B5093+B5096+B5097+B5098+B5101+B5106+B5107+B5110+B5112+B5113+B5117+B5026+B5085+B5086+B5088+B5091+B5105+B5104+B5103+B5058+B5059+B5087+B5100+B5111+B5017+B5019+B5114+B5032+B5094+B5095+B5099+B5018+B5030+B5031+B5060+B5061+B5062+B5063+B5064+B5065+B5066+B5067+B5102+B5108+B5109+B5115+B5116</f>
        <v>749814</v>
      </c>
    </row>
    <row r="5118" spans="1:9">
      <c r="A5118" s="208" t="s">
        <v>3043</v>
      </c>
      <c r="B5118" s="14">
        <v>1000</v>
      </c>
      <c r="C5118" s="239" t="s">
        <v>44</v>
      </c>
      <c r="D5118" s="240" t="s">
        <v>13</v>
      </c>
      <c r="E5118" s="240" t="s">
        <v>22</v>
      </c>
      <c r="F5118" s="240" t="s">
        <v>44</v>
      </c>
      <c r="G5118" s="240" t="s">
        <v>3291</v>
      </c>
      <c r="H5118" s="16">
        <v>51103</v>
      </c>
      <c r="I5118" s="82"/>
    </row>
    <row r="5119" spans="1:9">
      <c r="A5119" s="206" t="s">
        <v>3044</v>
      </c>
      <c r="B5119" s="14">
        <v>825</v>
      </c>
      <c r="C5119" s="241">
        <v>1</v>
      </c>
      <c r="D5119" s="240" t="s">
        <v>13</v>
      </c>
      <c r="E5119" s="240" t="s">
        <v>22</v>
      </c>
      <c r="F5119" s="240" t="s">
        <v>44</v>
      </c>
      <c r="G5119" s="240" t="s">
        <v>3291</v>
      </c>
      <c r="H5119" s="16">
        <v>51103</v>
      </c>
      <c r="I5119" s="82"/>
    </row>
    <row r="5120" spans="1:9">
      <c r="A5120" s="206" t="s">
        <v>3904</v>
      </c>
      <c r="B5120" s="14">
        <v>500</v>
      </c>
      <c r="C5120" s="239" t="s">
        <v>44</v>
      </c>
      <c r="D5120" s="240" t="s">
        <v>13</v>
      </c>
      <c r="E5120" s="240" t="s">
        <v>22</v>
      </c>
      <c r="F5120" s="240" t="s">
        <v>44</v>
      </c>
      <c r="G5120" s="240" t="s">
        <v>3291</v>
      </c>
      <c r="H5120" s="16">
        <v>51103</v>
      </c>
      <c r="I5120" s="82"/>
    </row>
    <row r="5121" spans="1:9">
      <c r="A5121" s="206" t="s">
        <v>2904</v>
      </c>
      <c r="B5121" s="14">
        <v>517</v>
      </c>
      <c r="C5121" s="239" t="s">
        <v>44</v>
      </c>
      <c r="D5121" s="240" t="s">
        <v>13</v>
      </c>
      <c r="E5121" s="240" t="s">
        <v>22</v>
      </c>
      <c r="F5121" s="240" t="s">
        <v>44</v>
      </c>
      <c r="G5121" s="240" t="s">
        <v>3291</v>
      </c>
      <c r="H5121" s="16">
        <v>51103</v>
      </c>
      <c r="I5121" s="82"/>
    </row>
    <row r="5122" spans="1:9">
      <c r="A5122" s="208" t="s">
        <v>3952</v>
      </c>
      <c r="B5122" s="14">
        <v>547</v>
      </c>
      <c r="C5122" s="239" t="s">
        <v>44</v>
      </c>
      <c r="D5122" s="240" t="s">
        <v>13</v>
      </c>
      <c r="E5122" s="240" t="s">
        <v>22</v>
      </c>
      <c r="F5122" s="240" t="s">
        <v>44</v>
      </c>
      <c r="G5122" s="240" t="s">
        <v>3291</v>
      </c>
      <c r="H5122" s="16">
        <v>51103</v>
      </c>
      <c r="I5122" s="82"/>
    </row>
    <row r="5123" spans="1:9">
      <c r="A5123" s="208" t="s">
        <v>3045</v>
      </c>
      <c r="B5123" s="14">
        <v>700</v>
      </c>
      <c r="C5123" s="239" t="s">
        <v>44</v>
      </c>
      <c r="D5123" s="240" t="s">
        <v>13</v>
      </c>
      <c r="E5123" s="240" t="s">
        <v>22</v>
      </c>
      <c r="F5123" s="240" t="s">
        <v>44</v>
      </c>
      <c r="G5123" s="240" t="s">
        <v>3291</v>
      </c>
      <c r="H5123" s="16">
        <v>51103</v>
      </c>
      <c r="I5123" s="82"/>
    </row>
    <row r="5124" spans="1:9" ht="14.25" customHeight="1">
      <c r="A5124" s="208" t="s">
        <v>3046</v>
      </c>
      <c r="B5124" s="14">
        <v>842</v>
      </c>
      <c r="C5124" s="241">
        <v>1</v>
      </c>
      <c r="D5124" s="240" t="s">
        <v>13</v>
      </c>
      <c r="E5124" s="240" t="s">
        <v>22</v>
      </c>
      <c r="F5124" s="240" t="s">
        <v>44</v>
      </c>
      <c r="G5124" s="240" t="s">
        <v>3291</v>
      </c>
      <c r="H5124" s="16">
        <v>51103</v>
      </c>
      <c r="I5124" s="82"/>
    </row>
    <row r="5125" spans="1:9">
      <c r="A5125" s="208" t="s">
        <v>3047</v>
      </c>
      <c r="B5125" s="14">
        <v>824.29</v>
      </c>
      <c r="C5125" s="239" t="s">
        <v>44</v>
      </c>
      <c r="D5125" s="240" t="s">
        <v>13</v>
      </c>
      <c r="E5125" s="240" t="s">
        <v>22</v>
      </c>
      <c r="F5125" s="240" t="s">
        <v>44</v>
      </c>
      <c r="G5125" s="240" t="s">
        <v>3291</v>
      </c>
      <c r="H5125" s="16">
        <v>51103</v>
      </c>
      <c r="I5125" s="82"/>
    </row>
    <row r="5126" spans="1:9">
      <c r="A5126" s="208" t="s">
        <v>3048</v>
      </c>
      <c r="B5126" s="14">
        <v>677</v>
      </c>
      <c r="C5126" s="241">
        <v>1</v>
      </c>
      <c r="D5126" s="240" t="s">
        <v>13</v>
      </c>
      <c r="E5126" s="240" t="s">
        <v>22</v>
      </c>
      <c r="F5126" s="240" t="s">
        <v>44</v>
      </c>
      <c r="G5126" s="240" t="s">
        <v>3291</v>
      </c>
      <c r="H5126" s="16">
        <v>51103</v>
      </c>
      <c r="I5126" s="82"/>
    </row>
    <row r="5127" spans="1:9">
      <c r="A5127" s="208" t="s">
        <v>3048</v>
      </c>
      <c r="B5127" s="14">
        <v>677</v>
      </c>
      <c r="C5127" s="241">
        <v>1</v>
      </c>
      <c r="D5127" s="240" t="s">
        <v>13</v>
      </c>
      <c r="E5127" s="240" t="s">
        <v>22</v>
      </c>
      <c r="F5127" s="240" t="s">
        <v>44</v>
      </c>
      <c r="G5127" s="240" t="s">
        <v>3291</v>
      </c>
      <c r="H5127" s="16">
        <v>51103</v>
      </c>
      <c r="I5127" s="82"/>
    </row>
    <row r="5128" spans="1:9">
      <c r="A5128" s="208" t="s">
        <v>3049</v>
      </c>
      <c r="B5128" s="14">
        <v>597</v>
      </c>
      <c r="C5128" s="241">
        <v>1</v>
      </c>
      <c r="D5128" s="240" t="s">
        <v>13</v>
      </c>
      <c r="E5128" s="240" t="s">
        <v>22</v>
      </c>
      <c r="F5128" s="240" t="s">
        <v>44</v>
      </c>
      <c r="G5128" s="240" t="s">
        <v>3291</v>
      </c>
      <c r="H5128" s="16">
        <v>51103</v>
      </c>
      <c r="I5128" s="82"/>
    </row>
    <row r="5129" spans="1:9">
      <c r="A5129" s="208" t="s">
        <v>3049</v>
      </c>
      <c r="B5129" s="14">
        <v>497</v>
      </c>
      <c r="C5129" s="241">
        <v>1</v>
      </c>
      <c r="D5129" s="240" t="s">
        <v>13</v>
      </c>
      <c r="E5129" s="240" t="s">
        <v>22</v>
      </c>
      <c r="F5129" s="240" t="s">
        <v>44</v>
      </c>
      <c r="G5129" s="240" t="s">
        <v>3291</v>
      </c>
      <c r="H5129" s="16">
        <v>51103</v>
      </c>
      <c r="I5129" s="82"/>
    </row>
    <row r="5130" spans="1:9">
      <c r="A5130" s="208" t="s">
        <v>3050</v>
      </c>
      <c r="B5130" s="14">
        <v>799.15</v>
      </c>
      <c r="C5130" s="239" t="s">
        <v>44</v>
      </c>
      <c r="D5130" s="240" t="s">
        <v>13</v>
      </c>
      <c r="E5130" s="240" t="s">
        <v>22</v>
      </c>
      <c r="F5130" s="240" t="s">
        <v>44</v>
      </c>
      <c r="G5130" s="240" t="s">
        <v>3291</v>
      </c>
      <c r="H5130" s="16">
        <v>51103</v>
      </c>
      <c r="I5130" s="82"/>
    </row>
    <row r="5131" spans="1:9">
      <c r="A5131" s="208" t="s">
        <v>3050</v>
      </c>
      <c r="B5131" s="14">
        <v>799.15</v>
      </c>
      <c r="C5131" s="241">
        <v>1</v>
      </c>
      <c r="D5131" s="240" t="s">
        <v>13</v>
      </c>
      <c r="E5131" s="240" t="s">
        <v>22</v>
      </c>
      <c r="F5131" s="240" t="s">
        <v>44</v>
      </c>
      <c r="G5131" s="240" t="s">
        <v>3291</v>
      </c>
      <c r="H5131" s="16">
        <v>51103</v>
      </c>
      <c r="I5131" s="82"/>
    </row>
    <row r="5132" spans="1:9">
      <c r="A5132" s="208" t="s">
        <v>3050</v>
      </c>
      <c r="B5132" s="14">
        <v>751.72</v>
      </c>
      <c r="C5132" s="239" t="s">
        <v>44</v>
      </c>
      <c r="D5132" s="240" t="s">
        <v>13</v>
      </c>
      <c r="E5132" s="240" t="s">
        <v>22</v>
      </c>
      <c r="F5132" s="240" t="s">
        <v>44</v>
      </c>
      <c r="G5132" s="240" t="s">
        <v>3291</v>
      </c>
      <c r="H5132" s="16">
        <v>51103</v>
      </c>
      <c r="I5132" s="82"/>
    </row>
    <row r="5133" spans="1:9">
      <c r="A5133" s="208" t="s">
        <v>3953</v>
      </c>
      <c r="B5133" s="14">
        <v>597</v>
      </c>
      <c r="C5133" s="239" t="s">
        <v>44</v>
      </c>
      <c r="D5133" s="240" t="s">
        <v>13</v>
      </c>
      <c r="E5133" s="240" t="s">
        <v>22</v>
      </c>
      <c r="F5133" s="240" t="s">
        <v>44</v>
      </c>
      <c r="G5133" s="240" t="s">
        <v>3291</v>
      </c>
      <c r="H5133" s="16">
        <v>51103</v>
      </c>
      <c r="I5133" s="82"/>
    </row>
    <row r="5134" spans="1:9">
      <c r="A5134" s="208" t="s">
        <v>3953</v>
      </c>
      <c r="B5134" s="14">
        <v>597</v>
      </c>
      <c r="C5134" s="239" t="s">
        <v>44</v>
      </c>
      <c r="D5134" s="240" t="s">
        <v>13</v>
      </c>
      <c r="E5134" s="240" t="s">
        <v>22</v>
      </c>
      <c r="F5134" s="240" t="s">
        <v>44</v>
      </c>
      <c r="G5134" s="240" t="s">
        <v>3291</v>
      </c>
      <c r="H5134" s="16">
        <v>51103</v>
      </c>
      <c r="I5134" s="82"/>
    </row>
    <row r="5135" spans="1:9">
      <c r="A5135" s="208" t="s">
        <v>3955</v>
      </c>
      <c r="B5135" s="14">
        <v>647</v>
      </c>
      <c r="C5135" s="239" t="s">
        <v>44</v>
      </c>
      <c r="D5135" s="240" t="s">
        <v>13</v>
      </c>
      <c r="E5135" s="240" t="s">
        <v>22</v>
      </c>
      <c r="F5135" s="240" t="s">
        <v>44</v>
      </c>
      <c r="G5135" s="240" t="s">
        <v>3291</v>
      </c>
      <c r="H5135" s="16">
        <v>51103</v>
      </c>
      <c r="I5135" s="82"/>
    </row>
    <row r="5136" spans="1:9">
      <c r="A5136" s="208" t="s">
        <v>3954</v>
      </c>
      <c r="B5136" s="14">
        <v>497</v>
      </c>
      <c r="C5136" s="239" t="s">
        <v>44</v>
      </c>
      <c r="D5136" s="240" t="s">
        <v>13</v>
      </c>
      <c r="E5136" s="240" t="s">
        <v>22</v>
      </c>
      <c r="F5136" s="240" t="s">
        <v>44</v>
      </c>
      <c r="G5136" s="240" t="s">
        <v>3291</v>
      </c>
      <c r="H5136" s="16">
        <v>51103</v>
      </c>
      <c r="I5136" s="82"/>
    </row>
    <row r="5137" spans="1:9">
      <c r="A5137" s="208" t="s">
        <v>3051</v>
      </c>
      <c r="B5137" s="14">
        <v>500</v>
      </c>
      <c r="C5137" s="239" t="s">
        <v>44</v>
      </c>
      <c r="D5137" s="240" t="s">
        <v>13</v>
      </c>
      <c r="E5137" s="240" t="s">
        <v>22</v>
      </c>
      <c r="F5137" s="240" t="s">
        <v>44</v>
      </c>
      <c r="G5137" s="240" t="s">
        <v>3291</v>
      </c>
      <c r="H5137" s="16">
        <v>51103</v>
      </c>
      <c r="I5137" s="82"/>
    </row>
    <row r="5138" spans="1:9">
      <c r="A5138" s="208" t="s">
        <v>3052</v>
      </c>
      <c r="B5138" s="14">
        <v>677</v>
      </c>
      <c r="C5138" s="241">
        <v>1</v>
      </c>
      <c r="D5138" s="240" t="s">
        <v>13</v>
      </c>
      <c r="E5138" s="240" t="s">
        <v>22</v>
      </c>
      <c r="F5138" s="240" t="s">
        <v>44</v>
      </c>
      <c r="G5138" s="240" t="s">
        <v>3291</v>
      </c>
      <c r="H5138" s="16">
        <v>51103</v>
      </c>
      <c r="I5138" s="82"/>
    </row>
    <row r="5139" spans="1:9">
      <c r="A5139" s="208" t="s">
        <v>3053</v>
      </c>
      <c r="B5139" s="14">
        <v>547</v>
      </c>
      <c r="C5139" s="241">
        <v>1</v>
      </c>
      <c r="D5139" s="240" t="s">
        <v>13</v>
      </c>
      <c r="E5139" s="240" t="s">
        <v>22</v>
      </c>
      <c r="F5139" s="240" t="s">
        <v>44</v>
      </c>
      <c r="G5139" s="240" t="s">
        <v>3291</v>
      </c>
      <c r="H5139" s="16">
        <v>51103</v>
      </c>
      <c r="I5139" s="82"/>
    </row>
    <row r="5140" spans="1:9">
      <c r="A5140" s="208" t="s">
        <v>3054</v>
      </c>
      <c r="B5140" s="14">
        <v>744.86</v>
      </c>
      <c r="C5140" s="239" t="s">
        <v>44</v>
      </c>
      <c r="D5140" s="240" t="s">
        <v>13</v>
      </c>
      <c r="E5140" s="240" t="s">
        <v>22</v>
      </c>
      <c r="F5140" s="240" t="s">
        <v>44</v>
      </c>
      <c r="G5140" s="240" t="s">
        <v>3291</v>
      </c>
      <c r="H5140" s="16">
        <v>51103</v>
      </c>
      <c r="I5140" s="82"/>
    </row>
    <row r="5141" spans="1:9">
      <c r="A5141" s="208" t="s">
        <v>3054</v>
      </c>
      <c r="B5141" s="14">
        <v>744.86</v>
      </c>
      <c r="C5141" s="241">
        <v>1</v>
      </c>
      <c r="D5141" s="240" t="s">
        <v>13</v>
      </c>
      <c r="E5141" s="240" t="s">
        <v>22</v>
      </c>
      <c r="F5141" s="240" t="s">
        <v>44</v>
      </c>
      <c r="G5141" s="240" t="s">
        <v>3291</v>
      </c>
      <c r="H5141" s="16">
        <v>51103</v>
      </c>
      <c r="I5141" s="82"/>
    </row>
    <row r="5142" spans="1:9">
      <c r="A5142" s="208" t="s">
        <v>3055</v>
      </c>
      <c r="B5142" s="14">
        <v>744.86</v>
      </c>
      <c r="C5142" s="239" t="s">
        <v>44</v>
      </c>
      <c r="D5142" s="240" t="s">
        <v>13</v>
      </c>
      <c r="E5142" s="240" t="s">
        <v>22</v>
      </c>
      <c r="F5142" s="240" t="s">
        <v>44</v>
      </c>
      <c r="G5142" s="240" t="s">
        <v>3291</v>
      </c>
      <c r="H5142" s="16">
        <v>51103</v>
      </c>
      <c r="I5142" s="82"/>
    </row>
    <row r="5143" spans="1:9" ht="15" customHeight="1">
      <c r="A5143" s="208" t="s">
        <v>3056</v>
      </c>
      <c r="B5143" s="14">
        <v>677</v>
      </c>
      <c r="C5143" s="241">
        <v>1</v>
      </c>
      <c r="D5143" s="240" t="s">
        <v>13</v>
      </c>
      <c r="E5143" s="240" t="s">
        <v>22</v>
      </c>
      <c r="F5143" s="240" t="s">
        <v>44</v>
      </c>
      <c r="G5143" s="240" t="s">
        <v>3291</v>
      </c>
      <c r="H5143" s="16">
        <v>51103</v>
      </c>
      <c r="I5143" s="82"/>
    </row>
    <row r="5144" spans="1:9">
      <c r="A5144" s="208" t="s">
        <v>3056</v>
      </c>
      <c r="B5144" s="14">
        <v>677</v>
      </c>
      <c r="C5144" s="241">
        <v>1</v>
      </c>
      <c r="D5144" s="240" t="s">
        <v>13</v>
      </c>
      <c r="E5144" s="240" t="s">
        <v>22</v>
      </c>
      <c r="F5144" s="240" t="s">
        <v>44</v>
      </c>
      <c r="G5144" s="240" t="s">
        <v>3291</v>
      </c>
      <c r="H5144" s="16">
        <v>51103</v>
      </c>
      <c r="I5144" s="82"/>
    </row>
    <row r="5145" spans="1:9">
      <c r="A5145" s="208" t="s">
        <v>3056</v>
      </c>
      <c r="B5145" s="14">
        <v>677</v>
      </c>
      <c r="C5145" s="241">
        <v>1</v>
      </c>
      <c r="D5145" s="240" t="s">
        <v>13</v>
      </c>
      <c r="E5145" s="240" t="s">
        <v>22</v>
      </c>
      <c r="F5145" s="240" t="s">
        <v>44</v>
      </c>
      <c r="G5145" s="240" t="s">
        <v>3291</v>
      </c>
      <c r="H5145" s="16">
        <v>51103</v>
      </c>
      <c r="I5145" s="82"/>
    </row>
    <row r="5146" spans="1:9" ht="15.75" customHeight="1">
      <c r="A5146" s="208" t="s">
        <v>3057</v>
      </c>
      <c r="B5146" s="14">
        <v>597</v>
      </c>
      <c r="C5146" s="241">
        <v>1</v>
      </c>
      <c r="D5146" s="240" t="s">
        <v>13</v>
      </c>
      <c r="E5146" s="240" t="s">
        <v>22</v>
      </c>
      <c r="F5146" s="240" t="s">
        <v>44</v>
      </c>
      <c r="G5146" s="240" t="s">
        <v>3291</v>
      </c>
      <c r="H5146" s="16">
        <v>51103</v>
      </c>
      <c r="I5146" s="82"/>
    </row>
    <row r="5147" spans="1:9" ht="15.75" customHeight="1">
      <c r="A5147" s="208" t="s">
        <v>3057</v>
      </c>
      <c r="B5147" s="14">
        <v>597</v>
      </c>
      <c r="C5147" s="241">
        <v>1</v>
      </c>
      <c r="D5147" s="240" t="s">
        <v>13</v>
      </c>
      <c r="E5147" s="240" t="s">
        <v>22</v>
      </c>
      <c r="F5147" s="240" t="s">
        <v>44</v>
      </c>
      <c r="G5147" s="240" t="s">
        <v>3291</v>
      </c>
      <c r="H5147" s="16">
        <v>51103</v>
      </c>
      <c r="I5147" s="82"/>
    </row>
    <row r="5148" spans="1:9" ht="15.75" customHeight="1">
      <c r="A5148" s="208" t="s">
        <v>3058</v>
      </c>
      <c r="B5148" s="14">
        <v>597</v>
      </c>
      <c r="C5148" s="239" t="s">
        <v>44</v>
      </c>
      <c r="D5148" s="240" t="s">
        <v>13</v>
      </c>
      <c r="E5148" s="240" t="s">
        <v>22</v>
      </c>
      <c r="F5148" s="240" t="s">
        <v>44</v>
      </c>
      <c r="G5148" s="240" t="s">
        <v>3291</v>
      </c>
      <c r="H5148" s="16">
        <v>51103</v>
      </c>
      <c r="I5148" s="82"/>
    </row>
    <row r="5149" spans="1:9" ht="15.75" customHeight="1">
      <c r="A5149" s="208" t="s">
        <v>3058</v>
      </c>
      <c r="B5149" s="14">
        <v>597</v>
      </c>
      <c r="C5149" s="239" t="s">
        <v>44</v>
      </c>
      <c r="D5149" s="240" t="s">
        <v>13</v>
      </c>
      <c r="E5149" s="240" t="s">
        <v>22</v>
      </c>
      <c r="F5149" s="240" t="s">
        <v>44</v>
      </c>
      <c r="G5149" s="240" t="s">
        <v>3291</v>
      </c>
      <c r="H5149" s="16">
        <v>51103</v>
      </c>
      <c r="I5149" s="82"/>
    </row>
    <row r="5150" spans="1:9" ht="15.75" customHeight="1">
      <c r="A5150" s="208" t="s">
        <v>3058</v>
      </c>
      <c r="B5150" s="14">
        <v>597</v>
      </c>
      <c r="C5150" s="241">
        <v>1</v>
      </c>
      <c r="D5150" s="240" t="s">
        <v>13</v>
      </c>
      <c r="E5150" s="240" t="s">
        <v>22</v>
      </c>
      <c r="F5150" s="240" t="s">
        <v>44</v>
      </c>
      <c r="G5150" s="240" t="s">
        <v>3291</v>
      </c>
      <c r="H5150" s="16">
        <v>51103</v>
      </c>
      <c r="I5150" s="82"/>
    </row>
    <row r="5151" spans="1:9" ht="15.75" customHeight="1">
      <c r="A5151" s="208" t="s">
        <v>3058</v>
      </c>
      <c r="B5151" s="14">
        <v>597</v>
      </c>
      <c r="C5151" s="239" t="s">
        <v>44</v>
      </c>
      <c r="D5151" s="240" t="s">
        <v>13</v>
      </c>
      <c r="E5151" s="240" t="s">
        <v>22</v>
      </c>
      <c r="F5151" s="240" t="s">
        <v>44</v>
      </c>
      <c r="G5151" s="240" t="s">
        <v>3291</v>
      </c>
      <c r="H5151" s="16">
        <v>51103</v>
      </c>
      <c r="I5151" s="82"/>
    </row>
    <row r="5152" spans="1:9" ht="15.75" customHeight="1">
      <c r="A5152" s="208" t="s">
        <v>3059</v>
      </c>
      <c r="B5152" s="14">
        <v>547</v>
      </c>
      <c r="C5152" s="241">
        <v>1</v>
      </c>
      <c r="D5152" s="240" t="s">
        <v>13</v>
      </c>
      <c r="E5152" s="240" t="s">
        <v>22</v>
      </c>
      <c r="F5152" s="240" t="s">
        <v>44</v>
      </c>
      <c r="G5152" s="240" t="s">
        <v>3291</v>
      </c>
      <c r="H5152" s="16">
        <v>51103</v>
      </c>
      <c r="I5152" s="82"/>
    </row>
    <row r="5153" spans="1:9" ht="15.75" customHeight="1">
      <c r="A5153" s="208" t="s">
        <v>3059</v>
      </c>
      <c r="B5153" s="14">
        <v>547</v>
      </c>
      <c r="C5153" s="239" t="s">
        <v>44</v>
      </c>
      <c r="D5153" s="240" t="s">
        <v>13</v>
      </c>
      <c r="E5153" s="240" t="s">
        <v>22</v>
      </c>
      <c r="F5153" s="240" t="s">
        <v>44</v>
      </c>
      <c r="G5153" s="240" t="s">
        <v>3291</v>
      </c>
      <c r="H5153" s="16">
        <v>51103</v>
      </c>
      <c r="I5153" s="82"/>
    </row>
    <row r="5154" spans="1:9" ht="15.75" customHeight="1">
      <c r="A5154" s="208" t="s">
        <v>3059</v>
      </c>
      <c r="B5154" s="14">
        <v>517</v>
      </c>
      <c r="C5154" s="239" t="s">
        <v>44</v>
      </c>
      <c r="D5154" s="240" t="s">
        <v>13</v>
      </c>
      <c r="E5154" s="240" t="s">
        <v>22</v>
      </c>
      <c r="F5154" s="240" t="s">
        <v>44</v>
      </c>
      <c r="G5154" s="240" t="s">
        <v>3291</v>
      </c>
      <c r="H5154" s="16">
        <v>51103</v>
      </c>
      <c r="I5154" s="82"/>
    </row>
    <row r="5155" spans="1:9" ht="15.75" customHeight="1">
      <c r="A5155" s="208" t="s">
        <v>3059</v>
      </c>
      <c r="B5155" s="14">
        <v>517</v>
      </c>
      <c r="C5155" s="241">
        <v>1</v>
      </c>
      <c r="D5155" s="240" t="s">
        <v>13</v>
      </c>
      <c r="E5155" s="240" t="s">
        <v>22</v>
      </c>
      <c r="F5155" s="240" t="s">
        <v>44</v>
      </c>
      <c r="G5155" s="240" t="s">
        <v>3291</v>
      </c>
      <c r="H5155" s="16">
        <v>51103</v>
      </c>
      <c r="I5155" s="82"/>
    </row>
    <row r="5156" spans="1:9" ht="15.75" customHeight="1">
      <c r="A5156" s="208" t="s">
        <v>3059</v>
      </c>
      <c r="B5156" s="14">
        <v>517</v>
      </c>
      <c r="C5156" s="239" t="s">
        <v>44</v>
      </c>
      <c r="D5156" s="240" t="s">
        <v>13</v>
      </c>
      <c r="E5156" s="240" t="s">
        <v>22</v>
      </c>
      <c r="F5156" s="240" t="s">
        <v>44</v>
      </c>
      <c r="G5156" s="240" t="s">
        <v>3291</v>
      </c>
      <c r="H5156" s="16">
        <v>51103</v>
      </c>
      <c r="I5156" s="82"/>
    </row>
    <row r="5157" spans="1:9" ht="15.75" customHeight="1">
      <c r="A5157" s="208" t="s">
        <v>3059</v>
      </c>
      <c r="B5157" s="14">
        <v>517</v>
      </c>
      <c r="C5157" s="241">
        <v>1</v>
      </c>
      <c r="D5157" s="240" t="s">
        <v>13</v>
      </c>
      <c r="E5157" s="240" t="s">
        <v>22</v>
      </c>
      <c r="F5157" s="240" t="s">
        <v>44</v>
      </c>
      <c r="G5157" s="240" t="s">
        <v>3291</v>
      </c>
      <c r="H5157" s="16">
        <v>51103</v>
      </c>
      <c r="I5157" s="82"/>
    </row>
    <row r="5158" spans="1:9" ht="15.75" customHeight="1">
      <c r="A5158" s="208" t="s">
        <v>3059</v>
      </c>
      <c r="B5158" s="14">
        <v>517</v>
      </c>
      <c r="C5158" s="239" t="s">
        <v>44</v>
      </c>
      <c r="D5158" s="240" t="s">
        <v>13</v>
      </c>
      <c r="E5158" s="240" t="s">
        <v>22</v>
      </c>
      <c r="F5158" s="240" t="s">
        <v>44</v>
      </c>
      <c r="G5158" s="240" t="s">
        <v>3291</v>
      </c>
      <c r="H5158" s="16">
        <v>51103</v>
      </c>
      <c r="I5158" s="82"/>
    </row>
    <row r="5159" spans="1:9" ht="15.75" customHeight="1">
      <c r="A5159" s="208" t="s">
        <v>3059</v>
      </c>
      <c r="B5159" s="14">
        <v>467</v>
      </c>
      <c r="C5159" s="241">
        <v>1</v>
      </c>
      <c r="D5159" s="240" t="s">
        <v>13</v>
      </c>
      <c r="E5159" s="240" t="s">
        <v>22</v>
      </c>
      <c r="F5159" s="240" t="s">
        <v>44</v>
      </c>
      <c r="G5159" s="240" t="s">
        <v>3291</v>
      </c>
      <c r="H5159" s="16">
        <v>51103</v>
      </c>
      <c r="I5159" s="82"/>
    </row>
    <row r="5160" spans="1:9" ht="15.75" customHeight="1">
      <c r="A5160" s="208" t="s">
        <v>4169</v>
      </c>
      <c r="B5160" s="14">
        <v>597</v>
      </c>
      <c r="C5160" s="241">
        <v>1</v>
      </c>
      <c r="D5160" s="240" t="s">
        <v>13</v>
      </c>
      <c r="E5160" s="240" t="s">
        <v>22</v>
      </c>
      <c r="F5160" s="240" t="s">
        <v>44</v>
      </c>
      <c r="G5160" s="240" t="s">
        <v>3291</v>
      </c>
      <c r="H5160" s="16">
        <v>51103</v>
      </c>
      <c r="I5160" s="82"/>
    </row>
    <row r="5161" spans="1:9" ht="15.75" customHeight="1">
      <c r="A5161" s="208" t="s">
        <v>3956</v>
      </c>
      <c r="B5161" s="14">
        <v>417</v>
      </c>
      <c r="C5161" s="241">
        <v>1</v>
      </c>
      <c r="D5161" s="240" t="s">
        <v>13</v>
      </c>
      <c r="E5161" s="240" t="s">
        <v>22</v>
      </c>
      <c r="F5161" s="240" t="s">
        <v>44</v>
      </c>
      <c r="G5161" s="240" t="s">
        <v>3291</v>
      </c>
      <c r="H5161" s="16">
        <v>51103</v>
      </c>
      <c r="I5161" s="82"/>
    </row>
    <row r="5162" spans="1:9" ht="15.75" customHeight="1">
      <c r="A5162" s="208" t="s">
        <v>3956</v>
      </c>
      <c r="B5162" s="14">
        <v>417</v>
      </c>
      <c r="C5162" s="241">
        <v>1</v>
      </c>
      <c r="D5162" s="240" t="s">
        <v>13</v>
      </c>
      <c r="E5162" s="240" t="s">
        <v>22</v>
      </c>
      <c r="F5162" s="240" t="s">
        <v>44</v>
      </c>
      <c r="G5162" s="240" t="s">
        <v>3291</v>
      </c>
      <c r="H5162" s="16">
        <v>51103</v>
      </c>
      <c r="I5162" s="82"/>
    </row>
    <row r="5163" spans="1:9" ht="15.75" customHeight="1">
      <c r="A5163" s="208" t="s">
        <v>3956</v>
      </c>
      <c r="B5163" s="14">
        <v>417</v>
      </c>
      <c r="C5163" s="241">
        <v>1</v>
      </c>
      <c r="D5163" s="240" t="s">
        <v>13</v>
      </c>
      <c r="E5163" s="240" t="s">
        <v>22</v>
      </c>
      <c r="F5163" s="240" t="s">
        <v>44</v>
      </c>
      <c r="G5163" s="240" t="s">
        <v>3291</v>
      </c>
      <c r="H5163" s="16">
        <v>51103</v>
      </c>
      <c r="I5163" s="82"/>
    </row>
    <row r="5164" spans="1:9" ht="15.75" customHeight="1">
      <c r="A5164" s="208" t="s">
        <v>3956</v>
      </c>
      <c r="B5164" s="14">
        <v>417</v>
      </c>
      <c r="C5164" s="241">
        <v>1</v>
      </c>
      <c r="D5164" s="240" t="s">
        <v>13</v>
      </c>
      <c r="E5164" s="240" t="s">
        <v>22</v>
      </c>
      <c r="F5164" s="240" t="s">
        <v>44</v>
      </c>
      <c r="G5164" s="240" t="s">
        <v>3291</v>
      </c>
      <c r="H5164" s="16">
        <v>51103</v>
      </c>
      <c r="I5164" s="82"/>
    </row>
    <row r="5165" spans="1:9" ht="15.75" customHeight="1">
      <c r="A5165" s="208" t="s">
        <v>3956</v>
      </c>
      <c r="B5165" s="14">
        <v>417</v>
      </c>
      <c r="C5165" s="241">
        <v>1</v>
      </c>
      <c r="D5165" s="240" t="s">
        <v>13</v>
      </c>
      <c r="E5165" s="240" t="s">
        <v>22</v>
      </c>
      <c r="F5165" s="240" t="s">
        <v>44</v>
      </c>
      <c r="G5165" s="240" t="s">
        <v>3291</v>
      </c>
      <c r="H5165" s="16">
        <v>51103</v>
      </c>
      <c r="I5165" s="82"/>
    </row>
    <row r="5166" spans="1:9" ht="15.75" customHeight="1">
      <c r="A5166" s="208" t="s">
        <v>3956</v>
      </c>
      <c r="B5166" s="14">
        <v>417</v>
      </c>
      <c r="C5166" s="241">
        <v>1</v>
      </c>
      <c r="D5166" s="240" t="s">
        <v>13</v>
      </c>
      <c r="E5166" s="240" t="s">
        <v>22</v>
      </c>
      <c r="F5166" s="240" t="s">
        <v>44</v>
      </c>
      <c r="G5166" s="240" t="s">
        <v>3291</v>
      </c>
      <c r="H5166" s="16">
        <v>51103</v>
      </c>
      <c r="I5166" s="82"/>
    </row>
    <row r="5167" spans="1:9" ht="15.75" customHeight="1">
      <c r="A5167" s="208" t="s">
        <v>3956</v>
      </c>
      <c r="B5167" s="14">
        <v>417</v>
      </c>
      <c r="C5167" s="241">
        <v>1</v>
      </c>
      <c r="D5167" s="240" t="s">
        <v>13</v>
      </c>
      <c r="E5167" s="240" t="s">
        <v>22</v>
      </c>
      <c r="F5167" s="240" t="s">
        <v>44</v>
      </c>
      <c r="G5167" s="240" t="s">
        <v>3291</v>
      </c>
      <c r="H5167" s="16">
        <v>51103</v>
      </c>
      <c r="I5167" s="82"/>
    </row>
    <row r="5168" spans="1:9" ht="15.75" customHeight="1">
      <c r="A5168" s="208" t="s">
        <v>3956</v>
      </c>
      <c r="B5168" s="14">
        <v>417</v>
      </c>
      <c r="C5168" s="241">
        <v>1</v>
      </c>
      <c r="D5168" s="240" t="s">
        <v>13</v>
      </c>
      <c r="E5168" s="240" t="s">
        <v>22</v>
      </c>
      <c r="F5168" s="240" t="s">
        <v>44</v>
      </c>
      <c r="G5168" s="240" t="s">
        <v>3291</v>
      </c>
      <c r="H5168" s="16">
        <v>51103</v>
      </c>
      <c r="I5168" s="82"/>
    </row>
    <row r="5169" spans="1:9" ht="15.75" customHeight="1">
      <c r="A5169" s="208" t="s">
        <v>3956</v>
      </c>
      <c r="B5169" s="14">
        <v>417</v>
      </c>
      <c r="C5169" s="241">
        <v>1</v>
      </c>
      <c r="D5169" s="240" t="s">
        <v>13</v>
      </c>
      <c r="E5169" s="240" t="s">
        <v>22</v>
      </c>
      <c r="F5169" s="240" t="s">
        <v>44</v>
      </c>
      <c r="G5169" s="240" t="s">
        <v>3291</v>
      </c>
      <c r="H5169" s="16">
        <v>51103</v>
      </c>
      <c r="I5169" s="82"/>
    </row>
    <row r="5170" spans="1:9" ht="15.75" customHeight="1">
      <c r="A5170" s="208" t="s">
        <v>3956</v>
      </c>
      <c r="B5170" s="14">
        <v>417</v>
      </c>
      <c r="C5170" s="241">
        <v>1</v>
      </c>
      <c r="D5170" s="240" t="s">
        <v>13</v>
      </c>
      <c r="E5170" s="240" t="s">
        <v>22</v>
      </c>
      <c r="F5170" s="240" t="s">
        <v>44</v>
      </c>
      <c r="G5170" s="240" t="s">
        <v>3291</v>
      </c>
      <c r="H5170" s="16">
        <v>51103</v>
      </c>
      <c r="I5170" s="82"/>
    </row>
    <row r="5171" spans="1:9" ht="15.75" customHeight="1">
      <c r="A5171" s="119" t="s">
        <v>3060</v>
      </c>
      <c r="B5171" s="14">
        <v>700</v>
      </c>
      <c r="C5171" s="241">
        <v>1</v>
      </c>
      <c r="D5171" s="240" t="s">
        <v>13</v>
      </c>
      <c r="E5171" s="240" t="s">
        <v>22</v>
      </c>
      <c r="F5171" s="240" t="s">
        <v>44</v>
      </c>
      <c r="G5171" s="240" t="s">
        <v>3291</v>
      </c>
      <c r="H5171" s="16">
        <v>51103</v>
      </c>
      <c r="I5171" s="82"/>
    </row>
    <row r="5172" spans="1:9" ht="15.75" customHeight="1">
      <c r="A5172" s="208" t="s">
        <v>3061</v>
      </c>
      <c r="B5172" s="14">
        <v>744.86</v>
      </c>
      <c r="C5172" s="241">
        <v>1</v>
      </c>
      <c r="D5172" s="240" t="s">
        <v>13</v>
      </c>
      <c r="E5172" s="240" t="s">
        <v>22</v>
      </c>
      <c r="F5172" s="240" t="s">
        <v>44</v>
      </c>
      <c r="G5172" s="240" t="s">
        <v>3291</v>
      </c>
      <c r="H5172" s="16">
        <v>51103</v>
      </c>
      <c r="I5172" s="82"/>
    </row>
    <row r="5173" spans="1:9" ht="15.75" customHeight="1">
      <c r="A5173" s="208" t="s">
        <v>3061</v>
      </c>
      <c r="B5173" s="14">
        <v>744.86</v>
      </c>
      <c r="C5173" s="241">
        <v>1</v>
      </c>
      <c r="D5173" s="240" t="s">
        <v>13</v>
      </c>
      <c r="E5173" s="240" t="s">
        <v>22</v>
      </c>
      <c r="F5173" s="240" t="s">
        <v>44</v>
      </c>
      <c r="G5173" s="240" t="s">
        <v>3291</v>
      </c>
      <c r="H5173" s="16">
        <v>51103</v>
      </c>
      <c r="I5173" s="82"/>
    </row>
    <row r="5174" spans="1:9" ht="15.75" customHeight="1">
      <c r="A5174" s="208" t="s">
        <v>3061</v>
      </c>
      <c r="B5174" s="14">
        <v>744.86</v>
      </c>
      <c r="C5174" s="241">
        <v>1</v>
      </c>
      <c r="D5174" s="240" t="s">
        <v>13</v>
      </c>
      <c r="E5174" s="240" t="s">
        <v>22</v>
      </c>
      <c r="F5174" s="240" t="s">
        <v>44</v>
      </c>
      <c r="G5174" s="240" t="s">
        <v>3291</v>
      </c>
      <c r="H5174" s="16">
        <v>51103</v>
      </c>
      <c r="I5174" s="82"/>
    </row>
    <row r="5175" spans="1:9">
      <c r="A5175" s="208" t="s">
        <v>3061</v>
      </c>
      <c r="B5175" s="14">
        <v>731.72</v>
      </c>
      <c r="C5175" s="239" t="s">
        <v>44</v>
      </c>
      <c r="D5175" s="240" t="s">
        <v>13</v>
      </c>
      <c r="E5175" s="240" t="s">
        <v>22</v>
      </c>
      <c r="F5175" s="240" t="s">
        <v>44</v>
      </c>
      <c r="G5175" s="240" t="s">
        <v>3291</v>
      </c>
      <c r="H5175" s="16">
        <v>51103</v>
      </c>
      <c r="I5175" s="82"/>
    </row>
    <row r="5176" spans="1:9">
      <c r="A5176" s="208" t="s">
        <v>3062</v>
      </c>
      <c r="B5176" s="14">
        <v>677</v>
      </c>
      <c r="C5176" s="241">
        <v>1</v>
      </c>
      <c r="D5176" s="240" t="s">
        <v>13</v>
      </c>
      <c r="E5176" s="240" t="s">
        <v>22</v>
      </c>
      <c r="F5176" s="240" t="s">
        <v>44</v>
      </c>
      <c r="G5176" s="240" t="s">
        <v>3291</v>
      </c>
      <c r="H5176" s="16">
        <v>51103</v>
      </c>
      <c r="I5176" s="82"/>
    </row>
    <row r="5177" spans="1:9">
      <c r="A5177" s="208" t="s">
        <v>3062</v>
      </c>
      <c r="B5177" s="14">
        <v>677</v>
      </c>
      <c r="C5177" s="239" t="s">
        <v>44</v>
      </c>
      <c r="D5177" s="240" t="s">
        <v>13</v>
      </c>
      <c r="E5177" s="240" t="s">
        <v>22</v>
      </c>
      <c r="F5177" s="240" t="s">
        <v>44</v>
      </c>
      <c r="G5177" s="240" t="s">
        <v>3291</v>
      </c>
      <c r="H5177" s="16">
        <v>51103</v>
      </c>
      <c r="I5177" s="82"/>
    </row>
    <row r="5178" spans="1:9">
      <c r="A5178" s="208" t="s">
        <v>3062</v>
      </c>
      <c r="B5178" s="14">
        <v>677</v>
      </c>
      <c r="C5178" s="241">
        <v>1</v>
      </c>
      <c r="D5178" s="240" t="s">
        <v>13</v>
      </c>
      <c r="E5178" s="240" t="s">
        <v>22</v>
      </c>
      <c r="F5178" s="240" t="s">
        <v>44</v>
      </c>
      <c r="G5178" s="240" t="s">
        <v>3291</v>
      </c>
      <c r="H5178" s="16">
        <v>51103</v>
      </c>
      <c r="I5178" s="82"/>
    </row>
    <row r="5179" spans="1:9">
      <c r="A5179" s="208" t="s">
        <v>3062</v>
      </c>
      <c r="B5179" s="14">
        <v>677</v>
      </c>
      <c r="C5179" s="239" t="s">
        <v>44</v>
      </c>
      <c r="D5179" s="240" t="s">
        <v>13</v>
      </c>
      <c r="E5179" s="240" t="s">
        <v>22</v>
      </c>
      <c r="F5179" s="240" t="s">
        <v>44</v>
      </c>
      <c r="G5179" s="240" t="s">
        <v>3291</v>
      </c>
      <c r="H5179" s="16">
        <v>51103</v>
      </c>
      <c r="I5179" s="82"/>
    </row>
    <row r="5180" spans="1:9">
      <c r="A5180" s="208" t="s">
        <v>3062</v>
      </c>
      <c r="B5180" s="14">
        <v>677</v>
      </c>
      <c r="C5180" s="239" t="s">
        <v>44</v>
      </c>
      <c r="D5180" s="240" t="s">
        <v>13</v>
      </c>
      <c r="E5180" s="240" t="s">
        <v>22</v>
      </c>
      <c r="F5180" s="240" t="s">
        <v>44</v>
      </c>
      <c r="G5180" s="240" t="s">
        <v>3291</v>
      </c>
      <c r="H5180" s="16">
        <v>51103</v>
      </c>
      <c r="I5180" s="82"/>
    </row>
    <row r="5181" spans="1:9">
      <c r="A5181" s="208" t="s">
        <v>3062</v>
      </c>
      <c r="B5181" s="14">
        <v>677</v>
      </c>
      <c r="C5181" s="241">
        <v>1</v>
      </c>
      <c r="D5181" s="240" t="s">
        <v>13</v>
      </c>
      <c r="E5181" s="240" t="s">
        <v>22</v>
      </c>
      <c r="F5181" s="240" t="s">
        <v>44</v>
      </c>
      <c r="G5181" s="240" t="s">
        <v>3291</v>
      </c>
      <c r="H5181" s="16">
        <v>51103</v>
      </c>
      <c r="I5181" s="82"/>
    </row>
    <row r="5182" spans="1:9">
      <c r="A5182" s="208" t="s">
        <v>3062</v>
      </c>
      <c r="B5182" s="14">
        <v>677</v>
      </c>
      <c r="C5182" s="239" t="s">
        <v>44</v>
      </c>
      <c r="D5182" s="240" t="s">
        <v>13</v>
      </c>
      <c r="E5182" s="240" t="s">
        <v>22</v>
      </c>
      <c r="F5182" s="240" t="s">
        <v>44</v>
      </c>
      <c r="G5182" s="240" t="s">
        <v>3291</v>
      </c>
      <c r="H5182" s="16">
        <v>51103</v>
      </c>
      <c r="I5182" s="82"/>
    </row>
    <row r="5183" spans="1:9">
      <c r="A5183" s="208" t="s">
        <v>3062</v>
      </c>
      <c r="B5183" s="14">
        <v>677</v>
      </c>
      <c r="C5183" s="241">
        <v>1</v>
      </c>
      <c r="D5183" s="240" t="s">
        <v>13</v>
      </c>
      <c r="E5183" s="240" t="s">
        <v>22</v>
      </c>
      <c r="F5183" s="240" t="s">
        <v>44</v>
      </c>
      <c r="G5183" s="240" t="s">
        <v>3291</v>
      </c>
      <c r="H5183" s="16">
        <v>51103</v>
      </c>
      <c r="I5183" s="82"/>
    </row>
    <row r="5184" spans="1:9">
      <c r="A5184" s="208" t="s">
        <v>3063</v>
      </c>
      <c r="B5184" s="14">
        <v>597</v>
      </c>
      <c r="C5184" s="239" t="s">
        <v>44</v>
      </c>
      <c r="D5184" s="240" t="s">
        <v>13</v>
      </c>
      <c r="E5184" s="240" t="s">
        <v>22</v>
      </c>
      <c r="F5184" s="240" t="s">
        <v>44</v>
      </c>
      <c r="G5184" s="240" t="s">
        <v>3291</v>
      </c>
      <c r="H5184" s="16">
        <v>51103</v>
      </c>
      <c r="I5184" s="82"/>
    </row>
    <row r="5185" spans="1:9">
      <c r="A5185" s="208" t="s">
        <v>3063</v>
      </c>
      <c r="B5185" s="14">
        <v>597</v>
      </c>
      <c r="C5185" s="239" t="s">
        <v>44</v>
      </c>
      <c r="D5185" s="240" t="s">
        <v>13</v>
      </c>
      <c r="E5185" s="240" t="s">
        <v>22</v>
      </c>
      <c r="F5185" s="240" t="s">
        <v>44</v>
      </c>
      <c r="G5185" s="240" t="s">
        <v>3291</v>
      </c>
      <c r="H5185" s="16">
        <v>51103</v>
      </c>
      <c r="I5185" s="82"/>
    </row>
    <row r="5186" spans="1:9">
      <c r="A5186" s="208" t="s">
        <v>3063</v>
      </c>
      <c r="B5186" s="14">
        <v>597</v>
      </c>
      <c r="C5186" s="239" t="s">
        <v>44</v>
      </c>
      <c r="D5186" s="240" t="s">
        <v>13</v>
      </c>
      <c r="E5186" s="240" t="s">
        <v>22</v>
      </c>
      <c r="F5186" s="240" t="s">
        <v>44</v>
      </c>
      <c r="G5186" s="240" t="s">
        <v>3291</v>
      </c>
      <c r="H5186" s="16">
        <v>51103</v>
      </c>
      <c r="I5186" s="82"/>
    </row>
    <row r="5187" spans="1:9">
      <c r="A5187" s="208" t="s">
        <v>3064</v>
      </c>
      <c r="B5187" s="14">
        <v>517</v>
      </c>
      <c r="C5187" s="239" t="s">
        <v>44</v>
      </c>
      <c r="D5187" s="240" t="s">
        <v>13</v>
      </c>
      <c r="E5187" s="240" t="s">
        <v>22</v>
      </c>
      <c r="F5187" s="240" t="s">
        <v>44</v>
      </c>
      <c r="G5187" s="240" t="s">
        <v>3291</v>
      </c>
      <c r="H5187" s="16">
        <v>51103</v>
      </c>
      <c r="I5187" s="82"/>
    </row>
    <row r="5188" spans="1:9">
      <c r="A5188" s="208" t="s">
        <v>3064</v>
      </c>
      <c r="B5188" s="14">
        <v>517</v>
      </c>
      <c r="C5188" s="239" t="s">
        <v>44</v>
      </c>
      <c r="D5188" s="240" t="s">
        <v>13</v>
      </c>
      <c r="E5188" s="240" t="s">
        <v>22</v>
      </c>
      <c r="F5188" s="240" t="s">
        <v>44</v>
      </c>
      <c r="G5188" s="240" t="s">
        <v>3291</v>
      </c>
      <c r="H5188" s="16">
        <v>51103</v>
      </c>
      <c r="I5188" s="82"/>
    </row>
    <row r="5189" spans="1:9">
      <c r="A5189" s="208" t="s">
        <v>3064</v>
      </c>
      <c r="B5189" s="14">
        <v>517</v>
      </c>
      <c r="C5189" s="241">
        <v>1</v>
      </c>
      <c r="D5189" s="240" t="s">
        <v>13</v>
      </c>
      <c r="E5189" s="240" t="s">
        <v>22</v>
      </c>
      <c r="F5189" s="240" t="s">
        <v>44</v>
      </c>
      <c r="G5189" s="240" t="s">
        <v>3291</v>
      </c>
      <c r="H5189" s="16">
        <v>51103</v>
      </c>
      <c r="I5189" s="82"/>
    </row>
    <row r="5190" spans="1:9">
      <c r="A5190" s="208" t="s">
        <v>3065</v>
      </c>
      <c r="B5190" s="14">
        <v>417</v>
      </c>
      <c r="C5190" s="241">
        <v>1</v>
      </c>
      <c r="D5190" s="240" t="s">
        <v>13</v>
      </c>
      <c r="E5190" s="240" t="s">
        <v>22</v>
      </c>
      <c r="F5190" s="240" t="s">
        <v>44</v>
      </c>
      <c r="G5190" s="240" t="s">
        <v>3291</v>
      </c>
      <c r="H5190" s="16">
        <v>51103</v>
      </c>
      <c r="I5190" s="82"/>
    </row>
    <row r="5191" spans="1:9">
      <c r="A5191" s="208" t="s">
        <v>3065</v>
      </c>
      <c r="B5191" s="14">
        <v>417</v>
      </c>
      <c r="C5191" s="241">
        <v>1</v>
      </c>
      <c r="D5191" s="240" t="s">
        <v>13</v>
      </c>
      <c r="E5191" s="240" t="s">
        <v>22</v>
      </c>
      <c r="F5191" s="240" t="s">
        <v>44</v>
      </c>
      <c r="G5191" s="240" t="s">
        <v>3291</v>
      </c>
      <c r="H5191" s="16">
        <v>51103</v>
      </c>
      <c r="I5191" s="82"/>
    </row>
    <row r="5192" spans="1:9">
      <c r="A5192" s="208" t="s">
        <v>3065</v>
      </c>
      <c r="B5192" s="14">
        <v>417</v>
      </c>
      <c r="C5192" s="241">
        <v>1</v>
      </c>
      <c r="D5192" s="240" t="s">
        <v>13</v>
      </c>
      <c r="E5192" s="240" t="s">
        <v>22</v>
      </c>
      <c r="F5192" s="240" t="s">
        <v>44</v>
      </c>
      <c r="G5192" s="240" t="s">
        <v>3291</v>
      </c>
      <c r="H5192" s="16">
        <v>51103</v>
      </c>
      <c r="I5192" s="82"/>
    </row>
    <row r="5193" spans="1:9">
      <c r="A5193" s="208" t="s">
        <v>3065</v>
      </c>
      <c r="B5193" s="14">
        <v>417</v>
      </c>
      <c r="C5193" s="241">
        <v>1</v>
      </c>
      <c r="D5193" s="240" t="s">
        <v>13</v>
      </c>
      <c r="E5193" s="240" t="s">
        <v>22</v>
      </c>
      <c r="F5193" s="240" t="s">
        <v>44</v>
      </c>
      <c r="G5193" s="240" t="s">
        <v>3291</v>
      </c>
      <c r="H5193" s="16">
        <v>51103</v>
      </c>
      <c r="I5193" s="82"/>
    </row>
    <row r="5194" spans="1:9">
      <c r="A5194" s="208" t="s">
        <v>3065</v>
      </c>
      <c r="B5194" s="14">
        <v>417</v>
      </c>
      <c r="C5194" s="241">
        <v>1</v>
      </c>
      <c r="D5194" s="240" t="s">
        <v>13</v>
      </c>
      <c r="E5194" s="240" t="s">
        <v>22</v>
      </c>
      <c r="F5194" s="240" t="s">
        <v>44</v>
      </c>
      <c r="G5194" s="240" t="s">
        <v>3291</v>
      </c>
      <c r="H5194" s="16">
        <v>51103</v>
      </c>
      <c r="I5194" s="82"/>
    </row>
    <row r="5195" spans="1:9">
      <c r="A5195" s="208" t="s">
        <v>4540</v>
      </c>
      <c r="B5195" s="14">
        <v>547</v>
      </c>
      <c r="C5195" s="241">
        <v>1</v>
      </c>
      <c r="D5195" s="240" t="s">
        <v>13</v>
      </c>
      <c r="E5195" s="240" t="s">
        <v>22</v>
      </c>
      <c r="F5195" s="240" t="s">
        <v>44</v>
      </c>
      <c r="G5195" s="240" t="s">
        <v>3291</v>
      </c>
      <c r="H5195" s="16">
        <v>51103</v>
      </c>
      <c r="I5195" s="82"/>
    </row>
    <row r="5196" spans="1:9">
      <c r="A5196" s="208" t="s">
        <v>3065</v>
      </c>
      <c r="B5196" s="14">
        <v>417</v>
      </c>
      <c r="C5196" s="241">
        <v>1</v>
      </c>
      <c r="D5196" s="240" t="s">
        <v>13</v>
      </c>
      <c r="E5196" s="240" t="s">
        <v>22</v>
      </c>
      <c r="F5196" s="240" t="s">
        <v>44</v>
      </c>
      <c r="G5196" s="240" t="s">
        <v>3291</v>
      </c>
      <c r="H5196" s="16">
        <v>51103</v>
      </c>
      <c r="I5196" s="82"/>
    </row>
    <row r="5197" spans="1:9">
      <c r="A5197" s="208" t="s">
        <v>3957</v>
      </c>
      <c r="B5197" s="14">
        <v>597</v>
      </c>
      <c r="C5197" s="241">
        <v>1</v>
      </c>
      <c r="D5197" s="240" t="s">
        <v>13</v>
      </c>
      <c r="E5197" s="240" t="s">
        <v>22</v>
      </c>
      <c r="F5197" s="240" t="s">
        <v>44</v>
      </c>
      <c r="G5197" s="240" t="s">
        <v>3291</v>
      </c>
      <c r="H5197" s="16">
        <v>51103</v>
      </c>
      <c r="I5197" s="82"/>
    </row>
    <row r="5198" spans="1:9">
      <c r="A5198" s="208" t="s">
        <v>3957</v>
      </c>
      <c r="B5198" s="14">
        <v>597</v>
      </c>
      <c r="C5198" s="239" t="s">
        <v>44</v>
      </c>
      <c r="D5198" s="240" t="s">
        <v>13</v>
      </c>
      <c r="E5198" s="240" t="s">
        <v>22</v>
      </c>
      <c r="F5198" s="240" t="s">
        <v>44</v>
      </c>
      <c r="G5198" s="240" t="s">
        <v>3291</v>
      </c>
      <c r="H5198" s="16">
        <v>51103</v>
      </c>
      <c r="I5198" s="82"/>
    </row>
    <row r="5199" spans="1:9">
      <c r="A5199" s="208" t="s">
        <v>3066</v>
      </c>
      <c r="B5199" s="14">
        <v>417</v>
      </c>
      <c r="C5199" s="241">
        <v>1</v>
      </c>
      <c r="D5199" s="240" t="s">
        <v>13</v>
      </c>
      <c r="E5199" s="240" t="s">
        <v>22</v>
      </c>
      <c r="F5199" s="240" t="s">
        <v>44</v>
      </c>
      <c r="G5199" s="240" t="s">
        <v>3291</v>
      </c>
      <c r="H5199" s="16">
        <v>51103</v>
      </c>
      <c r="I5199" s="82"/>
    </row>
    <row r="5200" spans="1:9">
      <c r="A5200" s="208" t="s">
        <v>3958</v>
      </c>
      <c r="B5200" s="14">
        <v>677</v>
      </c>
      <c r="C5200" s="239" t="s">
        <v>44</v>
      </c>
      <c r="D5200" s="240" t="s">
        <v>13</v>
      </c>
      <c r="E5200" s="240" t="s">
        <v>22</v>
      </c>
      <c r="F5200" s="240" t="s">
        <v>44</v>
      </c>
      <c r="G5200" s="240" t="s">
        <v>3291</v>
      </c>
      <c r="H5200" s="16">
        <v>51103</v>
      </c>
      <c r="I5200" s="82"/>
    </row>
    <row r="5201" spans="1:9">
      <c r="A5201" s="206" t="s">
        <v>3068</v>
      </c>
      <c r="B5201" s="14">
        <v>775</v>
      </c>
      <c r="C5201" s="241">
        <v>1</v>
      </c>
      <c r="D5201" s="240" t="s">
        <v>13</v>
      </c>
      <c r="E5201" s="240" t="s">
        <v>22</v>
      </c>
      <c r="F5201" s="240" t="s">
        <v>44</v>
      </c>
      <c r="G5201" s="240" t="s">
        <v>3291</v>
      </c>
      <c r="H5201" s="16">
        <v>51103</v>
      </c>
      <c r="I5201" s="82"/>
    </row>
    <row r="5202" spans="1:9">
      <c r="A5202" s="206" t="s">
        <v>3069</v>
      </c>
      <c r="B5202" s="14">
        <v>824.29</v>
      </c>
      <c r="C5202" s="241">
        <v>1</v>
      </c>
      <c r="D5202" s="240" t="s">
        <v>13</v>
      </c>
      <c r="E5202" s="240" t="s">
        <v>22</v>
      </c>
      <c r="F5202" s="240" t="s">
        <v>44</v>
      </c>
      <c r="G5202" s="240" t="s">
        <v>3291</v>
      </c>
      <c r="H5202" s="16">
        <v>51103</v>
      </c>
      <c r="I5202" s="82"/>
    </row>
    <row r="5203" spans="1:9">
      <c r="A5203" s="206" t="s">
        <v>3070</v>
      </c>
      <c r="B5203" s="14">
        <v>744.86</v>
      </c>
      <c r="C5203" s="239" t="s">
        <v>44</v>
      </c>
      <c r="D5203" s="240" t="s">
        <v>13</v>
      </c>
      <c r="E5203" s="240" t="s">
        <v>22</v>
      </c>
      <c r="F5203" s="240" t="s">
        <v>44</v>
      </c>
      <c r="G5203" s="240" t="s">
        <v>3291</v>
      </c>
      <c r="H5203" s="16">
        <v>51103</v>
      </c>
      <c r="I5203" s="82"/>
    </row>
    <row r="5204" spans="1:9">
      <c r="A5204" s="208" t="s">
        <v>3071</v>
      </c>
      <c r="B5204" s="14">
        <v>547</v>
      </c>
      <c r="C5204" s="239" t="s">
        <v>44</v>
      </c>
      <c r="D5204" s="240" t="s">
        <v>13</v>
      </c>
      <c r="E5204" s="240" t="s">
        <v>22</v>
      </c>
      <c r="F5204" s="240" t="s">
        <v>44</v>
      </c>
      <c r="G5204" s="240" t="s">
        <v>3291</v>
      </c>
      <c r="H5204" s="16">
        <v>51103</v>
      </c>
      <c r="I5204" s="82"/>
    </row>
    <row r="5205" spans="1:9">
      <c r="A5205" s="208" t="s">
        <v>3071</v>
      </c>
      <c r="B5205" s="14">
        <v>597</v>
      </c>
      <c r="C5205" s="239" t="s">
        <v>44</v>
      </c>
      <c r="D5205" s="240" t="s">
        <v>13</v>
      </c>
      <c r="E5205" s="240" t="s">
        <v>22</v>
      </c>
      <c r="F5205" s="240" t="s">
        <v>44</v>
      </c>
      <c r="G5205" s="240" t="s">
        <v>3291</v>
      </c>
      <c r="H5205" s="16">
        <v>51103</v>
      </c>
      <c r="I5205" s="82"/>
    </row>
    <row r="5206" spans="1:9">
      <c r="A5206" s="208" t="s">
        <v>3072</v>
      </c>
      <c r="B5206" s="14">
        <v>744.86</v>
      </c>
      <c r="C5206" s="239" t="s">
        <v>44</v>
      </c>
      <c r="D5206" s="240" t="s">
        <v>13</v>
      </c>
      <c r="E5206" s="240" t="s">
        <v>22</v>
      </c>
      <c r="F5206" s="240" t="s">
        <v>44</v>
      </c>
      <c r="G5206" s="240" t="s">
        <v>3291</v>
      </c>
      <c r="H5206" s="16">
        <v>51103</v>
      </c>
      <c r="I5206" s="82"/>
    </row>
    <row r="5207" spans="1:9">
      <c r="A5207" s="208" t="s">
        <v>3073</v>
      </c>
      <c r="B5207" s="14">
        <v>744.86</v>
      </c>
      <c r="C5207" s="239" t="s">
        <v>44</v>
      </c>
      <c r="D5207" s="240" t="s">
        <v>13</v>
      </c>
      <c r="E5207" s="240" t="s">
        <v>22</v>
      </c>
      <c r="F5207" s="240" t="s">
        <v>44</v>
      </c>
      <c r="G5207" s="240" t="s">
        <v>3291</v>
      </c>
      <c r="H5207" s="16">
        <v>51103</v>
      </c>
      <c r="I5207" s="82"/>
    </row>
    <row r="5208" spans="1:9">
      <c r="A5208" s="208" t="s">
        <v>3074</v>
      </c>
      <c r="B5208" s="14">
        <v>467</v>
      </c>
      <c r="C5208" s="241">
        <v>1</v>
      </c>
      <c r="D5208" s="240" t="s">
        <v>13</v>
      </c>
      <c r="E5208" s="240" t="s">
        <v>22</v>
      </c>
      <c r="F5208" s="240" t="s">
        <v>44</v>
      </c>
      <c r="G5208" s="240" t="s">
        <v>3291</v>
      </c>
      <c r="H5208" s="16">
        <v>51103</v>
      </c>
      <c r="I5208" s="82"/>
    </row>
    <row r="5209" spans="1:9">
      <c r="A5209" s="208" t="s">
        <v>3959</v>
      </c>
      <c r="B5209" s="14">
        <v>700</v>
      </c>
      <c r="C5209" s="239" t="s">
        <v>44</v>
      </c>
      <c r="D5209" s="240" t="s">
        <v>13</v>
      </c>
      <c r="E5209" s="240" t="s">
        <v>22</v>
      </c>
      <c r="F5209" s="240" t="s">
        <v>44</v>
      </c>
      <c r="G5209" s="240" t="s">
        <v>3291</v>
      </c>
      <c r="H5209" s="16">
        <v>51103</v>
      </c>
      <c r="I5209" s="82"/>
    </row>
    <row r="5210" spans="1:9">
      <c r="A5210" s="208" t="s">
        <v>3904</v>
      </c>
      <c r="B5210" s="14">
        <v>820</v>
      </c>
      <c r="C5210" s="239" t="s">
        <v>44</v>
      </c>
      <c r="D5210" s="240" t="s">
        <v>13</v>
      </c>
      <c r="E5210" s="240" t="s">
        <v>22</v>
      </c>
      <c r="F5210" s="240" t="s">
        <v>44</v>
      </c>
      <c r="G5210" s="240" t="s">
        <v>3291</v>
      </c>
      <c r="H5210" s="16">
        <v>51103</v>
      </c>
      <c r="I5210" s="82"/>
    </row>
    <row r="5211" spans="1:9">
      <c r="A5211" s="208" t="s">
        <v>3960</v>
      </c>
      <c r="B5211" s="14">
        <v>747.72</v>
      </c>
      <c r="C5211" s="241">
        <v>1</v>
      </c>
      <c r="D5211" s="240" t="s">
        <v>13</v>
      </c>
      <c r="E5211" s="240" t="s">
        <v>22</v>
      </c>
      <c r="F5211" s="240" t="s">
        <v>44</v>
      </c>
      <c r="G5211" s="240" t="s">
        <v>3291</v>
      </c>
      <c r="H5211" s="16">
        <v>51103</v>
      </c>
      <c r="I5211" s="82"/>
    </row>
    <row r="5212" spans="1:9">
      <c r="A5212" s="208" t="s">
        <v>3075</v>
      </c>
      <c r="B5212" s="14">
        <v>597</v>
      </c>
      <c r="C5212" s="241">
        <v>1</v>
      </c>
      <c r="D5212" s="240" t="s">
        <v>13</v>
      </c>
      <c r="E5212" s="240" t="s">
        <v>22</v>
      </c>
      <c r="F5212" s="240" t="s">
        <v>44</v>
      </c>
      <c r="G5212" s="240" t="s">
        <v>3291</v>
      </c>
      <c r="H5212" s="16">
        <v>51103</v>
      </c>
      <c r="I5212" s="82"/>
    </row>
    <row r="5213" spans="1:9" ht="15" customHeight="1">
      <c r="A5213" s="208" t="s">
        <v>3076</v>
      </c>
      <c r="B5213" s="14">
        <v>747.72</v>
      </c>
      <c r="C5213" s="239" t="s">
        <v>44</v>
      </c>
      <c r="D5213" s="240" t="s">
        <v>13</v>
      </c>
      <c r="E5213" s="240" t="s">
        <v>22</v>
      </c>
      <c r="F5213" s="240" t="s">
        <v>44</v>
      </c>
      <c r="G5213" s="240" t="s">
        <v>3291</v>
      </c>
      <c r="H5213" s="16">
        <v>51103</v>
      </c>
      <c r="I5213" s="82"/>
    </row>
    <row r="5214" spans="1:9">
      <c r="A5214" s="208" t="s">
        <v>3077</v>
      </c>
      <c r="B5214" s="14">
        <v>875</v>
      </c>
      <c r="C5214" s="239" t="s">
        <v>44</v>
      </c>
      <c r="D5214" s="240" t="s">
        <v>13</v>
      </c>
      <c r="E5214" s="240" t="s">
        <v>22</v>
      </c>
      <c r="F5214" s="240" t="s">
        <v>44</v>
      </c>
      <c r="G5214" s="240" t="s">
        <v>3291</v>
      </c>
      <c r="H5214" s="16">
        <v>51103</v>
      </c>
      <c r="I5214" s="82"/>
    </row>
    <row r="5215" spans="1:9">
      <c r="A5215" s="208" t="s">
        <v>3078</v>
      </c>
      <c r="B5215" s="14">
        <v>700</v>
      </c>
      <c r="C5215" s="239" t="s">
        <v>44</v>
      </c>
      <c r="D5215" s="240" t="s">
        <v>13</v>
      </c>
      <c r="E5215" s="240" t="s">
        <v>22</v>
      </c>
      <c r="F5215" s="240" t="s">
        <v>44</v>
      </c>
      <c r="G5215" s="240" t="s">
        <v>3291</v>
      </c>
      <c r="H5215" s="16">
        <v>51103</v>
      </c>
      <c r="I5215" s="82"/>
    </row>
    <row r="5216" spans="1:9">
      <c r="A5216" s="208" t="s">
        <v>3961</v>
      </c>
      <c r="B5216" s="14">
        <v>517</v>
      </c>
      <c r="C5216" s="239" t="s">
        <v>44</v>
      </c>
      <c r="D5216" s="240" t="s">
        <v>13</v>
      </c>
      <c r="E5216" s="240" t="s">
        <v>22</v>
      </c>
      <c r="F5216" s="240" t="s">
        <v>44</v>
      </c>
      <c r="G5216" s="240" t="s">
        <v>3291</v>
      </c>
      <c r="H5216" s="16">
        <v>51103</v>
      </c>
      <c r="I5216" s="82"/>
    </row>
    <row r="5217" spans="1:9" ht="16.5" customHeight="1">
      <c r="A5217" s="208" t="s">
        <v>3079</v>
      </c>
      <c r="B5217" s="14">
        <v>684</v>
      </c>
      <c r="C5217" s="239" t="s">
        <v>44</v>
      </c>
      <c r="D5217" s="240" t="s">
        <v>13</v>
      </c>
      <c r="E5217" s="240" t="s">
        <v>22</v>
      </c>
      <c r="F5217" s="240" t="s">
        <v>44</v>
      </c>
      <c r="G5217" s="240" t="s">
        <v>3291</v>
      </c>
      <c r="H5217" s="16">
        <v>51103</v>
      </c>
      <c r="I5217" s="82"/>
    </row>
    <row r="5218" spans="1:9" ht="16.5" customHeight="1">
      <c r="A5218" s="208" t="s">
        <v>3080</v>
      </c>
      <c r="B5218" s="14">
        <v>500</v>
      </c>
      <c r="C5218" s="239" t="s">
        <v>44</v>
      </c>
      <c r="D5218" s="240" t="s">
        <v>13</v>
      </c>
      <c r="E5218" s="240" t="s">
        <v>22</v>
      </c>
      <c r="F5218" s="240" t="s">
        <v>44</v>
      </c>
      <c r="G5218" s="240" t="s">
        <v>3291</v>
      </c>
      <c r="H5218" s="16">
        <v>51103</v>
      </c>
      <c r="I5218" s="82"/>
    </row>
    <row r="5219" spans="1:9" ht="16.5" customHeight="1">
      <c r="A5219" s="208" t="s">
        <v>3962</v>
      </c>
      <c r="B5219" s="14">
        <v>597</v>
      </c>
      <c r="C5219" s="239" t="s">
        <v>44</v>
      </c>
      <c r="D5219" s="240" t="s">
        <v>13</v>
      </c>
      <c r="E5219" s="240" t="s">
        <v>22</v>
      </c>
      <c r="F5219" s="240" t="s">
        <v>44</v>
      </c>
      <c r="G5219" s="240" t="s">
        <v>3291</v>
      </c>
      <c r="H5219" s="16">
        <v>51103</v>
      </c>
      <c r="I5219" s="82"/>
    </row>
    <row r="5220" spans="1:9" ht="16.5" customHeight="1">
      <c r="A5220" s="208" t="s">
        <v>3963</v>
      </c>
      <c r="B5220" s="14">
        <v>417</v>
      </c>
      <c r="C5220" s="239" t="s">
        <v>44</v>
      </c>
      <c r="D5220" s="240" t="s">
        <v>13</v>
      </c>
      <c r="E5220" s="240" t="s">
        <v>22</v>
      </c>
      <c r="F5220" s="240" t="s">
        <v>44</v>
      </c>
      <c r="G5220" s="240" t="s">
        <v>3291</v>
      </c>
      <c r="H5220" s="16">
        <v>51103</v>
      </c>
      <c r="I5220" s="83">
        <f>B5118+B5119+B5123+B5124+B5125+B5126+B5127+B5128+B5130+B5131+B5132+B5134+B5137+B5138+B5139+B5140+B5141+B5142+B5143+B5144+B5145+B5146+B5147+B5148+B5149+B5150+B5151+B5152+B5153+B5154+B5155+B5156+B5157+B5158+B5159+B5160+B5171+B5172+B5173+B5174+B5175+B5176+B5177+B5178+B5179+B5180+B5181+B5182+B5183+B5184+B5188+B5189+B5191+B5192+B5193+B5196+B5197+B5198+B5199+B5200+B5201+B5204+B5208+B5210+B5211+B5213+B5215+B5216+B5220+B5129+B5187+B5186+B5185+B5207+B5206+B5161+B5162+B5190+B5203+B5214+B5122+B5121+B5217+B5133+B5195+B5194+B5202+B5120+B5135+B5136+B5163+B5164+B5165+B5166+B5167+B5168+B5169+B5170+B5205+B5209+B5212+B5218+B5219</f>
        <v>62484.500000000007</v>
      </c>
    </row>
    <row r="5221" spans="1:9" ht="16.5" customHeight="1">
      <c r="A5221" s="206" t="s">
        <v>3964</v>
      </c>
      <c r="B5221" s="14">
        <f>103*300</f>
        <v>30900</v>
      </c>
      <c r="C5221" s="241">
        <v>1</v>
      </c>
      <c r="D5221" s="240" t="s">
        <v>13</v>
      </c>
      <c r="E5221" s="240" t="s">
        <v>22</v>
      </c>
      <c r="F5221" s="240" t="s">
        <v>44</v>
      </c>
      <c r="G5221" s="240" t="s">
        <v>3291</v>
      </c>
      <c r="H5221" s="16">
        <v>51107</v>
      </c>
      <c r="I5221" s="83">
        <f>B5221</f>
        <v>30900</v>
      </c>
    </row>
    <row r="5222" spans="1:9" ht="16.5" customHeight="1">
      <c r="A5222" s="208" t="s">
        <v>3081</v>
      </c>
      <c r="B5222" s="14">
        <v>150</v>
      </c>
      <c r="C5222" s="241">
        <v>1</v>
      </c>
      <c r="D5222" s="240" t="s">
        <v>13</v>
      </c>
      <c r="E5222" s="240" t="s">
        <v>22</v>
      </c>
      <c r="F5222" s="240" t="s">
        <v>44</v>
      </c>
      <c r="G5222" s="240" t="s">
        <v>3291</v>
      </c>
      <c r="H5222" s="16">
        <v>51107</v>
      </c>
      <c r="I5222" s="82"/>
    </row>
    <row r="5223" spans="1:9">
      <c r="A5223" s="208" t="s">
        <v>3082</v>
      </c>
      <c r="B5223" s="14">
        <v>123.75</v>
      </c>
      <c r="C5223" s="241">
        <v>1</v>
      </c>
      <c r="D5223" s="240" t="s">
        <v>13</v>
      </c>
      <c r="E5223" s="240" t="s">
        <v>22</v>
      </c>
      <c r="F5223" s="240" t="s">
        <v>44</v>
      </c>
      <c r="G5223" s="240" t="s">
        <v>3291</v>
      </c>
      <c r="H5223" s="16">
        <v>51107</v>
      </c>
      <c r="I5223" s="82"/>
    </row>
    <row r="5224" spans="1:9">
      <c r="A5224" s="208" t="s">
        <v>4354</v>
      </c>
      <c r="B5224" s="14">
        <v>82.05</v>
      </c>
      <c r="C5224" s="241">
        <v>1</v>
      </c>
      <c r="D5224" s="240" t="s">
        <v>13</v>
      </c>
      <c r="E5224" s="240" t="s">
        <v>22</v>
      </c>
      <c r="F5224" s="240" t="s">
        <v>44</v>
      </c>
      <c r="G5224" s="240" t="s">
        <v>3291</v>
      </c>
      <c r="H5224" s="16">
        <v>51107</v>
      </c>
      <c r="I5224" s="82"/>
    </row>
    <row r="5225" spans="1:9">
      <c r="A5225" s="208" t="s">
        <v>3083</v>
      </c>
      <c r="B5225" s="14">
        <v>105</v>
      </c>
      <c r="C5225" s="241">
        <v>1</v>
      </c>
      <c r="D5225" s="240" t="s">
        <v>13</v>
      </c>
      <c r="E5225" s="240" t="s">
        <v>22</v>
      </c>
      <c r="F5225" s="240" t="s">
        <v>44</v>
      </c>
      <c r="G5225" s="240" t="s">
        <v>3291</v>
      </c>
      <c r="H5225" s="16">
        <v>51107</v>
      </c>
      <c r="I5225" s="82"/>
    </row>
    <row r="5226" spans="1:9">
      <c r="A5226" s="208" t="s">
        <v>3084</v>
      </c>
      <c r="B5226" s="14">
        <v>126.3</v>
      </c>
      <c r="C5226" s="241">
        <v>1</v>
      </c>
      <c r="D5226" s="240" t="s">
        <v>13</v>
      </c>
      <c r="E5226" s="240" t="s">
        <v>22</v>
      </c>
      <c r="F5226" s="240" t="s">
        <v>44</v>
      </c>
      <c r="G5226" s="240" t="s">
        <v>3291</v>
      </c>
      <c r="H5226" s="16">
        <v>51107</v>
      </c>
      <c r="I5226" s="82"/>
    </row>
    <row r="5227" spans="1:9">
      <c r="A5227" s="208" t="s">
        <v>3084</v>
      </c>
      <c r="B5227" s="14">
        <v>123.64</v>
      </c>
      <c r="C5227" s="241">
        <v>1</v>
      </c>
      <c r="D5227" s="240" t="s">
        <v>13</v>
      </c>
      <c r="E5227" s="240" t="s">
        <v>22</v>
      </c>
      <c r="F5227" s="240" t="s">
        <v>44</v>
      </c>
      <c r="G5227" s="240" t="s">
        <v>3291</v>
      </c>
      <c r="H5227" s="16">
        <v>51107</v>
      </c>
      <c r="I5227" s="82"/>
    </row>
    <row r="5228" spans="1:9">
      <c r="A5228" s="208" t="s">
        <v>3085</v>
      </c>
      <c r="B5228" s="14">
        <v>101.55</v>
      </c>
      <c r="C5228" s="241">
        <v>1</v>
      </c>
      <c r="D5228" s="240" t="s">
        <v>13</v>
      </c>
      <c r="E5228" s="240" t="s">
        <v>22</v>
      </c>
      <c r="F5228" s="240" t="s">
        <v>44</v>
      </c>
      <c r="G5228" s="240" t="s">
        <v>3291</v>
      </c>
      <c r="H5228" s="16">
        <v>51107</v>
      </c>
      <c r="I5228" s="82"/>
    </row>
    <row r="5229" spans="1:9">
      <c r="A5229" s="208" t="s">
        <v>3085</v>
      </c>
      <c r="B5229" s="14">
        <v>101.55</v>
      </c>
      <c r="C5229" s="241">
        <v>1</v>
      </c>
      <c r="D5229" s="240" t="s">
        <v>13</v>
      </c>
      <c r="E5229" s="240" t="s">
        <v>22</v>
      </c>
      <c r="F5229" s="240" t="s">
        <v>44</v>
      </c>
      <c r="G5229" s="240" t="s">
        <v>3291</v>
      </c>
      <c r="H5229" s="16">
        <v>51107</v>
      </c>
      <c r="I5229" s="82"/>
    </row>
    <row r="5230" spans="1:9">
      <c r="A5230" s="208" t="s">
        <v>3086</v>
      </c>
      <c r="B5230" s="14">
        <v>89.55</v>
      </c>
      <c r="C5230" s="241">
        <v>1</v>
      </c>
      <c r="D5230" s="240" t="s">
        <v>13</v>
      </c>
      <c r="E5230" s="240" t="s">
        <v>22</v>
      </c>
      <c r="F5230" s="240" t="s">
        <v>44</v>
      </c>
      <c r="G5230" s="240" t="s">
        <v>3291</v>
      </c>
      <c r="H5230" s="16">
        <v>51107</v>
      </c>
      <c r="I5230" s="82"/>
    </row>
    <row r="5231" spans="1:9">
      <c r="A5231" s="208" t="s">
        <v>3087</v>
      </c>
      <c r="B5231" s="14">
        <v>74.55</v>
      </c>
      <c r="C5231" s="241">
        <v>1</v>
      </c>
      <c r="D5231" s="240" t="s">
        <v>13</v>
      </c>
      <c r="E5231" s="240" t="s">
        <v>22</v>
      </c>
      <c r="F5231" s="240" t="s">
        <v>44</v>
      </c>
      <c r="G5231" s="240" t="s">
        <v>3291</v>
      </c>
      <c r="H5231" s="16">
        <v>51107</v>
      </c>
      <c r="I5231" s="82"/>
    </row>
    <row r="5232" spans="1:9">
      <c r="A5232" s="208" t="s">
        <v>3088</v>
      </c>
      <c r="B5232" s="14">
        <v>119.87</v>
      </c>
      <c r="C5232" s="241">
        <v>1</v>
      </c>
      <c r="D5232" s="240" t="s">
        <v>13</v>
      </c>
      <c r="E5232" s="240" t="s">
        <v>22</v>
      </c>
      <c r="F5232" s="240" t="s">
        <v>44</v>
      </c>
      <c r="G5232" s="240" t="s">
        <v>3291</v>
      </c>
      <c r="H5232" s="16">
        <v>51107</v>
      </c>
      <c r="I5232" s="82"/>
    </row>
    <row r="5233" spans="1:9">
      <c r="A5233" s="208" t="s">
        <v>3088</v>
      </c>
      <c r="B5233" s="14">
        <v>119.87</v>
      </c>
      <c r="C5233" s="241">
        <v>1</v>
      </c>
      <c r="D5233" s="240" t="s">
        <v>13</v>
      </c>
      <c r="E5233" s="240" t="s">
        <v>22</v>
      </c>
      <c r="F5233" s="240" t="s">
        <v>44</v>
      </c>
      <c r="G5233" s="240" t="s">
        <v>3291</v>
      </c>
      <c r="H5233" s="16">
        <v>51107</v>
      </c>
      <c r="I5233" s="82"/>
    </row>
    <row r="5234" spans="1:9">
      <c r="A5234" s="208" t="s">
        <v>3088</v>
      </c>
      <c r="B5234" s="14">
        <v>112.76</v>
      </c>
      <c r="C5234" s="241">
        <v>1</v>
      </c>
      <c r="D5234" s="240" t="s">
        <v>13</v>
      </c>
      <c r="E5234" s="240" t="s">
        <v>22</v>
      </c>
      <c r="F5234" s="240" t="s">
        <v>44</v>
      </c>
      <c r="G5234" s="240" t="s">
        <v>3291</v>
      </c>
      <c r="H5234" s="16">
        <v>51107</v>
      </c>
      <c r="I5234" s="82"/>
    </row>
    <row r="5235" spans="1:9">
      <c r="A5235" s="208" t="s">
        <v>4355</v>
      </c>
      <c r="B5235" s="14">
        <v>89.55</v>
      </c>
      <c r="C5235" s="241">
        <v>1</v>
      </c>
      <c r="D5235" s="240" t="s">
        <v>13</v>
      </c>
      <c r="E5235" s="240" t="s">
        <v>22</v>
      </c>
      <c r="F5235" s="240" t="s">
        <v>44</v>
      </c>
      <c r="G5235" s="240" t="s">
        <v>3291</v>
      </c>
      <c r="H5235" s="16">
        <v>51107</v>
      </c>
      <c r="I5235" s="82"/>
    </row>
    <row r="5236" spans="1:9">
      <c r="A5236" s="208" t="s">
        <v>4355</v>
      </c>
      <c r="B5236" s="14">
        <v>89.55</v>
      </c>
      <c r="C5236" s="241">
        <v>1</v>
      </c>
      <c r="D5236" s="240" t="s">
        <v>13</v>
      </c>
      <c r="E5236" s="240" t="s">
        <v>22</v>
      </c>
      <c r="F5236" s="240" t="s">
        <v>44</v>
      </c>
      <c r="G5236" s="240" t="s">
        <v>3291</v>
      </c>
      <c r="H5236" s="16">
        <v>51107</v>
      </c>
      <c r="I5236" s="82"/>
    </row>
    <row r="5237" spans="1:9">
      <c r="A5237" s="208" t="s">
        <v>4356</v>
      </c>
      <c r="B5237" s="14">
        <v>97.05</v>
      </c>
      <c r="C5237" s="241">
        <v>1</v>
      </c>
      <c r="D5237" s="240" t="s">
        <v>13</v>
      </c>
      <c r="E5237" s="240" t="s">
        <v>22</v>
      </c>
      <c r="F5237" s="240" t="s">
        <v>44</v>
      </c>
      <c r="G5237" s="240" t="s">
        <v>3291</v>
      </c>
      <c r="H5237" s="16">
        <v>51107</v>
      </c>
      <c r="I5237" s="82"/>
    </row>
    <row r="5238" spans="1:9">
      <c r="A5238" s="208" t="s">
        <v>4357</v>
      </c>
      <c r="B5238" s="14">
        <v>74.55</v>
      </c>
      <c r="C5238" s="241">
        <v>1</v>
      </c>
      <c r="D5238" s="240" t="s">
        <v>13</v>
      </c>
      <c r="E5238" s="240" t="s">
        <v>22</v>
      </c>
      <c r="F5238" s="240" t="s">
        <v>44</v>
      </c>
      <c r="G5238" s="240" t="s">
        <v>3291</v>
      </c>
      <c r="H5238" s="16">
        <v>51107</v>
      </c>
      <c r="I5238" s="82"/>
    </row>
    <row r="5239" spans="1:9" ht="15" customHeight="1">
      <c r="A5239" s="208" t="s">
        <v>3089</v>
      </c>
      <c r="B5239" s="14">
        <v>75</v>
      </c>
      <c r="C5239" s="241">
        <v>1</v>
      </c>
      <c r="D5239" s="240" t="s">
        <v>13</v>
      </c>
      <c r="E5239" s="240" t="s">
        <v>22</v>
      </c>
      <c r="F5239" s="240" t="s">
        <v>44</v>
      </c>
      <c r="G5239" s="240" t="s">
        <v>3291</v>
      </c>
      <c r="H5239" s="16">
        <v>51107</v>
      </c>
      <c r="I5239" s="82"/>
    </row>
    <row r="5240" spans="1:9">
      <c r="A5240" s="208" t="s">
        <v>3090</v>
      </c>
      <c r="B5240" s="14">
        <v>101.55</v>
      </c>
      <c r="C5240" s="241">
        <v>1</v>
      </c>
      <c r="D5240" s="240" t="s">
        <v>13</v>
      </c>
      <c r="E5240" s="240" t="s">
        <v>22</v>
      </c>
      <c r="F5240" s="240" t="s">
        <v>44</v>
      </c>
      <c r="G5240" s="240" t="s">
        <v>3291</v>
      </c>
      <c r="H5240" s="16">
        <v>51107</v>
      </c>
      <c r="I5240" s="82"/>
    </row>
    <row r="5241" spans="1:9">
      <c r="A5241" s="208" t="s">
        <v>3091</v>
      </c>
      <c r="B5241" s="14">
        <v>82.05</v>
      </c>
      <c r="C5241" s="241">
        <v>1</v>
      </c>
      <c r="D5241" s="240" t="s">
        <v>13</v>
      </c>
      <c r="E5241" s="240" t="s">
        <v>22</v>
      </c>
      <c r="F5241" s="240" t="s">
        <v>44</v>
      </c>
      <c r="G5241" s="240" t="s">
        <v>3291</v>
      </c>
      <c r="H5241" s="16">
        <v>51107</v>
      </c>
      <c r="I5241" s="82"/>
    </row>
    <row r="5242" spans="1:9">
      <c r="A5242" s="208" t="s">
        <v>3092</v>
      </c>
      <c r="B5242" s="14">
        <v>111.73</v>
      </c>
      <c r="C5242" s="241">
        <v>1</v>
      </c>
      <c r="D5242" s="240" t="s">
        <v>13</v>
      </c>
      <c r="E5242" s="240" t="s">
        <v>22</v>
      </c>
      <c r="F5242" s="240" t="s">
        <v>44</v>
      </c>
      <c r="G5242" s="240" t="s">
        <v>3291</v>
      </c>
      <c r="H5242" s="16">
        <v>51107</v>
      </c>
      <c r="I5242" s="82"/>
    </row>
    <row r="5243" spans="1:9">
      <c r="A5243" s="208" t="s">
        <v>3092</v>
      </c>
      <c r="B5243" s="14">
        <v>111.73</v>
      </c>
      <c r="C5243" s="241">
        <v>1</v>
      </c>
      <c r="D5243" s="240" t="s">
        <v>13</v>
      </c>
      <c r="E5243" s="240" t="s">
        <v>22</v>
      </c>
      <c r="F5243" s="240" t="s">
        <v>44</v>
      </c>
      <c r="G5243" s="240" t="s">
        <v>3291</v>
      </c>
      <c r="H5243" s="16">
        <v>51107</v>
      </c>
      <c r="I5243" s="82"/>
    </row>
    <row r="5244" spans="1:9">
      <c r="A5244" s="208" t="s">
        <v>3092</v>
      </c>
      <c r="B5244" s="14">
        <v>111.73</v>
      </c>
      <c r="C5244" s="241">
        <v>1</v>
      </c>
      <c r="D5244" s="240" t="s">
        <v>13</v>
      </c>
      <c r="E5244" s="240" t="s">
        <v>22</v>
      </c>
      <c r="F5244" s="240" t="s">
        <v>44</v>
      </c>
      <c r="G5244" s="240" t="s">
        <v>3291</v>
      </c>
      <c r="H5244" s="16">
        <v>51107</v>
      </c>
      <c r="I5244" s="82"/>
    </row>
    <row r="5245" spans="1:9" ht="15.75" customHeight="1">
      <c r="A5245" s="208" t="s">
        <v>3093</v>
      </c>
      <c r="B5245" s="14">
        <v>101.55</v>
      </c>
      <c r="C5245" s="241">
        <v>1</v>
      </c>
      <c r="D5245" s="240" t="s">
        <v>13</v>
      </c>
      <c r="E5245" s="240" t="s">
        <v>22</v>
      </c>
      <c r="F5245" s="240" t="s">
        <v>44</v>
      </c>
      <c r="G5245" s="240" t="s">
        <v>3291</v>
      </c>
      <c r="H5245" s="16">
        <v>51107</v>
      </c>
      <c r="I5245" s="82"/>
    </row>
    <row r="5246" spans="1:9" ht="15.75" customHeight="1">
      <c r="A5246" s="208" t="s">
        <v>3093</v>
      </c>
      <c r="B5246" s="14">
        <v>101.55</v>
      </c>
      <c r="C5246" s="241">
        <v>1</v>
      </c>
      <c r="D5246" s="240" t="s">
        <v>13</v>
      </c>
      <c r="E5246" s="240" t="s">
        <v>22</v>
      </c>
      <c r="F5246" s="240" t="s">
        <v>44</v>
      </c>
      <c r="G5246" s="240" t="s">
        <v>3291</v>
      </c>
      <c r="H5246" s="16">
        <v>51107</v>
      </c>
      <c r="I5246" s="82"/>
    </row>
    <row r="5247" spans="1:9" ht="15.75" customHeight="1">
      <c r="A5247" s="208" t="s">
        <v>3093</v>
      </c>
      <c r="B5247" s="14">
        <v>101.55</v>
      </c>
      <c r="C5247" s="241">
        <v>1</v>
      </c>
      <c r="D5247" s="240" t="s">
        <v>13</v>
      </c>
      <c r="E5247" s="240" t="s">
        <v>22</v>
      </c>
      <c r="F5247" s="240" t="s">
        <v>44</v>
      </c>
      <c r="G5247" s="240" t="s">
        <v>3291</v>
      </c>
      <c r="H5247" s="16">
        <v>51107</v>
      </c>
      <c r="I5247" s="82"/>
    </row>
    <row r="5248" spans="1:9" ht="15.75" customHeight="1">
      <c r="A5248" s="208" t="s">
        <v>3094</v>
      </c>
      <c r="B5248" s="14">
        <v>89.55</v>
      </c>
      <c r="C5248" s="241">
        <v>1</v>
      </c>
      <c r="D5248" s="240" t="s">
        <v>13</v>
      </c>
      <c r="E5248" s="240" t="s">
        <v>22</v>
      </c>
      <c r="F5248" s="240" t="s">
        <v>44</v>
      </c>
      <c r="G5248" s="240" t="s">
        <v>3291</v>
      </c>
      <c r="H5248" s="16">
        <v>51107</v>
      </c>
      <c r="I5248" s="82"/>
    </row>
    <row r="5249" spans="1:9" ht="15.75" customHeight="1">
      <c r="A5249" s="208" t="s">
        <v>3094</v>
      </c>
      <c r="B5249" s="14">
        <v>89.55</v>
      </c>
      <c r="C5249" s="241">
        <v>1</v>
      </c>
      <c r="D5249" s="240" t="s">
        <v>13</v>
      </c>
      <c r="E5249" s="240" t="s">
        <v>22</v>
      </c>
      <c r="F5249" s="240" t="s">
        <v>44</v>
      </c>
      <c r="G5249" s="240" t="s">
        <v>3291</v>
      </c>
      <c r="H5249" s="16">
        <v>51107</v>
      </c>
      <c r="I5249" s="82"/>
    </row>
    <row r="5250" spans="1:9" ht="15.75" customHeight="1">
      <c r="A5250" s="208" t="s">
        <v>3094</v>
      </c>
      <c r="B5250" s="14">
        <v>89.55</v>
      </c>
      <c r="C5250" s="241">
        <v>1</v>
      </c>
      <c r="D5250" s="240" t="s">
        <v>13</v>
      </c>
      <c r="E5250" s="240" t="s">
        <v>22</v>
      </c>
      <c r="F5250" s="240" t="s">
        <v>44</v>
      </c>
      <c r="G5250" s="240" t="s">
        <v>3291</v>
      </c>
      <c r="H5250" s="16">
        <v>51107</v>
      </c>
      <c r="I5250" s="82"/>
    </row>
    <row r="5251" spans="1:9">
      <c r="A5251" s="208" t="s">
        <v>3094</v>
      </c>
      <c r="B5251" s="14">
        <v>89.55</v>
      </c>
      <c r="C5251" s="241">
        <v>1</v>
      </c>
      <c r="D5251" s="240" t="s">
        <v>13</v>
      </c>
      <c r="E5251" s="240" t="s">
        <v>22</v>
      </c>
      <c r="F5251" s="240" t="s">
        <v>44</v>
      </c>
      <c r="G5251" s="240" t="s">
        <v>3291</v>
      </c>
      <c r="H5251" s="16">
        <v>51107</v>
      </c>
      <c r="I5251" s="82"/>
    </row>
    <row r="5252" spans="1:9">
      <c r="A5252" s="208" t="s">
        <v>3094</v>
      </c>
      <c r="B5252" s="14">
        <v>89.55</v>
      </c>
      <c r="C5252" s="241">
        <v>1</v>
      </c>
      <c r="D5252" s="240" t="s">
        <v>13</v>
      </c>
      <c r="E5252" s="240" t="s">
        <v>22</v>
      </c>
      <c r="F5252" s="240" t="s">
        <v>44</v>
      </c>
      <c r="G5252" s="240" t="s">
        <v>3291</v>
      </c>
      <c r="H5252" s="16">
        <v>51107</v>
      </c>
      <c r="I5252" s="82"/>
    </row>
    <row r="5253" spans="1:9">
      <c r="A5253" s="208" t="s">
        <v>3095</v>
      </c>
      <c r="B5253" s="14">
        <v>89.55</v>
      </c>
      <c r="C5253" s="241">
        <v>1</v>
      </c>
      <c r="D5253" s="240" t="s">
        <v>13</v>
      </c>
      <c r="E5253" s="240" t="s">
        <v>22</v>
      </c>
      <c r="F5253" s="240" t="s">
        <v>44</v>
      </c>
      <c r="G5253" s="240" t="s">
        <v>3291</v>
      </c>
      <c r="H5253" s="16">
        <v>51107</v>
      </c>
      <c r="I5253" s="82"/>
    </row>
    <row r="5254" spans="1:9">
      <c r="A5254" s="208" t="s">
        <v>3096</v>
      </c>
      <c r="B5254" s="14">
        <v>82.05</v>
      </c>
      <c r="C5254" s="241">
        <v>1</v>
      </c>
      <c r="D5254" s="240" t="s">
        <v>13</v>
      </c>
      <c r="E5254" s="240" t="s">
        <v>22</v>
      </c>
      <c r="F5254" s="240" t="s">
        <v>44</v>
      </c>
      <c r="G5254" s="240" t="s">
        <v>3291</v>
      </c>
      <c r="H5254" s="16">
        <v>51107</v>
      </c>
      <c r="I5254" s="82"/>
    </row>
    <row r="5255" spans="1:9">
      <c r="A5255" s="208" t="s">
        <v>3096</v>
      </c>
      <c r="B5255" s="14">
        <v>82.05</v>
      </c>
      <c r="C5255" s="241">
        <v>1</v>
      </c>
      <c r="D5255" s="240" t="s">
        <v>13</v>
      </c>
      <c r="E5255" s="240" t="s">
        <v>22</v>
      </c>
      <c r="F5255" s="240" t="s">
        <v>44</v>
      </c>
      <c r="G5255" s="240" t="s">
        <v>3291</v>
      </c>
      <c r="H5255" s="16">
        <v>51107</v>
      </c>
      <c r="I5255" s="82"/>
    </row>
    <row r="5256" spans="1:9">
      <c r="A5256" s="208" t="s">
        <v>3097</v>
      </c>
      <c r="B5256" s="14">
        <v>77.55</v>
      </c>
      <c r="C5256" s="241">
        <v>1</v>
      </c>
      <c r="D5256" s="240" t="s">
        <v>13</v>
      </c>
      <c r="E5256" s="240" t="s">
        <v>22</v>
      </c>
      <c r="F5256" s="240" t="s">
        <v>44</v>
      </c>
      <c r="G5256" s="240" t="s">
        <v>3291</v>
      </c>
      <c r="H5256" s="16">
        <v>51107</v>
      </c>
      <c r="I5256" s="82"/>
    </row>
    <row r="5257" spans="1:9">
      <c r="A5257" s="208" t="s">
        <v>3097</v>
      </c>
      <c r="B5257" s="14">
        <v>77.55</v>
      </c>
      <c r="C5257" s="241">
        <v>1</v>
      </c>
      <c r="D5257" s="240" t="s">
        <v>13</v>
      </c>
      <c r="E5257" s="240" t="s">
        <v>22</v>
      </c>
      <c r="F5257" s="240" t="s">
        <v>44</v>
      </c>
      <c r="G5257" s="240" t="s">
        <v>3291</v>
      </c>
      <c r="H5257" s="16">
        <v>51107</v>
      </c>
      <c r="I5257" s="82"/>
    </row>
    <row r="5258" spans="1:9">
      <c r="A5258" s="208" t="s">
        <v>3097</v>
      </c>
      <c r="B5258" s="14">
        <v>77.55</v>
      </c>
      <c r="C5258" s="241">
        <v>1</v>
      </c>
      <c r="D5258" s="240" t="s">
        <v>13</v>
      </c>
      <c r="E5258" s="240" t="s">
        <v>22</v>
      </c>
      <c r="F5258" s="240" t="s">
        <v>44</v>
      </c>
      <c r="G5258" s="240" t="s">
        <v>3291</v>
      </c>
      <c r="H5258" s="16">
        <v>51107</v>
      </c>
      <c r="I5258" s="82"/>
    </row>
    <row r="5259" spans="1:9">
      <c r="A5259" s="208" t="s">
        <v>3097</v>
      </c>
      <c r="B5259" s="14">
        <v>77.55</v>
      </c>
      <c r="C5259" s="241">
        <v>1</v>
      </c>
      <c r="D5259" s="240" t="s">
        <v>13</v>
      </c>
      <c r="E5259" s="240" t="s">
        <v>22</v>
      </c>
      <c r="F5259" s="240" t="s">
        <v>44</v>
      </c>
      <c r="G5259" s="240" t="s">
        <v>3291</v>
      </c>
      <c r="H5259" s="16">
        <v>51107</v>
      </c>
      <c r="I5259" s="82"/>
    </row>
    <row r="5260" spans="1:9">
      <c r="A5260" s="208" t="s">
        <v>3097</v>
      </c>
      <c r="B5260" s="14">
        <v>77.55</v>
      </c>
      <c r="C5260" s="241">
        <v>1</v>
      </c>
      <c r="D5260" s="240" t="s">
        <v>13</v>
      </c>
      <c r="E5260" s="240" t="s">
        <v>22</v>
      </c>
      <c r="F5260" s="240" t="s">
        <v>44</v>
      </c>
      <c r="G5260" s="240" t="s">
        <v>3291</v>
      </c>
      <c r="H5260" s="16">
        <v>51107</v>
      </c>
      <c r="I5260" s="82"/>
    </row>
    <row r="5261" spans="1:9">
      <c r="A5261" s="208" t="s">
        <v>3097</v>
      </c>
      <c r="B5261" s="14">
        <v>70.05</v>
      </c>
      <c r="C5261" s="241">
        <v>1</v>
      </c>
      <c r="D5261" s="240" t="s">
        <v>13</v>
      </c>
      <c r="E5261" s="240" t="s">
        <v>22</v>
      </c>
      <c r="F5261" s="240" t="s">
        <v>44</v>
      </c>
      <c r="G5261" s="240" t="s">
        <v>3291</v>
      </c>
      <c r="H5261" s="16">
        <v>51107</v>
      </c>
      <c r="I5261" s="82"/>
    </row>
    <row r="5262" spans="1:9">
      <c r="A5262" s="208" t="s">
        <v>4170</v>
      </c>
      <c r="B5262" s="14">
        <v>89.55</v>
      </c>
      <c r="C5262" s="241">
        <v>1</v>
      </c>
      <c r="D5262" s="240" t="s">
        <v>13</v>
      </c>
      <c r="E5262" s="240" t="s">
        <v>22</v>
      </c>
      <c r="F5262" s="240" t="s">
        <v>44</v>
      </c>
      <c r="G5262" s="240" t="s">
        <v>3291</v>
      </c>
      <c r="H5262" s="16">
        <v>51107</v>
      </c>
      <c r="I5262" s="82"/>
    </row>
    <row r="5263" spans="1:9">
      <c r="A5263" s="208" t="s">
        <v>4171</v>
      </c>
      <c r="B5263" s="14">
        <v>62.55</v>
      </c>
      <c r="C5263" s="241">
        <v>1</v>
      </c>
      <c r="D5263" s="240" t="s">
        <v>13</v>
      </c>
      <c r="E5263" s="240" t="s">
        <v>22</v>
      </c>
      <c r="F5263" s="240" t="s">
        <v>44</v>
      </c>
      <c r="G5263" s="240" t="s">
        <v>3291</v>
      </c>
      <c r="H5263" s="16">
        <v>51107</v>
      </c>
      <c r="I5263" s="82"/>
    </row>
    <row r="5264" spans="1:9">
      <c r="A5264" s="208" t="s">
        <v>4171</v>
      </c>
      <c r="B5264" s="14">
        <v>62.55</v>
      </c>
      <c r="C5264" s="241">
        <v>1</v>
      </c>
      <c r="D5264" s="240" t="s">
        <v>13</v>
      </c>
      <c r="E5264" s="240" t="s">
        <v>22</v>
      </c>
      <c r="F5264" s="240" t="s">
        <v>44</v>
      </c>
      <c r="G5264" s="240" t="s">
        <v>3291</v>
      </c>
      <c r="H5264" s="16">
        <v>51107</v>
      </c>
      <c r="I5264" s="82"/>
    </row>
    <row r="5265" spans="1:9">
      <c r="A5265" s="208" t="s">
        <v>4171</v>
      </c>
      <c r="B5265" s="14">
        <v>62.55</v>
      </c>
      <c r="C5265" s="241">
        <v>1</v>
      </c>
      <c r="D5265" s="240" t="s">
        <v>13</v>
      </c>
      <c r="E5265" s="240" t="s">
        <v>22</v>
      </c>
      <c r="F5265" s="240" t="s">
        <v>44</v>
      </c>
      <c r="G5265" s="240" t="s">
        <v>3291</v>
      </c>
      <c r="H5265" s="16">
        <v>51107</v>
      </c>
      <c r="I5265" s="82"/>
    </row>
    <row r="5266" spans="1:9">
      <c r="A5266" s="208" t="s">
        <v>4171</v>
      </c>
      <c r="B5266" s="14">
        <v>62.55</v>
      </c>
      <c r="C5266" s="241">
        <v>1</v>
      </c>
      <c r="D5266" s="240" t="s">
        <v>13</v>
      </c>
      <c r="E5266" s="240" t="s">
        <v>22</v>
      </c>
      <c r="F5266" s="240" t="s">
        <v>44</v>
      </c>
      <c r="G5266" s="240" t="s">
        <v>3291</v>
      </c>
      <c r="H5266" s="16">
        <v>51107</v>
      </c>
      <c r="I5266" s="82"/>
    </row>
    <row r="5267" spans="1:9">
      <c r="A5267" s="208" t="s">
        <v>4171</v>
      </c>
      <c r="B5267" s="14">
        <v>62.55</v>
      </c>
      <c r="C5267" s="241">
        <v>1</v>
      </c>
      <c r="D5267" s="240" t="s">
        <v>13</v>
      </c>
      <c r="E5267" s="240" t="s">
        <v>22</v>
      </c>
      <c r="F5267" s="240" t="s">
        <v>44</v>
      </c>
      <c r="G5267" s="240" t="s">
        <v>3291</v>
      </c>
      <c r="H5267" s="16">
        <v>51107</v>
      </c>
      <c r="I5267" s="82"/>
    </row>
    <row r="5268" spans="1:9">
      <c r="A5268" s="208" t="s">
        <v>4171</v>
      </c>
      <c r="B5268" s="14">
        <v>62.55</v>
      </c>
      <c r="C5268" s="241">
        <v>1</v>
      </c>
      <c r="D5268" s="240" t="s">
        <v>13</v>
      </c>
      <c r="E5268" s="240" t="s">
        <v>22</v>
      </c>
      <c r="F5268" s="240" t="s">
        <v>44</v>
      </c>
      <c r="G5268" s="240" t="s">
        <v>3291</v>
      </c>
      <c r="H5268" s="16">
        <v>51107</v>
      </c>
      <c r="I5268" s="82"/>
    </row>
    <row r="5269" spans="1:9">
      <c r="A5269" s="208" t="s">
        <v>4171</v>
      </c>
      <c r="B5269" s="14">
        <v>62.55</v>
      </c>
      <c r="C5269" s="241">
        <v>1</v>
      </c>
      <c r="D5269" s="240" t="s">
        <v>13</v>
      </c>
      <c r="E5269" s="240" t="s">
        <v>22</v>
      </c>
      <c r="F5269" s="240" t="s">
        <v>44</v>
      </c>
      <c r="G5269" s="240" t="s">
        <v>3291</v>
      </c>
      <c r="H5269" s="16">
        <v>51107</v>
      </c>
      <c r="I5269" s="82"/>
    </row>
    <row r="5270" spans="1:9">
      <c r="A5270" s="208" t="s">
        <v>4171</v>
      </c>
      <c r="B5270" s="14">
        <v>62.55</v>
      </c>
      <c r="C5270" s="241">
        <v>1</v>
      </c>
      <c r="D5270" s="240" t="s">
        <v>13</v>
      </c>
      <c r="E5270" s="240" t="s">
        <v>22</v>
      </c>
      <c r="F5270" s="240" t="s">
        <v>44</v>
      </c>
      <c r="G5270" s="240" t="s">
        <v>3291</v>
      </c>
      <c r="H5270" s="16">
        <v>51107</v>
      </c>
      <c r="I5270" s="82"/>
    </row>
    <row r="5271" spans="1:9">
      <c r="A5271" s="208" t="s">
        <v>4171</v>
      </c>
      <c r="B5271" s="14">
        <v>62.55</v>
      </c>
      <c r="C5271" s="241">
        <v>1</v>
      </c>
      <c r="D5271" s="240" t="s">
        <v>13</v>
      </c>
      <c r="E5271" s="240" t="s">
        <v>22</v>
      </c>
      <c r="F5271" s="240" t="s">
        <v>44</v>
      </c>
      <c r="G5271" s="240" t="s">
        <v>3291</v>
      </c>
      <c r="H5271" s="16">
        <v>51107</v>
      </c>
      <c r="I5271" s="82"/>
    </row>
    <row r="5272" spans="1:9">
      <c r="A5272" s="208" t="s">
        <v>4171</v>
      </c>
      <c r="B5272" s="14">
        <v>62.55</v>
      </c>
      <c r="C5272" s="241">
        <v>1</v>
      </c>
      <c r="D5272" s="240" t="s">
        <v>13</v>
      </c>
      <c r="E5272" s="240" t="s">
        <v>22</v>
      </c>
      <c r="F5272" s="240" t="s">
        <v>44</v>
      </c>
      <c r="G5272" s="240" t="s">
        <v>3291</v>
      </c>
      <c r="H5272" s="16">
        <v>51107</v>
      </c>
      <c r="I5272" s="82"/>
    </row>
    <row r="5273" spans="1:9">
      <c r="A5273" s="208" t="s">
        <v>3098</v>
      </c>
      <c r="B5273" s="14">
        <v>105</v>
      </c>
      <c r="C5273" s="241">
        <v>1</v>
      </c>
      <c r="D5273" s="240" t="s">
        <v>13</v>
      </c>
      <c r="E5273" s="240" t="s">
        <v>22</v>
      </c>
      <c r="F5273" s="240" t="s">
        <v>44</v>
      </c>
      <c r="G5273" s="240" t="s">
        <v>3291</v>
      </c>
      <c r="H5273" s="16">
        <v>51107</v>
      </c>
      <c r="I5273" s="82"/>
    </row>
    <row r="5274" spans="1:9">
      <c r="A5274" s="208" t="s">
        <v>3099</v>
      </c>
      <c r="B5274" s="14">
        <v>111.73</v>
      </c>
      <c r="C5274" s="241">
        <v>1</v>
      </c>
      <c r="D5274" s="240" t="s">
        <v>13</v>
      </c>
      <c r="E5274" s="240" t="s">
        <v>22</v>
      </c>
      <c r="F5274" s="240" t="s">
        <v>44</v>
      </c>
      <c r="G5274" s="240" t="s">
        <v>3291</v>
      </c>
      <c r="H5274" s="16">
        <v>51107</v>
      </c>
      <c r="I5274" s="82"/>
    </row>
    <row r="5275" spans="1:9">
      <c r="A5275" s="208" t="s">
        <v>3099</v>
      </c>
      <c r="B5275" s="242">
        <v>111.73</v>
      </c>
      <c r="C5275" s="241">
        <v>1</v>
      </c>
      <c r="D5275" s="240" t="s">
        <v>13</v>
      </c>
      <c r="E5275" s="240" t="s">
        <v>22</v>
      </c>
      <c r="F5275" s="240" t="s">
        <v>44</v>
      </c>
      <c r="G5275" s="240" t="s">
        <v>3291</v>
      </c>
      <c r="H5275" s="16">
        <v>51107</v>
      </c>
      <c r="I5275" s="82"/>
    </row>
    <row r="5276" spans="1:9">
      <c r="A5276" s="208" t="s">
        <v>3100</v>
      </c>
      <c r="B5276" s="14">
        <v>111.73</v>
      </c>
      <c r="C5276" s="241">
        <v>1</v>
      </c>
      <c r="D5276" s="240" t="s">
        <v>13</v>
      </c>
      <c r="E5276" s="240" t="s">
        <v>22</v>
      </c>
      <c r="F5276" s="240" t="s">
        <v>44</v>
      </c>
      <c r="G5276" s="240" t="s">
        <v>3291</v>
      </c>
      <c r="H5276" s="16">
        <v>51107</v>
      </c>
      <c r="I5276" s="82"/>
    </row>
    <row r="5277" spans="1:9">
      <c r="A5277" s="208" t="s">
        <v>3100</v>
      </c>
      <c r="B5277" s="14">
        <v>109.76</v>
      </c>
      <c r="C5277" s="241">
        <v>1</v>
      </c>
      <c r="D5277" s="240" t="s">
        <v>13</v>
      </c>
      <c r="E5277" s="240" t="s">
        <v>22</v>
      </c>
      <c r="F5277" s="240" t="s">
        <v>44</v>
      </c>
      <c r="G5277" s="240" t="s">
        <v>3291</v>
      </c>
      <c r="H5277" s="16">
        <v>51107</v>
      </c>
      <c r="I5277" s="82"/>
    </row>
    <row r="5278" spans="1:9">
      <c r="A5278" s="208" t="s">
        <v>3101</v>
      </c>
      <c r="B5278" s="14">
        <v>101.55</v>
      </c>
      <c r="C5278" s="241">
        <v>1</v>
      </c>
      <c r="D5278" s="240" t="s">
        <v>13</v>
      </c>
      <c r="E5278" s="240" t="s">
        <v>22</v>
      </c>
      <c r="F5278" s="240" t="s">
        <v>44</v>
      </c>
      <c r="G5278" s="240" t="s">
        <v>3291</v>
      </c>
      <c r="H5278" s="16">
        <v>51107</v>
      </c>
      <c r="I5278" s="82"/>
    </row>
    <row r="5279" spans="1:9">
      <c r="A5279" s="208" t="s">
        <v>3101</v>
      </c>
      <c r="B5279" s="14">
        <v>101.55</v>
      </c>
      <c r="C5279" s="241">
        <v>1</v>
      </c>
      <c r="D5279" s="240" t="s">
        <v>13</v>
      </c>
      <c r="E5279" s="240" t="s">
        <v>22</v>
      </c>
      <c r="F5279" s="240" t="s">
        <v>44</v>
      </c>
      <c r="G5279" s="240" t="s">
        <v>3291</v>
      </c>
      <c r="H5279" s="16">
        <v>51107</v>
      </c>
      <c r="I5279" s="82"/>
    </row>
    <row r="5280" spans="1:9">
      <c r="A5280" s="208" t="s">
        <v>3101</v>
      </c>
      <c r="B5280" s="14">
        <v>101.55</v>
      </c>
      <c r="C5280" s="241">
        <v>1</v>
      </c>
      <c r="D5280" s="240" t="s">
        <v>13</v>
      </c>
      <c r="E5280" s="240" t="s">
        <v>22</v>
      </c>
      <c r="F5280" s="240" t="s">
        <v>44</v>
      </c>
      <c r="G5280" s="240" t="s">
        <v>3291</v>
      </c>
      <c r="H5280" s="16">
        <v>51107</v>
      </c>
      <c r="I5280" s="82"/>
    </row>
    <row r="5281" spans="1:9">
      <c r="A5281" s="208" t="s">
        <v>3101</v>
      </c>
      <c r="B5281" s="14">
        <v>101.55</v>
      </c>
      <c r="C5281" s="241">
        <v>1</v>
      </c>
      <c r="D5281" s="240" t="s">
        <v>13</v>
      </c>
      <c r="E5281" s="240" t="s">
        <v>22</v>
      </c>
      <c r="F5281" s="240" t="s">
        <v>44</v>
      </c>
      <c r="G5281" s="240" t="s">
        <v>3291</v>
      </c>
      <c r="H5281" s="16">
        <v>51107</v>
      </c>
      <c r="I5281" s="82"/>
    </row>
    <row r="5282" spans="1:9">
      <c r="A5282" s="208" t="s">
        <v>3101</v>
      </c>
      <c r="B5282" s="14">
        <v>101.55</v>
      </c>
      <c r="C5282" s="241">
        <v>1</v>
      </c>
      <c r="D5282" s="240" t="s">
        <v>13</v>
      </c>
      <c r="E5282" s="240" t="s">
        <v>22</v>
      </c>
      <c r="F5282" s="240" t="s">
        <v>44</v>
      </c>
      <c r="G5282" s="240" t="s">
        <v>3291</v>
      </c>
      <c r="H5282" s="16">
        <v>51107</v>
      </c>
      <c r="I5282" s="82"/>
    </row>
    <row r="5283" spans="1:9">
      <c r="A5283" s="208" t="s">
        <v>3101</v>
      </c>
      <c r="B5283" s="14">
        <v>101.55</v>
      </c>
      <c r="C5283" s="241">
        <v>1</v>
      </c>
      <c r="D5283" s="240" t="s">
        <v>13</v>
      </c>
      <c r="E5283" s="240" t="s">
        <v>22</v>
      </c>
      <c r="F5283" s="240" t="s">
        <v>44</v>
      </c>
      <c r="G5283" s="240" t="s">
        <v>3291</v>
      </c>
      <c r="H5283" s="16">
        <v>51107</v>
      </c>
      <c r="I5283" s="82"/>
    </row>
    <row r="5284" spans="1:9">
      <c r="A5284" s="208" t="s">
        <v>3101</v>
      </c>
      <c r="B5284" s="14">
        <v>101.55</v>
      </c>
      <c r="C5284" s="241">
        <v>1</v>
      </c>
      <c r="D5284" s="240" t="s">
        <v>13</v>
      </c>
      <c r="E5284" s="240" t="s">
        <v>22</v>
      </c>
      <c r="F5284" s="240" t="s">
        <v>44</v>
      </c>
      <c r="G5284" s="240" t="s">
        <v>3291</v>
      </c>
      <c r="H5284" s="16">
        <v>51107</v>
      </c>
      <c r="I5284" s="82"/>
    </row>
    <row r="5285" spans="1:9">
      <c r="A5285" s="208" t="s">
        <v>3101</v>
      </c>
      <c r="B5285" s="14">
        <v>101.55</v>
      </c>
      <c r="C5285" s="241">
        <v>1</v>
      </c>
      <c r="D5285" s="240" t="s">
        <v>13</v>
      </c>
      <c r="E5285" s="240" t="s">
        <v>22</v>
      </c>
      <c r="F5285" s="240" t="s">
        <v>44</v>
      </c>
      <c r="G5285" s="240" t="s">
        <v>3291</v>
      </c>
      <c r="H5285" s="16">
        <v>51107</v>
      </c>
      <c r="I5285" s="82"/>
    </row>
    <row r="5286" spans="1:9">
      <c r="A5286" s="208" t="s">
        <v>3102</v>
      </c>
      <c r="B5286" s="14">
        <v>89.55</v>
      </c>
      <c r="C5286" s="241">
        <v>1</v>
      </c>
      <c r="D5286" s="240" t="s">
        <v>13</v>
      </c>
      <c r="E5286" s="240" t="s">
        <v>22</v>
      </c>
      <c r="F5286" s="240" t="s">
        <v>44</v>
      </c>
      <c r="G5286" s="240" t="s">
        <v>3291</v>
      </c>
      <c r="H5286" s="16">
        <v>51107</v>
      </c>
      <c r="I5286" s="82"/>
    </row>
    <row r="5287" spans="1:9">
      <c r="A5287" s="208" t="s">
        <v>3102</v>
      </c>
      <c r="B5287" s="14">
        <v>89.55</v>
      </c>
      <c r="C5287" s="241">
        <v>1</v>
      </c>
      <c r="D5287" s="240" t="s">
        <v>13</v>
      </c>
      <c r="E5287" s="240" t="s">
        <v>22</v>
      </c>
      <c r="F5287" s="240" t="s">
        <v>44</v>
      </c>
      <c r="G5287" s="240" t="s">
        <v>3291</v>
      </c>
      <c r="H5287" s="16">
        <v>51107</v>
      </c>
      <c r="I5287" s="82"/>
    </row>
    <row r="5288" spans="1:9">
      <c r="A5288" s="208" t="s">
        <v>3102</v>
      </c>
      <c r="B5288" s="14">
        <v>89.55</v>
      </c>
      <c r="C5288" s="241">
        <v>1</v>
      </c>
      <c r="D5288" s="240" t="s">
        <v>13</v>
      </c>
      <c r="E5288" s="240" t="s">
        <v>22</v>
      </c>
      <c r="F5288" s="240" t="s">
        <v>44</v>
      </c>
      <c r="G5288" s="240" t="s">
        <v>3291</v>
      </c>
      <c r="H5288" s="16">
        <v>51107</v>
      </c>
      <c r="I5288" s="82"/>
    </row>
    <row r="5289" spans="1:9">
      <c r="A5289" s="208" t="s">
        <v>3103</v>
      </c>
      <c r="B5289" s="14">
        <v>77.55</v>
      </c>
      <c r="C5289" s="241">
        <v>1</v>
      </c>
      <c r="D5289" s="240" t="s">
        <v>13</v>
      </c>
      <c r="E5289" s="240" t="s">
        <v>22</v>
      </c>
      <c r="F5289" s="240" t="s">
        <v>44</v>
      </c>
      <c r="G5289" s="240" t="s">
        <v>3291</v>
      </c>
      <c r="H5289" s="16">
        <v>51107</v>
      </c>
      <c r="I5289" s="82"/>
    </row>
    <row r="5290" spans="1:9">
      <c r="A5290" s="208" t="s">
        <v>3103</v>
      </c>
      <c r="B5290" s="14">
        <v>77.55</v>
      </c>
      <c r="C5290" s="241">
        <v>1</v>
      </c>
      <c r="D5290" s="240" t="s">
        <v>13</v>
      </c>
      <c r="E5290" s="240" t="s">
        <v>22</v>
      </c>
      <c r="F5290" s="240" t="s">
        <v>44</v>
      </c>
      <c r="G5290" s="240" t="s">
        <v>3291</v>
      </c>
      <c r="H5290" s="16">
        <v>51107</v>
      </c>
      <c r="I5290" s="82"/>
    </row>
    <row r="5291" spans="1:9">
      <c r="A5291" s="208" t="s">
        <v>3103</v>
      </c>
      <c r="B5291" s="14">
        <v>77.55</v>
      </c>
      <c r="C5291" s="241">
        <v>1</v>
      </c>
      <c r="D5291" s="240" t="s">
        <v>13</v>
      </c>
      <c r="E5291" s="240" t="s">
        <v>22</v>
      </c>
      <c r="F5291" s="240" t="s">
        <v>44</v>
      </c>
      <c r="G5291" s="240" t="s">
        <v>3291</v>
      </c>
      <c r="H5291" s="16">
        <v>51107</v>
      </c>
      <c r="I5291" s="82"/>
    </row>
    <row r="5292" spans="1:9">
      <c r="A5292" s="208" t="s">
        <v>3104</v>
      </c>
      <c r="B5292" s="14">
        <v>62.55</v>
      </c>
      <c r="C5292" s="241">
        <v>1</v>
      </c>
      <c r="D5292" s="240" t="s">
        <v>13</v>
      </c>
      <c r="E5292" s="240" t="s">
        <v>22</v>
      </c>
      <c r="F5292" s="240" t="s">
        <v>44</v>
      </c>
      <c r="G5292" s="240" t="s">
        <v>3291</v>
      </c>
      <c r="H5292" s="16">
        <v>51107</v>
      </c>
      <c r="I5292" s="82"/>
    </row>
    <row r="5293" spans="1:9">
      <c r="A5293" s="208" t="s">
        <v>3104</v>
      </c>
      <c r="B5293" s="14">
        <v>62.55</v>
      </c>
      <c r="C5293" s="241">
        <v>1</v>
      </c>
      <c r="D5293" s="240" t="s">
        <v>13</v>
      </c>
      <c r="E5293" s="240" t="s">
        <v>22</v>
      </c>
      <c r="F5293" s="240" t="s">
        <v>44</v>
      </c>
      <c r="G5293" s="240" t="s">
        <v>3291</v>
      </c>
      <c r="H5293" s="16">
        <v>51107</v>
      </c>
      <c r="I5293" s="82"/>
    </row>
    <row r="5294" spans="1:9">
      <c r="A5294" s="208" t="s">
        <v>3104</v>
      </c>
      <c r="B5294" s="14">
        <v>62.55</v>
      </c>
      <c r="C5294" s="241">
        <v>1</v>
      </c>
      <c r="D5294" s="240" t="s">
        <v>13</v>
      </c>
      <c r="E5294" s="240" t="s">
        <v>22</v>
      </c>
      <c r="F5294" s="240" t="s">
        <v>44</v>
      </c>
      <c r="G5294" s="240" t="s">
        <v>3291</v>
      </c>
      <c r="H5294" s="16">
        <v>51107</v>
      </c>
      <c r="I5294" s="82"/>
    </row>
    <row r="5295" spans="1:9">
      <c r="A5295" s="208" t="s">
        <v>3104</v>
      </c>
      <c r="B5295" s="14">
        <v>62.55</v>
      </c>
      <c r="C5295" s="241">
        <v>1</v>
      </c>
      <c r="D5295" s="240" t="s">
        <v>13</v>
      </c>
      <c r="E5295" s="240" t="s">
        <v>22</v>
      </c>
      <c r="F5295" s="240" t="s">
        <v>44</v>
      </c>
      <c r="G5295" s="240" t="s">
        <v>3291</v>
      </c>
      <c r="H5295" s="16">
        <v>51107</v>
      </c>
      <c r="I5295" s="82"/>
    </row>
    <row r="5296" spans="1:9">
      <c r="A5296" s="208" t="s">
        <v>3104</v>
      </c>
      <c r="B5296" s="14">
        <v>62.55</v>
      </c>
      <c r="C5296" s="241">
        <v>1</v>
      </c>
      <c r="D5296" s="240" t="s">
        <v>13</v>
      </c>
      <c r="E5296" s="240" t="s">
        <v>22</v>
      </c>
      <c r="F5296" s="240" t="s">
        <v>44</v>
      </c>
      <c r="G5296" s="240" t="s">
        <v>3291</v>
      </c>
      <c r="H5296" s="16">
        <v>51107</v>
      </c>
      <c r="I5296" s="82"/>
    </row>
    <row r="5297" spans="1:9">
      <c r="A5297" s="208" t="s">
        <v>3102</v>
      </c>
      <c r="B5297" s="14">
        <v>82.05</v>
      </c>
      <c r="C5297" s="241">
        <v>1</v>
      </c>
      <c r="D5297" s="240" t="s">
        <v>13</v>
      </c>
      <c r="E5297" s="240" t="s">
        <v>22</v>
      </c>
      <c r="F5297" s="240" t="s">
        <v>44</v>
      </c>
      <c r="G5297" s="240" t="s">
        <v>3291</v>
      </c>
      <c r="H5297" s="16">
        <v>51107</v>
      </c>
      <c r="I5297" s="82"/>
    </row>
    <row r="5298" spans="1:9">
      <c r="A5298" s="208" t="s">
        <v>3104</v>
      </c>
      <c r="B5298" s="14">
        <v>62.55</v>
      </c>
      <c r="C5298" s="241">
        <v>1</v>
      </c>
      <c r="D5298" s="240" t="s">
        <v>13</v>
      </c>
      <c r="E5298" s="240" t="s">
        <v>22</v>
      </c>
      <c r="F5298" s="240" t="s">
        <v>44</v>
      </c>
      <c r="G5298" s="240" t="s">
        <v>3291</v>
      </c>
      <c r="H5298" s="16">
        <v>51107</v>
      </c>
      <c r="I5298" s="82"/>
    </row>
    <row r="5299" spans="1:9">
      <c r="A5299" s="208" t="s">
        <v>3102</v>
      </c>
      <c r="B5299" s="14">
        <v>89.55</v>
      </c>
      <c r="C5299" s="241">
        <v>1</v>
      </c>
      <c r="D5299" s="240" t="s">
        <v>13</v>
      </c>
      <c r="E5299" s="240" t="s">
        <v>22</v>
      </c>
      <c r="F5299" s="240" t="s">
        <v>44</v>
      </c>
      <c r="G5299" s="240" t="s">
        <v>3291</v>
      </c>
      <c r="H5299" s="16">
        <v>51107</v>
      </c>
      <c r="I5299" s="82"/>
    </row>
    <row r="5300" spans="1:9">
      <c r="A5300" s="208" t="s">
        <v>3102</v>
      </c>
      <c r="B5300" s="14">
        <v>89.55</v>
      </c>
      <c r="C5300" s="241">
        <v>1</v>
      </c>
      <c r="D5300" s="240" t="s">
        <v>13</v>
      </c>
      <c r="E5300" s="240" t="s">
        <v>22</v>
      </c>
      <c r="F5300" s="240" t="s">
        <v>44</v>
      </c>
      <c r="G5300" s="240" t="s">
        <v>3291</v>
      </c>
      <c r="H5300" s="16">
        <v>51107</v>
      </c>
      <c r="I5300" s="82"/>
    </row>
    <row r="5301" spans="1:9">
      <c r="A5301" s="208" t="s">
        <v>3105</v>
      </c>
      <c r="B5301" s="14">
        <v>62.55</v>
      </c>
      <c r="C5301" s="241">
        <v>1</v>
      </c>
      <c r="D5301" s="240" t="s">
        <v>13</v>
      </c>
      <c r="E5301" s="240" t="s">
        <v>22</v>
      </c>
      <c r="F5301" s="240" t="s">
        <v>44</v>
      </c>
      <c r="G5301" s="240" t="s">
        <v>3291</v>
      </c>
      <c r="H5301" s="16">
        <v>51107</v>
      </c>
      <c r="I5301" s="82"/>
    </row>
    <row r="5302" spans="1:9">
      <c r="A5302" s="208" t="s">
        <v>4358</v>
      </c>
      <c r="B5302" s="14">
        <v>101.55</v>
      </c>
      <c r="C5302" s="241">
        <v>1</v>
      </c>
      <c r="D5302" s="240" t="s">
        <v>13</v>
      </c>
      <c r="E5302" s="240" t="s">
        <v>22</v>
      </c>
      <c r="F5302" s="240" t="s">
        <v>44</v>
      </c>
      <c r="G5302" s="240" t="s">
        <v>3291</v>
      </c>
      <c r="H5302" s="16">
        <v>51107</v>
      </c>
      <c r="I5302" s="82"/>
    </row>
    <row r="5303" spans="1:9">
      <c r="A5303" s="206" t="s">
        <v>3106</v>
      </c>
      <c r="B5303" s="14">
        <v>116.25</v>
      </c>
      <c r="C5303" s="241">
        <v>1</v>
      </c>
      <c r="D5303" s="240" t="s">
        <v>13</v>
      </c>
      <c r="E5303" s="240" t="s">
        <v>22</v>
      </c>
      <c r="F5303" s="240" t="s">
        <v>44</v>
      </c>
      <c r="G5303" s="240" t="s">
        <v>3291</v>
      </c>
      <c r="H5303" s="16">
        <v>51107</v>
      </c>
      <c r="I5303" s="82"/>
    </row>
    <row r="5304" spans="1:9">
      <c r="A5304" s="206" t="s">
        <v>3107</v>
      </c>
      <c r="B5304" s="14">
        <v>123.64</v>
      </c>
      <c r="C5304" s="241">
        <v>1</v>
      </c>
      <c r="D5304" s="240" t="s">
        <v>13</v>
      </c>
      <c r="E5304" s="240" t="s">
        <v>22</v>
      </c>
      <c r="F5304" s="240" t="s">
        <v>44</v>
      </c>
      <c r="G5304" s="240" t="s">
        <v>3291</v>
      </c>
      <c r="H5304" s="16">
        <v>51107</v>
      </c>
      <c r="I5304" s="82"/>
    </row>
    <row r="5305" spans="1:9">
      <c r="A5305" s="208" t="s">
        <v>3108</v>
      </c>
      <c r="B5305" s="14">
        <v>111.73</v>
      </c>
      <c r="C5305" s="241">
        <v>1</v>
      </c>
      <c r="D5305" s="240" t="s">
        <v>13</v>
      </c>
      <c r="E5305" s="240" t="s">
        <v>22</v>
      </c>
      <c r="F5305" s="240" t="s">
        <v>44</v>
      </c>
      <c r="G5305" s="240" t="s">
        <v>3291</v>
      </c>
      <c r="H5305" s="16">
        <v>51107</v>
      </c>
      <c r="I5305" s="82"/>
    </row>
    <row r="5306" spans="1:9">
      <c r="A5306" s="208" t="s">
        <v>3109</v>
      </c>
      <c r="B5306" s="14">
        <v>82.05</v>
      </c>
      <c r="C5306" s="241">
        <v>1</v>
      </c>
      <c r="D5306" s="240" t="s">
        <v>13</v>
      </c>
      <c r="E5306" s="240" t="s">
        <v>22</v>
      </c>
      <c r="F5306" s="240" t="s">
        <v>44</v>
      </c>
      <c r="G5306" s="240" t="s">
        <v>3291</v>
      </c>
      <c r="H5306" s="16">
        <v>51107</v>
      </c>
      <c r="I5306" s="82"/>
    </row>
    <row r="5307" spans="1:9">
      <c r="A5307" s="208" t="s">
        <v>3109</v>
      </c>
      <c r="B5307" s="14">
        <v>89.55</v>
      </c>
      <c r="C5307" s="241">
        <v>1</v>
      </c>
      <c r="D5307" s="240" t="s">
        <v>13</v>
      </c>
      <c r="E5307" s="240" t="s">
        <v>22</v>
      </c>
      <c r="F5307" s="240" t="s">
        <v>44</v>
      </c>
      <c r="G5307" s="240" t="s">
        <v>3291</v>
      </c>
      <c r="H5307" s="16">
        <v>51107</v>
      </c>
      <c r="I5307" s="82"/>
    </row>
    <row r="5308" spans="1:9">
      <c r="A5308" s="208" t="s">
        <v>3110</v>
      </c>
      <c r="B5308" s="14">
        <v>111.73</v>
      </c>
      <c r="C5308" s="241">
        <v>1</v>
      </c>
      <c r="D5308" s="240" t="s">
        <v>13</v>
      </c>
      <c r="E5308" s="240" t="s">
        <v>22</v>
      </c>
      <c r="F5308" s="240" t="s">
        <v>44</v>
      </c>
      <c r="G5308" s="240" t="s">
        <v>3291</v>
      </c>
      <c r="H5308" s="16">
        <v>51107</v>
      </c>
      <c r="I5308" s="82"/>
    </row>
    <row r="5309" spans="1:9">
      <c r="A5309" s="208" t="s">
        <v>3111</v>
      </c>
      <c r="B5309" s="14">
        <v>111.73</v>
      </c>
      <c r="C5309" s="241">
        <v>1</v>
      </c>
      <c r="D5309" s="240" t="s">
        <v>13</v>
      </c>
      <c r="E5309" s="240" t="s">
        <v>22</v>
      </c>
      <c r="F5309" s="240" t="s">
        <v>44</v>
      </c>
      <c r="G5309" s="240" t="s">
        <v>3291</v>
      </c>
      <c r="H5309" s="16">
        <v>51107</v>
      </c>
      <c r="I5309" s="82"/>
    </row>
    <row r="5310" spans="1:9">
      <c r="A5310" s="208" t="s">
        <v>3112</v>
      </c>
      <c r="B5310" s="14">
        <v>70.05</v>
      </c>
      <c r="C5310" s="241">
        <v>1</v>
      </c>
      <c r="D5310" s="240" t="s">
        <v>13</v>
      </c>
      <c r="E5310" s="240" t="s">
        <v>22</v>
      </c>
      <c r="F5310" s="240" t="s">
        <v>44</v>
      </c>
      <c r="G5310" s="240" t="s">
        <v>3291</v>
      </c>
      <c r="H5310" s="16">
        <v>51107</v>
      </c>
      <c r="I5310" s="82"/>
    </row>
    <row r="5311" spans="1:9">
      <c r="A5311" s="208" t="s">
        <v>4359</v>
      </c>
      <c r="B5311" s="14">
        <v>105</v>
      </c>
      <c r="C5311" s="241">
        <v>1</v>
      </c>
      <c r="D5311" s="240" t="s">
        <v>13</v>
      </c>
      <c r="E5311" s="240" t="s">
        <v>22</v>
      </c>
      <c r="F5311" s="240" t="s">
        <v>44</v>
      </c>
      <c r="G5311" s="240" t="s">
        <v>3291</v>
      </c>
      <c r="H5311" s="16">
        <v>51107</v>
      </c>
      <c r="I5311" s="82"/>
    </row>
    <row r="5312" spans="1:9">
      <c r="A5312" s="208" t="s">
        <v>4360</v>
      </c>
      <c r="B5312" s="14">
        <v>123</v>
      </c>
      <c r="C5312" s="241">
        <v>1</v>
      </c>
      <c r="D5312" s="240" t="s">
        <v>13</v>
      </c>
      <c r="E5312" s="240" t="s">
        <v>22</v>
      </c>
      <c r="F5312" s="240" t="s">
        <v>44</v>
      </c>
      <c r="G5312" s="240" t="s">
        <v>3291</v>
      </c>
      <c r="H5312" s="16">
        <v>51107</v>
      </c>
      <c r="I5312" s="82"/>
    </row>
    <row r="5313" spans="1:9">
      <c r="A5313" s="208" t="s">
        <v>3113</v>
      </c>
      <c r="B5313" s="14">
        <v>112.16</v>
      </c>
      <c r="C5313" s="241">
        <v>1</v>
      </c>
      <c r="D5313" s="240" t="s">
        <v>13</v>
      </c>
      <c r="E5313" s="240" t="s">
        <v>22</v>
      </c>
      <c r="F5313" s="240" t="s">
        <v>44</v>
      </c>
      <c r="G5313" s="240" t="s">
        <v>3291</v>
      </c>
      <c r="H5313" s="16">
        <v>51107</v>
      </c>
      <c r="I5313" s="82"/>
    </row>
    <row r="5314" spans="1:9">
      <c r="A5314" s="208" t="s">
        <v>3114</v>
      </c>
      <c r="B5314" s="14">
        <v>89.55</v>
      </c>
      <c r="C5314" s="241">
        <v>1</v>
      </c>
      <c r="D5314" s="240" t="s">
        <v>13</v>
      </c>
      <c r="E5314" s="240" t="s">
        <v>22</v>
      </c>
      <c r="F5314" s="240" t="s">
        <v>44</v>
      </c>
      <c r="G5314" s="240" t="s">
        <v>3291</v>
      </c>
      <c r="H5314" s="16">
        <v>51107</v>
      </c>
      <c r="I5314" s="82"/>
    </row>
    <row r="5315" spans="1:9">
      <c r="A5315" s="208" t="s">
        <v>3115</v>
      </c>
      <c r="B5315" s="14">
        <v>112.16</v>
      </c>
      <c r="C5315" s="241">
        <v>1</v>
      </c>
      <c r="D5315" s="240" t="s">
        <v>13</v>
      </c>
      <c r="E5315" s="240" t="s">
        <v>22</v>
      </c>
      <c r="F5315" s="240" t="s">
        <v>44</v>
      </c>
      <c r="G5315" s="240" t="s">
        <v>3291</v>
      </c>
      <c r="H5315" s="16">
        <v>51107</v>
      </c>
      <c r="I5315" s="82"/>
    </row>
    <row r="5316" spans="1:9">
      <c r="A5316" s="206" t="s">
        <v>3116</v>
      </c>
      <c r="B5316" s="14">
        <v>131.25</v>
      </c>
      <c r="C5316" s="241">
        <v>1</v>
      </c>
      <c r="D5316" s="240" t="s">
        <v>13</v>
      </c>
      <c r="E5316" s="240" t="s">
        <v>22</v>
      </c>
      <c r="F5316" s="240" t="s">
        <v>44</v>
      </c>
      <c r="G5316" s="240" t="s">
        <v>3291</v>
      </c>
      <c r="H5316" s="16">
        <v>51107</v>
      </c>
      <c r="I5316" s="82"/>
    </row>
    <row r="5317" spans="1:9">
      <c r="A5317" s="206" t="s">
        <v>3117</v>
      </c>
      <c r="B5317" s="14">
        <v>105</v>
      </c>
      <c r="C5317" s="241">
        <v>1</v>
      </c>
      <c r="D5317" s="240" t="s">
        <v>13</v>
      </c>
      <c r="E5317" s="240" t="s">
        <v>22</v>
      </c>
      <c r="F5317" s="240" t="s">
        <v>44</v>
      </c>
      <c r="G5317" s="240" t="s">
        <v>3291</v>
      </c>
      <c r="H5317" s="16">
        <v>51107</v>
      </c>
      <c r="I5317" s="82"/>
    </row>
    <row r="5318" spans="1:9">
      <c r="A5318" s="208" t="s">
        <v>4361</v>
      </c>
      <c r="B5318" s="14">
        <v>77.55</v>
      </c>
      <c r="C5318" s="241">
        <v>1</v>
      </c>
      <c r="D5318" s="240" t="s">
        <v>13</v>
      </c>
      <c r="E5318" s="240" t="s">
        <v>22</v>
      </c>
      <c r="F5318" s="240" t="s">
        <v>44</v>
      </c>
      <c r="G5318" s="240" t="s">
        <v>3291</v>
      </c>
      <c r="H5318" s="16">
        <v>51107</v>
      </c>
      <c r="I5318" s="82"/>
    </row>
    <row r="5319" spans="1:9">
      <c r="A5319" s="208" t="s">
        <v>3118</v>
      </c>
      <c r="B5319" s="14">
        <v>102.6</v>
      </c>
      <c r="C5319" s="241">
        <v>1</v>
      </c>
      <c r="D5319" s="240" t="s">
        <v>13</v>
      </c>
      <c r="E5319" s="240" t="s">
        <v>22</v>
      </c>
      <c r="F5319" s="240" t="s">
        <v>44</v>
      </c>
      <c r="G5319" s="240" t="s">
        <v>3291</v>
      </c>
      <c r="H5319" s="16">
        <v>51107</v>
      </c>
      <c r="I5319" s="82"/>
    </row>
    <row r="5320" spans="1:9">
      <c r="A5320" s="208" t="s">
        <v>3119</v>
      </c>
      <c r="B5320" s="14">
        <v>75</v>
      </c>
      <c r="C5320" s="241">
        <v>1</v>
      </c>
      <c r="D5320" s="240" t="s">
        <v>13</v>
      </c>
      <c r="E5320" s="240" t="s">
        <v>22</v>
      </c>
      <c r="F5320" s="240" t="s">
        <v>44</v>
      </c>
      <c r="G5320" s="240" t="s">
        <v>3291</v>
      </c>
      <c r="H5320" s="16">
        <v>51107</v>
      </c>
      <c r="I5320" s="82"/>
    </row>
    <row r="5321" spans="1:9">
      <c r="A5321" s="208" t="s">
        <v>4362</v>
      </c>
      <c r="B5321" s="14">
        <v>89.55</v>
      </c>
      <c r="C5321" s="241">
        <v>1</v>
      </c>
      <c r="D5321" s="240" t="s">
        <v>13</v>
      </c>
      <c r="E5321" s="240" t="s">
        <v>22</v>
      </c>
      <c r="F5321" s="240" t="s">
        <v>44</v>
      </c>
      <c r="G5321" s="240" t="s">
        <v>3291</v>
      </c>
      <c r="H5321" s="16">
        <v>51107</v>
      </c>
      <c r="I5321" s="82"/>
    </row>
    <row r="5322" spans="1:9">
      <c r="A5322" s="208" t="s">
        <v>4363</v>
      </c>
      <c r="B5322" s="14">
        <v>62.55</v>
      </c>
      <c r="C5322" s="241">
        <v>1</v>
      </c>
      <c r="D5322" s="240" t="s">
        <v>13</v>
      </c>
      <c r="E5322" s="240" t="s">
        <v>22</v>
      </c>
      <c r="F5322" s="240" t="s">
        <v>44</v>
      </c>
      <c r="G5322" s="240" t="s">
        <v>3291</v>
      </c>
      <c r="H5322" s="16">
        <v>51107</v>
      </c>
      <c r="I5322" s="83">
        <f>B5222+B5226+B5227+B5228+B5229+B5230+B5232+B5233+B5234+B5297+B5236+B5237+B5238+B5239+B5240+B5241+B5242+B5243+B5244+B5245+B5246+B5247+B5248+B5249+B5250+B5251+B5252+B5253+B5254+B5255+B5256+B5257+B5258+B5259+B5260+B5261+B5262+B5274+B5275+B5276+B5277+B5278+B5279+B5281+B5282+B5283+B5284+B5286+B5287+B5288+B5289+B5290+B5291+B5292+B5301+B5302+B5303+B5304+B5305+B5308+B5312+B5313+B5314+B5315+B5317+B5318+B5322+B5309+B5225+B5231+B5293+B5295+B5296+B5294+B5310+B5311+B5264+B5263+B5298+B5299+B5300+B5316+B5224+B5223+B5319+B5235+B5280+B5285+B5306+B5307+B5265+B5266+B5267+B5268+B5269+B5270+B5271+B5272+B5273+B5320+B5321</f>
        <v>9220.1299999999992</v>
      </c>
    </row>
    <row r="5323" spans="1:9">
      <c r="A5323" s="208" t="s">
        <v>3120</v>
      </c>
      <c r="B5323" s="14">
        <v>321.43</v>
      </c>
      <c r="C5323" s="241">
        <v>1</v>
      </c>
      <c r="D5323" s="240" t="s">
        <v>13</v>
      </c>
      <c r="E5323" s="240" t="s">
        <v>22</v>
      </c>
      <c r="F5323" s="240" t="s">
        <v>44</v>
      </c>
      <c r="G5323" s="240" t="s">
        <v>3291</v>
      </c>
      <c r="H5323" s="16">
        <v>51301</v>
      </c>
      <c r="I5323" s="82"/>
    </row>
    <row r="5324" spans="1:9">
      <c r="A5324" s="208" t="s">
        <v>3121</v>
      </c>
      <c r="B5324" s="14">
        <v>265.18</v>
      </c>
      <c r="C5324" s="241">
        <v>1</v>
      </c>
      <c r="D5324" s="240" t="s">
        <v>13</v>
      </c>
      <c r="E5324" s="240" t="s">
        <v>22</v>
      </c>
      <c r="F5324" s="240" t="s">
        <v>44</v>
      </c>
      <c r="G5324" s="240" t="s">
        <v>3291</v>
      </c>
      <c r="H5324" s="16">
        <v>51301</v>
      </c>
      <c r="I5324" s="82"/>
    </row>
    <row r="5325" spans="1:9">
      <c r="A5325" s="208" t="s">
        <v>4251</v>
      </c>
      <c r="B5325" s="14">
        <v>160.71</v>
      </c>
      <c r="C5325" s="241">
        <v>1</v>
      </c>
      <c r="D5325" s="240" t="s">
        <v>13</v>
      </c>
      <c r="E5325" s="240" t="s">
        <v>22</v>
      </c>
      <c r="F5325" s="240" t="s">
        <v>44</v>
      </c>
      <c r="G5325" s="240" t="s">
        <v>3291</v>
      </c>
      <c r="H5325" s="16">
        <v>51301</v>
      </c>
      <c r="I5325" s="82"/>
    </row>
    <row r="5326" spans="1:9">
      <c r="A5326" s="208" t="s">
        <v>4252</v>
      </c>
      <c r="B5326" s="14">
        <v>166.18</v>
      </c>
      <c r="C5326" s="241">
        <v>1</v>
      </c>
      <c r="D5326" s="240" t="s">
        <v>13</v>
      </c>
      <c r="E5326" s="240" t="s">
        <v>22</v>
      </c>
      <c r="F5326" s="240" t="s">
        <v>44</v>
      </c>
      <c r="G5326" s="240" t="s">
        <v>3291</v>
      </c>
      <c r="H5326" s="16">
        <v>51301</v>
      </c>
      <c r="I5326" s="82"/>
    </row>
    <row r="5327" spans="1:9">
      <c r="A5327" s="208" t="s">
        <v>4253</v>
      </c>
      <c r="B5327" s="14">
        <v>175.82</v>
      </c>
      <c r="C5327" s="241">
        <v>1</v>
      </c>
      <c r="D5327" s="240" t="s">
        <v>13</v>
      </c>
      <c r="E5327" s="240" t="s">
        <v>22</v>
      </c>
      <c r="F5327" s="240" t="s">
        <v>44</v>
      </c>
      <c r="G5327" s="240" t="s">
        <v>3291</v>
      </c>
      <c r="H5327" s="16">
        <v>51301</v>
      </c>
      <c r="I5327" s="82"/>
    </row>
    <row r="5328" spans="1:9">
      <c r="A5328" s="208" t="s">
        <v>3122</v>
      </c>
      <c r="B5328" s="14">
        <v>225</v>
      </c>
      <c r="C5328" s="241">
        <v>1</v>
      </c>
      <c r="D5328" s="240" t="s">
        <v>13</v>
      </c>
      <c r="E5328" s="240" t="s">
        <v>22</v>
      </c>
      <c r="F5328" s="240" t="s">
        <v>44</v>
      </c>
      <c r="G5328" s="240" t="s">
        <v>3291</v>
      </c>
      <c r="H5328" s="16">
        <v>51301</v>
      </c>
      <c r="I5328" s="82"/>
    </row>
    <row r="5329" spans="1:9">
      <c r="A5329" s="208" t="s">
        <v>3123</v>
      </c>
      <c r="B5329" s="14">
        <v>270.64</v>
      </c>
      <c r="C5329" s="241">
        <v>1</v>
      </c>
      <c r="D5329" s="240" t="s">
        <v>13</v>
      </c>
      <c r="E5329" s="240" t="s">
        <v>22</v>
      </c>
      <c r="F5329" s="240" t="s">
        <v>44</v>
      </c>
      <c r="G5329" s="240" t="s">
        <v>3291</v>
      </c>
      <c r="H5329" s="16">
        <v>51301</v>
      </c>
      <c r="I5329" s="82"/>
    </row>
    <row r="5330" spans="1:9">
      <c r="A5330" s="208" t="s">
        <v>3123</v>
      </c>
      <c r="B5330" s="14">
        <v>264.95</v>
      </c>
      <c r="C5330" s="241">
        <v>1</v>
      </c>
      <c r="D5330" s="240" t="s">
        <v>13</v>
      </c>
      <c r="E5330" s="240" t="s">
        <v>22</v>
      </c>
      <c r="F5330" s="240" t="s">
        <v>44</v>
      </c>
      <c r="G5330" s="240" t="s">
        <v>3291</v>
      </c>
      <c r="H5330" s="16">
        <v>51301</v>
      </c>
      <c r="I5330" s="82"/>
    </row>
    <row r="5331" spans="1:9">
      <c r="A5331" s="208" t="s">
        <v>3124</v>
      </c>
      <c r="B5331" s="14">
        <v>217.61</v>
      </c>
      <c r="C5331" s="241">
        <v>1</v>
      </c>
      <c r="D5331" s="240" t="s">
        <v>13</v>
      </c>
      <c r="E5331" s="240" t="s">
        <v>22</v>
      </c>
      <c r="F5331" s="240" t="s">
        <v>44</v>
      </c>
      <c r="G5331" s="240" t="s">
        <v>3291</v>
      </c>
      <c r="H5331" s="16">
        <v>51301</v>
      </c>
      <c r="I5331" s="82"/>
    </row>
    <row r="5332" spans="1:9">
      <c r="A5332" s="208" t="s">
        <v>3124</v>
      </c>
      <c r="B5332" s="14">
        <v>217.61</v>
      </c>
      <c r="C5332" s="241">
        <v>1</v>
      </c>
      <c r="D5332" s="240" t="s">
        <v>13</v>
      </c>
      <c r="E5332" s="240" t="s">
        <v>22</v>
      </c>
      <c r="F5332" s="240" t="s">
        <v>44</v>
      </c>
      <c r="G5332" s="240" t="s">
        <v>3291</v>
      </c>
      <c r="H5332" s="16">
        <v>51301</v>
      </c>
      <c r="I5332" s="82"/>
    </row>
    <row r="5333" spans="1:9">
      <c r="A5333" s="208" t="s">
        <v>3125</v>
      </c>
      <c r="B5333" s="14">
        <v>191.89</v>
      </c>
      <c r="C5333" s="241">
        <v>1</v>
      </c>
      <c r="D5333" s="240" t="s">
        <v>13</v>
      </c>
      <c r="E5333" s="240" t="s">
        <v>22</v>
      </c>
      <c r="F5333" s="240" t="s">
        <v>44</v>
      </c>
      <c r="G5333" s="240" t="s">
        <v>3291</v>
      </c>
      <c r="H5333" s="16">
        <v>51301</v>
      </c>
      <c r="I5333" s="82"/>
    </row>
    <row r="5334" spans="1:9" ht="12.75" customHeight="1">
      <c r="A5334" s="208" t="s">
        <v>3125</v>
      </c>
      <c r="B5334" s="14">
        <v>159.75</v>
      </c>
      <c r="C5334" s="241">
        <v>1</v>
      </c>
      <c r="D5334" s="240" t="s">
        <v>13</v>
      </c>
      <c r="E5334" s="240" t="s">
        <v>22</v>
      </c>
      <c r="F5334" s="240" t="s">
        <v>44</v>
      </c>
      <c r="G5334" s="240" t="s">
        <v>3291</v>
      </c>
      <c r="H5334" s="16">
        <v>51301</v>
      </c>
      <c r="I5334" s="82"/>
    </row>
    <row r="5335" spans="1:9">
      <c r="A5335" s="208" t="s">
        <v>3126</v>
      </c>
      <c r="B5335" s="14">
        <v>256.87</v>
      </c>
      <c r="C5335" s="241">
        <v>1</v>
      </c>
      <c r="D5335" s="240" t="s">
        <v>13</v>
      </c>
      <c r="E5335" s="240" t="s">
        <v>22</v>
      </c>
      <c r="F5335" s="240" t="s">
        <v>44</v>
      </c>
      <c r="G5335" s="240" t="s">
        <v>3291</v>
      </c>
      <c r="H5335" s="16">
        <v>51301</v>
      </c>
      <c r="I5335" s="82"/>
    </row>
    <row r="5336" spans="1:9" ht="16.5" customHeight="1">
      <c r="A5336" s="208" t="s">
        <v>3126</v>
      </c>
      <c r="B5336" s="14">
        <v>256.87</v>
      </c>
      <c r="C5336" s="241">
        <v>1</v>
      </c>
      <c r="D5336" s="240" t="s">
        <v>13</v>
      </c>
      <c r="E5336" s="240" t="s">
        <v>22</v>
      </c>
      <c r="F5336" s="240" t="s">
        <v>44</v>
      </c>
      <c r="G5336" s="240" t="s">
        <v>3291</v>
      </c>
      <c r="H5336" s="16">
        <v>51301</v>
      </c>
      <c r="I5336" s="82"/>
    </row>
    <row r="5337" spans="1:9">
      <c r="A5337" s="208" t="s">
        <v>3126</v>
      </c>
      <c r="B5337" s="14">
        <v>241.62</v>
      </c>
      <c r="C5337" s="241">
        <v>1</v>
      </c>
      <c r="D5337" s="240" t="s">
        <v>13</v>
      </c>
      <c r="E5337" s="240" t="s">
        <v>22</v>
      </c>
      <c r="F5337" s="240" t="s">
        <v>44</v>
      </c>
      <c r="G5337" s="240" t="s">
        <v>3291</v>
      </c>
      <c r="H5337" s="16">
        <v>51301</v>
      </c>
      <c r="I5337" s="82"/>
    </row>
    <row r="5338" spans="1:9">
      <c r="A5338" s="208" t="s">
        <v>4254</v>
      </c>
      <c r="B5338" s="14">
        <v>191.89</v>
      </c>
      <c r="C5338" s="241">
        <v>1</v>
      </c>
      <c r="D5338" s="240" t="s">
        <v>13</v>
      </c>
      <c r="E5338" s="240" t="s">
        <v>22</v>
      </c>
      <c r="F5338" s="240" t="s">
        <v>44</v>
      </c>
      <c r="G5338" s="240" t="s">
        <v>3291</v>
      </c>
      <c r="H5338" s="16">
        <v>51301</v>
      </c>
      <c r="I5338" s="82"/>
    </row>
    <row r="5339" spans="1:9">
      <c r="A5339" s="208" t="s">
        <v>4254</v>
      </c>
      <c r="B5339" s="14">
        <v>191.89</v>
      </c>
      <c r="C5339" s="241">
        <v>1</v>
      </c>
      <c r="D5339" s="240" t="s">
        <v>13</v>
      </c>
      <c r="E5339" s="240" t="s">
        <v>22</v>
      </c>
      <c r="F5339" s="240" t="s">
        <v>44</v>
      </c>
      <c r="G5339" s="240" t="s">
        <v>3291</v>
      </c>
      <c r="H5339" s="16">
        <v>51301</v>
      </c>
      <c r="I5339" s="82"/>
    </row>
    <row r="5340" spans="1:9">
      <c r="A5340" s="208" t="s">
        <v>4255</v>
      </c>
      <c r="B5340" s="14">
        <v>207.96</v>
      </c>
      <c r="C5340" s="241">
        <v>1</v>
      </c>
      <c r="D5340" s="240" t="s">
        <v>13</v>
      </c>
      <c r="E5340" s="240" t="s">
        <v>22</v>
      </c>
      <c r="F5340" s="240" t="s">
        <v>44</v>
      </c>
      <c r="G5340" s="240" t="s">
        <v>3291</v>
      </c>
      <c r="H5340" s="16">
        <v>51301</v>
      </c>
      <c r="I5340" s="82"/>
    </row>
    <row r="5341" spans="1:9">
      <c r="A5341" s="208" t="s">
        <v>4256</v>
      </c>
      <c r="B5341" s="14">
        <v>159.75</v>
      </c>
      <c r="C5341" s="241">
        <v>1</v>
      </c>
      <c r="D5341" s="240" t="s">
        <v>13</v>
      </c>
      <c r="E5341" s="240" t="s">
        <v>22</v>
      </c>
      <c r="F5341" s="240" t="s">
        <v>44</v>
      </c>
      <c r="G5341" s="240" t="s">
        <v>3291</v>
      </c>
      <c r="H5341" s="16">
        <v>51301</v>
      </c>
      <c r="I5341" s="82"/>
    </row>
    <row r="5342" spans="1:9" ht="15" customHeight="1">
      <c r="A5342" s="208" t="s">
        <v>3127</v>
      </c>
      <c r="B5342" s="14">
        <v>160.71</v>
      </c>
      <c r="C5342" s="241">
        <v>1</v>
      </c>
      <c r="D5342" s="240" t="s">
        <v>13</v>
      </c>
      <c r="E5342" s="240" t="s">
        <v>22</v>
      </c>
      <c r="F5342" s="240" t="s">
        <v>44</v>
      </c>
      <c r="G5342" s="240" t="s">
        <v>3291</v>
      </c>
      <c r="H5342" s="16">
        <v>51301</v>
      </c>
      <c r="I5342" s="82"/>
    </row>
    <row r="5343" spans="1:9">
      <c r="A5343" s="208" t="s">
        <v>3128</v>
      </c>
      <c r="B5343" s="14">
        <v>217.61</v>
      </c>
      <c r="C5343" s="241">
        <v>1</v>
      </c>
      <c r="D5343" s="240" t="s">
        <v>13</v>
      </c>
      <c r="E5343" s="240" t="s">
        <v>22</v>
      </c>
      <c r="F5343" s="240" t="s">
        <v>44</v>
      </c>
      <c r="G5343" s="240" t="s">
        <v>3291</v>
      </c>
      <c r="H5343" s="16">
        <v>51301</v>
      </c>
      <c r="I5343" s="82"/>
    </row>
    <row r="5344" spans="1:9">
      <c r="A5344" s="208" t="s">
        <v>3129</v>
      </c>
      <c r="B5344" s="14">
        <v>175.82</v>
      </c>
      <c r="C5344" s="241">
        <v>1</v>
      </c>
      <c r="D5344" s="240" t="s">
        <v>13</v>
      </c>
      <c r="E5344" s="240" t="s">
        <v>22</v>
      </c>
      <c r="F5344" s="240" t="s">
        <v>44</v>
      </c>
      <c r="G5344" s="240" t="s">
        <v>3291</v>
      </c>
      <c r="H5344" s="16">
        <v>51301</v>
      </c>
      <c r="I5344" s="82"/>
    </row>
    <row r="5345" spans="1:9">
      <c r="A5345" s="208" t="s">
        <v>3130</v>
      </c>
      <c r="B5345" s="14">
        <v>239.42</v>
      </c>
      <c r="C5345" s="241">
        <v>1</v>
      </c>
      <c r="D5345" s="240" t="s">
        <v>13</v>
      </c>
      <c r="E5345" s="240" t="s">
        <v>22</v>
      </c>
      <c r="F5345" s="240" t="s">
        <v>44</v>
      </c>
      <c r="G5345" s="240" t="s">
        <v>3291</v>
      </c>
      <c r="H5345" s="16">
        <v>51301</v>
      </c>
      <c r="I5345" s="82"/>
    </row>
    <row r="5346" spans="1:9">
      <c r="A5346" s="208" t="s">
        <v>3130</v>
      </c>
      <c r="B5346" s="14">
        <v>239.42</v>
      </c>
      <c r="C5346" s="241">
        <v>1</v>
      </c>
      <c r="D5346" s="240" t="s">
        <v>13</v>
      </c>
      <c r="E5346" s="240" t="s">
        <v>22</v>
      </c>
      <c r="F5346" s="240" t="s">
        <v>44</v>
      </c>
      <c r="G5346" s="240" t="s">
        <v>3291</v>
      </c>
      <c r="H5346" s="16">
        <v>51301</v>
      </c>
      <c r="I5346" s="82"/>
    </row>
    <row r="5347" spans="1:9">
      <c r="A5347" s="208" t="s">
        <v>3130</v>
      </c>
      <c r="B5347" s="14">
        <v>239.42</v>
      </c>
      <c r="C5347" s="241">
        <v>1</v>
      </c>
      <c r="D5347" s="240" t="s">
        <v>13</v>
      </c>
      <c r="E5347" s="240" t="s">
        <v>22</v>
      </c>
      <c r="F5347" s="240" t="s">
        <v>44</v>
      </c>
      <c r="G5347" s="240" t="s">
        <v>3291</v>
      </c>
      <c r="H5347" s="16">
        <v>51301</v>
      </c>
      <c r="I5347" s="82"/>
    </row>
    <row r="5348" spans="1:9">
      <c r="A5348" s="208" t="s">
        <v>3131</v>
      </c>
      <c r="B5348" s="14">
        <v>217.61</v>
      </c>
      <c r="C5348" s="241">
        <v>1</v>
      </c>
      <c r="D5348" s="240" t="s">
        <v>13</v>
      </c>
      <c r="E5348" s="240" t="s">
        <v>22</v>
      </c>
      <c r="F5348" s="240" t="s">
        <v>44</v>
      </c>
      <c r="G5348" s="240" t="s">
        <v>3291</v>
      </c>
      <c r="H5348" s="16">
        <v>51301</v>
      </c>
      <c r="I5348" s="82"/>
    </row>
    <row r="5349" spans="1:9">
      <c r="A5349" s="208" t="s">
        <v>3131</v>
      </c>
      <c r="B5349" s="14">
        <v>217.61</v>
      </c>
      <c r="C5349" s="241">
        <v>1</v>
      </c>
      <c r="D5349" s="240" t="s">
        <v>13</v>
      </c>
      <c r="E5349" s="240" t="s">
        <v>22</v>
      </c>
      <c r="F5349" s="240" t="s">
        <v>44</v>
      </c>
      <c r="G5349" s="240" t="s">
        <v>3291</v>
      </c>
      <c r="H5349" s="16">
        <v>51301</v>
      </c>
      <c r="I5349" s="82"/>
    </row>
    <row r="5350" spans="1:9">
      <c r="A5350" s="208" t="s">
        <v>3131</v>
      </c>
      <c r="B5350" s="14">
        <v>217.61</v>
      </c>
      <c r="C5350" s="241">
        <v>1</v>
      </c>
      <c r="D5350" s="240" t="s">
        <v>13</v>
      </c>
      <c r="E5350" s="240" t="s">
        <v>22</v>
      </c>
      <c r="F5350" s="240" t="s">
        <v>44</v>
      </c>
      <c r="G5350" s="240" t="s">
        <v>3291</v>
      </c>
      <c r="H5350" s="16">
        <v>51301</v>
      </c>
      <c r="I5350" s="82"/>
    </row>
    <row r="5351" spans="1:9">
      <c r="A5351" s="208" t="s">
        <v>3132</v>
      </c>
      <c r="B5351" s="14">
        <v>191.89</v>
      </c>
      <c r="C5351" s="241">
        <v>1</v>
      </c>
      <c r="D5351" s="240" t="s">
        <v>13</v>
      </c>
      <c r="E5351" s="240" t="s">
        <v>22</v>
      </c>
      <c r="F5351" s="240" t="s">
        <v>44</v>
      </c>
      <c r="G5351" s="240" t="s">
        <v>3291</v>
      </c>
      <c r="H5351" s="16">
        <v>51301</v>
      </c>
      <c r="I5351" s="82"/>
    </row>
    <row r="5352" spans="1:9">
      <c r="A5352" s="208" t="s">
        <v>3132</v>
      </c>
      <c r="B5352" s="14">
        <v>191.89</v>
      </c>
      <c r="C5352" s="241">
        <v>1</v>
      </c>
      <c r="D5352" s="240" t="s">
        <v>13</v>
      </c>
      <c r="E5352" s="240" t="s">
        <v>22</v>
      </c>
      <c r="F5352" s="240" t="s">
        <v>44</v>
      </c>
      <c r="G5352" s="240" t="s">
        <v>3291</v>
      </c>
      <c r="H5352" s="16">
        <v>51301</v>
      </c>
      <c r="I5352" s="82"/>
    </row>
    <row r="5353" spans="1:9">
      <c r="A5353" s="208" t="s">
        <v>3132</v>
      </c>
      <c r="B5353" s="14">
        <v>191.89</v>
      </c>
      <c r="C5353" s="241">
        <v>1</v>
      </c>
      <c r="D5353" s="240" t="s">
        <v>13</v>
      </c>
      <c r="E5353" s="240" t="s">
        <v>22</v>
      </c>
      <c r="F5353" s="240" t="s">
        <v>44</v>
      </c>
      <c r="G5353" s="240" t="s">
        <v>3291</v>
      </c>
      <c r="H5353" s="12">
        <v>51301</v>
      </c>
      <c r="I5353" s="82"/>
    </row>
    <row r="5354" spans="1:9">
      <c r="A5354" s="208" t="s">
        <v>3132</v>
      </c>
      <c r="B5354" s="14">
        <v>191.89</v>
      </c>
      <c r="C5354" s="241">
        <v>1</v>
      </c>
      <c r="D5354" s="240" t="s">
        <v>13</v>
      </c>
      <c r="E5354" s="240" t="s">
        <v>22</v>
      </c>
      <c r="F5354" s="240" t="s">
        <v>44</v>
      </c>
      <c r="G5354" s="240" t="s">
        <v>3291</v>
      </c>
      <c r="H5354" s="12">
        <v>51301</v>
      </c>
      <c r="I5354" s="82"/>
    </row>
    <row r="5355" spans="1:9">
      <c r="A5355" s="208" t="s">
        <v>3133</v>
      </c>
      <c r="B5355" s="14">
        <v>191.89</v>
      </c>
      <c r="C5355" s="241">
        <v>1</v>
      </c>
      <c r="D5355" s="240" t="s">
        <v>13</v>
      </c>
      <c r="E5355" s="240" t="s">
        <v>22</v>
      </c>
      <c r="F5355" s="240" t="s">
        <v>44</v>
      </c>
      <c r="G5355" s="240" t="s">
        <v>3291</v>
      </c>
      <c r="H5355" s="12">
        <v>51301</v>
      </c>
      <c r="I5355" s="82"/>
    </row>
    <row r="5356" spans="1:9">
      <c r="A5356" s="208" t="s">
        <v>3133</v>
      </c>
      <c r="B5356" s="14">
        <v>191.89</v>
      </c>
      <c r="C5356" s="241">
        <v>1</v>
      </c>
      <c r="D5356" s="240" t="s">
        <v>13</v>
      </c>
      <c r="E5356" s="240" t="s">
        <v>22</v>
      </c>
      <c r="F5356" s="240" t="s">
        <v>44</v>
      </c>
      <c r="G5356" s="240" t="s">
        <v>3291</v>
      </c>
      <c r="H5356" s="12">
        <v>51301</v>
      </c>
      <c r="I5356" s="82"/>
    </row>
    <row r="5357" spans="1:9">
      <c r="A5357" s="208" t="s">
        <v>3134</v>
      </c>
      <c r="B5357" s="14">
        <v>175.82</v>
      </c>
      <c r="C5357" s="241">
        <v>1</v>
      </c>
      <c r="D5357" s="240" t="s">
        <v>13</v>
      </c>
      <c r="E5357" s="240" t="s">
        <v>22</v>
      </c>
      <c r="F5357" s="240" t="s">
        <v>44</v>
      </c>
      <c r="G5357" s="240" t="s">
        <v>3291</v>
      </c>
      <c r="H5357" s="12">
        <v>51301</v>
      </c>
      <c r="I5357" s="82"/>
    </row>
    <row r="5358" spans="1:9">
      <c r="A5358" s="208" t="s">
        <v>3134</v>
      </c>
      <c r="B5358" s="14">
        <v>175.82</v>
      </c>
      <c r="C5358" s="241">
        <v>1</v>
      </c>
      <c r="D5358" s="240" t="s">
        <v>13</v>
      </c>
      <c r="E5358" s="240" t="s">
        <v>22</v>
      </c>
      <c r="F5358" s="240" t="s">
        <v>44</v>
      </c>
      <c r="G5358" s="240" t="s">
        <v>3291</v>
      </c>
      <c r="H5358" s="12">
        <v>51301</v>
      </c>
      <c r="I5358" s="82"/>
    </row>
    <row r="5359" spans="1:9">
      <c r="A5359" s="208" t="s">
        <v>3134</v>
      </c>
      <c r="B5359" s="14">
        <v>166.18</v>
      </c>
      <c r="C5359" s="241">
        <v>1</v>
      </c>
      <c r="D5359" s="240" t="s">
        <v>13</v>
      </c>
      <c r="E5359" s="240" t="s">
        <v>22</v>
      </c>
      <c r="F5359" s="240" t="s">
        <v>44</v>
      </c>
      <c r="G5359" s="240" t="s">
        <v>3291</v>
      </c>
      <c r="H5359" s="12">
        <v>51301</v>
      </c>
      <c r="I5359" s="82"/>
    </row>
    <row r="5360" spans="1:9">
      <c r="A5360" s="208" t="s">
        <v>3134</v>
      </c>
      <c r="B5360" s="14">
        <v>166.18</v>
      </c>
      <c r="C5360" s="241">
        <v>1</v>
      </c>
      <c r="D5360" s="240" t="s">
        <v>13</v>
      </c>
      <c r="E5360" s="240" t="s">
        <v>22</v>
      </c>
      <c r="F5360" s="240" t="s">
        <v>44</v>
      </c>
      <c r="G5360" s="240" t="s">
        <v>3291</v>
      </c>
      <c r="H5360" s="12">
        <v>51301</v>
      </c>
      <c r="I5360" s="82"/>
    </row>
    <row r="5361" spans="1:9" ht="15.75" customHeight="1">
      <c r="A5361" s="208" t="s">
        <v>3134</v>
      </c>
      <c r="B5361" s="14">
        <v>166.18</v>
      </c>
      <c r="C5361" s="241">
        <v>1</v>
      </c>
      <c r="D5361" s="240" t="s">
        <v>13</v>
      </c>
      <c r="E5361" s="240" t="s">
        <v>22</v>
      </c>
      <c r="F5361" s="240" t="s">
        <v>44</v>
      </c>
      <c r="G5361" s="240" t="s">
        <v>3291</v>
      </c>
      <c r="H5361" s="12">
        <v>51301</v>
      </c>
      <c r="I5361" s="82"/>
    </row>
    <row r="5362" spans="1:9">
      <c r="A5362" s="208" t="s">
        <v>3134</v>
      </c>
      <c r="B5362" s="14">
        <v>166.18</v>
      </c>
      <c r="C5362" s="241">
        <v>1</v>
      </c>
      <c r="D5362" s="240" t="s">
        <v>13</v>
      </c>
      <c r="E5362" s="240" t="s">
        <v>22</v>
      </c>
      <c r="F5362" s="240" t="s">
        <v>44</v>
      </c>
      <c r="G5362" s="240" t="s">
        <v>3291</v>
      </c>
      <c r="H5362" s="12">
        <v>51301</v>
      </c>
      <c r="I5362" s="82"/>
    </row>
    <row r="5363" spans="1:9">
      <c r="A5363" s="208" t="s">
        <v>3134</v>
      </c>
      <c r="B5363" s="14">
        <v>166.18</v>
      </c>
      <c r="C5363" s="241">
        <v>1</v>
      </c>
      <c r="D5363" s="240" t="s">
        <v>13</v>
      </c>
      <c r="E5363" s="240" t="s">
        <v>22</v>
      </c>
      <c r="F5363" s="240" t="s">
        <v>44</v>
      </c>
      <c r="G5363" s="240" t="s">
        <v>3291</v>
      </c>
      <c r="H5363" s="12">
        <v>51301</v>
      </c>
      <c r="I5363" s="82"/>
    </row>
    <row r="5364" spans="1:9">
      <c r="A5364" s="208" t="s">
        <v>3134</v>
      </c>
      <c r="B5364" s="14">
        <v>150.11000000000001</v>
      </c>
      <c r="C5364" s="241">
        <v>1</v>
      </c>
      <c r="D5364" s="240" t="s">
        <v>13</v>
      </c>
      <c r="E5364" s="240" t="s">
        <v>22</v>
      </c>
      <c r="F5364" s="240" t="s">
        <v>44</v>
      </c>
      <c r="G5364" s="240" t="s">
        <v>3291</v>
      </c>
      <c r="H5364" s="12">
        <v>51301</v>
      </c>
      <c r="I5364" s="82"/>
    </row>
    <row r="5365" spans="1:9">
      <c r="A5365" s="208" t="s">
        <v>4257</v>
      </c>
      <c r="B5365" s="14">
        <v>191.89</v>
      </c>
      <c r="C5365" s="241">
        <v>1</v>
      </c>
      <c r="D5365" s="240" t="s">
        <v>13</v>
      </c>
      <c r="E5365" s="240" t="s">
        <v>22</v>
      </c>
      <c r="F5365" s="240" t="s">
        <v>44</v>
      </c>
      <c r="G5365" s="240" t="s">
        <v>3291</v>
      </c>
      <c r="H5365" s="12">
        <v>51301</v>
      </c>
      <c r="I5365" s="82"/>
    </row>
    <row r="5366" spans="1:9">
      <c r="A5366" s="208" t="s">
        <v>4258</v>
      </c>
      <c r="B5366" s="14">
        <v>134.04</v>
      </c>
      <c r="C5366" s="241">
        <v>1</v>
      </c>
      <c r="D5366" s="240" t="s">
        <v>13</v>
      </c>
      <c r="E5366" s="240" t="s">
        <v>22</v>
      </c>
      <c r="F5366" s="240" t="s">
        <v>44</v>
      </c>
      <c r="G5366" s="240" t="s">
        <v>3291</v>
      </c>
      <c r="H5366" s="12">
        <v>51301</v>
      </c>
      <c r="I5366" s="82"/>
    </row>
    <row r="5367" spans="1:9">
      <c r="A5367" s="208" t="s">
        <v>4258</v>
      </c>
      <c r="B5367" s="14">
        <v>134.04</v>
      </c>
      <c r="C5367" s="241">
        <v>1</v>
      </c>
      <c r="D5367" s="240" t="s">
        <v>13</v>
      </c>
      <c r="E5367" s="240" t="s">
        <v>22</v>
      </c>
      <c r="F5367" s="240" t="s">
        <v>44</v>
      </c>
      <c r="G5367" s="240" t="s">
        <v>3291</v>
      </c>
      <c r="H5367" s="12">
        <v>51301</v>
      </c>
      <c r="I5367" s="82"/>
    </row>
    <row r="5368" spans="1:9">
      <c r="A5368" s="208" t="s">
        <v>4258</v>
      </c>
      <c r="B5368" s="14">
        <v>134.04</v>
      </c>
      <c r="C5368" s="241">
        <v>1</v>
      </c>
      <c r="D5368" s="240" t="s">
        <v>13</v>
      </c>
      <c r="E5368" s="240" t="s">
        <v>22</v>
      </c>
      <c r="F5368" s="240" t="s">
        <v>44</v>
      </c>
      <c r="G5368" s="240" t="s">
        <v>3291</v>
      </c>
      <c r="H5368" s="12">
        <v>51301</v>
      </c>
      <c r="I5368" s="82"/>
    </row>
    <row r="5369" spans="1:9">
      <c r="A5369" s="208" t="s">
        <v>4258</v>
      </c>
      <c r="B5369" s="14">
        <v>134.04</v>
      </c>
      <c r="C5369" s="241">
        <v>1</v>
      </c>
      <c r="D5369" s="240" t="s">
        <v>13</v>
      </c>
      <c r="E5369" s="240" t="s">
        <v>22</v>
      </c>
      <c r="F5369" s="240" t="s">
        <v>44</v>
      </c>
      <c r="G5369" s="240" t="s">
        <v>3291</v>
      </c>
      <c r="H5369" s="12">
        <v>51301</v>
      </c>
      <c r="I5369" s="82"/>
    </row>
    <row r="5370" spans="1:9">
      <c r="A5370" s="208" t="s">
        <v>4258</v>
      </c>
      <c r="B5370" s="14">
        <v>134.04</v>
      </c>
      <c r="C5370" s="241">
        <v>1</v>
      </c>
      <c r="D5370" s="240" t="s">
        <v>13</v>
      </c>
      <c r="E5370" s="240" t="s">
        <v>22</v>
      </c>
      <c r="F5370" s="240" t="s">
        <v>44</v>
      </c>
      <c r="G5370" s="240" t="s">
        <v>3291</v>
      </c>
      <c r="H5370" s="12">
        <v>51301</v>
      </c>
      <c r="I5370" s="82"/>
    </row>
    <row r="5371" spans="1:9">
      <c r="A5371" s="208" t="s">
        <v>4258</v>
      </c>
      <c r="B5371" s="14">
        <v>134.04</v>
      </c>
      <c r="C5371" s="241">
        <v>1</v>
      </c>
      <c r="D5371" s="240" t="s">
        <v>13</v>
      </c>
      <c r="E5371" s="240" t="s">
        <v>22</v>
      </c>
      <c r="F5371" s="240" t="s">
        <v>44</v>
      </c>
      <c r="G5371" s="240" t="s">
        <v>3291</v>
      </c>
      <c r="H5371" s="12">
        <v>51301</v>
      </c>
      <c r="I5371" s="82"/>
    </row>
    <row r="5372" spans="1:9">
      <c r="A5372" s="208" t="s">
        <v>4258</v>
      </c>
      <c r="B5372" s="14">
        <v>134.04</v>
      </c>
      <c r="C5372" s="241">
        <v>1</v>
      </c>
      <c r="D5372" s="240" t="s">
        <v>13</v>
      </c>
      <c r="E5372" s="240" t="s">
        <v>22</v>
      </c>
      <c r="F5372" s="240" t="s">
        <v>44</v>
      </c>
      <c r="G5372" s="240" t="s">
        <v>3291</v>
      </c>
      <c r="H5372" s="12">
        <v>51301</v>
      </c>
      <c r="I5372" s="82"/>
    </row>
    <row r="5373" spans="1:9">
      <c r="A5373" s="208" t="s">
        <v>4258</v>
      </c>
      <c r="B5373" s="14">
        <v>134.04</v>
      </c>
      <c r="C5373" s="241">
        <v>1</v>
      </c>
      <c r="D5373" s="240" t="s">
        <v>13</v>
      </c>
      <c r="E5373" s="240" t="s">
        <v>22</v>
      </c>
      <c r="F5373" s="240" t="s">
        <v>44</v>
      </c>
      <c r="G5373" s="240" t="s">
        <v>3291</v>
      </c>
      <c r="H5373" s="12">
        <v>51301</v>
      </c>
      <c r="I5373" s="82"/>
    </row>
    <row r="5374" spans="1:9">
      <c r="A5374" s="208" t="s">
        <v>4258</v>
      </c>
      <c r="B5374" s="14">
        <v>134.04</v>
      </c>
      <c r="C5374" s="241">
        <v>1</v>
      </c>
      <c r="D5374" s="240" t="s">
        <v>13</v>
      </c>
      <c r="E5374" s="240" t="s">
        <v>22</v>
      </c>
      <c r="F5374" s="240" t="s">
        <v>44</v>
      </c>
      <c r="G5374" s="240" t="s">
        <v>3291</v>
      </c>
      <c r="H5374" s="12">
        <v>51301</v>
      </c>
      <c r="I5374" s="82"/>
    </row>
    <row r="5375" spans="1:9">
      <c r="A5375" s="208" t="s">
        <v>4258</v>
      </c>
      <c r="B5375" s="14">
        <v>134.04</v>
      </c>
      <c r="C5375" s="241">
        <v>1</v>
      </c>
      <c r="D5375" s="240" t="s">
        <v>13</v>
      </c>
      <c r="E5375" s="240" t="s">
        <v>22</v>
      </c>
      <c r="F5375" s="240" t="s">
        <v>44</v>
      </c>
      <c r="G5375" s="240" t="s">
        <v>3291</v>
      </c>
      <c r="H5375" s="12">
        <v>51301</v>
      </c>
      <c r="I5375" s="82"/>
    </row>
    <row r="5376" spans="1:9">
      <c r="A5376" s="206" t="s">
        <v>3135</v>
      </c>
      <c r="B5376" s="14">
        <v>225</v>
      </c>
      <c r="C5376" s="241">
        <v>1</v>
      </c>
      <c r="D5376" s="240" t="s">
        <v>13</v>
      </c>
      <c r="E5376" s="240" t="s">
        <v>22</v>
      </c>
      <c r="F5376" s="240" t="s">
        <v>44</v>
      </c>
      <c r="G5376" s="240" t="s">
        <v>3291</v>
      </c>
      <c r="H5376" s="12">
        <v>51301</v>
      </c>
      <c r="I5376" s="82"/>
    </row>
    <row r="5377" spans="1:9">
      <c r="A5377" s="208" t="s">
        <v>3136</v>
      </c>
      <c r="B5377" s="14">
        <v>239.42</v>
      </c>
      <c r="C5377" s="241">
        <v>1</v>
      </c>
      <c r="D5377" s="240" t="s">
        <v>13</v>
      </c>
      <c r="E5377" s="240" t="s">
        <v>22</v>
      </c>
      <c r="F5377" s="240" t="s">
        <v>44</v>
      </c>
      <c r="G5377" s="240" t="s">
        <v>3291</v>
      </c>
      <c r="H5377" s="12">
        <v>51301</v>
      </c>
      <c r="I5377" s="82"/>
    </row>
    <row r="5378" spans="1:9">
      <c r="A5378" s="208" t="s">
        <v>3137</v>
      </c>
      <c r="B5378" s="14">
        <v>239.42</v>
      </c>
      <c r="C5378" s="241">
        <v>1</v>
      </c>
      <c r="D5378" s="240" t="s">
        <v>13</v>
      </c>
      <c r="E5378" s="240" t="s">
        <v>22</v>
      </c>
      <c r="F5378" s="240" t="s">
        <v>44</v>
      </c>
      <c r="G5378" s="240" t="s">
        <v>3291</v>
      </c>
      <c r="H5378" s="12">
        <v>51301</v>
      </c>
      <c r="I5378" s="82"/>
    </row>
    <row r="5379" spans="1:9" ht="15.75" customHeight="1">
      <c r="A5379" s="208" t="s">
        <v>3137</v>
      </c>
      <c r="B5379" s="14">
        <v>239.42</v>
      </c>
      <c r="C5379" s="241">
        <v>1</v>
      </c>
      <c r="D5379" s="240" t="s">
        <v>13</v>
      </c>
      <c r="E5379" s="240" t="s">
        <v>22</v>
      </c>
      <c r="F5379" s="240" t="s">
        <v>44</v>
      </c>
      <c r="G5379" s="240" t="s">
        <v>3291</v>
      </c>
      <c r="H5379" s="12">
        <v>51301</v>
      </c>
      <c r="I5379" s="82"/>
    </row>
    <row r="5380" spans="1:9">
      <c r="A5380" s="208" t="s">
        <v>3137</v>
      </c>
      <c r="B5380" s="14">
        <v>235.2</v>
      </c>
      <c r="C5380" s="241">
        <v>1</v>
      </c>
      <c r="D5380" s="240" t="s">
        <v>13</v>
      </c>
      <c r="E5380" s="240" t="s">
        <v>22</v>
      </c>
      <c r="F5380" s="240" t="s">
        <v>44</v>
      </c>
      <c r="G5380" s="240" t="s">
        <v>3291</v>
      </c>
      <c r="H5380" s="12">
        <v>51301</v>
      </c>
      <c r="I5380" s="82"/>
    </row>
    <row r="5381" spans="1:9">
      <c r="A5381" s="208" t="s">
        <v>3138</v>
      </c>
      <c r="B5381" s="14">
        <v>217.61</v>
      </c>
      <c r="C5381" s="241">
        <v>1</v>
      </c>
      <c r="D5381" s="240" t="s">
        <v>13</v>
      </c>
      <c r="E5381" s="240" t="s">
        <v>22</v>
      </c>
      <c r="F5381" s="240" t="s">
        <v>44</v>
      </c>
      <c r="G5381" s="240" t="s">
        <v>3291</v>
      </c>
      <c r="H5381" s="12">
        <v>51301</v>
      </c>
      <c r="I5381" s="82"/>
    </row>
    <row r="5382" spans="1:9">
      <c r="A5382" s="208" t="s">
        <v>3138</v>
      </c>
      <c r="B5382" s="14">
        <v>217.61</v>
      </c>
      <c r="C5382" s="241">
        <v>1</v>
      </c>
      <c r="D5382" s="240" t="s">
        <v>13</v>
      </c>
      <c r="E5382" s="240" t="s">
        <v>22</v>
      </c>
      <c r="F5382" s="240" t="s">
        <v>44</v>
      </c>
      <c r="G5382" s="240" t="s">
        <v>3291</v>
      </c>
      <c r="H5382" s="12">
        <v>51301</v>
      </c>
      <c r="I5382" s="82"/>
    </row>
    <row r="5383" spans="1:9">
      <c r="A5383" s="208" t="s">
        <v>3138</v>
      </c>
      <c r="B5383" s="14">
        <v>217.61</v>
      </c>
      <c r="C5383" s="241">
        <v>1</v>
      </c>
      <c r="D5383" s="240" t="s">
        <v>13</v>
      </c>
      <c r="E5383" s="240" t="s">
        <v>22</v>
      </c>
      <c r="F5383" s="240" t="s">
        <v>44</v>
      </c>
      <c r="G5383" s="240" t="s">
        <v>3291</v>
      </c>
      <c r="H5383" s="12">
        <v>51301</v>
      </c>
      <c r="I5383" s="82"/>
    </row>
    <row r="5384" spans="1:9">
      <c r="A5384" s="208" t="s">
        <v>3138</v>
      </c>
      <c r="B5384" s="14">
        <v>217.61</v>
      </c>
      <c r="C5384" s="241">
        <v>1</v>
      </c>
      <c r="D5384" s="240" t="s">
        <v>13</v>
      </c>
      <c r="E5384" s="240" t="s">
        <v>22</v>
      </c>
      <c r="F5384" s="240" t="s">
        <v>44</v>
      </c>
      <c r="G5384" s="240" t="s">
        <v>3291</v>
      </c>
      <c r="H5384" s="12">
        <v>51301</v>
      </c>
      <c r="I5384" s="82"/>
    </row>
    <row r="5385" spans="1:9">
      <c r="A5385" s="208" t="s">
        <v>3138</v>
      </c>
      <c r="B5385" s="14">
        <v>217.61</v>
      </c>
      <c r="C5385" s="241">
        <v>1</v>
      </c>
      <c r="D5385" s="240" t="s">
        <v>13</v>
      </c>
      <c r="E5385" s="240" t="s">
        <v>22</v>
      </c>
      <c r="F5385" s="240" t="s">
        <v>44</v>
      </c>
      <c r="G5385" s="240" t="s">
        <v>3291</v>
      </c>
      <c r="H5385" s="12">
        <v>51301</v>
      </c>
      <c r="I5385" s="82"/>
    </row>
    <row r="5386" spans="1:9">
      <c r="A5386" s="208" t="s">
        <v>3139</v>
      </c>
      <c r="B5386" s="14">
        <v>217.61</v>
      </c>
      <c r="C5386" s="241">
        <v>1</v>
      </c>
      <c r="D5386" s="240" t="s">
        <v>13</v>
      </c>
      <c r="E5386" s="240" t="s">
        <v>22</v>
      </c>
      <c r="F5386" s="240" t="s">
        <v>44</v>
      </c>
      <c r="G5386" s="240" t="s">
        <v>3291</v>
      </c>
      <c r="H5386" s="12">
        <v>51301</v>
      </c>
      <c r="I5386" s="82"/>
    </row>
    <row r="5387" spans="1:9">
      <c r="A5387" s="208" t="s">
        <v>3139</v>
      </c>
      <c r="B5387" s="14">
        <v>217.61</v>
      </c>
      <c r="C5387" s="241">
        <v>1</v>
      </c>
      <c r="D5387" s="240" t="s">
        <v>13</v>
      </c>
      <c r="E5387" s="240" t="s">
        <v>22</v>
      </c>
      <c r="F5387" s="240" t="s">
        <v>44</v>
      </c>
      <c r="G5387" s="240" t="s">
        <v>3291</v>
      </c>
      <c r="H5387" s="12">
        <v>51301</v>
      </c>
      <c r="I5387" s="82"/>
    </row>
    <row r="5388" spans="1:9">
      <c r="A5388" s="208" t="s">
        <v>3140</v>
      </c>
      <c r="B5388" s="14">
        <v>217.61</v>
      </c>
      <c r="C5388" s="241">
        <v>1</v>
      </c>
      <c r="D5388" s="240" t="s">
        <v>13</v>
      </c>
      <c r="E5388" s="240" t="s">
        <v>22</v>
      </c>
      <c r="F5388" s="240" t="s">
        <v>44</v>
      </c>
      <c r="G5388" s="240" t="s">
        <v>3291</v>
      </c>
      <c r="H5388" s="12">
        <v>51301</v>
      </c>
      <c r="I5388" s="82"/>
    </row>
    <row r="5389" spans="1:9">
      <c r="A5389" s="208" t="s">
        <v>3141</v>
      </c>
      <c r="B5389" s="14">
        <v>191.89</v>
      </c>
      <c r="C5389" s="241">
        <v>1</v>
      </c>
      <c r="D5389" s="240" t="s">
        <v>13</v>
      </c>
      <c r="E5389" s="240" t="s">
        <v>22</v>
      </c>
      <c r="F5389" s="240" t="s">
        <v>44</v>
      </c>
      <c r="G5389" s="240" t="s">
        <v>3291</v>
      </c>
      <c r="H5389" s="12">
        <v>51301</v>
      </c>
      <c r="I5389" s="82"/>
    </row>
    <row r="5390" spans="1:9">
      <c r="A5390" s="208" t="s">
        <v>3141</v>
      </c>
      <c r="B5390" s="14">
        <v>191.89</v>
      </c>
      <c r="C5390" s="241">
        <v>1</v>
      </c>
      <c r="D5390" s="240" t="s">
        <v>13</v>
      </c>
      <c r="E5390" s="240" t="s">
        <v>22</v>
      </c>
      <c r="F5390" s="240" t="s">
        <v>44</v>
      </c>
      <c r="G5390" s="240" t="s">
        <v>3291</v>
      </c>
      <c r="H5390" s="12">
        <v>51301</v>
      </c>
      <c r="I5390" s="82"/>
    </row>
    <row r="5391" spans="1:9">
      <c r="A5391" s="208" t="s">
        <v>3141</v>
      </c>
      <c r="B5391" s="14">
        <v>191.89</v>
      </c>
      <c r="C5391" s="241">
        <v>1</v>
      </c>
      <c r="D5391" s="240" t="s">
        <v>13</v>
      </c>
      <c r="E5391" s="240" t="s">
        <v>22</v>
      </c>
      <c r="F5391" s="240" t="s">
        <v>44</v>
      </c>
      <c r="G5391" s="240" t="s">
        <v>3291</v>
      </c>
      <c r="H5391" s="12">
        <v>51301</v>
      </c>
      <c r="I5391" s="82"/>
    </row>
    <row r="5392" spans="1:9">
      <c r="A5392" s="208" t="s">
        <v>3142</v>
      </c>
      <c r="B5392" s="14">
        <v>166.18</v>
      </c>
      <c r="C5392" s="241">
        <v>1</v>
      </c>
      <c r="D5392" s="240" t="s">
        <v>13</v>
      </c>
      <c r="E5392" s="240" t="s">
        <v>22</v>
      </c>
      <c r="F5392" s="240" t="s">
        <v>44</v>
      </c>
      <c r="G5392" s="240" t="s">
        <v>3291</v>
      </c>
      <c r="H5392" s="12">
        <v>51301</v>
      </c>
      <c r="I5392" s="82"/>
    </row>
    <row r="5393" spans="1:9">
      <c r="A5393" s="208" t="s">
        <v>3142</v>
      </c>
      <c r="B5393" s="14">
        <v>166.18</v>
      </c>
      <c r="C5393" s="241">
        <v>1</v>
      </c>
      <c r="D5393" s="240" t="s">
        <v>13</v>
      </c>
      <c r="E5393" s="240" t="s">
        <v>22</v>
      </c>
      <c r="F5393" s="240" t="s">
        <v>44</v>
      </c>
      <c r="G5393" s="240" t="s">
        <v>3291</v>
      </c>
      <c r="H5393" s="12">
        <v>51301</v>
      </c>
      <c r="I5393" s="82"/>
    </row>
    <row r="5394" spans="1:9" ht="15.75" customHeight="1">
      <c r="A5394" s="208" t="s">
        <v>3142</v>
      </c>
      <c r="B5394" s="14">
        <v>166.18</v>
      </c>
      <c r="C5394" s="241">
        <v>1</v>
      </c>
      <c r="D5394" s="240" t="s">
        <v>13</v>
      </c>
      <c r="E5394" s="240" t="s">
        <v>22</v>
      </c>
      <c r="F5394" s="240" t="s">
        <v>44</v>
      </c>
      <c r="G5394" s="240" t="s">
        <v>3291</v>
      </c>
      <c r="H5394" s="12">
        <v>51301</v>
      </c>
      <c r="I5394" s="82"/>
    </row>
    <row r="5395" spans="1:9">
      <c r="A5395" s="208" t="s">
        <v>3143</v>
      </c>
      <c r="B5395" s="14">
        <v>134.04</v>
      </c>
      <c r="C5395" s="241">
        <v>1</v>
      </c>
      <c r="D5395" s="240" t="s">
        <v>13</v>
      </c>
      <c r="E5395" s="240" t="s">
        <v>22</v>
      </c>
      <c r="F5395" s="240" t="s">
        <v>44</v>
      </c>
      <c r="G5395" s="240" t="s">
        <v>3291</v>
      </c>
      <c r="H5395" s="12">
        <v>51301</v>
      </c>
      <c r="I5395" s="82"/>
    </row>
    <row r="5396" spans="1:9">
      <c r="A5396" s="208" t="s">
        <v>3143</v>
      </c>
      <c r="B5396" s="14">
        <v>134.04</v>
      </c>
      <c r="C5396" s="241">
        <v>1</v>
      </c>
      <c r="D5396" s="240" t="s">
        <v>13</v>
      </c>
      <c r="E5396" s="240" t="s">
        <v>22</v>
      </c>
      <c r="F5396" s="240" t="s">
        <v>44</v>
      </c>
      <c r="G5396" s="240" t="s">
        <v>3291</v>
      </c>
      <c r="H5396" s="12">
        <v>51301</v>
      </c>
      <c r="I5396" s="82"/>
    </row>
    <row r="5397" spans="1:9">
      <c r="A5397" s="208" t="s">
        <v>3143</v>
      </c>
      <c r="B5397" s="14">
        <v>134.04</v>
      </c>
      <c r="C5397" s="241">
        <v>1</v>
      </c>
      <c r="D5397" s="240" t="s">
        <v>13</v>
      </c>
      <c r="E5397" s="240" t="s">
        <v>22</v>
      </c>
      <c r="F5397" s="240" t="s">
        <v>44</v>
      </c>
      <c r="G5397" s="240" t="s">
        <v>3291</v>
      </c>
      <c r="H5397" s="12">
        <v>51301</v>
      </c>
      <c r="I5397" s="82"/>
    </row>
    <row r="5398" spans="1:9">
      <c r="A5398" s="208" t="s">
        <v>3143</v>
      </c>
      <c r="B5398" s="14">
        <v>134.04</v>
      </c>
      <c r="C5398" s="241">
        <v>1</v>
      </c>
      <c r="D5398" s="240" t="s">
        <v>13</v>
      </c>
      <c r="E5398" s="240" t="s">
        <v>22</v>
      </c>
      <c r="F5398" s="240" t="s">
        <v>44</v>
      </c>
      <c r="G5398" s="240" t="s">
        <v>3291</v>
      </c>
      <c r="H5398" s="12">
        <v>51301</v>
      </c>
      <c r="I5398" s="82"/>
    </row>
    <row r="5399" spans="1:9">
      <c r="A5399" s="208" t="s">
        <v>3143</v>
      </c>
      <c r="B5399" s="14">
        <v>134.04</v>
      </c>
      <c r="C5399" s="241">
        <v>1</v>
      </c>
      <c r="D5399" s="240" t="s">
        <v>13</v>
      </c>
      <c r="E5399" s="240" t="s">
        <v>22</v>
      </c>
      <c r="F5399" s="240" t="s">
        <v>44</v>
      </c>
      <c r="G5399" s="240" t="s">
        <v>3291</v>
      </c>
      <c r="H5399" s="12">
        <v>51301</v>
      </c>
      <c r="I5399" s="82"/>
    </row>
    <row r="5400" spans="1:9">
      <c r="A5400" s="208" t="s">
        <v>3141</v>
      </c>
      <c r="B5400" s="14">
        <v>175.82</v>
      </c>
      <c r="C5400" s="241">
        <v>1</v>
      </c>
      <c r="D5400" s="240" t="s">
        <v>13</v>
      </c>
      <c r="E5400" s="240" t="s">
        <v>22</v>
      </c>
      <c r="F5400" s="240" t="s">
        <v>44</v>
      </c>
      <c r="G5400" s="240" t="s">
        <v>3291</v>
      </c>
      <c r="H5400" s="12">
        <v>51301</v>
      </c>
      <c r="I5400" s="82"/>
    </row>
    <row r="5401" spans="1:9">
      <c r="A5401" s="208" t="s">
        <v>3143</v>
      </c>
      <c r="B5401" s="14">
        <v>134.04</v>
      </c>
      <c r="C5401" s="241">
        <v>1</v>
      </c>
      <c r="D5401" s="240" t="s">
        <v>13</v>
      </c>
      <c r="E5401" s="240" t="s">
        <v>22</v>
      </c>
      <c r="F5401" s="240" t="s">
        <v>44</v>
      </c>
      <c r="G5401" s="240" t="s">
        <v>3291</v>
      </c>
      <c r="H5401" s="12">
        <v>51301</v>
      </c>
      <c r="I5401" s="82"/>
    </row>
    <row r="5402" spans="1:9">
      <c r="A5402" s="208" t="s">
        <v>4259</v>
      </c>
      <c r="B5402" s="14">
        <v>191.89</v>
      </c>
      <c r="C5402" s="241">
        <v>1</v>
      </c>
      <c r="D5402" s="240" t="s">
        <v>13</v>
      </c>
      <c r="E5402" s="240" t="s">
        <v>22</v>
      </c>
      <c r="F5402" s="240" t="s">
        <v>44</v>
      </c>
      <c r="G5402" s="240" t="s">
        <v>3291</v>
      </c>
      <c r="H5402" s="12">
        <v>51301</v>
      </c>
      <c r="I5402" s="82"/>
    </row>
    <row r="5403" spans="1:9">
      <c r="A5403" s="208" t="s">
        <v>4259</v>
      </c>
      <c r="B5403" s="14">
        <v>191.89</v>
      </c>
      <c r="C5403" s="241">
        <v>1</v>
      </c>
      <c r="D5403" s="240" t="s">
        <v>13</v>
      </c>
      <c r="E5403" s="240" t="s">
        <v>22</v>
      </c>
      <c r="F5403" s="240" t="s">
        <v>44</v>
      </c>
      <c r="G5403" s="240" t="s">
        <v>3291</v>
      </c>
      <c r="H5403" s="12">
        <v>51301</v>
      </c>
      <c r="I5403" s="82"/>
    </row>
    <row r="5404" spans="1:9">
      <c r="A5404" s="208" t="s">
        <v>3144</v>
      </c>
      <c r="B5404" s="14">
        <v>134.04</v>
      </c>
      <c r="C5404" s="241">
        <v>1</v>
      </c>
      <c r="D5404" s="240" t="s">
        <v>13</v>
      </c>
      <c r="E5404" s="240" t="s">
        <v>22</v>
      </c>
      <c r="F5404" s="240" t="s">
        <v>44</v>
      </c>
      <c r="G5404" s="240" t="s">
        <v>3291</v>
      </c>
      <c r="H5404" s="12">
        <v>51301</v>
      </c>
      <c r="I5404" s="82"/>
    </row>
    <row r="5405" spans="1:9">
      <c r="A5405" s="208" t="s">
        <v>4260</v>
      </c>
      <c r="B5405" s="14">
        <v>217.61</v>
      </c>
      <c r="C5405" s="241">
        <v>1</v>
      </c>
      <c r="D5405" s="240" t="s">
        <v>13</v>
      </c>
      <c r="E5405" s="240" t="s">
        <v>22</v>
      </c>
      <c r="F5405" s="240" t="s">
        <v>44</v>
      </c>
      <c r="G5405" s="240" t="s">
        <v>3291</v>
      </c>
      <c r="H5405" s="12">
        <v>51301</v>
      </c>
      <c r="I5405" s="82"/>
    </row>
    <row r="5406" spans="1:9">
      <c r="A5406" s="206" t="s">
        <v>3145</v>
      </c>
      <c r="B5406" s="14">
        <v>249.11</v>
      </c>
      <c r="C5406" s="241">
        <v>1</v>
      </c>
      <c r="D5406" s="240" t="s">
        <v>13</v>
      </c>
      <c r="E5406" s="240" t="s">
        <v>22</v>
      </c>
      <c r="F5406" s="240" t="s">
        <v>44</v>
      </c>
      <c r="G5406" s="240" t="s">
        <v>3291</v>
      </c>
      <c r="H5406" s="12">
        <v>51301</v>
      </c>
      <c r="I5406" s="82"/>
    </row>
    <row r="5407" spans="1:9">
      <c r="A5407" s="206" t="s">
        <v>3146</v>
      </c>
      <c r="B5407" s="14">
        <v>264.95</v>
      </c>
      <c r="C5407" s="241">
        <v>1</v>
      </c>
      <c r="D5407" s="240" t="s">
        <v>13</v>
      </c>
      <c r="E5407" s="240" t="s">
        <v>22</v>
      </c>
      <c r="F5407" s="240" t="s">
        <v>44</v>
      </c>
      <c r="G5407" s="240" t="s">
        <v>3291</v>
      </c>
      <c r="H5407" s="12">
        <v>51301</v>
      </c>
      <c r="I5407" s="82"/>
    </row>
    <row r="5408" spans="1:9">
      <c r="A5408" s="208" t="s">
        <v>3147</v>
      </c>
      <c r="B5408" s="14">
        <v>239.42</v>
      </c>
      <c r="C5408" s="241">
        <v>1</v>
      </c>
      <c r="D5408" s="240" t="s">
        <v>13</v>
      </c>
      <c r="E5408" s="240" t="s">
        <v>22</v>
      </c>
      <c r="F5408" s="240" t="s">
        <v>44</v>
      </c>
      <c r="G5408" s="240" t="s">
        <v>3291</v>
      </c>
      <c r="H5408" s="12">
        <v>51301</v>
      </c>
      <c r="I5408" s="82"/>
    </row>
    <row r="5409" spans="1:9">
      <c r="A5409" s="208" t="s">
        <v>3148</v>
      </c>
      <c r="B5409" s="14">
        <v>175.82</v>
      </c>
      <c r="C5409" s="241">
        <v>1</v>
      </c>
      <c r="D5409" s="240" t="s">
        <v>13</v>
      </c>
      <c r="E5409" s="240" t="s">
        <v>22</v>
      </c>
      <c r="F5409" s="240" t="s">
        <v>44</v>
      </c>
      <c r="G5409" s="240" t="s">
        <v>3291</v>
      </c>
      <c r="H5409" s="12">
        <v>51301</v>
      </c>
      <c r="I5409" s="82"/>
    </row>
    <row r="5410" spans="1:9">
      <c r="A5410" s="208" t="s">
        <v>3148</v>
      </c>
      <c r="B5410" s="14">
        <v>191.89</v>
      </c>
      <c r="C5410" s="241">
        <v>1</v>
      </c>
      <c r="D5410" s="240" t="s">
        <v>13</v>
      </c>
      <c r="E5410" s="240" t="s">
        <v>22</v>
      </c>
      <c r="F5410" s="240" t="s">
        <v>44</v>
      </c>
      <c r="G5410" s="240" t="s">
        <v>3291</v>
      </c>
      <c r="H5410" s="12">
        <v>51301</v>
      </c>
      <c r="I5410" s="82"/>
    </row>
    <row r="5411" spans="1:9">
      <c r="A5411" s="206" t="s">
        <v>3149</v>
      </c>
      <c r="B5411" s="14">
        <v>239.42</v>
      </c>
      <c r="C5411" s="241">
        <v>1</v>
      </c>
      <c r="D5411" s="240" t="s">
        <v>13</v>
      </c>
      <c r="E5411" s="240" t="s">
        <v>22</v>
      </c>
      <c r="F5411" s="240" t="s">
        <v>44</v>
      </c>
      <c r="G5411" s="240" t="s">
        <v>3291</v>
      </c>
      <c r="H5411" s="12">
        <v>51301</v>
      </c>
      <c r="I5411" s="82"/>
    </row>
    <row r="5412" spans="1:9">
      <c r="A5412" s="208" t="s">
        <v>3150</v>
      </c>
      <c r="B5412" s="14">
        <v>239.42</v>
      </c>
      <c r="C5412" s="241">
        <v>1</v>
      </c>
      <c r="D5412" s="240" t="s">
        <v>13</v>
      </c>
      <c r="E5412" s="240" t="s">
        <v>22</v>
      </c>
      <c r="F5412" s="240" t="s">
        <v>44</v>
      </c>
      <c r="G5412" s="240" t="s">
        <v>3291</v>
      </c>
      <c r="H5412" s="12">
        <v>51301</v>
      </c>
      <c r="I5412" s="82"/>
    </row>
    <row r="5413" spans="1:9">
      <c r="A5413" s="206" t="s">
        <v>3151</v>
      </c>
      <c r="B5413" s="14">
        <v>150.11000000000001</v>
      </c>
      <c r="C5413" s="241">
        <v>1</v>
      </c>
      <c r="D5413" s="240" t="s">
        <v>13</v>
      </c>
      <c r="E5413" s="240" t="s">
        <v>22</v>
      </c>
      <c r="F5413" s="240" t="s">
        <v>44</v>
      </c>
      <c r="G5413" s="240" t="s">
        <v>3291</v>
      </c>
      <c r="H5413" s="12">
        <v>51301</v>
      </c>
      <c r="I5413" s="82"/>
    </row>
    <row r="5414" spans="1:9">
      <c r="A5414" s="206" t="s">
        <v>4261</v>
      </c>
      <c r="B5414" s="14">
        <v>225</v>
      </c>
      <c r="C5414" s="241">
        <v>1</v>
      </c>
      <c r="D5414" s="240" t="s">
        <v>13</v>
      </c>
      <c r="E5414" s="240" t="s">
        <v>22</v>
      </c>
      <c r="F5414" s="240" t="s">
        <v>44</v>
      </c>
      <c r="G5414" s="240" t="s">
        <v>3291</v>
      </c>
      <c r="H5414" s="12">
        <v>51301</v>
      </c>
      <c r="I5414" s="82"/>
    </row>
    <row r="5415" spans="1:9">
      <c r="A5415" s="208" t="s">
        <v>4251</v>
      </c>
      <c r="B5415" s="14">
        <v>263.57</v>
      </c>
      <c r="C5415" s="241">
        <v>1</v>
      </c>
      <c r="D5415" s="240" t="s">
        <v>13</v>
      </c>
      <c r="E5415" s="240" t="s">
        <v>22</v>
      </c>
      <c r="F5415" s="240" t="s">
        <v>44</v>
      </c>
      <c r="G5415" s="240" t="s">
        <v>3291</v>
      </c>
      <c r="H5415" s="12">
        <v>51301</v>
      </c>
      <c r="I5415" s="82"/>
    </row>
    <row r="5416" spans="1:9">
      <c r="A5416" s="208" t="s">
        <v>3152</v>
      </c>
      <c r="B5416" s="14">
        <v>240.34</v>
      </c>
      <c r="C5416" s="241">
        <v>1</v>
      </c>
      <c r="D5416" s="240" t="s">
        <v>13</v>
      </c>
      <c r="E5416" s="240" t="s">
        <v>22</v>
      </c>
      <c r="F5416" s="240" t="s">
        <v>44</v>
      </c>
      <c r="G5416" s="240" t="s">
        <v>3291</v>
      </c>
      <c r="H5416" s="12">
        <v>51301</v>
      </c>
      <c r="I5416" s="82"/>
    </row>
    <row r="5417" spans="1:9">
      <c r="A5417" s="206" t="s">
        <v>3153</v>
      </c>
      <c r="B5417" s="14">
        <v>191.89</v>
      </c>
      <c r="C5417" s="241">
        <v>1</v>
      </c>
      <c r="D5417" s="240" t="s">
        <v>13</v>
      </c>
      <c r="E5417" s="240" t="s">
        <v>22</v>
      </c>
      <c r="F5417" s="240" t="s">
        <v>44</v>
      </c>
      <c r="G5417" s="240" t="s">
        <v>3291</v>
      </c>
      <c r="H5417" s="12">
        <v>51301</v>
      </c>
      <c r="I5417" s="82"/>
    </row>
    <row r="5418" spans="1:9">
      <c r="A5418" s="208" t="s">
        <v>3154</v>
      </c>
      <c r="B5418" s="14">
        <v>240.34</v>
      </c>
      <c r="C5418" s="241">
        <v>1</v>
      </c>
      <c r="D5418" s="240" t="s">
        <v>13</v>
      </c>
      <c r="E5418" s="240" t="s">
        <v>22</v>
      </c>
      <c r="F5418" s="240" t="s">
        <v>44</v>
      </c>
      <c r="G5418" s="240" t="s">
        <v>3291</v>
      </c>
      <c r="H5418" s="12">
        <v>51301</v>
      </c>
      <c r="I5418" s="82"/>
    </row>
    <row r="5419" spans="1:9">
      <c r="A5419" s="206" t="s">
        <v>3155</v>
      </c>
      <c r="B5419" s="14">
        <v>281.25</v>
      </c>
      <c r="C5419" s="241">
        <v>1</v>
      </c>
      <c r="D5419" s="240" t="s">
        <v>13</v>
      </c>
      <c r="E5419" s="240" t="s">
        <v>22</v>
      </c>
      <c r="F5419" s="240" t="s">
        <v>44</v>
      </c>
      <c r="G5419" s="240" t="s">
        <v>3291</v>
      </c>
      <c r="H5419" s="12">
        <v>51301</v>
      </c>
      <c r="I5419" s="82"/>
    </row>
    <row r="5420" spans="1:9">
      <c r="A5420" s="206" t="s">
        <v>3156</v>
      </c>
      <c r="B5420" s="14">
        <v>225</v>
      </c>
      <c r="C5420" s="241">
        <v>1</v>
      </c>
      <c r="D5420" s="240" t="s">
        <v>13</v>
      </c>
      <c r="E5420" s="240" t="s">
        <v>22</v>
      </c>
      <c r="F5420" s="240" t="s">
        <v>44</v>
      </c>
      <c r="G5420" s="240" t="s">
        <v>3291</v>
      </c>
      <c r="H5420" s="12">
        <v>51301</v>
      </c>
      <c r="I5420" s="82"/>
    </row>
    <row r="5421" spans="1:9">
      <c r="A5421" s="208" t="s">
        <v>4262</v>
      </c>
      <c r="B5421" s="14">
        <v>166.18</v>
      </c>
      <c r="C5421" s="241">
        <v>1</v>
      </c>
      <c r="D5421" s="240" t="s">
        <v>13</v>
      </c>
      <c r="E5421" s="240" t="s">
        <v>22</v>
      </c>
      <c r="F5421" s="240" t="s">
        <v>44</v>
      </c>
      <c r="G5421" s="240" t="s">
        <v>3291</v>
      </c>
      <c r="H5421" s="12">
        <v>51301</v>
      </c>
      <c r="I5421" s="82"/>
    </row>
    <row r="5422" spans="1:9">
      <c r="A5422" s="208" t="s">
        <v>3157</v>
      </c>
      <c r="B5422" s="14">
        <v>219.86</v>
      </c>
      <c r="C5422" s="241">
        <v>1</v>
      </c>
      <c r="D5422" s="240" t="s">
        <v>13</v>
      </c>
      <c r="E5422" s="240" t="s">
        <v>22</v>
      </c>
      <c r="F5422" s="240" t="s">
        <v>44</v>
      </c>
      <c r="G5422" s="240" t="s">
        <v>3291</v>
      </c>
      <c r="H5422" s="12">
        <v>51301</v>
      </c>
      <c r="I5422" s="82"/>
    </row>
    <row r="5423" spans="1:9">
      <c r="A5423" s="208" t="s">
        <v>3158</v>
      </c>
      <c r="B5423" s="14">
        <v>160.71</v>
      </c>
      <c r="C5423" s="241">
        <v>1</v>
      </c>
      <c r="D5423" s="240" t="s">
        <v>13</v>
      </c>
      <c r="E5423" s="240" t="s">
        <v>22</v>
      </c>
      <c r="F5423" s="240" t="s">
        <v>44</v>
      </c>
      <c r="G5423" s="240" t="s">
        <v>3291</v>
      </c>
      <c r="H5423" s="12">
        <v>51301</v>
      </c>
      <c r="I5423" s="82"/>
    </row>
    <row r="5424" spans="1:9">
      <c r="A5424" s="208" t="s">
        <v>4263</v>
      </c>
      <c r="B5424" s="14">
        <v>191.89</v>
      </c>
      <c r="C5424" s="241">
        <v>1</v>
      </c>
      <c r="D5424" s="240" t="s">
        <v>13</v>
      </c>
      <c r="E5424" s="240" t="s">
        <v>22</v>
      </c>
      <c r="F5424" s="240" t="s">
        <v>44</v>
      </c>
      <c r="G5424" s="240" t="s">
        <v>3291</v>
      </c>
      <c r="H5424" s="12">
        <v>51301</v>
      </c>
      <c r="I5424" s="82"/>
    </row>
    <row r="5425" spans="1:9">
      <c r="A5425" s="208" t="s">
        <v>4264</v>
      </c>
      <c r="B5425" s="14">
        <v>134.04</v>
      </c>
      <c r="C5425" s="241">
        <v>1</v>
      </c>
      <c r="D5425" s="240" t="s">
        <v>13</v>
      </c>
      <c r="E5425" s="240" t="s">
        <v>22</v>
      </c>
      <c r="F5425" s="240" t="s">
        <v>44</v>
      </c>
      <c r="G5425" s="240" t="s">
        <v>3291</v>
      </c>
      <c r="H5425" s="12">
        <v>51301</v>
      </c>
      <c r="I5425" s="83">
        <f>B5425+B5421+B5420+B5418+B5417+B5416+B5414+B5404+B5411+B5403+B5401+B5400+B5399+B5397+B5396+B5395+B5392+B5391+B5390+B5389+B5388+B5387+B5386+B5385+B5384+B5383+B5381+B5380+B5379+B5378+B5377+B5376+B5375+B5374+B5367+B5366+B5365+B5364+B5363+B5362+B5361+B5360+B5359+B5358+B5357+B5356+B5355+B5354+B5353+B5352+B5351+B5350+B5349+B5348+B5347+B5346+B5345+B5344+B5343+B5398+B5342+B5339+B5337+B5336+B5335+B5333+B5332+B5331+B5330+B5329+B5328+B5324+B5323+B5405+B5334+B5393+B5394+B5406+B5413+B5412+B5407+B5410+B5419+B5327+B5422+B5338+B5382+B5402+B5408+B5409+B5325+B5326+B5340+B5341+B5368+B5369+B5370+B5371+B5372+B5373+B5415+B5423+B5424</f>
        <v>20084.380000000005</v>
      </c>
    </row>
    <row r="5426" spans="1:9">
      <c r="A5426" s="208" t="s">
        <v>1753</v>
      </c>
      <c r="B5426" s="14">
        <v>975</v>
      </c>
      <c r="C5426" s="239" t="s">
        <v>44</v>
      </c>
      <c r="D5426" s="240" t="s">
        <v>13</v>
      </c>
      <c r="E5426" s="240" t="s">
        <v>22</v>
      </c>
      <c r="F5426" s="240" t="s">
        <v>45</v>
      </c>
      <c r="G5426" s="240" t="s">
        <v>46</v>
      </c>
      <c r="H5426" s="12">
        <v>51401</v>
      </c>
      <c r="I5426" s="82"/>
    </row>
    <row r="5427" spans="1:9" ht="26.25" customHeight="1">
      <c r="A5427" s="206" t="s">
        <v>1754</v>
      </c>
      <c r="B5427" s="128">
        <v>804.38</v>
      </c>
      <c r="C5427" s="241">
        <v>1</v>
      </c>
      <c r="D5427" s="240" t="s">
        <v>13</v>
      </c>
      <c r="E5427" s="240" t="s">
        <v>22</v>
      </c>
      <c r="F5427" s="240" t="s">
        <v>45</v>
      </c>
      <c r="G5427" s="240" t="s">
        <v>46</v>
      </c>
      <c r="H5427" s="12">
        <v>51401</v>
      </c>
      <c r="I5427" s="82"/>
    </row>
    <row r="5428" spans="1:9">
      <c r="A5428" s="206" t="s">
        <v>4076</v>
      </c>
      <c r="B5428" s="128">
        <v>487.5</v>
      </c>
      <c r="C5428" s="243" t="s">
        <v>44</v>
      </c>
      <c r="D5428" s="244" t="s">
        <v>13</v>
      </c>
      <c r="E5428" s="240" t="s">
        <v>22</v>
      </c>
      <c r="F5428" s="244" t="s">
        <v>45</v>
      </c>
      <c r="G5428" s="244" t="s">
        <v>46</v>
      </c>
      <c r="H5428" s="106">
        <v>51401</v>
      </c>
      <c r="I5428" s="82"/>
    </row>
    <row r="5429" spans="1:9">
      <c r="A5429" s="206" t="s">
        <v>1755</v>
      </c>
      <c r="B5429" s="128">
        <v>504.08</v>
      </c>
      <c r="C5429" s="243" t="s">
        <v>44</v>
      </c>
      <c r="D5429" s="244" t="s">
        <v>13</v>
      </c>
      <c r="E5429" s="240" t="s">
        <v>22</v>
      </c>
      <c r="F5429" s="244" t="s">
        <v>45</v>
      </c>
      <c r="G5429" s="244" t="s">
        <v>46</v>
      </c>
      <c r="H5429" s="106">
        <v>51401</v>
      </c>
      <c r="I5429" s="82"/>
    </row>
    <row r="5430" spans="1:9" ht="24" customHeight="1">
      <c r="A5430" s="206" t="s">
        <v>4179</v>
      </c>
      <c r="B5430" s="14">
        <v>533.33000000000004</v>
      </c>
      <c r="C5430" s="239" t="s">
        <v>44</v>
      </c>
      <c r="D5430" s="240" t="s">
        <v>13</v>
      </c>
      <c r="E5430" s="240" t="s">
        <v>22</v>
      </c>
      <c r="F5430" s="240" t="s">
        <v>45</v>
      </c>
      <c r="G5430" s="240" t="s">
        <v>46</v>
      </c>
      <c r="H5430" s="12">
        <v>51401</v>
      </c>
      <c r="I5430" s="82"/>
    </row>
    <row r="5431" spans="1:9">
      <c r="A5431" s="208" t="s">
        <v>1756</v>
      </c>
      <c r="B5431" s="14">
        <v>682.5</v>
      </c>
      <c r="C5431" s="239" t="s">
        <v>44</v>
      </c>
      <c r="D5431" s="240" t="s">
        <v>13</v>
      </c>
      <c r="E5431" s="240" t="s">
        <v>22</v>
      </c>
      <c r="F5431" s="240" t="s">
        <v>45</v>
      </c>
      <c r="G5431" s="240" t="s">
        <v>46</v>
      </c>
      <c r="H5431" s="12">
        <v>51401</v>
      </c>
      <c r="I5431" s="82"/>
    </row>
    <row r="5432" spans="1:9">
      <c r="A5432" s="208" t="s">
        <v>1757</v>
      </c>
      <c r="B5432" s="14">
        <v>820.95</v>
      </c>
      <c r="C5432" s="241">
        <v>1</v>
      </c>
      <c r="D5432" s="240" t="s">
        <v>13</v>
      </c>
      <c r="E5432" s="240" t="s">
        <v>22</v>
      </c>
      <c r="F5432" s="240" t="s">
        <v>45</v>
      </c>
      <c r="G5432" s="240" t="s">
        <v>46</v>
      </c>
      <c r="H5432" s="12">
        <v>51401</v>
      </c>
      <c r="I5432" s="82"/>
    </row>
    <row r="5433" spans="1:9">
      <c r="A5433" s="208" t="s">
        <v>1757</v>
      </c>
      <c r="B5433" s="14">
        <v>803.68</v>
      </c>
      <c r="C5433" s="239" t="s">
        <v>44</v>
      </c>
      <c r="D5433" s="240" t="s">
        <v>13</v>
      </c>
      <c r="E5433" s="240" t="s">
        <v>22</v>
      </c>
      <c r="F5433" s="240" t="s">
        <v>45</v>
      </c>
      <c r="G5433" s="240" t="s">
        <v>46</v>
      </c>
      <c r="H5433" s="12">
        <v>51401</v>
      </c>
      <c r="I5433" s="82"/>
    </row>
    <row r="5434" spans="1:9">
      <c r="A5434" s="208" t="s">
        <v>1758</v>
      </c>
      <c r="B5434" s="14">
        <v>660.08</v>
      </c>
      <c r="C5434" s="241">
        <v>1</v>
      </c>
      <c r="D5434" s="240" t="s">
        <v>13</v>
      </c>
      <c r="E5434" s="240" t="s">
        <v>22</v>
      </c>
      <c r="F5434" s="240" t="s">
        <v>45</v>
      </c>
      <c r="G5434" s="240" t="s">
        <v>46</v>
      </c>
      <c r="H5434" s="12">
        <v>51401</v>
      </c>
      <c r="I5434" s="82"/>
    </row>
    <row r="5435" spans="1:9">
      <c r="A5435" s="208" t="s">
        <v>1758</v>
      </c>
      <c r="B5435" s="14">
        <v>660.08</v>
      </c>
      <c r="C5435" s="241">
        <v>1</v>
      </c>
      <c r="D5435" s="240" t="s">
        <v>13</v>
      </c>
      <c r="E5435" s="240" t="s">
        <v>22</v>
      </c>
      <c r="F5435" s="240" t="s">
        <v>45</v>
      </c>
      <c r="G5435" s="240" t="s">
        <v>46</v>
      </c>
      <c r="H5435" s="12">
        <v>51401</v>
      </c>
      <c r="I5435" s="82"/>
    </row>
    <row r="5436" spans="1:9">
      <c r="A5436" s="208" t="s">
        <v>1759</v>
      </c>
      <c r="B5436" s="14">
        <v>582.08000000000004</v>
      </c>
      <c r="C5436" s="241">
        <v>1</v>
      </c>
      <c r="D5436" s="240" t="s">
        <v>13</v>
      </c>
      <c r="E5436" s="240" t="s">
        <v>22</v>
      </c>
      <c r="F5436" s="240" t="s">
        <v>45</v>
      </c>
      <c r="G5436" s="240" t="s">
        <v>46</v>
      </c>
      <c r="H5436" s="12">
        <v>51401</v>
      </c>
      <c r="I5436" s="82"/>
    </row>
    <row r="5437" spans="1:9">
      <c r="A5437" s="208" t="s">
        <v>1759</v>
      </c>
      <c r="B5437" s="14">
        <v>484.58</v>
      </c>
      <c r="C5437" s="241">
        <v>1</v>
      </c>
      <c r="D5437" s="240" t="s">
        <v>13</v>
      </c>
      <c r="E5437" s="240" t="s">
        <v>22</v>
      </c>
      <c r="F5437" s="240" t="s">
        <v>45</v>
      </c>
      <c r="G5437" s="240" t="s">
        <v>46</v>
      </c>
      <c r="H5437" s="12">
        <v>51401</v>
      </c>
      <c r="I5437" s="82"/>
    </row>
    <row r="5438" spans="1:9">
      <c r="A5438" s="208" t="s">
        <v>1760</v>
      </c>
      <c r="B5438" s="14">
        <v>779.17</v>
      </c>
      <c r="C5438" s="239" t="s">
        <v>44</v>
      </c>
      <c r="D5438" s="240" t="s">
        <v>13</v>
      </c>
      <c r="E5438" s="240" t="s">
        <v>22</v>
      </c>
      <c r="F5438" s="240" t="s">
        <v>45</v>
      </c>
      <c r="G5438" s="240" t="s">
        <v>46</v>
      </c>
      <c r="H5438" s="12">
        <v>51401</v>
      </c>
      <c r="I5438" s="82"/>
    </row>
    <row r="5439" spans="1:9">
      <c r="A5439" s="208" t="s">
        <v>1760</v>
      </c>
      <c r="B5439" s="14">
        <v>779.17</v>
      </c>
      <c r="C5439" s="241">
        <v>1</v>
      </c>
      <c r="D5439" s="240" t="s">
        <v>13</v>
      </c>
      <c r="E5439" s="240" t="s">
        <v>22</v>
      </c>
      <c r="F5439" s="240" t="s">
        <v>45</v>
      </c>
      <c r="G5439" s="240" t="s">
        <v>46</v>
      </c>
      <c r="H5439" s="12">
        <v>51401</v>
      </c>
      <c r="I5439" s="82"/>
    </row>
    <row r="5440" spans="1:9">
      <c r="A5440" s="208" t="s">
        <v>1760</v>
      </c>
      <c r="B5440" s="14">
        <v>732.93</v>
      </c>
      <c r="C5440" s="239" t="s">
        <v>44</v>
      </c>
      <c r="D5440" s="240" t="s">
        <v>13</v>
      </c>
      <c r="E5440" s="240" t="s">
        <v>22</v>
      </c>
      <c r="F5440" s="240" t="s">
        <v>45</v>
      </c>
      <c r="G5440" s="240" t="s">
        <v>46</v>
      </c>
      <c r="H5440" s="12">
        <v>51401</v>
      </c>
      <c r="I5440" s="82"/>
    </row>
    <row r="5441" spans="1:9">
      <c r="A5441" s="208" t="s">
        <v>1761</v>
      </c>
      <c r="B5441" s="14">
        <v>582.08000000000004</v>
      </c>
      <c r="C5441" s="239" t="s">
        <v>44</v>
      </c>
      <c r="D5441" s="240" t="s">
        <v>13</v>
      </c>
      <c r="E5441" s="240" t="s">
        <v>22</v>
      </c>
      <c r="F5441" s="240" t="s">
        <v>45</v>
      </c>
      <c r="G5441" s="240" t="s">
        <v>46</v>
      </c>
      <c r="H5441" s="12">
        <v>51401</v>
      </c>
      <c r="I5441" s="82"/>
    </row>
    <row r="5442" spans="1:9">
      <c r="A5442" s="208" t="s">
        <v>1761</v>
      </c>
      <c r="B5442" s="14">
        <v>582.08000000000004</v>
      </c>
      <c r="C5442" s="239" t="s">
        <v>44</v>
      </c>
      <c r="D5442" s="240" t="s">
        <v>13</v>
      </c>
      <c r="E5442" s="240" t="s">
        <v>22</v>
      </c>
      <c r="F5442" s="240" t="s">
        <v>45</v>
      </c>
      <c r="G5442" s="240" t="s">
        <v>46</v>
      </c>
      <c r="H5442" s="12">
        <v>51401</v>
      </c>
      <c r="I5442" s="82"/>
    </row>
    <row r="5443" spans="1:9">
      <c r="A5443" s="208" t="s">
        <v>1762</v>
      </c>
      <c r="B5443" s="14">
        <v>630.83000000000004</v>
      </c>
      <c r="C5443" s="241">
        <v>1</v>
      </c>
      <c r="D5443" s="240" t="s">
        <v>13</v>
      </c>
      <c r="E5443" s="240" t="s">
        <v>22</v>
      </c>
      <c r="F5443" s="240" t="s">
        <v>45</v>
      </c>
      <c r="G5443" s="240" t="s">
        <v>46</v>
      </c>
      <c r="H5443" s="12">
        <v>51401</v>
      </c>
      <c r="I5443" s="82"/>
    </row>
    <row r="5444" spans="1:9">
      <c r="A5444" s="208" t="s">
        <v>4180</v>
      </c>
      <c r="B5444" s="14">
        <v>484.58</v>
      </c>
      <c r="C5444" s="239" t="s">
        <v>44</v>
      </c>
      <c r="D5444" s="240" t="s">
        <v>13</v>
      </c>
      <c r="E5444" s="240" t="s">
        <v>22</v>
      </c>
      <c r="F5444" s="240" t="s">
        <v>45</v>
      </c>
      <c r="G5444" s="240" t="s">
        <v>46</v>
      </c>
      <c r="H5444" s="12">
        <v>51401</v>
      </c>
      <c r="I5444" s="82"/>
    </row>
    <row r="5445" spans="1:9">
      <c r="A5445" s="208" t="s">
        <v>4181</v>
      </c>
      <c r="B5445" s="14">
        <v>487.5</v>
      </c>
      <c r="C5445" s="239" t="s">
        <v>44</v>
      </c>
      <c r="D5445" s="240" t="s">
        <v>13</v>
      </c>
      <c r="E5445" s="240" t="s">
        <v>22</v>
      </c>
      <c r="F5445" s="240" t="s">
        <v>45</v>
      </c>
      <c r="G5445" s="240" t="s">
        <v>46</v>
      </c>
      <c r="H5445" s="12">
        <v>51401</v>
      </c>
      <c r="I5445" s="82"/>
    </row>
    <row r="5446" spans="1:9">
      <c r="A5446" s="206" t="s">
        <v>1763</v>
      </c>
      <c r="B5446" s="14">
        <v>660.08</v>
      </c>
      <c r="C5446" s="239" t="s">
        <v>44</v>
      </c>
      <c r="D5446" s="240" t="s">
        <v>13</v>
      </c>
      <c r="E5446" s="240" t="s">
        <v>22</v>
      </c>
      <c r="F5446" s="240" t="s">
        <v>45</v>
      </c>
      <c r="G5446" s="240" t="s">
        <v>46</v>
      </c>
      <c r="H5446" s="12">
        <v>51401</v>
      </c>
      <c r="I5446" s="82"/>
    </row>
    <row r="5447" spans="1:9">
      <c r="A5447" s="208" t="s">
        <v>1764</v>
      </c>
      <c r="B5447" s="14">
        <v>533.33000000000004</v>
      </c>
      <c r="C5447" s="239" t="s">
        <v>44</v>
      </c>
      <c r="D5447" s="240" t="s">
        <v>13</v>
      </c>
      <c r="E5447" s="240" t="s">
        <v>22</v>
      </c>
      <c r="F5447" s="240" t="s">
        <v>45</v>
      </c>
      <c r="G5447" s="240" t="s">
        <v>46</v>
      </c>
      <c r="H5447" s="12">
        <v>51401</v>
      </c>
      <c r="I5447" s="82"/>
    </row>
    <row r="5448" spans="1:9">
      <c r="A5448" s="208" t="s">
        <v>1765</v>
      </c>
      <c r="B5448" s="14">
        <v>726.24</v>
      </c>
      <c r="C5448" s="239" t="s">
        <v>44</v>
      </c>
      <c r="D5448" s="240" t="s">
        <v>13</v>
      </c>
      <c r="E5448" s="240" t="s">
        <v>22</v>
      </c>
      <c r="F5448" s="240" t="s">
        <v>45</v>
      </c>
      <c r="G5448" s="240" t="s">
        <v>46</v>
      </c>
      <c r="H5448" s="12">
        <v>51401</v>
      </c>
      <c r="I5448" s="82"/>
    </row>
    <row r="5449" spans="1:9">
      <c r="A5449" s="208" t="s">
        <v>1765</v>
      </c>
      <c r="B5449" s="14">
        <v>726.24</v>
      </c>
      <c r="C5449" s="239" t="s">
        <v>44</v>
      </c>
      <c r="D5449" s="240" t="s">
        <v>13</v>
      </c>
      <c r="E5449" s="240" t="s">
        <v>22</v>
      </c>
      <c r="F5449" s="240" t="s">
        <v>45</v>
      </c>
      <c r="G5449" s="240" t="s">
        <v>46</v>
      </c>
      <c r="H5449" s="12">
        <v>51401</v>
      </c>
      <c r="I5449" s="82"/>
    </row>
    <row r="5450" spans="1:9">
      <c r="A5450" s="208" t="s">
        <v>1765</v>
      </c>
      <c r="B5450" s="14">
        <v>726.24</v>
      </c>
      <c r="C5450" s="239" t="s">
        <v>44</v>
      </c>
      <c r="D5450" s="240" t="s">
        <v>13</v>
      </c>
      <c r="E5450" s="240" t="s">
        <v>22</v>
      </c>
      <c r="F5450" s="240" t="s">
        <v>45</v>
      </c>
      <c r="G5450" s="240" t="s">
        <v>46</v>
      </c>
      <c r="H5450" s="12">
        <v>51401</v>
      </c>
      <c r="I5450" s="82"/>
    </row>
    <row r="5451" spans="1:9">
      <c r="A5451" s="208" t="s">
        <v>1766</v>
      </c>
      <c r="B5451" s="14">
        <v>660.08</v>
      </c>
      <c r="C5451" s="241">
        <v>1</v>
      </c>
      <c r="D5451" s="240" t="s">
        <v>13</v>
      </c>
      <c r="E5451" s="240" t="s">
        <v>22</v>
      </c>
      <c r="F5451" s="240" t="s">
        <v>45</v>
      </c>
      <c r="G5451" s="240" t="s">
        <v>46</v>
      </c>
      <c r="H5451" s="12">
        <v>51401</v>
      </c>
      <c r="I5451" s="82"/>
    </row>
    <row r="5452" spans="1:9">
      <c r="A5452" s="208" t="s">
        <v>1766</v>
      </c>
      <c r="B5452" s="14">
        <v>660.08</v>
      </c>
      <c r="C5452" s="241">
        <v>1</v>
      </c>
      <c r="D5452" s="240" t="s">
        <v>13</v>
      </c>
      <c r="E5452" s="240" t="s">
        <v>22</v>
      </c>
      <c r="F5452" s="240" t="s">
        <v>45</v>
      </c>
      <c r="G5452" s="240" t="s">
        <v>46</v>
      </c>
      <c r="H5452" s="12">
        <v>51401</v>
      </c>
      <c r="I5452" s="82"/>
    </row>
    <row r="5453" spans="1:9">
      <c r="A5453" s="208" t="s">
        <v>1766</v>
      </c>
      <c r="B5453" s="14">
        <v>660.08</v>
      </c>
      <c r="C5453" s="239" t="s">
        <v>44</v>
      </c>
      <c r="D5453" s="240" t="s">
        <v>13</v>
      </c>
      <c r="E5453" s="240" t="s">
        <v>22</v>
      </c>
      <c r="F5453" s="240" t="s">
        <v>45</v>
      </c>
      <c r="G5453" s="240" t="s">
        <v>46</v>
      </c>
      <c r="H5453" s="12">
        <v>51401</v>
      </c>
      <c r="I5453" s="82"/>
    </row>
    <row r="5454" spans="1:9">
      <c r="A5454" s="208" t="s">
        <v>1767</v>
      </c>
      <c r="B5454" s="14">
        <v>582.08000000000004</v>
      </c>
      <c r="C5454" s="241">
        <v>1</v>
      </c>
      <c r="D5454" s="240" t="s">
        <v>13</v>
      </c>
      <c r="E5454" s="240" t="s">
        <v>22</v>
      </c>
      <c r="F5454" s="240" t="s">
        <v>45</v>
      </c>
      <c r="G5454" s="240" t="s">
        <v>46</v>
      </c>
      <c r="H5454" s="12">
        <v>51401</v>
      </c>
      <c r="I5454" s="82"/>
    </row>
    <row r="5455" spans="1:9">
      <c r="A5455" s="208" t="s">
        <v>1767</v>
      </c>
      <c r="B5455" s="14">
        <v>582.08000000000004</v>
      </c>
      <c r="C5455" s="239" t="s">
        <v>44</v>
      </c>
      <c r="D5455" s="240" t="s">
        <v>13</v>
      </c>
      <c r="E5455" s="240" t="s">
        <v>22</v>
      </c>
      <c r="F5455" s="240" t="s">
        <v>45</v>
      </c>
      <c r="G5455" s="240" t="s">
        <v>46</v>
      </c>
      <c r="H5455" s="12">
        <v>51401</v>
      </c>
      <c r="I5455" s="82"/>
    </row>
    <row r="5456" spans="1:9">
      <c r="A5456" s="208" t="s">
        <v>1767</v>
      </c>
      <c r="B5456" s="14">
        <v>582.08000000000004</v>
      </c>
      <c r="C5456" s="239" t="s">
        <v>44</v>
      </c>
      <c r="D5456" s="240" t="s">
        <v>13</v>
      </c>
      <c r="E5456" s="240" t="s">
        <v>22</v>
      </c>
      <c r="F5456" s="240" t="s">
        <v>45</v>
      </c>
      <c r="G5456" s="240" t="s">
        <v>46</v>
      </c>
      <c r="H5456" s="12">
        <v>51401</v>
      </c>
      <c r="I5456" s="82"/>
    </row>
    <row r="5457" spans="1:9">
      <c r="A5457" s="208" t="s">
        <v>1767</v>
      </c>
      <c r="B5457" s="14">
        <v>582.08000000000004</v>
      </c>
      <c r="C5457" s="239" t="s">
        <v>44</v>
      </c>
      <c r="D5457" s="240" t="s">
        <v>13</v>
      </c>
      <c r="E5457" s="240" t="s">
        <v>22</v>
      </c>
      <c r="F5457" s="240" t="s">
        <v>45</v>
      </c>
      <c r="G5457" s="240" t="s">
        <v>46</v>
      </c>
      <c r="H5457" s="12">
        <v>51401</v>
      </c>
      <c r="I5457" s="82"/>
    </row>
    <row r="5458" spans="1:9">
      <c r="A5458" s="208" t="s">
        <v>1767</v>
      </c>
      <c r="B5458" s="14">
        <v>582.08000000000004</v>
      </c>
      <c r="C5458" s="241">
        <v>1</v>
      </c>
      <c r="D5458" s="240" t="s">
        <v>13</v>
      </c>
      <c r="E5458" s="240" t="s">
        <v>22</v>
      </c>
      <c r="F5458" s="240" t="s">
        <v>45</v>
      </c>
      <c r="G5458" s="240" t="s">
        <v>46</v>
      </c>
      <c r="H5458" s="12">
        <v>51401</v>
      </c>
      <c r="I5458" s="82"/>
    </row>
    <row r="5459" spans="1:9">
      <c r="A5459" s="208" t="s">
        <v>1767</v>
      </c>
      <c r="B5459" s="14">
        <v>582.08000000000004</v>
      </c>
      <c r="C5459" s="239" t="s">
        <v>44</v>
      </c>
      <c r="D5459" s="240" t="s">
        <v>13</v>
      </c>
      <c r="E5459" s="240" t="s">
        <v>22</v>
      </c>
      <c r="F5459" s="240" t="s">
        <v>45</v>
      </c>
      <c r="G5459" s="240" t="s">
        <v>46</v>
      </c>
      <c r="H5459" s="12">
        <v>51401</v>
      </c>
      <c r="I5459" s="82"/>
    </row>
    <row r="5460" spans="1:9">
      <c r="A5460" s="208" t="s">
        <v>1768</v>
      </c>
      <c r="B5460" s="14">
        <v>533.33000000000004</v>
      </c>
      <c r="C5460" s="241">
        <v>1</v>
      </c>
      <c r="D5460" s="240" t="s">
        <v>13</v>
      </c>
      <c r="E5460" s="240" t="s">
        <v>22</v>
      </c>
      <c r="F5460" s="240" t="s">
        <v>45</v>
      </c>
      <c r="G5460" s="240" t="s">
        <v>46</v>
      </c>
      <c r="H5460" s="12">
        <v>51401</v>
      </c>
      <c r="I5460" s="82"/>
    </row>
    <row r="5461" spans="1:9">
      <c r="A5461" s="208" t="s">
        <v>1768</v>
      </c>
      <c r="B5461" s="14">
        <v>533.33000000000004</v>
      </c>
      <c r="C5461" s="239" t="s">
        <v>44</v>
      </c>
      <c r="D5461" s="240" t="s">
        <v>13</v>
      </c>
      <c r="E5461" s="240" t="s">
        <v>22</v>
      </c>
      <c r="F5461" s="240" t="s">
        <v>45</v>
      </c>
      <c r="G5461" s="240" t="s">
        <v>46</v>
      </c>
      <c r="H5461" s="12">
        <v>51401</v>
      </c>
      <c r="I5461" s="82"/>
    </row>
    <row r="5462" spans="1:9">
      <c r="A5462" s="208" t="s">
        <v>1768</v>
      </c>
      <c r="B5462" s="14">
        <v>504.08</v>
      </c>
      <c r="C5462" s="239" t="s">
        <v>44</v>
      </c>
      <c r="D5462" s="240" t="s">
        <v>13</v>
      </c>
      <c r="E5462" s="240" t="s">
        <v>22</v>
      </c>
      <c r="F5462" s="240" t="s">
        <v>45</v>
      </c>
      <c r="G5462" s="240" t="s">
        <v>46</v>
      </c>
      <c r="H5462" s="12">
        <v>51401</v>
      </c>
      <c r="I5462" s="82"/>
    </row>
    <row r="5463" spans="1:9">
      <c r="A5463" s="208" t="s">
        <v>1768</v>
      </c>
      <c r="B5463" s="14">
        <v>504.08</v>
      </c>
      <c r="C5463" s="241">
        <v>1</v>
      </c>
      <c r="D5463" s="240" t="s">
        <v>13</v>
      </c>
      <c r="E5463" s="240" t="s">
        <v>22</v>
      </c>
      <c r="F5463" s="240" t="s">
        <v>45</v>
      </c>
      <c r="G5463" s="240" t="s">
        <v>46</v>
      </c>
      <c r="H5463" s="12">
        <v>51401</v>
      </c>
      <c r="I5463" s="82"/>
    </row>
    <row r="5464" spans="1:9">
      <c r="A5464" s="208" t="s">
        <v>1768</v>
      </c>
      <c r="B5464" s="14">
        <v>504.08</v>
      </c>
      <c r="C5464" s="239" t="s">
        <v>44</v>
      </c>
      <c r="D5464" s="240" t="s">
        <v>13</v>
      </c>
      <c r="E5464" s="240" t="s">
        <v>22</v>
      </c>
      <c r="F5464" s="240" t="s">
        <v>45</v>
      </c>
      <c r="G5464" s="240" t="s">
        <v>46</v>
      </c>
      <c r="H5464" s="12">
        <v>51401</v>
      </c>
      <c r="I5464" s="82"/>
    </row>
    <row r="5465" spans="1:9">
      <c r="A5465" s="208" t="s">
        <v>1768</v>
      </c>
      <c r="B5465" s="14">
        <v>504.08</v>
      </c>
      <c r="C5465" s="241">
        <v>1</v>
      </c>
      <c r="D5465" s="240" t="s">
        <v>13</v>
      </c>
      <c r="E5465" s="240" t="s">
        <v>22</v>
      </c>
      <c r="F5465" s="240" t="s">
        <v>45</v>
      </c>
      <c r="G5465" s="240" t="s">
        <v>46</v>
      </c>
      <c r="H5465" s="12">
        <v>51401</v>
      </c>
      <c r="I5465" s="82"/>
    </row>
    <row r="5466" spans="1:9">
      <c r="A5466" s="208" t="s">
        <v>1768</v>
      </c>
      <c r="B5466" s="14">
        <v>504.08</v>
      </c>
      <c r="C5466" s="239" t="s">
        <v>44</v>
      </c>
      <c r="D5466" s="240" t="s">
        <v>13</v>
      </c>
      <c r="E5466" s="240" t="s">
        <v>22</v>
      </c>
      <c r="F5466" s="240" t="s">
        <v>45</v>
      </c>
      <c r="G5466" s="240" t="s">
        <v>46</v>
      </c>
      <c r="H5466" s="12">
        <v>51401</v>
      </c>
      <c r="I5466" s="82"/>
    </row>
    <row r="5467" spans="1:9">
      <c r="A5467" s="208" t="s">
        <v>1768</v>
      </c>
      <c r="B5467" s="14">
        <v>455.33</v>
      </c>
      <c r="C5467" s="241">
        <v>1</v>
      </c>
      <c r="D5467" s="240" t="s">
        <v>13</v>
      </c>
      <c r="E5467" s="240" t="s">
        <v>22</v>
      </c>
      <c r="F5467" s="240" t="s">
        <v>45</v>
      </c>
      <c r="G5467" s="240" t="s">
        <v>46</v>
      </c>
      <c r="H5467" s="12">
        <v>51401</v>
      </c>
      <c r="I5467" s="82"/>
    </row>
    <row r="5468" spans="1:9">
      <c r="A5468" s="208" t="s">
        <v>4182</v>
      </c>
      <c r="B5468" s="14">
        <v>582.08000000000004</v>
      </c>
      <c r="C5468" s="241">
        <v>1</v>
      </c>
      <c r="D5468" s="240" t="s">
        <v>13</v>
      </c>
      <c r="E5468" s="240" t="s">
        <v>22</v>
      </c>
      <c r="F5468" s="240" t="s">
        <v>45</v>
      </c>
      <c r="G5468" s="240" t="s">
        <v>46</v>
      </c>
      <c r="H5468" s="12">
        <v>51401</v>
      </c>
      <c r="I5468" s="82"/>
    </row>
    <row r="5469" spans="1:9">
      <c r="A5469" s="208" t="s">
        <v>4183</v>
      </c>
      <c r="B5469" s="14">
        <v>406.58</v>
      </c>
      <c r="C5469" s="241">
        <v>1</v>
      </c>
      <c r="D5469" s="240" t="s">
        <v>13</v>
      </c>
      <c r="E5469" s="240" t="s">
        <v>22</v>
      </c>
      <c r="F5469" s="240" t="s">
        <v>45</v>
      </c>
      <c r="G5469" s="240" t="s">
        <v>46</v>
      </c>
      <c r="H5469" s="12">
        <v>51401</v>
      </c>
      <c r="I5469" s="82"/>
    </row>
    <row r="5470" spans="1:9">
      <c r="A5470" s="208" t="s">
        <v>4183</v>
      </c>
      <c r="B5470" s="14">
        <v>406.58</v>
      </c>
      <c r="C5470" s="241">
        <v>1</v>
      </c>
      <c r="D5470" s="240" t="s">
        <v>13</v>
      </c>
      <c r="E5470" s="240" t="s">
        <v>22</v>
      </c>
      <c r="F5470" s="240" t="s">
        <v>45</v>
      </c>
      <c r="G5470" s="240" t="s">
        <v>46</v>
      </c>
      <c r="H5470" s="12">
        <v>51401</v>
      </c>
      <c r="I5470" s="82"/>
    </row>
    <row r="5471" spans="1:9">
      <c r="A5471" s="208" t="s">
        <v>4183</v>
      </c>
      <c r="B5471" s="14">
        <v>406.58</v>
      </c>
      <c r="C5471" s="241">
        <v>1</v>
      </c>
      <c r="D5471" s="240" t="s">
        <v>13</v>
      </c>
      <c r="E5471" s="240" t="s">
        <v>22</v>
      </c>
      <c r="F5471" s="240" t="s">
        <v>45</v>
      </c>
      <c r="G5471" s="240" t="s">
        <v>46</v>
      </c>
      <c r="H5471" s="12">
        <v>51401</v>
      </c>
      <c r="I5471" s="82"/>
    </row>
    <row r="5472" spans="1:9">
      <c r="A5472" s="208" t="s">
        <v>4183</v>
      </c>
      <c r="B5472" s="14">
        <v>406.58</v>
      </c>
      <c r="C5472" s="241">
        <v>1</v>
      </c>
      <c r="D5472" s="240" t="s">
        <v>13</v>
      </c>
      <c r="E5472" s="240" t="s">
        <v>22</v>
      </c>
      <c r="F5472" s="240" t="s">
        <v>45</v>
      </c>
      <c r="G5472" s="240" t="s">
        <v>46</v>
      </c>
      <c r="H5472" s="12">
        <v>51401</v>
      </c>
      <c r="I5472" s="82"/>
    </row>
    <row r="5473" spans="1:9">
      <c r="A5473" s="208" t="s">
        <v>4183</v>
      </c>
      <c r="B5473" s="14">
        <v>406.58</v>
      </c>
      <c r="C5473" s="241">
        <v>1</v>
      </c>
      <c r="D5473" s="240" t="s">
        <v>13</v>
      </c>
      <c r="E5473" s="240" t="s">
        <v>22</v>
      </c>
      <c r="F5473" s="240" t="s">
        <v>45</v>
      </c>
      <c r="G5473" s="240" t="s">
        <v>46</v>
      </c>
      <c r="H5473" s="12">
        <v>51401</v>
      </c>
      <c r="I5473" s="82"/>
    </row>
    <row r="5474" spans="1:9">
      <c r="A5474" s="208" t="s">
        <v>4183</v>
      </c>
      <c r="B5474" s="14">
        <v>406.58</v>
      </c>
      <c r="C5474" s="241">
        <v>1</v>
      </c>
      <c r="D5474" s="240" t="s">
        <v>13</v>
      </c>
      <c r="E5474" s="240" t="s">
        <v>22</v>
      </c>
      <c r="F5474" s="240" t="s">
        <v>45</v>
      </c>
      <c r="G5474" s="240" t="s">
        <v>46</v>
      </c>
      <c r="H5474" s="12">
        <v>51401</v>
      </c>
      <c r="I5474" s="82"/>
    </row>
    <row r="5475" spans="1:9">
      <c r="A5475" s="208" t="s">
        <v>4183</v>
      </c>
      <c r="B5475" s="14">
        <v>406.58</v>
      </c>
      <c r="C5475" s="241">
        <v>1</v>
      </c>
      <c r="D5475" s="240" t="s">
        <v>13</v>
      </c>
      <c r="E5475" s="240" t="s">
        <v>22</v>
      </c>
      <c r="F5475" s="240" t="s">
        <v>45</v>
      </c>
      <c r="G5475" s="240" t="s">
        <v>46</v>
      </c>
      <c r="H5475" s="12">
        <v>51401</v>
      </c>
      <c r="I5475" s="82"/>
    </row>
    <row r="5476" spans="1:9">
      <c r="A5476" s="208" t="s">
        <v>4183</v>
      </c>
      <c r="B5476" s="14">
        <v>406.58</v>
      </c>
      <c r="C5476" s="241">
        <v>1</v>
      </c>
      <c r="D5476" s="240" t="s">
        <v>13</v>
      </c>
      <c r="E5476" s="240" t="s">
        <v>22</v>
      </c>
      <c r="F5476" s="240" t="s">
        <v>45</v>
      </c>
      <c r="G5476" s="240" t="s">
        <v>46</v>
      </c>
      <c r="H5476" s="12">
        <v>51401</v>
      </c>
      <c r="I5476" s="82"/>
    </row>
    <row r="5477" spans="1:9">
      <c r="A5477" s="208" t="s">
        <v>4183</v>
      </c>
      <c r="B5477" s="14">
        <v>406.58</v>
      </c>
      <c r="C5477" s="241">
        <v>1</v>
      </c>
      <c r="D5477" s="240" t="s">
        <v>13</v>
      </c>
      <c r="E5477" s="240" t="s">
        <v>22</v>
      </c>
      <c r="F5477" s="240" t="s">
        <v>45</v>
      </c>
      <c r="G5477" s="240" t="s">
        <v>46</v>
      </c>
      <c r="H5477" s="12">
        <v>51401</v>
      </c>
      <c r="I5477" s="82"/>
    </row>
    <row r="5478" spans="1:9">
      <c r="A5478" s="208" t="s">
        <v>4183</v>
      </c>
      <c r="B5478" s="14">
        <v>406.58</v>
      </c>
      <c r="C5478" s="241">
        <v>1</v>
      </c>
      <c r="D5478" s="240" t="s">
        <v>13</v>
      </c>
      <c r="E5478" s="240" t="s">
        <v>22</v>
      </c>
      <c r="F5478" s="240" t="s">
        <v>45</v>
      </c>
      <c r="G5478" s="240" t="s">
        <v>46</v>
      </c>
      <c r="H5478" s="12">
        <v>51401</v>
      </c>
      <c r="I5478" s="82"/>
    </row>
    <row r="5479" spans="1:9" ht="23.25" customHeight="1">
      <c r="A5479" s="206" t="s">
        <v>1769</v>
      </c>
      <c r="B5479" s="14">
        <v>682.5</v>
      </c>
      <c r="C5479" s="241">
        <v>1</v>
      </c>
      <c r="D5479" s="240" t="s">
        <v>13</v>
      </c>
      <c r="E5479" s="240" t="s">
        <v>22</v>
      </c>
      <c r="F5479" s="240" t="s">
        <v>45</v>
      </c>
      <c r="G5479" s="240" t="s">
        <v>46</v>
      </c>
      <c r="H5479" s="12">
        <v>51401</v>
      </c>
      <c r="I5479" s="82"/>
    </row>
    <row r="5480" spans="1:9">
      <c r="A5480" s="208" t="s">
        <v>1770</v>
      </c>
      <c r="B5480" s="14">
        <v>726.24</v>
      </c>
      <c r="C5480" s="241">
        <v>1</v>
      </c>
      <c r="D5480" s="240" t="s">
        <v>13</v>
      </c>
      <c r="E5480" s="240" t="s">
        <v>22</v>
      </c>
      <c r="F5480" s="240" t="s">
        <v>45</v>
      </c>
      <c r="G5480" s="240" t="s">
        <v>46</v>
      </c>
      <c r="H5480" s="12">
        <v>51401</v>
      </c>
      <c r="I5480" s="82"/>
    </row>
    <row r="5481" spans="1:9">
      <c r="A5481" s="208" t="s">
        <v>1770</v>
      </c>
      <c r="B5481" s="14">
        <v>726.24</v>
      </c>
      <c r="C5481" s="239" t="s">
        <v>44</v>
      </c>
      <c r="D5481" s="240" t="s">
        <v>13</v>
      </c>
      <c r="E5481" s="240" t="s">
        <v>22</v>
      </c>
      <c r="F5481" s="240" t="s">
        <v>45</v>
      </c>
      <c r="G5481" s="240" t="s">
        <v>46</v>
      </c>
      <c r="H5481" s="12">
        <v>51401</v>
      </c>
      <c r="I5481" s="82"/>
    </row>
    <row r="5482" spans="1:9">
      <c r="A5482" s="208" t="s">
        <v>1770</v>
      </c>
      <c r="B5482" s="14">
        <v>726.24</v>
      </c>
      <c r="C5482" s="241">
        <v>1</v>
      </c>
      <c r="D5482" s="240" t="s">
        <v>13</v>
      </c>
      <c r="E5482" s="240" t="s">
        <v>22</v>
      </c>
      <c r="F5482" s="240" t="s">
        <v>45</v>
      </c>
      <c r="G5482" s="240" t="s">
        <v>46</v>
      </c>
      <c r="H5482" s="12">
        <v>51401</v>
      </c>
      <c r="I5482" s="82"/>
    </row>
    <row r="5483" spans="1:9">
      <c r="A5483" s="208" t="s">
        <v>1770</v>
      </c>
      <c r="B5483" s="14">
        <v>713.43</v>
      </c>
      <c r="C5483" s="241">
        <v>1</v>
      </c>
      <c r="D5483" s="240" t="s">
        <v>13</v>
      </c>
      <c r="E5483" s="240" t="s">
        <v>22</v>
      </c>
      <c r="F5483" s="240" t="s">
        <v>45</v>
      </c>
      <c r="G5483" s="240" t="s">
        <v>46</v>
      </c>
      <c r="H5483" s="16">
        <v>51401</v>
      </c>
      <c r="I5483" s="82"/>
    </row>
    <row r="5484" spans="1:9">
      <c r="A5484" s="208" t="s">
        <v>1771</v>
      </c>
      <c r="B5484" s="14">
        <v>660.08</v>
      </c>
      <c r="C5484" s="241">
        <v>1</v>
      </c>
      <c r="D5484" s="240" t="s">
        <v>13</v>
      </c>
      <c r="E5484" s="240" t="s">
        <v>22</v>
      </c>
      <c r="F5484" s="240" t="s">
        <v>45</v>
      </c>
      <c r="G5484" s="240" t="s">
        <v>46</v>
      </c>
      <c r="H5484" s="16">
        <v>51401</v>
      </c>
      <c r="I5484" s="82"/>
    </row>
    <row r="5485" spans="1:9">
      <c r="A5485" s="208" t="s">
        <v>1771</v>
      </c>
      <c r="B5485" s="14">
        <v>660.08</v>
      </c>
      <c r="C5485" s="239" t="s">
        <v>44</v>
      </c>
      <c r="D5485" s="240" t="s">
        <v>13</v>
      </c>
      <c r="E5485" s="240" t="s">
        <v>22</v>
      </c>
      <c r="F5485" s="240" t="s">
        <v>45</v>
      </c>
      <c r="G5485" s="240" t="s">
        <v>46</v>
      </c>
      <c r="H5485" s="16">
        <v>51401</v>
      </c>
      <c r="I5485" s="82"/>
    </row>
    <row r="5486" spans="1:9">
      <c r="A5486" s="208" t="s">
        <v>1771</v>
      </c>
      <c r="B5486" s="14">
        <v>660.08</v>
      </c>
      <c r="C5486" s="241">
        <v>1</v>
      </c>
      <c r="D5486" s="240" t="s">
        <v>13</v>
      </c>
      <c r="E5486" s="240" t="s">
        <v>22</v>
      </c>
      <c r="F5486" s="240" t="s">
        <v>45</v>
      </c>
      <c r="G5486" s="240" t="s">
        <v>46</v>
      </c>
      <c r="H5486" s="16">
        <v>51401</v>
      </c>
      <c r="I5486" s="82"/>
    </row>
    <row r="5487" spans="1:9">
      <c r="A5487" s="208" t="s">
        <v>1771</v>
      </c>
      <c r="B5487" s="14">
        <v>660.08</v>
      </c>
      <c r="C5487" s="241">
        <v>1</v>
      </c>
      <c r="D5487" s="240" t="s">
        <v>13</v>
      </c>
      <c r="E5487" s="240" t="s">
        <v>22</v>
      </c>
      <c r="F5487" s="240" t="s">
        <v>45</v>
      </c>
      <c r="G5487" s="240" t="s">
        <v>46</v>
      </c>
      <c r="H5487" s="16">
        <v>51401</v>
      </c>
      <c r="I5487" s="82"/>
    </row>
    <row r="5488" spans="1:9">
      <c r="A5488" s="208" t="s">
        <v>1772</v>
      </c>
      <c r="B5488" s="14">
        <v>660.08</v>
      </c>
      <c r="C5488" s="241">
        <v>1</v>
      </c>
      <c r="D5488" s="240" t="s">
        <v>13</v>
      </c>
      <c r="E5488" s="240" t="s">
        <v>22</v>
      </c>
      <c r="F5488" s="240" t="s">
        <v>45</v>
      </c>
      <c r="G5488" s="240" t="s">
        <v>46</v>
      </c>
      <c r="H5488" s="16">
        <v>51401</v>
      </c>
      <c r="I5488" s="82"/>
    </row>
    <row r="5489" spans="1:9">
      <c r="A5489" s="208" t="s">
        <v>1772</v>
      </c>
      <c r="B5489" s="14">
        <v>660.08</v>
      </c>
      <c r="C5489" s="239" t="s">
        <v>44</v>
      </c>
      <c r="D5489" s="240" t="s">
        <v>13</v>
      </c>
      <c r="E5489" s="240" t="s">
        <v>22</v>
      </c>
      <c r="F5489" s="240" t="s">
        <v>45</v>
      </c>
      <c r="G5489" s="240" t="s">
        <v>46</v>
      </c>
      <c r="H5489" s="16">
        <v>51401</v>
      </c>
      <c r="I5489" s="82"/>
    </row>
    <row r="5490" spans="1:9">
      <c r="A5490" s="208" t="s">
        <v>1772</v>
      </c>
      <c r="B5490" s="14">
        <v>660.08</v>
      </c>
      <c r="C5490" s="241">
        <v>1</v>
      </c>
      <c r="D5490" s="240" t="s">
        <v>13</v>
      </c>
      <c r="E5490" s="240" t="s">
        <v>22</v>
      </c>
      <c r="F5490" s="240" t="s">
        <v>45</v>
      </c>
      <c r="G5490" s="240" t="s">
        <v>46</v>
      </c>
      <c r="H5490" s="16">
        <v>51401</v>
      </c>
      <c r="I5490" s="82"/>
    </row>
    <row r="5491" spans="1:9">
      <c r="A5491" s="208" t="s">
        <v>1772</v>
      </c>
      <c r="B5491" s="14">
        <v>660.08</v>
      </c>
      <c r="C5491" s="239" t="s">
        <v>44</v>
      </c>
      <c r="D5491" s="240" t="s">
        <v>13</v>
      </c>
      <c r="E5491" s="240" t="s">
        <v>22</v>
      </c>
      <c r="F5491" s="240" t="s">
        <v>45</v>
      </c>
      <c r="G5491" s="240" t="s">
        <v>46</v>
      </c>
      <c r="H5491" s="16">
        <v>51401</v>
      </c>
      <c r="I5491" s="82"/>
    </row>
    <row r="5492" spans="1:9">
      <c r="A5492" s="208" t="s">
        <v>1773</v>
      </c>
      <c r="B5492" s="14">
        <v>582.08000000000004</v>
      </c>
      <c r="C5492" s="241">
        <v>1</v>
      </c>
      <c r="D5492" s="240" t="s">
        <v>13</v>
      </c>
      <c r="E5492" s="240" t="s">
        <v>22</v>
      </c>
      <c r="F5492" s="240" t="s">
        <v>45</v>
      </c>
      <c r="G5492" s="240" t="s">
        <v>46</v>
      </c>
      <c r="H5492" s="16">
        <v>51401</v>
      </c>
      <c r="I5492" s="82"/>
    </row>
    <row r="5493" spans="1:9">
      <c r="A5493" s="208" t="s">
        <v>1773</v>
      </c>
      <c r="B5493" s="14">
        <v>582.08000000000004</v>
      </c>
      <c r="C5493" s="239" t="s">
        <v>44</v>
      </c>
      <c r="D5493" s="240" t="s">
        <v>13</v>
      </c>
      <c r="E5493" s="240" t="s">
        <v>22</v>
      </c>
      <c r="F5493" s="240" t="s">
        <v>45</v>
      </c>
      <c r="G5493" s="240" t="s">
        <v>46</v>
      </c>
      <c r="H5493" s="16">
        <v>51401</v>
      </c>
      <c r="I5493" s="82"/>
    </row>
    <row r="5494" spans="1:9">
      <c r="A5494" s="208" t="s">
        <v>1773</v>
      </c>
      <c r="B5494" s="14">
        <v>582.08000000000004</v>
      </c>
      <c r="C5494" s="241">
        <v>1</v>
      </c>
      <c r="D5494" s="240" t="s">
        <v>13</v>
      </c>
      <c r="E5494" s="240" t="s">
        <v>22</v>
      </c>
      <c r="F5494" s="240" t="s">
        <v>45</v>
      </c>
      <c r="G5494" s="240" t="s">
        <v>46</v>
      </c>
      <c r="H5494" s="16">
        <v>51401</v>
      </c>
      <c r="I5494" s="82"/>
    </row>
    <row r="5495" spans="1:9">
      <c r="A5495" s="208" t="s">
        <v>1774</v>
      </c>
      <c r="B5495" s="14">
        <v>504.08</v>
      </c>
      <c r="C5495" s="241">
        <v>1</v>
      </c>
      <c r="D5495" s="240" t="s">
        <v>13</v>
      </c>
      <c r="E5495" s="240" t="s">
        <v>22</v>
      </c>
      <c r="F5495" s="240" t="s">
        <v>45</v>
      </c>
      <c r="G5495" s="240" t="s">
        <v>46</v>
      </c>
      <c r="H5495" s="16">
        <v>51401</v>
      </c>
      <c r="I5495" s="82"/>
    </row>
    <row r="5496" spans="1:9">
      <c r="A5496" s="208" t="s">
        <v>1774</v>
      </c>
      <c r="B5496" s="14">
        <v>504.08</v>
      </c>
      <c r="C5496" s="241">
        <v>1</v>
      </c>
      <c r="D5496" s="240" t="s">
        <v>13</v>
      </c>
      <c r="E5496" s="240" t="s">
        <v>22</v>
      </c>
      <c r="F5496" s="240" t="s">
        <v>45</v>
      </c>
      <c r="G5496" s="240" t="s">
        <v>46</v>
      </c>
      <c r="H5496" s="16">
        <v>51401</v>
      </c>
      <c r="I5496" s="82"/>
    </row>
    <row r="5497" spans="1:9">
      <c r="A5497" s="208" t="s">
        <v>1774</v>
      </c>
      <c r="B5497" s="14">
        <v>504.08</v>
      </c>
      <c r="C5497" s="241">
        <v>1</v>
      </c>
      <c r="D5497" s="240" t="s">
        <v>13</v>
      </c>
      <c r="E5497" s="240" t="s">
        <v>22</v>
      </c>
      <c r="F5497" s="240" t="s">
        <v>45</v>
      </c>
      <c r="G5497" s="240" t="s">
        <v>46</v>
      </c>
      <c r="H5497" s="16">
        <v>51401</v>
      </c>
      <c r="I5497" s="82"/>
    </row>
    <row r="5498" spans="1:9">
      <c r="A5498" s="208" t="s">
        <v>1775</v>
      </c>
      <c r="B5498" s="14">
        <v>406.58</v>
      </c>
      <c r="C5498" s="241">
        <v>1</v>
      </c>
      <c r="D5498" s="240" t="s">
        <v>13</v>
      </c>
      <c r="E5498" s="240" t="s">
        <v>22</v>
      </c>
      <c r="F5498" s="240" t="s">
        <v>45</v>
      </c>
      <c r="G5498" s="240" t="s">
        <v>46</v>
      </c>
      <c r="H5498" s="16">
        <v>51401</v>
      </c>
      <c r="I5498" s="82"/>
    </row>
    <row r="5499" spans="1:9">
      <c r="A5499" s="208" t="s">
        <v>1775</v>
      </c>
      <c r="B5499" s="14">
        <v>406.58</v>
      </c>
      <c r="C5499" s="241">
        <v>1</v>
      </c>
      <c r="D5499" s="240" t="s">
        <v>13</v>
      </c>
      <c r="E5499" s="240" t="s">
        <v>22</v>
      </c>
      <c r="F5499" s="240" t="s">
        <v>45</v>
      </c>
      <c r="G5499" s="240" t="s">
        <v>46</v>
      </c>
      <c r="H5499" s="16">
        <v>51401</v>
      </c>
      <c r="I5499" s="82"/>
    </row>
    <row r="5500" spans="1:9">
      <c r="A5500" s="208" t="s">
        <v>1775</v>
      </c>
      <c r="B5500" s="14">
        <v>406.58</v>
      </c>
      <c r="C5500" s="241">
        <v>1</v>
      </c>
      <c r="D5500" s="240" t="s">
        <v>13</v>
      </c>
      <c r="E5500" s="240" t="s">
        <v>22</v>
      </c>
      <c r="F5500" s="240" t="s">
        <v>45</v>
      </c>
      <c r="G5500" s="240" t="s">
        <v>46</v>
      </c>
      <c r="H5500" s="16">
        <v>51401</v>
      </c>
      <c r="I5500" s="82"/>
    </row>
    <row r="5501" spans="1:9">
      <c r="A5501" s="208" t="s">
        <v>1775</v>
      </c>
      <c r="B5501" s="14">
        <v>406.58</v>
      </c>
      <c r="C5501" s="241">
        <v>1</v>
      </c>
      <c r="D5501" s="240" t="s">
        <v>13</v>
      </c>
      <c r="E5501" s="240" t="s">
        <v>22</v>
      </c>
      <c r="F5501" s="240" t="s">
        <v>45</v>
      </c>
      <c r="G5501" s="240" t="s">
        <v>46</v>
      </c>
      <c r="H5501" s="16">
        <v>51401</v>
      </c>
      <c r="I5501" s="82"/>
    </row>
    <row r="5502" spans="1:9">
      <c r="A5502" s="208" t="s">
        <v>1775</v>
      </c>
      <c r="B5502" s="14">
        <v>406.58</v>
      </c>
      <c r="C5502" s="239" t="s">
        <v>44</v>
      </c>
      <c r="D5502" s="240" t="s">
        <v>13</v>
      </c>
      <c r="E5502" s="240" t="s">
        <v>22</v>
      </c>
      <c r="F5502" s="240" t="s">
        <v>45</v>
      </c>
      <c r="G5502" s="240" t="s">
        <v>46</v>
      </c>
      <c r="H5502" s="16">
        <v>51401</v>
      </c>
      <c r="I5502" s="82"/>
    </row>
    <row r="5503" spans="1:9">
      <c r="A5503" s="208" t="s">
        <v>4184</v>
      </c>
      <c r="B5503" s="14">
        <v>533.33000000000004</v>
      </c>
      <c r="C5503" s="241">
        <v>1</v>
      </c>
      <c r="D5503" s="240" t="s">
        <v>13</v>
      </c>
      <c r="E5503" s="240" t="s">
        <v>22</v>
      </c>
      <c r="F5503" s="240" t="s">
        <v>45</v>
      </c>
      <c r="G5503" s="240" t="s">
        <v>46</v>
      </c>
      <c r="H5503" s="16">
        <v>51401</v>
      </c>
      <c r="I5503" s="82"/>
    </row>
    <row r="5504" spans="1:9">
      <c r="A5504" s="208" t="s">
        <v>1775</v>
      </c>
      <c r="B5504" s="14">
        <v>406.58</v>
      </c>
      <c r="C5504" s="241">
        <v>1</v>
      </c>
      <c r="D5504" s="240" t="s">
        <v>13</v>
      </c>
      <c r="E5504" s="240" t="s">
        <v>22</v>
      </c>
      <c r="F5504" s="240" t="s">
        <v>45</v>
      </c>
      <c r="G5504" s="240" t="s">
        <v>46</v>
      </c>
      <c r="H5504" s="16">
        <v>51401</v>
      </c>
      <c r="I5504" s="82"/>
    </row>
    <row r="5505" spans="1:9">
      <c r="A5505" s="208" t="s">
        <v>4184</v>
      </c>
      <c r="B5505" s="14">
        <v>582.08000000000004</v>
      </c>
      <c r="C5505" s="241">
        <v>1</v>
      </c>
      <c r="D5505" s="240" t="s">
        <v>13</v>
      </c>
      <c r="E5505" s="240" t="s">
        <v>22</v>
      </c>
      <c r="F5505" s="240" t="s">
        <v>45</v>
      </c>
      <c r="G5505" s="240" t="s">
        <v>46</v>
      </c>
      <c r="H5505" s="16">
        <v>51401</v>
      </c>
      <c r="I5505" s="82"/>
    </row>
    <row r="5506" spans="1:9">
      <c r="A5506" s="208" t="s">
        <v>4184</v>
      </c>
      <c r="B5506" s="14">
        <v>582.08000000000004</v>
      </c>
      <c r="C5506" s="239" t="s">
        <v>44</v>
      </c>
      <c r="D5506" s="240" t="s">
        <v>13</v>
      </c>
      <c r="E5506" s="240" t="s">
        <v>22</v>
      </c>
      <c r="F5506" s="240" t="s">
        <v>45</v>
      </c>
      <c r="G5506" s="240" t="s">
        <v>46</v>
      </c>
      <c r="H5506" s="16">
        <v>51401</v>
      </c>
      <c r="I5506" s="82"/>
    </row>
    <row r="5507" spans="1:9">
      <c r="A5507" s="208" t="s">
        <v>1776</v>
      </c>
      <c r="B5507" s="14">
        <v>406.58</v>
      </c>
      <c r="C5507" s="239" t="s">
        <v>44</v>
      </c>
      <c r="D5507" s="240" t="s">
        <v>13</v>
      </c>
      <c r="E5507" s="240" t="s">
        <v>22</v>
      </c>
      <c r="F5507" s="240" t="s">
        <v>45</v>
      </c>
      <c r="G5507" s="240" t="s">
        <v>46</v>
      </c>
      <c r="H5507" s="16">
        <v>51401</v>
      </c>
      <c r="I5507" s="82"/>
    </row>
    <row r="5508" spans="1:9">
      <c r="A5508" s="208" t="s">
        <v>4185</v>
      </c>
      <c r="B5508" s="14">
        <v>660.08</v>
      </c>
      <c r="C5508" s="241">
        <v>1</v>
      </c>
      <c r="D5508" s="240" t="s">
        <v>13</v>
      </c>
      <c r="E5508" s="240" t="s">
        <v>22</v>
      </c>
      <c r="F5508" s="240" t="s">
        <v>45</v>
      </c>
      <c r="G5508" s="240" t="s">
        <v>46</v>
      </c>
      <c r="H5508" s="16">
        <v>51401</v>
      </c>
      <c r="I5508" s="82"/>
    </row>
    <row r="5509" spans="1:9" ht="27">
      <c r="A5509" s="206" t="s">
        <v>1778</v>
      </c>
      <c r="B5509" s="14">
        <v>755.63</v>
      </c>
      <c r="C5509" s="241">
        <v>1</v>
      </c>
      <c r="D5509" s="240" t="s">
        <v>13</v>
      </c>
      <c r="E5509" s="240" t="s">
        <v>22</v>
      </c>
      <c r="F5509" s="240" t="s">
        <v>45</v>
      </c>
      <c r="G5509" s="240" t="s">
        <v>46</v>
      </c>
      <c r="H5509" s="16">
        <v>51401</v>
      </c>
      <c r="I5509" s="82"/>
    </row>
    <row r="5510" spans="1:9" ht="12" customHeight="1">
      <c r="A5510" s="206" t="s">
        <v>1779</v>
      </c>
      <c r="B5510" s="14">
        <v>803.68</v>
      </c>
      <c r="C5510" s="239" t="s">
        <v>44</v>
      </c>
      <c r="D5510" s="240" t="s">
        <v>13</v>
      </c>
      <c r="E5510" s="240" t="s">
        <v>22</v>
      </c>
      <c r="F5510" s="240" t="s">
        <v>45</v>
      </c>
      <c r="G5510" s="240" t="s">
        <v>46</v>
      </c>
      <c r="H5510" s="16">
        <v>51401</v>
      </c>
      <c r="I5510" s="82"/>
    </row>
    <row r="5511" spans="1:9">
      <c r="A5511" s="208" t="s">
        <v>1780</v>
      </c>
      <c r="B5511" s="14">
        <v>726.24</v>
      </c>
      <c r="C5511" s="239" t="s">
        <v>44</v>
      </c>
      <c r="D5511" s="240" t="s">
        <v>13</v>
      </c>
      <c r="E5511" s="240" t="s">
        <v>22</v>
      </c>
      <c r="F5511" s="240" t="s">
        <v>45</v>
      </c>
      <c r="G5511" s="240" t="s">
        <v>46</v>
      </c>
      <c r="H5511" s="16">
        <v>51401</v>
      </c>
      <c r="I5511" s="82"/>
    </row>
    <row r="5512" spans="1:9">
      <c r="A5512" s="208" t="s">
        <v>1781</v>
      </c>
      <c r="B5512" s="14">
        <v>533.33000000000004</v>
      </c>
      <c r="C5512" s="239" t="s">
        <v>44</v>
      </c>
      <c r="D5512" s="240" t="s">
        <v>13</v>
      </c>
      <c r="E5512" s="240" t="s">
        <v>22</v>
      </c>
      <c r="F5512" s="240" t="s">
        <v>45</v>
      </c>
      <c r="G5512" s="240" t="s">
        <v>46</v>
      </c>
      <c r="H5512" s="16">
        <v>51401</v>
      </c>
      <c r="I5512" s="82"/>
    </row>
    <row r="5513" spans="1:9">
      <c r="A5513" s="208" t="s">
        <v>1781</v>
      </c>
      <c r="B5513" s="14">
        <v>582.08000000000004</v>
      </c>
      <c r="C5513" s="239" t="s">
        <v>44</v>
      </c>
      <c r="D5513" s="240" t="s">
        <v>13</v>
      </c>
      <c r="E5513" s="240" t="s">
        <v>22</v>
      </c>
      <c r="F5513" s="240" t="s">
        <v>45</v>
      </c>
      <c r="G5513" s="240" t="s">
        <v>46</v>
      </c>
      <c r="H5513" s="16">
        <v>51401</v>
      </c>
      <c r="I5513" s="82"/>
    </row>
    <row r="5514" spans="1:9" ht="24.75" customHeight="1">
      <c r="A5514" s="206" t="s">
        <v>1782</v>
      </c>
      <c r="B5514" s="14">
        <v>726.24</v>
      </c>
      <c r="C5514" s="239" t="s">
        <v>44</v>
      </c>
      <c r="D5514" s="240" t="s">
        <v>13</v>
      </c>
      <c r="E5514" s="240" t="s">
        <v>22</v>
      </c>
      <c r="F5514" s="240" t="s">
        <v>45</v>
      </c>
      <c r="G5514" s="240" t="s">
        <v>46</v>
      </c>
      <c r="H5514" s="16">
        <v>51401</v>
      </c>
      <c r="I5514" s="82"/>
    </row>
    <row r="5515" spans="1:9" ht="22.5" customHeight="1">
      <c r="A5515" s="206" t="s">
        <v>1783</v>
      </c>
      <c r="B5515" s="14">
        <v>726.24</v>
      </c>
      <c r="C5515" s="239" t="s">
        <v>44</v>
      </c>
      <c r="D5515" s="240" t="s">
        <v>13</v>
      </c>
      <c r="E5515" s="240" t="s">
        <v>22</v>
      </c>
      <c r="F5515" s="240" t="s">
        <v>45</v>
      </c>
      <c r="G5515" s="240" t="s">
        <v>46</v>
      </c>
      <c r="H5515" s="16">
        <v>51401</v>
      </c>
      <c r="I5515" s="82"/>
    </row>
    <row r="5516" spans="1:9" ht="21" customHeight="1">
      <c r="A5516" s="206" t="s">
        <v>1784</v>
      </c>
      <c r="B5516" s="14">
        <v>455.33</v>
      </c>
      <c r="C5516" s="239" t="s">
        <v>44</v>
      </c>
      <c r="D5516" s="240" t="s">
        <v>13</v>
      </c>
      <c r="E5516" s="240" t="s">
        <v>22</v>
      </c>
      <c r="F5516" s="240" t="s">
        <v>45</v>
      </c>
      <c r="G5516" s="240" t="s">
        <v>46</v>
      </c>
      <c r="H5516" s="16">
        <v>51401</v>
      </c>
      <c r="I5516" s="82"/>
    </row>
    <row r="5517" spans="1:9" ht="16.5" customHeight="1">
      <c r="A5517" s="206" t="s">
        <v>4186</v>
      </c>
      <c r="B5517" s="14">
        <v>682.5</v>
      </c>
      <c r="C5517" s="241">
        <v>1</v>
      </c>
      <c r="D5517" s="240" t="s">
        <v>13</v>
      </c>
      <c r="E5517" s="240" t="s">
        <v>22</v>
      </c>
      <c r="F5517" s="240" t="s">
        <v>45</v>
      </c>
      <c r="G5517" s="240" t="s">
        <v>46</v>
      </c>
      <c r="H5517" s="16">
        <v>51401</v>
      </c>
      <c r="I5517" s="82"/>
    </row>
    <row r="5518" spans="1:9">
      <c r="A5518" s="208" t="s">
        <v>4076</v>
      </c>
      <c r="B5518" s="14">
        <v>799.5</v>
      </c>
      <c r="C5518" s="239" t="s">
        <v>44</v>
      </c>
      <c r="D5518" s="240" t="s">
        <v>13</v>
      </c>
      <c r="E5518" s="240" t="s">
        <v>22</v>
      </c>
      <c r="F5518" s="240" t="s">
        <v>45</v>
      </c>
      <c r="G5518" s="240" t="s">
        <v>46</v>
      </c>
      <c r="H5518" s="16">
        <v>51401</v>
      </c>
      <c r="I5518" s="82"/>
    </row>
    <row r="5519" spans="1:9">
      <c r="A5519" s="208" t="s">
        <v>1785</v>
      </c>
      <c r="B5519" s="14">
        <v>729.03</v>
      </c>
      <c r="C5519" s="241">
        <v>1</v>
      </c>
      <c r="D5519" s="240" t="s">
        <v>13</v>
      </c>
      <c r="E5519" s="240" t="s">
        <v>22</v>
      </c>
      <c r="F5519" s="240" t="s">
        <v>45</v>
      </c>
      <c r="G5519" s="240" t="s">
        <v>46</v>
      </c>
      <c r="H5519" s="16">
        <v>51401</v>
      </c>
      <c r="I5519" s="82"/>
    </row>
    <row r="5520" spans="1:9" ht="15" customHeight="1">
      <c r="A5520" s="206" t="s">
        <v>1786</v>
      </c>
      <c r="B5520" s="14">
        <v>582.08000000000004</v>
      </c>
      <c r="C5520" s="239" t="s">
        <v>44</v>
      </c>
      <c r="D5520" s="240" t="s">
        <v>13</v>
      </c>
      <c r="E5520" s="240" t="s">
        <v>22</v>
      </c>
      <c r="F5520" s="240" t="s">
        <v>45</v>
      </c>
      <c r="G5520" s="240" t="s">
        <v>46</v>
      </c>
      <c r="H5520" s="16">
        <v>51401</v>
      </c>
      <c r="I5520" s="82"/>
    </row>
    <row r="5521" spans="1:9" ht="14.25" customHeight="1">
      <c r="A5521" s="206" t="s">
        <v>4187</v>
      </c>
      <c r="B5521" s="14">
        <v>729.03</v>
      </c>
      <c r="C5521" s="239" t="s">
        <v>44</v>
      </c>
      <c r="D5521" s="240" t="s">
        <v>13</v>
      </c>
      <c r="E5521" s="240" t="s">
        <v>22</v>
      </c>
      <c r="F5521" s="240" t="s">
        <v>45</v>
      </c>
      <c r="G5521" s="240" t="s">
        <v>46</v>
      </c>
      <c r="H5521" s="16">
        <v>51401</v>
      </c>
      <c r="I5521" s="82"/>
    </row>
    <row r="5522" spans="1:9" ht="27.75" customHeight="1">
      <c r="A5522" s="206" t="s">
        <v>1787</v>
      </c>
      <c r="B5522" s="14">
        <v>853.13</v>
      </c>
      <c r="C5522" s="239" t="s">
        <v>44</v>
      </c>
      <c r="D5522" s="240" t="s">
        <v>13</v>
      </c>
      <c r="E5522" s="240" t="s">
        <v>22</v>
      </c>
      <c r="F5522" s="240" t="s">
        <v>45</v>
      </c>
      <c r="G5522" s="240" t="s">
        <v>46</v>
      </c>
      <c r="H5522" s="16">
        <v>51401</v>
      </c>
      <c r="I5522" s="82"/>
    </row>
    <row r="5523" spans="1:9" ht="25.5" customHeight="1">
      <c r="A5523" s="206" t="s">
        <v>1788</v>
      </c>
      <c r="B5523" s="14">
        <v>682.5</v>
      </c>
      <c r="C5523" s="239" t="s">
        <v>44</v>
      </c>
      <c r="D5523" s="240" t="s">
        <v>13</v>
      </c>
      <c r="E5523" s="240" t="s">
        <v>22</v>
      </c>
      <c r="F5523" s="240" t="s">
        <v>45</v>
      </c>
      <c r="G5523" s="240" t="s">
        <v>46</v>
      </c>
      <c r="H5523" s="16">
        <v>51401</v>
      </c>
      <c r="I5523" s="82"/>
    </row>
    <row r="5524" spans="1:9">
      <c r="A5524" s="208" t="s">
        <v>4188</v>
      </c>
      <c r="B5524" s="14">
        <v>504.08</v>
      </c>
      <c r="C5524" s="241">
        <v>1</v>
      </c>
      <c r="D5524" s="240" t="s">
        <v>13</v>
      </c>
      <c r="E5524" s="240" t="s">
        <v>22</v>
      </c>
      <c r="F5524" s="240" t="s">
        <v>45</v>
      </c>
      <c r="G5524" s="240" t="s">
        <v>46</v>
      </c>
      <c r="H5524" s="16">
        <v>51401</v>
      </c>
      <c r="I5524" s="82"/>
    </row>
    <row r="5525" spans="1:9">
      <c r="A5525" s="208" t="s">
        <v>1789</v>
      </c>
      <c r="B5525" s="14">
        <v>666.9</v>
      </c>
      <c r="C5525" s="241">
        <v>1</v>
      </c>
      <c r="D5525" s="240" t="s">
        <v>13</v>
      </c>
      <c r="E5525" s="240" t="s">
        <v>22</v>
      </c>
      <c r="F5525" s="240" t="s">
        <v>45</v>
      </c>
      <c r="G5525" s="240" t="s">
        <v>46</v>
      </c>
      <c r="H5525" s="16">
        <v>51401</v>
      </c>
      <c r="I5525" s="82"/>
    </row>
    <row r="5526" spans="1:9">
      <c r="A5526" s="208" t="s">
        <v>1790</v>
      </c>
      <c r="B5526" s="14">
        <v>487.5</v>
      </c>
      <c r="C5526" s="241">
        <v>1</v>
      </c>
      <c r="D5526" s="240" t="s">
        <v>13</v>
      </c>
      <c r="E5526" s="240" t="s">
        <v>22</v>
      </c>
      <c r="F5526" s="240" t="s">
        <v>45</v>
      </c>
      <c r="G5526" s="240" t="s">
        <v>46</v>
      </c>
      <c r="H5526" s="16">
        <v>51401</v>
      </c>
      <c r="I5526" s="82"/>
    </row>
    <row r="5527" spans="1:9">
      <c r="A5527" s="208" t="s">
        <v>4189</v>
      </c>
      <c r="B5527" s="14">
        <v>582.08000000000004</v>
      </c>
      <c r="C5527" s="241">
        <v>1</v>
      </c>
      <c r="D5527" s="240" t="s">
        <v>13</v>
      </c>
      <c r="E5527" s="240" t="s">
        <v>22</v>
      </c>
      <c r="F5527" s="240" t="s">
        <v>45</v>
      </c>
      <c r="G5527" s="240" t="s">
        <v>46</v>
      </c>
      <c r="H5527" s="16">
        <v>51401</v>
      </c>
      <c r="I5527" s="82"/>
    </row>
    <row r="5528" spans="1:9" ht="14.25" customHeight="1">
      <c r="A5528" s="208" t="s">
        <v>4190</v>
      </c>
      <c r="B5528" s="14">
        <v>406.58</v>
      </c>
      <c r="C5528" s="241">
        <v>1</v>
      </c>
      <c r="D5528" s="240" t="s">
        <v>13</v>
      </c>
      <c r="E5528" s="240" t="s">
        <v>22</v>
      </c>
      <c r="F5528" s="240" t="s">
        <v>45</v>
      </c>
      <c r="G5528" s="240" t="s">
        <v>46</v>
      </c>
      <c r="H5528" s="16">
        <v>51401</v>
      </c>
      <c r="I5528" s="83">
        <f>B5426+B5427+B5431+B5432+B5433+B5434+B5435+B5436+B5438+B5439+B5440+B5442+B5443+B5444+B5445+B5446+B5447+B5448+B5449+B5450+B5451+B5452+B5453+B5454+B5455+B5456+B5457+B5458+B5459+B5460+B5461+B5462+B5463+B5464+B5465+B5466+B5467+B5468+B5469+B5479+B5480+B5481+B5482+B5483+B5484+B5485+B5486+B5487+B5488+B5489+B5490+B5491+B5492+B5493+B5494+B5498+B5499+B5501+B5502+B5503+B5504+B5507+B5508+B5509+B5514+B5517+B5518+B5519+B5520+B5522+B5523+B5528+B5437+B5497+B5496+B5495+B5516+B5515+B5470+B5500+B5510+B5513+B5521+B5429+B5430+B5525+B5441+B5505+B5506+B5511+B5512+B5428+B5471+B5472+B5473+B5474+B5475+B5476+B5477+B5478+B5524+B5526+B5527</f>
        <v>60922.780000000093</v>
      </c>
    </row>
    <row r="5529" spans="1:9" ht="22.5" customHeight="1">
      <c r="A5529" s="519" t="s">
        <v>1791</v>
      </c>
      <c r="B5529" s="14">
        <v>24.11</v>
      </c>
      <c r="C5529" s="239" t="s">
        <v>44</v>
      </c>
      <c r="D5529" s="240" t="s">
        <v>13</v>
      </c>
      <c r="E5529" s="240" t="s">
        <v>22</v>
      </c>
      <c r="F5529" s="240" t="s">
        <v>45</v>
      </c>
      <c r="G5529" s="240" t="s">
        <v>46</v>
      </c>
      <c r="H5529" s="16">
        <v>51401</v>
      </c>
      <c r="I5529" s="82"/>
    </row>
    <row r="5530" spans="1:9" ht="22.5" customHeight="1">
      <c r="A5530" s="519" t="s">
        <v>1792</v>
      </c>
      <c r="B5530" s="14">
        <v>19.89</v>
      </c>
      <c r="C5530" s="241">
        <v>1</v>
      </c>
      <c r="D5530" s="240" t="s">
        <v>13</v>
      </c>
      <c r="E5530" s="240" t="s">
        <v>22</v>
      </c>
      <c r="F5530" s="240" t="s">
        <v>45</v>
      </c>
      <c r="G5530" s="240" t="s">
        <v>46</v>
      </c>
      <c r="H5530" s="16">
        <v>51401</v>
      </c>
      <c r="I5530" s="82"/>
    </row>
    <row r="5531" spans="1:9">
      <c r="A5531" s="519" t="s">
        <v>2276</v>
      </c>
      <c r="B5531" s="14">
        <v>12.05</v>
      </c>
      <c r="C5531" s="239" t="s">
        <v>44</v>
      </c>
      <c r="D5531" s="240" t="s">
        <v>13</v>
      </c>
      <c r="E5531" s="240" t="s">
        <v>22</v>
      </c>
      <c r="F5531" s="240" t="s">
        <v>45</v>
      </c>
      <c r="G5531" s="240" t="s">
        <v>46</v>
      </c>
      <c r="H5531" s="16">
        <v>51401</v>
      </c>
      <c r="I5531" s="82"/>
    </row>
    <row r="5532" spans="1:9">
      <c r="A5532" s="519" t="s">
        <v>4278</v>
      </c>
      <c r="B5532" s="14">
        <v>12.46</v>
      </c>
      <c r="C5532" s="239" t="s">
        <v>44</v>
      </c>
      <c r="D5532" s="240" t="s">
        <v>13</v>
      </c>
      <c r="E5532" s="240" t="s">
        <v>22</v>
      </c>
      <c r="F5532" s="240" t="s">
        <v>45</v>
      </c>
      <c r="G5532" s="240" t="s">
        <v>46</v>
      </c>
      <c r="H5532" s="16">
        <v>51401</v>
      </c>
      <c r="I5532" s="82"/>
    </row>
    <row r="5533" spans="1:9" ht="23.25" customHeight="1">
      <c r="A5533" s="519" t="s">
        <v>4279</v>
      </c>
      <c r="B5533" s="14">
        <v>13.19</v>
      </c>
      <c r="C5533" s="239" t="s">
        <v>44</v>
      </c>
      <c r="D5533" s="240" t="s">
        <v>13</v>
      </c>
      <c r="E5533" s="240" t="s">
        <v>22</v>
      </c>
      <c r="F5533" s="240" t="s">
        <v>45</v>
      </c>
      <c r="G5533" s="240" t="s">
        <v>46</v>
      </c>
      <c r="H5533" s="16">
        <v>51401</v>
      </c>
      <c r="I5533" s="82"/>
    </row>
    <row r="5534" spans="1:9" ht="21.75" customHeight="1">
      <c r="A5534" s="519" t="s">
        <v>1793</v>
      </c>
      <c r="B5534" s="14">
        <v>16.88</v>
      </c>
      <c r="C5534" s="239" t="s">
        <v>44</v>
      </c>
      <c r="D5534" s="240" t="s">
        <v>13</v>
      </c>
      <c r="E5534" s="240" t="s">
        <v>22</v>
      </c>
      <c r="F5534" s="240" t="s">
        <v>45</v>
      </c>
      <c r="G5534" s="240" t="s">
        <v>46</v>
      </c>
      <c r="H5534" s="16">
        <v>51401</v>
      </c>
      <c r="I5534" s="82"/>
    </row>
    <row r="5535" spans="1:9" ht="24.75" customHeight="1">
      <c r="A5535" s="519" t="s">
        <v>1794</v>
      </c>
      <c r="B5535" s="14">
        <v>20.3</v>
      </c>
      <c r="C5535" s="241">
        <v>1</v>
      </c>
      <c r="D5535" s="240" t="s">
        <v>13</v>
      </c>
      <c r="E5535" s="240" t="s">
        <v>22</v>
      </c>
      <c r="F5535" s="240" t="s">
        <v>45</v>
      </c>
      <c r="G5535" s="240" t="s">
        <v>46</v>
      </c>
      <c r="H5535" s="16">
        <v>51401</v>
      </c>
      <c r="I5535" s="82"/>
    </row>
    <row r="5536" spans="1:9" ht="24.75" customHeight="1">
      <c r="A5536" s="519" t="s">
        <v>1794</v>
      </c>
      <c r="B5536" s="14">
        <v>19.87</v>
      </c>
      <c r="C5536" s="239" t="s">
        <v>44</v>
      </c>
      <c r="D5536" s="240" t="s">
        <v>13</v>
      </c>
      <c r="E5536" s="240" t="s">
        <v>22</v>
      </c>
      <c r="F5536" s="240" t="s">
        <v>45</v>
      </c>
      <c r="G5536" s="240" t="s">
        <v>46</v>
      </c>
      <c r="H5536" s="16">
        <v>51401</v>
      </c>
      <c r="I5536" s="82"/>
    </row>
    <row r="5537" spans="1:9" ht="24.75" customHeight="1">
      <c r="A5537" s="519" t="s">
        <v>1795</v>
      </c>
      <c r="B5537" s="14">
        <v>16.32</v>
      </c>
      <c r="C5537" s="241">
        <v>1</v>
      </c>
      <c r="D5537" s="240" t="s">
        <v>13</v>
      </c>
      <c r="E5537" s="240" t="s">
        <v>22</v>
      </c>
      <c r="F5537" s="240" t="s">
        <v>45</v>
      </c>
      <c r="G5537" s="240" t="s">
        <v>46</v>
      </c>
      <c r="H5537" s="16">
        <v>51401</v>
      </c>
      <c r="I5537" s="82"/>
    </row>
    <row r="5538" spans="1:9" ht="24.75" customHeight="1">
      <c r="A5538" s="519" t="s">
        <v>1795</v>
      </c>
      <c r="B5538" s="14">
        <v>16.32</v>
      </c>
      <c r="C5538" s="241">
        <v>1</v>
      </c>
      <c r="D5538" s="240" t="s">
        <v>13</v>
      </c>
      <c r="E5538" s="240" t="s">
        <v>22</v>
      </c>
      <c r="F5538" s="240" t="s">
        <v>45</v>
      </c>
      <c r="G5538" s="240" t="s">
        <v>46</v>
      </c>
      <c r="H5538" s="16">
        <v>51401</v>
      </c>
      <c r="I5538" s="82"/>
    </row>
    <row r="5539" spans="1:9" ht="21.75" customHeight="1">
      <c r="A5539" s="519" t="s">
        <v>1796</v>
      </c>
      <c r="B5539" s="14">
        <v>14.39</v>
      </c>
      <c r="C5539" s="241">
        <v>1</v>
      </c>
      <c r="D5539" s="240" t="s">
        <v>13</v>
      </c>
      <c r="E5539" s="240" t="s">
        <v>22</v>
      </c>
      <c r="F5539" s="240" t="s">
        <v>45</v>
      </c>
      <c r="G5539" s="240" t="s">
        <v>46</v>
      </c>
      <c r="H5539" s="16">
        <v>51401</v>
      </c>
      <c r="I5539" s="82"/>
    </row>
    <row r="5540" spans="1:9" ht="21.75" customHeight="1">
      <c r="A5540" s="519" t="s">
        <v>1796</v>
      </c>
      <c r="B5540" s="14">
        <v>11.98</v>
      </c>
      <c r="C5540" s="241">
        <v>1</v>
      </c>
      <c r="D5540" s="240" t="s">
        <v>13</v>
      </c>
      <c r="E5540" s="240" t="s">
        <v>22</v>
      </c>
      <c r="F5540" s="240" t="s">
        <v>45</v>
      </c>
      <c r="G5540" s="240" t="s">
        <v>46</v>
      </c>
      <c r="H5540" s="16">
        <v>51401</v>
      </c>
      <c r="I5540" s="82"/>
    </row>
    <row r="5541" spans="1:9" ht="23.25" customHeight="1">
      <c r="A5541" s="519" t="s">
        <v>4280</v>
      </c>
      <c r="B5541" s="14">
        <v>19.27</v>
      </c>
      <c r="C5541" s="239" t="s">
        <v>44</v>
      </c>
      <c r="D5541" s="240" t="s">
        <v>13</v>
      </c>
      <c r="E5541" s="240" t="s">
        <v>22</v>
      </c>
      <c r="F5541" s="240" t="s">
        <v>45</v>
      </c>
      <c r="G5541" s="240" t="s">
        <v>46</v>
      </c>
      <c r="H5541" s="16">
        <v>51401</v>
      </c>
      <c r="I5541" s="82"/>
    </row>
    <row r="5542" spans="1:9" ht="23.25" customHeight="1">
      <c r="A5542" s="519" t="s">
        <v>4280</v>
      </c>
      <c r="B5542" s="14">
        <v>19.27</v>
      </c>
      <c r="C5542" s="241">
        <v>1</v>
      </c>
      <c r="D5542" s="240" t="s">
        <v>13</v>
      </c>
      <c r="E5542" s="240" t="s">
        <v>22</v>
      </c>
      <c r="F5542" s="240" t="s">
        <v>45</v>
      </c>
      <c r="G5542" s="240" t="s">
        <v>46</v>
      </c>
      <c r="H5542" s="16">
        <v>51401</v>
      </c>
      <c r="I5542" s="82"/>
    </row>
    <row r="5543" spans="1:9" ht="23.25" customHeight="1">
      <c r="A5543" s="519" t="s">
        <v>4280</v>
      </c>
      <c r="B5543" s="14">
        <v>18.12</v>
      </c>
      <c r="C5543" s="239" t="s">
        <v>44</v>
      </c>
      <c r="D5543" s="240" t="s">
        <v>13</v>
      </c>
      <c r="E5543" s="240" t="s">
        <v>22</v>
      </c>
      <c r="F5543" s="240" t="s">
        <v>45</v>
      </c>
      <c r="G5543" s="240" t="s">
        <v>46</v>
      </c>
      <c r="H5543" s="16">
        <v>51401</v>
      </c>
      <c r="I5543" s="82"/>
    </row>
    <row r="5544" spans="1:9" ht="23.25" customHeight="1">
      <c r="A5544" s="519" t="s">
        <v>4281</v>
      </c>
      <c r="B5544" s="14">
        <v>14.39</v>
      </c>
      <c r="C5544" s="239" t="s">
        <v>44</v>
      </c>
      <c r="D5544" s="240" t="s">
        <v>13</v>
      </c>
      <c r="E5544" s="240" t="s">
        <v>22</v>
      </c>
      <c r="F5544" s="240" t="s">
        <v>45</v>
      </c>
      <c r="G5544" s="240" t="s">
        <v>46</v>
      </c>
      <c r="H5544" s="16">
        <v>51401</v>
      </c>
      <c r="I5544" s="82"/>
    </row>
    <row r="5545" spans="1:9" ht="23.25" customHeight="1">
      <c r="A5545" s="519" t="s">
        <v>4281</v>
      </c>
      <c r="B5545" s="14">
        <v>14.39</v>
      </c>
      <c r="C5545" s="239" t="s">
        <v>44</v>
      </c>
      <c r="D5545" s="240" t="s">
        <v>13</v>
      </c>
      <c r="E5545" s="240" t="s">
        <v>22</v>
      </c>
      <c r="F5545" s="240" t="s">
        <v>45</v>
      </c>
      <c r="G5545" s="240" t="s">
        <v>46</v>
      </c>
      <c r="H5545" s="16">
        <v>51401</v>
      </c>
      <c r="I5545" s="82"/>
    </row>
    <row r="5546" spans="1:9" ht="23.25" customHeight="1">
      <c r="A5546" s="519" t="s">
        <v>4282</v>
      </c>
      <c r="B5546" s="14">
        <v>15.6</v>
      </c>
      <c r="C5546" s="241">
        <v>1</v>
      </c>
      <c r="D5546" s="240" t="s">
        <v>13</v>
      </c>
      <c r="E5546" s="240" t="s">
        <v>22</v>
      </c>
      <c r="F5546" s="240" t="s">
        <v>45</v>
      </c>
      <c r="G5546" s="240" t="s">
        <v>46</v>
      </c>
      <c r="H5546" s="16">
        <v>51401</v>
      </c>
      <c r="I5546" s="82"/>
    </row>
    <row r="5547" spans="1:9" ht="23.25" customHeight="1">
      <c r="A5547" s="519" t="s">
        <v>4283</v>
      </c>
      <c r="B5547" s="14">
        <v>11.98</v>
      </c>
      <c r="C5547" s="239" t="s">
        <v>44</v>
      </c>
      <c r="D5547" s="240" t="s">
        <v>13</v>
      </c>
      <c r="E5547" s="240" t="s">
        <v>22</v>
      </c>
      <c r="F5547" s="240" t="s">
        <v>45</v>
      </c>
      <c r="G5547" s="240" t="s">
        <v>46</v>
      </c>
      <c r="H5547" s="16">
        <v>51401</v>
      </c>
      <c r="I5547" s="82"/>
    </row>
    <row r="5548" spans="1:9" ht="22.5" customHeight="1">
      <c r="A5548" s="519" t="s">
        <v>1797</v>
      </c>
      <c r="B5548" s="14">
        <v>12.05</v>
      </c>
      <c r="C5548" s="239" t="s">
        <v>44</v>
      </c>
      <c r="D5548" s="240" t="s">
        <v>13</v>
      </c>
      <c r="E5548" s="240" t="s">
        <v>22</v>
      </c>
      <c r="F5548" s="240" t="s">
        <v>45</v>
      </c>
      <c r="G5548" s="240" t="s">
        <v>46</v>
      </c>
      <c r="H5548" s="16">
        <v>51401</v>
      </c>
      <c r="I5548" s="82"/>
    </row>
    <row r="5549" spans="1:9" ht="23.25" customHeight="1">
      <c r="A5549" s="519" t="s">
        <v>1798</v>
      </c>
      <c r="B5549" s="14">
        <v>16.32</v>
      </c>
      <c r="C5549" s="239" t="s">
        <v>44</v>
      </c>
      <c r="D5549" s="240" t="s">
        <v>13</v>
      </c>
      <c r="E5549" s="240" t="s">
        <v>22</v>
      </c>
      <c r="F5549" s="240" t="s">
        <v>45</v>
      </c>
      <c r="G5549" s="240" t="s">
        <v>46</v>
      </c>
      <c r="H5549" s="16">
        <v>51401</v>
      </c>
      <c r="I5549" s="82"/>
    </row>
    <row r="5550" spans="1:9" ht="25.5" customHeight="1">
      <c r="A5550" s="519" t="s">
        <v>1799</v>
      </c>
      <c r="B5550" s="14">
        <v>13.19</v>
      </c>
      <c r="C5550" s="239" t="s">
        <v>44</v>
      </c>
      <c r="D5550" s="240" t="s">
        <v>13</v>
      </c>
      <c r="E5550" s="240" t="s">
        <v>22</v>
      </c>
      <c r="F5550" s="240" t="s">
        <v>45</v>
      </c>
      <c r="G5550" s="240" t="s">
        <v>46</v>
      </c>
      <c r="H5550" s="16">
        <v>51401</v>
      </c>
      <c r="I5550" s="82"/>
    </row>
    <row r="5551" spans="1:9" ht="25.5">
      <c r="A5551" s="519" t="s">
        <v>1800</v>
      </c>
      <c r="B5551" s="14">
        <v>17.96</v>
      </c>
      <c r="C5551" s="239" t="s">
        <v>44</v>
      </c>
      <c r="D5551" s="240" t="s">
        <v>13</v>
      </c>
      <c r="E5551" s="240" t="s">
        <v>22</v>
      </c>
      <c r="F5551" s="240" t="s">
        <v>45</v>
      </c>
      <c r="G5551" s="240" t="s">
        <v>46</v>
      </c>
      <c r="H5551" s="16">
        <v>51401</v>
      </c>
      <c r="I5551" s="82"/>
    </row>
    <row r="5552" spans="1:9" ht="25.5">
      <c r="A5552" s="519" t="s">
        <v>1800</v>
      </c>
      <c r="B5552" s="14">
        <v>17.96</v>
      </c>
      <c r="C5552" s="239" t="s">
        <v>44</v>
      </c>
      <c r="D5552" s="240" t="s">
        <v>13</v>
      </c>
      <c r="E5552" s="240" t="s">
        <v>22</v>
      </c>
      <c r="F5552" s="240" t="s">
        <v>45</v>
      </c>
      <c r="G5552" s="240" t="s">
        <v>46</v>
      </c>
      <c r="H5552" s="16">
        <v>51401</v>
      </c>
      <c r="I5552" s="82"/>
    </row>
    <row r="5553" spans="1:9" ht="25.5">
      <c r="A5553" s="519" t="s">
        <v>1800</v>
      </c>
      <c r="B5553" s="14">
        <v>17.96</v>
      </c>
      <c r="C5553" s="241">
        <v>1</v>
      </c>
      <c r="D5553" s="240" t="s">
        <v>13</v>
      </c>
      <c r="E5553" s="240" t="s">
        <v>22</v>
      </c>
      <c r="F5553" s="240" t="s">
        <v>45</v>
      </c>
      <c r="G5553" s="240" t="s">
        <v>46</v>
      </c>
      <c r="H5553" s="16">
        <v>51401</v>
      </c>
      <c r="I5553" s="82"/>
    </row>
    <row r="5554" spans="1:9" ht="25.5">
      <c r="A5554" s="519" t="s">
        <v>1801</v>
      </c>
      <c r="B5554" s="14">
        <v>16.32</v>
      </c>
      <c r="C5554" s="239" t="s">
        <v>44</v>
      </c>
      <c r="D5554" s="240" t="s">
        <v>13</v>
      </c>
      <c r="E5554" s="240" t="s">
        <v>22</v>
      </c>
      <c r="F5554" s="240" t="s">
        <v>45</v>
      </c>
      <c r="G5554" s="240" t="s">
        <v>46</v>
      </c>
      <c r="H5554" s="16">
        <v>51401</v>
      </c>
      <c r="I5554" s="82"/>
    </row>
    <row r="5555" spans="1:9" ht="25.5">
      <c r="A5555" s="519" t="s">
        <v>1801</v>
      </c>
      <c r="B5555" s="14">
        <v>16.32</v>
      </c>
      <c r="C5555" s="241">
        <v>1</v>
      </c>
      <c r="D5555" s="240" t="s">
        <v>13</v>
      </c>
      <c r="E5555" s="240" t="s">
        <v>22</v>
      </c>
      <c r="F5555" s="240" t="s">
        <v>45</v>
      </c>
      <c r="G5555" s="240" t="s">
        <v>46</v>
      </c>
      <c r="H5555" s="16">
        <v>51401</v>
      </c>
      <c r="I5555" s="82"/>
    </row>
    <row r="5556" spans="1:9" ht="24" customHeight="1">
      <c r="A5556" s="519" t="s">
        <v>1801</v>
      </c>
      <c r="B5556" s="14">
        <v>16.32</v>
      </c>
      <c r="C5556" s="241">
        <v>1</v>
      </c>
      <c r="D5556" s="240" t="s">
        <v>13</v>
      </c>
      <c r="E5556" s="240" t="s">
        <v>22</v>
      </c>
      <c r="F5556" s="240" t="s">
        <v>45</v>
      </c>
      <c r="G5556" s="240" t="s">
        <v>46</v>
      </c>
      <c r="H5556" s="16">
        <v>51401</v>
      </c>
      <c r="I5556" s="82"/>
    </row>
    <row r="5557" spans="1:9" ht="24" customHeight="1">
      <c r="A5557" s="519" t="s">
        <v>1802</v>
      </c>
      <c r="B5557" s="14">
        <v>14.39</v>
      </c>
      <c r="C5557" s="239" t="s">
        <v>44</v>
      </c>
      <c r="D5557" s="240" t="s">
        <v>13</v>
      </c>
      <c r="E5557" s="240" t="s">
        <v>22</v>
      </c>
      <c r="F5557" s="240" t="s">
        <v>45</v>
      </c>
      <c r="G5557" s="240" t="s">
        <v>46</v>
      </c>
      <c r="H5557" s="16">
        <v>51401</v>
      </c>
      <c r="I5557" s="82"/>
    </row>
    <row r="5558" spans="1:9" ht="24" customHeight="1">
      <c r="A5558" s="519" t="s">
        <v>1802</v>
      </c>
      <c r="B5558" s="14">
        <v>14.39</v>
      </c>
      <c r="C5558" s="241">
        <v>1</v>
      </c>
      <c r="D5558" s="240" t="s">
        <v>13</v>
      </c>
      <c r="E5558" s="240" t="s">
        <v>22</v>
      </c>
      <c r="F5558" s="240" t="s">
        <v>45</v>
      </c>
      <c r="G5558" s="240" t="s">
        <v>46</v>
      </c>
      <c r="H5558" s="16">
        <v>51401</v>
      </c>
      <c r="I5558" s="82"/>
    </row>
    <row r="5559" spans="1:9" ht="24" customHeight="1">
      <c r="A5559" s="519" t="s">
        <v>1802</v>
      </c>
      <c r="B5559" s="14">
        <v>14.39</v>
      </c>
      <c r="C5559" s="239" t="s">
        <v>44</v>
      </c>
      <c r="D5559" s="240" t="s">
        <v>13</v>
      </c>
      <c r="E5559" s="240" t="s">
        <v>22</v>
      </c>
      <c r="F5559" s="240" t="s">
        <v>45</v>
      </c>
      <c r="G5559" s="240" t="s">
        <v>46</v>
      </c>
      <c r="H5559" s="16">
        <v>51401</v>
      </c>
      <c r="I5559" s="82"/>
    </row>
    <row r="5560" spans="1:9" ht="23.25" customHeight="1">
      <c r="A5560" s="519" t="s">
        <v>1802</v>
      </c>
      <c r="B5560" s="14">
        <v>14.39</v>
      </c>
      <c r="C5560" s="241">
        <v>1</v>
      </c>
      <c r="D5560" s="240" t="s">
        <v>13</v>
      </c>
      <c r="E5560" s="240" t="s">
        <v>22</v>
      </c>
      <c r="F5560" s="240" t="s">
        <v>45</v>
      </c>
      <c r="G5560" s="240" t="s">
        <v>46</v>
      </c>
      <c r="H5560" s="16">
        <v>51401</v>
      </c>
      <c r="I5560" s="82"/>
    </row>
    <row r="5561" spans="1:9" ht="21.75" customHeight="1">
      <c r="A5561" s="519" t="s">
        <v>1802</v>
      </c>
      <c r="B5561" s="14">
        <v>14.39</v>
      </c>
      <c r="C5561" s="239" t="s">
        <v>44</v>
      </c>
      <c r="D5561" s="240" t="s">
        <v>13</v>
      </c>
      <c r="E5561" s="240" t="s">
        <v>22</v>
      </c>
      <c r="F5561" s="240" t="s">
        <v>45</v>
      </c>
      <c r="G5561" s="240" t="s">
        <v>46</v>
      </c>
      <c r="H5561" s="16">
        <v>51401</v>
      </c>
      <c r="I5561" s="82"/>
    </row>
    <row r="5562" spans="1:9" ht="23.25" customHeight="1">
      <c r="A5562" s="519" t="s">
        <v>1802</v>
      </c>
      <c r="B5562" s="14">
        <v>14.39</v>
      </c>
      <c r="C5562" s="239" t="s">
        <v>44</v>
      </c>
      <c r="D5562" s="240" t="s">
        <v>13</v>
      </c>
      <c r="E5562" s="240" t="s">
        <v>22</v>
      </c>
      <c r="F5562" s="240" t="s">
        <v>45</v>
      </c>
      <c r="G5562" s="240" t="s">
        <v>46</v>
      </c>
      <c r="H5562" s="16">
        <v>51401</v>
      </c>
      <c r="I5562" s="82"/>
    </row>
    <row r="5563" spans="1:9" ht="20.25" customHeight="1">
      <c r="A5563" s="519" t="s">
        <v>1803</v>
      </c>
      <c r="B5563" s="14">
        <v>13.19</v>
      </c>
      <c r="C5563" s="241">
        <v>1</v>
      </c>
      <c r="D5563" s="240" t="s">
        <v>13</v>
      </c>
      <c r="E5563" s="240" t="s">
        <v>22</v>
      </c>
      <c r="F5563" s="240" t="s">
        <v>45</v>
      </c>
      <c r="G5563" s="240" t="s">
        <v>46</v>
      </c>
      <c r="H5563" s="16">
        <v>51401</v>
      </c>
      <c r="I5563" s="82"/>
    </row>
    <row r="5564" spans="1:9" ht="20.25" customHeight="1">
      <c r="A5564" s="519" t="s">
        <v>1803</v>
      </c>
      <c r="B5564" s="14">
        <v>13.19</v>
      </c>
      <c r="C5564" s="239" t="s">
        <v>44</v>
      </c>
      <c r="D5564" s="240" t="s">
        <v>13</v>
      </c>
      <c r="E5564" s="240" t="s">
        <v>22</v>
      </c>
      <c r="F5564" s="240" t="s">
        <v>45</v>
      </c>
      <c r="G5564" s="240" t="s">
        <v>46</v>
      </c>
      <c r="H5564" s="16">
        <v>51401</v>
      </c>
      <c r="I5564" s="82"/>
    </row>
    <row r="5565" spans="1:9" ht="22.5" customHeight="1">
      <c r="A5565" s="519" t="s">
        <v>1803</v>
      </c>
      <c r="B5565" s="14">
        <v>12.46</v>
      </c>
      <c r="C5565" s="241">
        <v>1</v>
      </c>
      <c r="D5565" s="240" t="s">
        <v>13</v>
      </c>
      <c r="E5565" s="240" t="s">
        <v>22</v>
      </c>
      <c r="F5565" s="240" t="s">
        <v>45</v>
      </c>
      <c r="G5565" s="240" t="s">
        <v>46</v>
      </c>
      <c r="H5565" s="16">
        <v>51401</v>
      </c>
      <c r="I5565" s="82"/>
    </row>
    <row r="5566" spans="1:9" ht="21.75" customHeight="1">
      <c r="A5566" s="519" t="s">
        <v>1803</v>
      </c>
      <c r="B5566" s="14">
        <v>12.46</v>
      </c>
      <c r="C5566" s="239" t="s">
        <v>44</v>
      </c>
      <c r="D5566" s="240" t="s">
        <v>13</v>
      </c>
      <c r="E5566" s="240" t="s">
        <v>22</v>
      </c>
      <c r="F5566" s="240" t="s">
        <v>45</v>
      </c>
      <c r="G5566" s="240" t="s">
        <v>46</v>
      </c>
      <c r="H5566" s="16">
        <v>51401</v>
      </c>
      <c r="I5566" s="82"/>
    </row>
    <row r="5567" spans="1:9" ht="24" customHeight="1">
      <c r="A5567" s="519" t="s">
        <v>1803</v>
      </c>
      <c r="B5567" s="14">
        <v>12.46</v>
      </c>
      <c r="C5567" s="239" t="s">
        <v>44</v>
      </c>
      <c r="D5567" s="240" t="s">
        <v>13</v>
      </c>
      <c r="E5567" s="240" t="s">
        <v>22</v>
      </c>
      <c r="F5567" s="240" t="s">
        <v>45</v>
      </c>
      <c r="G5567" s="240" t="s">
        <v>46</v>
      </c>
      <c r="H5567" s="16">
        <v>51401</v>
      </c>
      <c r="I5567" s="82"/>
    </row>
    <row r="5568" spans="1:9" ht="24" customHeight="1">
      <c r="A5568" s="519" t="s">
        <v>1803</v>
      </c>
      <c r="B5568" s="14">
        <v>12.46</v>
      </c>
      <c r="C5568" s="239" t="s">
        <v>44</v>
      </c>
      <c r="D5568" s="240" t="s">
        <v>13</v>
      </c>
      <c r="E5568" s="240" t="s">
        <v>22</v>
      </c>
      <c r="F5568" s="240" t="s">
        <v>45</v>
      </c>
      <c r="G5568" s="240" t="s">
        <v>46</v>
      </c>
      <c r="H5568" s="16">
        <v>51401</v>
      </c>
      <c r="I5568" s="82"/>
    </row>
    <row r="5569" spans="1:9" ht="24" customHeight="1">
      <c r="A5569" s="519" t="s">
        <v>1803</v>
      </c>
      <c r="B5569" s="14">
        <v>12.46</v>
      </c>
      <c r="C5569" s="241">
        <v>1</v>
      </c>
      <c r="D5569" s="240" t="s">
        <v>13</v>
      </c>
      <c r="E5569" s="240" t="s">
        <v>22</v>
      </c>
      <c r="F5569" s="240" t="s">
        <v>45</v>
      </c>
      <c r="G5569" s="240" t="s">
        <v>46</v>
      </c>
      <c r="H5569" s="16">
        <v>51401</v>
      </c>
      <c r="I5569" s="82"/>
    </row>
    <row r="5570" spans="1:9" ht="24" customHeight="1">
      <c r="A5570" s="519" t="s">
        <v>1803</v>
      </c>
      <c r="B5570" s="14">
        <v>11.26</v>
      </c>
      <c r="C5570" s="239" t="s">
        <v>44</v>
      </c>
      <c r="D5570" s="240" t="s">
        <v>13</v>
      </c>
      <c r="E5570" s="240" t="s">
        <v>22</v>
      </c>
      <c r="F5570" s="240" t="s">
        <v>45</v>
      </c>
      <c r="G5570" s="240" t="s">
        <v>46</v>
      </c>
      <c r="H5570" s="16">
        <v>51401</v>
      </c>
      <c r="I5570" s="82"/>
    </row>
    <row r="5571" spans="1:9" ht="24" customHeight="1">
      <c r="A5571" s="519" t="s">
        <v>4284</v>
      </c>
      <c r="B5571" s="14">
        <v>14.39</v>
      </c>
      <c r="C5571" s="241">
        <v>1</v>
      </c>
      <c r="D5571" s="240" t="s">
        <v>13</v>
      </c>
      <c r="E5571" s="240" t="s">
        <v>22</v>
      </c>
      <c r="F5571" s="240" t="s">
        <v>45</v>
      </c>
      <c r="G5571" s="240" t="s">
        <v>46</v>
      </c>
      <c r="H5571" s="16">
        <v>51401</v>
      </c>
      <c r="I5571" s="82"/>
    </row>
    <row r="5572" spans="1:9" ht="24" customHeight="1">
      <c r="A5572" s="519" t="s">
        <v>4285</v>
      </c>
      <c r="B5572" s="14">
        <v>10.050000000000001</v>
      </c>
      <c r="C5572" s="239" t="s">
        <v>44</v>
      </c>
      <c r="D5572" s="240" t="s">
        <v>13</v>
      </c>
      <c r="E5572" s="240" t="s">
        <v>22</v>
      </c>
      <c r="F5572" s="240" t="s">
        <v>45</v>
      </c>
      <c r="G5572" s="240" t="s">
        <v>46</v>
      </c>
      <c r="H5572" s="16">
        <v>51401</v>
      </c>
      <c r="I5572" s="82"/>
    </row>
    <row r="5573" spans="1:9" ht="24" customHeight="1">
      <c r="A5573" s="519" t="s">
        <v>4285</v>
      </c>
      <c r="B5573" s="14">
        <v>10.050000000000001</v>
      </c>
      <c r="C5573" s="239" t="s">
        <v>44</v>
      </c>
      <c r="D5573" s="240" t="s">
        <v>13</v>
      </c>
      <c r="E5573" s="240" t="s">
        <v>22</v>
      </c>
      <c r="F5573" s="240" t="s">
        <v>45</v>
      </c>
      <c r="G5573" s="240" t="s">
        <v>46</v>
      </c>
      <c r="H5573" s="16">
        <v>51401</v>
      </c>
      <c r="I5573" s="82"/>
    </row>
    <row r="5574" spans="1:9" ht="24" customHeight="1">
      <c r="A5574" s="519" t="s">
        <v>4285</v>
      </c>
      <c r="B5574" s="14">
        <v>10.050000000000001</v>
      </c>
      <c r="C5574" s="239" t="s">
        <v>44</v>
      </c>
      <c r="D5574" s="240" t="s">
        <v>13</v>
      </c>
      <c r="E5574" s="240" t="s">
        <v>22</v>
      </c>
      <c r="F5574" s="240" t="s">
        <v>45</v>
      </c>
      <c r="G5574" s="240" t="s">
        <v>46</v>
      </c>
      <c r="H5574" s="16">
        <v>51401</v>
      </c>
      <c r="I5574" s="82"/>
    </row>
    <row r="5575" spans="1:9" ht="24" customHeight="1">
      <c r="A5575" s="519" t="s">
        <v>4285</v>
      </c>
      <c r="B5575" s="14">
        <v>10.050000000000001</v>
      </c>
      <c r="C5575" s="239" t="s">
        <v>44</v>
      </c>
      <c r="D5575" s="240" t="s">
        <v>13</v>
      </c>
      <c r="E5575" s="240" t="s">
        <v>22</v>
      </c>
      <c r="F5575" s="240" t="s">
        <v>45</v>
      </c>
      <c r="G5575" s="240" t="s">
        <v>46</v>
      </c>
      <c r="H5575" s="16">
        <v>51401</v>
      </c>
      <c r="I5575" s="82"/>
    </row>
    <row r="5576" spans="1:9" ht="24" customHeight="1">
      <c r="A5576" s="519" t="s">
        <v>4285</v>
      </c>
      <c r="B5576" s="14">
        <v>10.050000000000001</v>
      </c>
      <c r="C5576" s="239" t="s">
        <v>44</v>
      </c>
      <c r="D5576" s="240" t="s">
        <v>13</v>
      </c>
      <c r="E5576" s="240" t="s">
        <v>22</v>
      </c>
      <c r="F5576" s="240" t="s">
        <v>45</v>
      </c>
      <c r="G5576" s="240" t="s">
        <v>46</v>
      </c>
      <c r="H5576" s="16">
        <v>51401</v>
      </c>
      <c r="I5576" s="82"/>
    </row>
    <row r="5577" spans="1:9" ht="24" customHeight="1">
      <c r="A5577" s="519" t="s">
        <v>4285</v>
      </c>
      <c r="B5577" s="14">
        <v>10.050000000000001</v>
      </c>
      <c r="C5577" s="239" t="s">
        <v>44</v>
      </c>
      <c r="D5577" s="240" t="s">
        <v>13</v>
      </c>
      <c r="E5577" s="240" t="s">
        <v>22</v>
      </c>
      <c r="F5577" s="240" t="s">
        <v>45</v>
      </c>
      <c r="G5577" s="240" t="s">
        <v>46</v>
      </c>
      <c r="H5577" s="16">
        <v>51401</v>
      </c>
      <c r="I5577" s="82"/>
    </row>
    <row r="5578" spans="1:9" ht="24" customHeight="1">
      <c r="A5578" s="519" t="s">
        <v>4285</v>
      </c>
      <c r="B5578" s="14">
        <v>10.050000000000001</v>
      </c>
      <c r="C5578" s="239" t="s">
        <v>44</v>
      </c>
      <c r="D5578" s="240" t="s">
        <v>13</v>
      </c>
      <c r="E5578" s="240" t="s">
        <v>22</v>
      </c>
      <c r="F5578" s="240" t="s">
        <v>45</v>
      </c>
      <c r="G5578" s="240" t="s">
        <v>46</v>
      </c>
      <c r="H5578" s="16">
        <v>51401</v>
      </c>
      <c r="I5578" s="82"/>
    </row>
    <row r="5579" spans="1:9" ht="24" customHeight="1">
      <c r="A5579" s="519" t="s">
        <v>4285</v>
      </c>
      <c r="B5579" s="14">
        <v>10.050000000000001</v>
      </c>
      <c r="C5579" s="239" t="s">
        <v>44</v>
      </c>
      <c r="D5579" s="240" t="s">
        <v>13</v>
      </c>
      <c r="E5579" s="240" t="s">
        <v>22</v>
      </c>
      <c r="F5579" s="240" t="s">
        <v>45</v>
      </c>
      <c r="G5579" s="240" t="s">
        <v>46</v>
      </c>
      <c r="H5579" s="16">
        <v>51401</v>
      </c>
      <c r="I5579" s="82"/>
    </row>
    <row r="5580" spans="1:9" ht="24" customHeight="1">
      <c r="A5580" s="519" t="s">
        <v>4285</v>
      </c>
      <c r="B5580" s="14">
        <v>10.050000000000001</v>
      </c>
      <c r="C5580" s="239" t="s">
        <v>44</v>
      </c>
      <c r="D5580" s="240" t="s">
        <v>13</v>
      </c>
      <c r="E5580" s="240" t="s">
        <v>22</v>
      </c>
      <c r="F5580" s="240" t="s">
        <v>45</v>
      </c>
      <c r="G5580" s="240" t="s">
        <v>46</v>
      </c>
      <c r="H5580" s="16">
        <v>51401</v>
      </c>
      <c r="I5580" s="82"/>
    </row>
    <row r="5581" spans="1:9" ht="24" customHeight="1">
      <c r="A5581" s="519" t="s">
        <v>4285</v>
      </c>
      <c r="B5581" s="14">
        <v>10.050000000000001</v>
      </c>
      <c r="C5581" s="239" t="s">
        <v>44</v>
      </c>
      <c r="D5581" s="240" t="s">
        <v>13</v>
      </c>
      <c r="E5581" s="240" t="s">
        <v>22</v>
      </c>
      <c r="F5581" s="240" t="s">
        <v>45</v>
      </c>
      <c r="G5581" s="240" t="s">
        <v>46</v>
      </c>
      <c r="H5581" s="16">
        <v>51401</v>
      </c>
      <c r="I5581" s="82"/>
    </row>
    <row r="5582" spans="1:9" ht="27.75" customHeight="1">
      <c r="A5582" s="519" t="s">
        <v>1804</v>
      </c>
      <c r="B5582" s="14">
        <v>16.88</v>
      </c>
      <c r="C5582" s="241">
        <v>1</v>
      </c>
      <c r="D5582" s="240" t="s">
        <v>13</v>
      </c>
      <c r="E5582" s="240" t="s">
        <v>22</v>
      </c>
      <c r="F5582" s="240" t="s">
        <v>45</v>
      </c>
      <c r="G5582" s="240" t="s">
        <v>46</v>
      </c>
      <c r="H5582" s="16">
        <v>51401</v>
      </c>
      <c r="I5582" s="82"/>
    </row>
    <row r="5583" spans="1:9" ht="24.75" customHeight="1">
      <c r="A5583" s="519" t="s">
        <v>1805</v>
      </c>
      <c r="B5583" s="14">
        <v>17.96</v>
      </c>
      <c r="C5583" s="241">
        <v>1</v>
      </c>
      <c r="D5583" s="240" t="s">
        <v>13</v>
      </c>
      <c r="E5583" s="240" t="s">
        <v>22</v>
      </c>
      <c r="F5583" s="240" t="s">
        <v>45</v>
      </c>
      <c r="G5583" s="240" t="s">
        <v>46</v>
      </c>
      <c r="H5583" s="16">
        <v>51401</v>
      </c>
      <c r="I5583" s="82"/>
    </row>
    <row r="5584" spans="1:9" ht="24" customHeight="1">
      <c r="A5584" s="519" t="s">
        <v>1806</v>
      </c>
      <c r="B5584" s="14">
        <v>17.96</v>
      </c>
      <c r="C5584" s="239" t="s">
        <v>44</v>
      </c>
      <c r="D5584" s="240" t="s">
        <v>13</v>
      </c>
      <c r="E5584" s="240" t="s">
        <v>22</v>
      </c>
      <c r="F5584" s="240" t="s">
        <v>45</v>
      </c>
      <c r="G5584" s="240" t="s">
        <v>46</v>
      </c>
      <c r="H5584" s="16">
        <v>51401</v>
      </c>
      <c r="I5584" s="82"/>
    </row>
    <row r="5585" spans="1:9" ht="24" customHeight="1">
      <c r="A5585" s="519" t="s">
        <v>1806</v>
      </c>
      <c r="B5585" s="14">
        <v>17.96</v>
      </c>
      <c r="C5585" s="239" t="s">
        <v>44</v>
      </c>
      <c r="D5585" s="240" t="s">
        <v>13</v>
      </c>
      <c r="E5585" s="240" t="s">
        <v>22</v>
      </c>
      <c r="F5585" s="240" t="s">
        <v>45</v>
      </c>
      <c r="G5585" s="240" t="s">
        <v>46</v>
      </c>
      <c r="H5585" s="16">
        <v>51401</v>
      </c>
      <c r="I5585" s="82"/>
    </row>
    <row r="5586" spans="1:9" ht="24" customHeight="1">
      <c r="A5586" s="519" t="s">
        <v>1806</v>
      </c>
      <c r="B5586" s="14">
        <v>17.64</v>
      </c>
      <c r="C5586" s="241">
        <v>1</v>
      </c>
      <c r="D5586" s="240" t="s">
        <v>13</v>
      </c>
      <c r="E5586" s="240" t="s">
        <v>22</v>
      </c>
      <c r="F5586" s="240" t="s">
        <v>45</v>
      </c>
      <c r="G5586" s="240" t="s">
        <v>46</v>
      </c>
      <c r="H5586" s="16">
        <v>51401</v>
      </c>
      <c r="I5586" s="82"/>
    </row>
    <row r="5587" spans="1:9" ht="23.25" customHeight="1">
      <c r="A5587" s="519" t="s">
        <v>1807</v>
      </c>
      <c r="B5587" s="14">
        <v>16.32</v>
      </c>
      <c r="C5587" s="239" t="s">
        <v>44</v>
      </c>
      <c r="D5587" s="240" t="s">
        <v>13</v>
      </c>
      <c r="E5587" s="240" t="s">
        <v>22</v>
      </c>
      <c r="F5587" s="240" t="s">
        <v>45</v>
      </c>
      <c r="G5587" s="240" t="s">
        <v>46</v>
      </c>
      <c r="H5587" s="16">
        <v>51401</v>
      </c>
      <c r="I5587" s="82"/>
    </row>
    <row r="5588" spans="1:9" ht="23.25" customHeight="1">
      <c r="A5588" s="519" t="s">
        <v>1807</v>
      </c>
      <c r="B5588" s="14">
        <v>16.32</v>
      </c>
      <c r="C5588" s="239" t="s">
        <v>44</v>
      </c>
      <c r="D5588" s="240" t="s">
        <v>13</v>
      </c>
      <c r="E5588" s="240" t="s">
        <v>22</v>
      </c>
      <c r="F5588" s="240" t="s">
        <v>45</v>
      </c>
      <c r="G5588" s="240" t="s">
        <v>46</v>
      </c>
      <c r="H5588" s="16">
        <v>51401</v>
      </c>
      <c r="I5588" s="82"/>
    </row>
    <row r="5589" spans="1:9" ht="23.25" customHeight="1">
      <c r="A5589" s="519" t="s">
        <v>1807</v>
      </c>
      <c r="B5589" s="14">
        <v>16.32</v>
      </c>
      <c r="C5589" s="239" t="s">
        <v>44</v>
      </c>
      <c r="D5589" s="240" t="s">
        <v>13</v>
      </c>
      <c r="E5589" s="240" t="s">
        <v>22</v>
      </c>
      <c r="F5589" s="240" t="s">
        <v>45</v>
      </c>
      <c r="G5589" s="240" t="s">
        <v>46</v>
      </c>
      <c r="H5589" s="16">
        <v>51401</v>
      </c>
      <c r="I5589" s="82"/>
    </row>
    <row r="5590" spans="1:9" ht="23.25" customHeight="1">
      <c r="A5590" s="519" t="s">
        <v>1807</v>
      </c>
      <c r="B5590" s="14">
        <v>16.32</v>
      </c>
      <c r="C5590" s="241">
        <v>1</v>
      </c>
      <c r="D5590" s="240" t="s">
        <v>13</v>
      </c>
      <c r="E5590" s="240" t="s">
        <v>22</v>
      </c>
      <c r="F5590" s="240" t="s">
        <v>45</v>
      </c>
      <c r="G5590" s="240" t="s">
        <v>46</v>
      </c>
      <c r="H5590" s="16">
        <v>51401</v>
      </c>
      <c r="I5590" s="82"/>
    </row>
    <row r="5591" spans="1:9" ht="23.25" customHeight="1">
      <c r="A5591" s="519" t="s">
        <v>1807</v>
      </c>
      <c r="B5591" s="14">
        <v>16.32</v>
      </c>
      <c r="C5591" s="241">
        <v>1</v>
      </c>
      <c r="D5591" s="240" t="s">
        <v>13</v>
      </c>
      <c r="E5591" s="240" t="s">
        <v>22</v>
      </c>
      <c r="F5591" s="240" t="s">
        <v>45</v>
      </c>
      <c r="G5591" s="240" t="s">
        <v>46</v>
      </c>
      <c r="H5591" s="16">
        <v>51401</v>
      </c>
      <c r="I5591" s="82"/>
    </row>
    <row r="5592" spans="1:9" ht="23.25" customHeight="1">
      <c r="A5592" s="519" t="s">
        <v>1807</v>
      </c>
      <c r="B5592" s="14">
        <v>16.32</v>
      </c>
      <c r="C5592" s="241">
        <v>1</v>
      </c>
      <c r="D5592" s="240" t="s">
        <v>13</v>
      </c>
      <c r="E5592" s="240" t="s">
        <v>22</v>
      </c>
      <c r="F5592" s="240" t="s">
        <v>45</v>
      </c>
      <c r="G5592" s="240" t="s">
        <v>46</v>
      </c>
      <c r="H5592" s="16">
        <v>51401</v>
      </c>
      <c r="I5592" s="82"/>
    </row>
    <row r="5593" spans="1:9" ht="23.25" customHeight="1">
      <c r="A5593" s="519" t="s">
        <v>1807</v>
      </c>
      <c r="B5593" s="14">
        <v>16.32</v>
      </c>
      <c r="C5593" s="239" t="s">
        <v>44</v>
      </c>
      <c r="D5593" s="240" t="s">
        <v>13</v>
      </c>
      <c r="E5593" s="240" t="s">
        <v>22</v>
      </c>
      <c r="F5593" s="240" t="s">
        <v>45</v>
      </c>
      <c r="G5593" s="240" t="s">
        <v>46</v>
      </c>
      <c r="H5593" s="16">
        <v>51401</v>
      </c>
      <c r="I5593" s="82"/>
    </row>
    <row r="5594" spans="1:9" ht="23.25" customHeight="1">
      <c r="A5594" s="519" t="s">
        <v>1807</v>
      </c>
      <c r="B5594" s="14">
        <v>16.32</v>
      </c>
      <c r="C5594" s="241">
        <v>1</v>
      </c>
      <c r="D5594" s="240" t="s">
        <v>13</v>
      </c>
      <c r="E5594" s="240" t="s">
        <v>22</v>
      </c>
      <c r="F5594" s="240" t="s">
        <v>45</v>
      </c>
      <c r="G5594" s="240" t="s">
        <v>46</v>
      </c>
      <c r="H5594" s="16">
        <v>51401</v>
      </c>
      <c r="I5594" s="82"/>
    </row>
    <row r="5595" spans="1:9" ht="23.25" customHeight="1">
      <c r="A5595" s="519" t="s">
        <v>1808</v>
      </c>
      <c r="B5595" s="14">
        <v>14.39</v>
      </c>
      <c r="C5595" s="239" t="s">
        <v>44</v>
      </c>
      <c r="D5595" s="240" t="s">
        <v>13</v>
      </c>
      <c r="E5595" s="240" t="s">
        <v>22</v>
      </c>
      <c r="F5595" s="240" t="s">
        <v>45</v>
      </c>
      <c r="G5595" s="240" t="s">
        <v>46</v>
      </c>
      <c r="H5595" s="16">
        <v>51401</v>
      </c>
      <c r="I5595" s="82"/>
    </row>
    <row r="5596" spans="1:9" ht="23.25" customHeight="1">
      <c r="A5596" s="519" t="s">
        <v>1808</v>
      </c>
      <c r="B5596" s="14">
        <v>14.39</v>
      </c>
      <c r="C5596" s="239" t="s">
        <v>44</v>
      </c>
      <c r="D5596" s="240" t="s">
        <v>13</v>
      </c>
      <c r="E5596" s="240" t="s">
        <v>22</v>
      </c>
      <c r="F5596" s="240" t="s">
        <v>45</v>
      </c>
      <c r="G5596" s="240" t="s">
        <v>46</v>
      </c>
      <c r="H5596" s="16">
        <v>51401</v>
      </c>
      <c r="I5596" s="82"/>
    </row>
    <row r="5597" spans="1:9" ht="23.25" customHeight="1">
      <c r="A5597" s="519" t="s">
        <v>1808</v>
      </c>
      <c r="B5597" s="14">
        <v>14.39</v>
      </c>
      <c r="C5597" s="239" t="s">
        <v>44</v>
      </c>
      <c r="D5597" s="240" t="s">
        <v>13</v>
      </c>
      <c r="E5597" s="240" t="s">
        <v>22</v>
      </c>
      <c r="F5597" s="240" t="s">
        <v>45</v>
      </c>
      <c r="G5597" s="240" t="s">
        <v>46</v>
      </c>
      <c r="H5597" s="16">
        <v>51401</v>
      </c>
      <c r="I5597" s="82"/>
    </row>
    <row r="5598" spans="1:9" ht="23.25" customHeight="1">
      <c r="A5598" s="519" t="s">
        <v>4287</v>
      </c>
      <c r="B5598" s="14">
        <v>12.46</v>
      </c>
      <c r="C5598" s="239" t="s">
        <v>44</v>
      </c>
      <c r="D5598" s="240" t="s">
        <v>13</v>
      </c>
      <c r="E5598" s="240" t="s">
        <v>22</v>
      </c>
      <c r="F5598" s="240" t="s">
        <v>45</v>
      </c>
      <c r="G5598" s="240" t="s">
        <v>46</v>
      </c>
      <c r="H5598" s="16">
        <v>51401</v>
      </c>
      <c r="I5598" s="82"/>
    </row>
    <row r="5599" spans="1:9" ht="23.25" customHeight="1">
      <c r="A5599" s="519" t="s">
        <v>4287</v>
      </c>
      <c r="B5599" s="14">
        <v>12.46</v>
      </c>
      <c r="C5599" s="241">
        <v>1</v>
      </c>
      <c r="D5599" s="240" t="s">
        <v>13</v>
      </c>
      <c r="E5599" s="240" t="s">
        <v>22</v>
      </c>
      <c r="F5599" s="240" t="s">
        <v>45</v>
      </c>
      <c r="G5599" s="240" t="s">
        <v>46</v>
      </c>
      <c r="H5599" s="16">
        <v>51401</v>
      </c>
      <c r="I5599" s="82"/>
    </row>
    <row r="5600" spans="1:9" ht="23.25" customHeight="1">
      <c r="A5600" s="519" t="s">
        <v>4287</v>
      </c>
      <c r="B5600" s="14">
        <v>12.46</v>
      </c>
      <c r="C5600" s="239" t="s">
        <v>44</v>
      </c>
      <c r="D5600" s="240" t="s">
        <v>13</v>
      </c>
      <c r="E5600" s="240" t="s">
        <v>22</v>
      </c>
      <c r="F5600" s="240" t="s">
        <v>45</v>
      </c>
      <c r="G5600" s="240" t="s">
        <v>46</v>
      </c>
      <c r="H5600" s="16">
        <v>51401</v>
      </c>
      <c r="I5600" s="82"/>
    </row>
    <row r="5601" spans="1:9" ht="23.25" customHeight="1">
      <c r="A5601" s="519" t="s">
        <v>4286</v>
      </c>
      <c r="B5601" s="14">
        <v>10.050000000000001</v>
      </c>
      <c r="C5601" s="241">
        <v>1</v>
      </c>
      <c r="D5601" s="240" t="s">
        <v>13</v>
      </c>
      <c r="E5601" s="240" t="s">
        <v>22</v>
      </c>
      <c r="F5601" s="240" t="s">
        <v>45</v>
      </c>
      <c r="G5601" s="240" t="s">
        <v>46</v>
      </c>
      <c r="H5601" s="16">
        <v>51401</v>
      </c>
      <c r="I5601" s="82"/>
    </row>
    <row r="5602" spans="1:9" ht="23.25" customHeight="1">
      <c r="A5602" s="519" t="s">
        <v>4286</v>
      </c>
      <c r="B5602" s="14">
        <v>10.050000000000001</v>
      </c>
      <c r="C5602" s="241">
        <v>1</v>
      </c>
      <c r="D5602" s="240" t="s">
        <v>13</v>
      </c>
      <c r="E5602" s="240" t="s">
        <v>22</v>
      </c>
      <c r="F5602" s="240" t="s">
        <v>45</v>
      </c>
      <c r="G5602" s="240" t="s">
        <v>46</v>
      </c>
      <c r="H5602" s="16">
        <v>51401</v>
      </c>
      <c r="I5602" s="82"/>
    </row>
    <row r="5603" spans="1:9" ht="23.25" customHeight="1">
      <c r="A5603" s="519" t="s">
        <v>4286</v>
      </c>
      <c r="B5603" s="14">
        <v>10.050000000000001</v>
      </c>
      <c r="C5603" s="241">
        <v>1</v>
      </c>
      <c r="D5603" s="240" t="s">
        <v>13</v>
      </c>
      <c r="E5603" s="240" t="s">
        <v>22</v>
      </c>
      <c r="F5603" s="240" t="s">
        <v>45</v>
      </c>
      <c r="G5603" s="240" t="s">
        <v>46</v>
      </c>
      <c r="H5603" s="16">
        <v>51401</v>
      </c>
      <c r="I5603" s="82"/>
    </row>
    <row r="5604" spans="1:9" ht="23.25" customHeight="1">
      <c r="A5604" s="519" t="s">
        <v>4286</v>
      </c>
      <c r="B5604" s="14">
        <v>10.050000000000001</v>
      </c>
      <c r="C5604" s="241">
        <v>1</v>
      </c>
      <c r="D5604" s="240" t="s">
        <v>13</v>
      </c>
      <c r="E5604" s="240" t="s">
        <v>22</v>
      </c>
      <c r="F5604" s="240" t="s">
        <v>45</v>
      </c>
      <c r="G5604" s="240" t="s">
        <v>46</v>
      </c>
      <c r="H5604" s="16">
        <v>51401</v>
      </c>
      <c r="I5604" s="82"/>
    </row>
    <row r="5605" spans="1:9" ht="23.25" customHeight="1">
      <c r="A5605" s="519" t="s">
        <v>4286</v>
      </c>
      <c r="B5605" s="14">
        <v>10.050000000000001</v>
      </c>
      <c r="C5605" s="241">
        <v>1</v>
      </c>
      <c r="D5605" s="240" t="s">
        <v>13</v>
      </c>
      <c r="E5605" s="240" t="s">
        <v>22</v>
      </c>
      <c r="F5605" s="240" t="s">
        <v>45</v>
      </c>
      <c r="G5605" s="240" t="s">
        <v>46</v>
      </c>
      <c r="H5605" s="16">
        <v>51401</v>
      </c>
      <c r="I5605" s="82"/>
    </row>
    <row r="5606" spans="1:9" ht="25.5" customHeight="1">
      <c r="A5606" s="519" t="s">
        <v>4541</v>
      </c>
      <c r="B5606" s="14">
        <v>13.19</v>
      </c>
      <c r="C5606" s="241">
        <v>1</v>
      </c>
      <c r="D5606" s="240" t="s">
        <v>13</v>
      </c>
      <c r="E5606" s="240" t="s">
        <v>22</v>
      </c>
      <c r="F5606" s="240" t="s">
        <v>45</v>
      </c>
      <c r="G5606" s="240" t="s">
        <v>46</v>
      </c>
      <c r="H5606" s="16">
        <v>51401</v>
      </c>
      <c r="I5606" s="82"/>
    </row>
    <row r="5607" spans="1:9" ht="25.5" customHeight="1">
      <c r="A5607" s="519" t="s">
        <v>4286</v>
      </c>
      <c r="B5607" s="14">
        <v>10.050000000000001</v>
      </c>
      <c r="C5607" s="241">
        <v>1</v>
      </c>
      <c r="D5607" s="240" t="s">
        <v>13</v>
      </c>
      <c r="E5607" s="240" t="s">
        <v>22</v>
      </c>
      <c r="F5607" s="240" t="s">
        <v>45</v>
      </c>
      <c r="G5607" s="240" t="s">
        <v>46</v>
      </c>
      <c r="H5607" s="16">
        <v>51401</v>
      </c>
      <c r="I5607" s="82"/>
    </row>
    <row r="5608" spans="1:9" ht="25.5" customHeight="1">
      <c r="A5608" s="519" t="s">
        <v>1808</v>
      </c>
      <c r="B5608" s="14">
        <v>14.39</v>
      </c>
      <c r="C5608" s="241">
        <v>1</v>
      </c>
      <c r="D5608" s="240" t="s">
        <v>13</v>
      </c>
      <c r="E5608" s="240" t="s">
        <v>22</v>
      </c>
      <c r="F5608" s="240" t="s">
        <v>45</v>
      </c>
      <c r="G5608" s="240" t="s">
        <v>46</v>
      </c>
      <c r="H5608" s="16">
        <v>51401</v>
      </c>
      <c r="I5608" s="82"/>
    </row>
    <row r="5609" spans="1:9" ht="25.5" customHeight="1">
      <c r="A5609" s="519" t="s">
        <v>1808</v>
      </c>
      <c r="B5609" s="14">
        <v>14.39</v>
      </c>
      <c r="C5609" s="239" t="s">
        <v>44</v>
      </c>
      <c r="D5609" s="240" t="s">
        <v>13</v>
      </c>
      <c r="E5609" s="240" t="s">
        <v>22</v>
      </c>
      <c r="F5609" s="240" t="s">
        <v>45</v>
      </c>
      <c r="G5609" s="240" t="s">
        <v>46</v>
      </c>
      <c r="H5609" s="16">
        <v>51401</v>
      </c>
      <c r="I5609" s="82"/>
    </row>
    <row r="5610" spans="1:9" ht="24" customHeight="1">
      <c r="A5610" s="519" t="s">
        <v>1809</v>
      </c>
      <c r="B5610" s="14">
        <v>10.050000000000001</v>
      </c>
      <c r="C5610" s="241">
        <v>1</v>
      </c>
      <c r="D5610" s="240" t="s">
        <v>13</v>
      </c>
      <c r="E5610" s="240" t="s">
        <v>22</v>
      </c>
      <c r="F5610" s="240" t="s">
        <v>45</v>
      </c>
      <c r="G5610" s="240" t="s">
        <v>46</v>
      </c>
      <c r="H5610" s="16">
        <v>51401</v>
      </c>
      <c r="I5610" s="82"/>
    </row>
    <row r="5611" spans="1:9" ht="23.25" customHeight="1">
      <c r="A5611" s="519" t="s">
        <v>4288</v>
      </c>
      <c r="B5611" s="14">
        <v>16.32</v>
      </c>
      <c r="C5611" s="239" t="s">
        <v>44</v>
      </c>
      <c r="D5611" s="240" t="s">
        <v>13</v>
      </c>
      <c r="E5611" s="240" t="s">
        <v>22</v>
      </c>
      <c r="F5611" s="240" t="s">
        <v>45</v>
      </c>
      <c r="G5611" s="240" t="s">
        <v>46</v>
      </c>
      <c r="H5611" s="16">
        <v>51401</v>
      </c>
      <c r="I5611" s="82"/>
    </row>
    <row r="5612" spans="1:9" ht="24" customHeight="1">
      <c r="A5612" s="519" t="s">
        <v>1811</v>
      </c>
      <c r="B5612" s="14">
        <v>18.68</v>
      </c>
      <c r="C5612" s="239" t="s">
        <v>44</v>
      </c>
      <c r="D5612" s="240" t="s">
        <v>13</v>
      </c>
      <c r="E5612" s="240" t="s">
        <v>22</v>
      </c>
      <c r="F5612" s="240" t="s">
        <v>45</v>
      </c>
      <c r="G5612" s="240" t="s">
        <v>46</v>
      </c>
      <c r="H5612" s="16">
        <v>51401</v>
      </c>
      <c r="I5612" s="82"/>
    </row>
    <row r="5613" spans="1:9" ht="23.25" customHeight="1">
      <c r="A5613" s="519" t="s">
        <v>1812</v>
      </c>
      <c r="B5613" s="14">
        <v>19.87</v>
      </c>
      <c r="C5613" s="241">
        <v>1</v>
      </c>
      <c r="D5613" s="240" t="s">
        <v>13</v>
      </c>
      <c r="E5613" s="240" t="s">
        <v>22</v>
      </c>
      <c r="F5613" s="240" t="s">
        <v>45</v>
      </c>
      <c r="G5613" s="240" t="s">
        <v>46</v>
      </c>
      <c r="H5613" s="16">
        <v>51401</v>
      </c>
      <c r="I5613" s="82"/>
    </row>
    <row r="5614" spans="1:9" ht="24.75" customHeight="1">
      <c r="A5614" s="206" t="s">
        <v>1813</v>
      </c>
      <c r="B5614" s="14">
        <v>17.96</v>
      </c>
      <c r="C5614" s="241">
        <v>1</v>
      </c>
      <c r="D5614" s="240" t="s">
        <v>13</v>
      </c>
      <c r="E5614" s="240" t="s">
        <v>22</v>
      </c>
      <c r="F5614" s="240" t="s">
        <v>45</v>
      </c>
      <c r="G5614" s="240" t="s">
        <v>46</v>
      </c>
      <c r="H5614" s="16">
        <v>51401</v>
      </c>
      <c r="I5614" s="82"/>
    </row>
    <row r="5615" spans="1:9" ht="18" customHeight="1">
      <c r="A5615" s="208" t="s">
        <v>1814</v>
      </c>
      <c r="B5615" s="14">
        <v>13.19</v>
      </c>
      <c r="C5615" s="241">
        <v>1</v>
      </c>
      <c r="D5615" s="240" t="s">
        <v>13</v>
      </c>
      <c r="E5615" s="240" t="s">
        <v>22</v>
      </c>
      <c r="F5615" s="240" t="s">
        <v>45</v>
      </c>
      <c r="G5615" s="240" t="s">
        <v>46</v>
      </c>
      <c r="H5615" s="16">
        <v>51401</v>
      </c>
      <c r="I5615" s="82"/>
    </row>
    <row r="5616" spans="1:9" ht="17.25" customHeight="1">
      <c r="A5616" s="208" t="s">
        <v>1814</v>
      </c>
      <c r="B5616" s="14">
        <v>14.39</v>
      </c>
      <c r="C5616" s="239" t="s">
        <v>44</v>
      </c>
      <c r="D5616" s="240" t="s">
        <v>13</v>
      </c>
      <c r="E5616" s="240" t="s">
        <v>22</v>
      </c>
      <c r="F5616" s="240" t="s">
        <v>45</v>
      </c>
      <c r="G5616" s="240" t="s">
        <v>46</v>
      </c>
      <c r="H5616" s="16">
        <v>51401</v>
      </c>
      <c r="I5616" s="82"/>
    </row>
    <row r="5617" spans="1:9" ht="29.25" customHeight="1">
      <c r="A5617" s="206" t="s">
        <v>1815</v>
      </c>
      <c r="B5617" s="14">
        <v>17.96</v>
      </c>
      <c r="C5617" s="239" t="s">
        <v>44</v>
      </c>
      <c r="D5617" s="240" t="s">
        <v>13</v>
      </c>
      <c r="E5617" s="240" t="s">
        <v>22</v>
      </c>
      <c r="F5617" s="240" t="s">
        <v>45</v>
      </c>
      <c r="G5617" s="240" t="s">
        <v>46</v>
      </c>
      <c r="H5617" s="16">
        <v>51401</v>
      </c>
      <c r="I5617" s="82"/>
    </row>
    <row r="5618" spans="1:9" ht="27">
      <c r="A5618" s="206" t="s">
        <v>1816</v>
      </c>
      <c r="B5618" s="14">
        <v>17.96</v>
      </c>
      <c r="C5618" s="239" t="s">
        <v>44</v>
      </c>
      <c r="D5618" s="240" t="s">
        <v>13</v>
      </c>
      <c r="E5618" s="240" t="s">
        <v>22</v>
      </c>
      <c r="F5618" s="240" t="s">
        <v>45</v>
      </c>
      <c r="G5618" s="240" t="s">
        <v>46</v>
      </c>
      <c r="H5618" s="16">
        <v>51401</v>
      </c>
      <c r="I5618" s="82"/>
    </row>
    <row r="5619" spans="1:9" ht="25.5" customHeight="1">
      <c r="A5619" s="206" t="s">
        <v>1817</v>
      </c>
      <c r="B5619" s="14">
        <v>11.26</v>
      </c>
      <c r="C5619" s="239" t="s">
        <v>44</v>
      </c>
      <c r="D5619" s="240" t="s">
        <v>13</v>
      </c>
      <c r="E5619" s="240" t="s">
        <v>22</v>
      </c>
      <c r="F5619" s="240" t="s">
        <v>45</v>
      </c>
      <c r="G5619" s="240" t="s">
        <v>46</v>
      </c>
      <c r="H5619" s="16">
        <v>51401</v>
      </c>
      <c r="I5619" s="82"/>
    </row>
    <row r="5620" spans="1:9" ht="25.5" customHeight="1">
      <c r="A5620" s="206" t="s">
        <v>4290</v>
      </c>
      <c r="B5620" s="14">
        <v>16.88</v>
      </c>
      <c r="C5620" s="241">
        <v>1</v>
      </c>
      <c r="D5620" s="240" t="s">
        <v>13</v>
      </c>
      <c r="E5620" s="240" t="s">
        <v>22</v>
      </c>
      <c r="F5620" s="240" t="s">
        <v>45</v>
      </c>
      <c r="G5620" s="240" t="s">
        <v>46</v>
      </c>
      <c r="H5620" s="16">
        <v>51401</v>
      </c>
      <c r="I5620" s="82"/>
    </row>
    <row r="5621" spans="1:9" ht="16.5" customHeight="1">
      <c r="A5621" s="85" t="s">
        <v>2276</v>
      </c>
      <c r="B5621" s="14">
        <v>19.77</v>
      </c>
      <c r="C5621" s="239" t="s">
        <v>44</v>
      </c>
      <c r="D5621" s="240" t="s">
        <v>13</v>
      </c>
      <c r="E5621" s="240" t="s">
        <v>22</v>
      </c>
      <c r="F5621" s="240" t="s">
        <v>45</v>
      </c>
      <c r="G5621" s="240" t="s">
        <v>46</v>
      </c>
      <c r="H5621" s="16">
        <v>51401</v>
      </c>
      <c r="I5621" s="82"/>
    </row>
    <row r="5622" spans="1:9" ht="27.75" customHeight="1">
      <c r="A5622" s="85" t="s">
        <v>1818</v>
      </c>
      <c r="B5622" s="14">
        <v>18.03</v>
      </c>
      <c r="C5622" s="239" t="s">
        <v>44</v>
      </c>
      <c r="D5622" s="240" t="s">
        <v>13</v>
      </c>
      <c r="E5622" s="240" t="s">
        <v>22</v>
      </c>
      <c r="F5622" s="240" t="s">
        <v>45</v>
      </c>
      <c r="G5622" s="240" t="s">
        <v>46</v>
      </c>
      <c r="H5622" s="16">
        <v>51401</v>
      </c>
      <c r="I5622" s="82"/>
    </row>
    <row r="5623" spans="1:9" ht="27">
      <c r="A5623" s="85" t="s">
        <v>1819</v>
      </c>
      <c r="B5623" s="14">
        <v>14.39</v>
      </c>
      <c r="C5623" s="241">
        <v>1</v>
      </c>
      <c r="D5623" s="240" t="s">
        <v>13</v>
      </c>
      <c r="E5623" s="240" t="s">
        <v>22</v>
      </c>
      <c r="F5623" s="240" t="s">
        <v>45</v>
      </c>
      <c r="G5623" s="240" t="s">
        <v>46</v>
      </c>
      <c r="H5623" s="16">
        <v>51401</v>
      </c>
      <c r="I5623" s="82"/>
    </row>
    <row r="5624" spans="1:9" ht="24" customHeight="1">
      <c r="A5624" s="85" t="s">
        <v>1820</v>
      </c>
      <c r="B5624" s="14">
        <v>18.03</v>
      </c>
      <c r="C5624" s="239" t="s">
        <v>44</v>
      </c>
      <c r="D5624" s="240" t="s">
        <v>13</v>
      </c>
      <c r="E5624" s="240" t="s">
        <v>22</v>
      </c>
      <c r="F5624" s="240" t="s">
        <v>45</v>
      </c>
      <c r="G5624" s="240" t="s">
        <v>46</v>
      </c>
      <c r="H5624" s="16">
        <v>51401</v>
      </c>
      <c r="I5624" s="82"/>
    </row>
    <row r="5625" spans="1:9" ht="24.75" customHeight="1">
      <c r="A5625" s="85" t="s">
        <v>1821</v>
      </c>
      <c r="B5625" s="14">
        <v>21.09</v>
      </c>
      <c r="C5625" s="239" t="s">
        <v>44</v>
      </c>
      <c r="D5625" s="240" t="s">
        <v>13</v>
      </c>
      <c r="E5625" s="240" t="s">
        <v>22</v>
      </c>
      <c r="F5625" s="240" t="s">
        <v>45</v>
      </c>
      <c r="G5625" s="240" t="s">
        <v>46</v>
      </c>
      <c r="H5625" s="16">
        <v>51401</v>
      </c>
      <c r="I5625" s="82"/>
    </row>
    <row r="5626" spans="1:9" ht="24.75" customHeight="1">
      <c r="A5626" s="85" t="s">
        <v>1822</v>
      </c>
      <c r="B5626" s="14">
        <v>16.88</v>
      </c>
      <c r="C5626" s="239" t="s">
        <v>44</v>
      </c>
      <c r="D5626" s="240" t="s">
        <v>13</v>
      </c>
      <c r="E5626" s="240" t="s">
        <v>22</v>
      </c>
      <c r="F5626" s="240" t="s">
        <v>45</v>
      </c>
      <c r="G5626" s="240" t="s">
        <v>46</v>
      </c>
      <c r="H5626" s="16">
        <v>51401</v>
      </c>
      <c r="I5626" s="82"/>
    </row>
    <row r="5627" spans="1:9" ht="17.25" customHeight="1">
      <c r="A5627" s="85" t="s">
        <v>4291</v>
      </c>
      <c r="B5627" s="14">
        <v>12.46</v>
      </c>
      <c r="C5627" s="239" t="s">
        <v>44</v>
      </c>
      <c r="D5627" s="240" t="s">
        <v>13</v>
      </c>
      <c r="E5627" s="240" t="s">
        <v>22</v>
      </c>
      <c r="F5627" s="240" t="s">
        <v>45</v>
      </c>
      <c r="G5627" s="240" t="s">
        <v>46</v>
      </c>
      <c r="H5627" s="16">
        <v>51401</v>
      </c>
      <c r="I5627" s="82"/>
    </row>
    <row r="5628" spans="1:9" ht="17.25" customHeight="1">
      <c r="A5628" s="208" t="s">
        <v>1823</v>
      </c>
      <c r="B5628" s="14">
        <v>16.489999999999998</v>
      </c>
      <c r="C5628" s="239" t="s">
        <v>44</v>
      </c>
      <c r="D5628" s="240" t="s">
        <v>13</v>
      </c>
      <c r="E5628" s="240" t="s">
        <v>22</v>
      </c>
      <c r="F5628" s="240" t="s">
        <v>45</v>
      </c>
      <c r="G5628" s="240" t="s">
        <v>46</v>
      </c>
      <c r="H5628" s="16">
        <v>51401</v>
      </c>
      <c r="I5628" s="82"/>
    </row>
    <row r="5629" spans="1:9" ht="17.25" customHeight="1">
      <c r="A5629" s="206" t="s">
        <v>1824</v>
      </c>
      <c r="B5629" s="14">
        <v>12.05</v>
      </c>
      <c r="C5629" s="239" t="s">
        <v>44</v>
      </c>
      <c r="D5629" s="240" t="s">
        <v>13</v>
      </c>
      <c r="E5629" s="240" t="s">
        <v>22</v>
      </c>
      <c r="F5629" s="240" t="s">
        <v>45</v>
      </c>
      <c r="G5629" s="240" t="s">
        <v>46</v>
      </c>
      <c r="H5629" s="16">
        <v>51401</v>
      </c>
      <c r="I5629" s="82"/>
    </row>
    <row r="5630" spans="1:9" ht="26.25" customHeight="1">
      <c r="A5630" s="206" t="s">
        <v>4289</v>
      </c>
      <c r="B5630" s="14">
        <v>14.39</v>
      </c>
      <c r="C5630" s="239" t="s">
        <v>44</v>
      </c>
      <c r="D5630" s="240" t="s">
        <v>13</v>
      </c>
      <c r="E5630" s="240" t="s">
        <v>22</v>
      </c>
      <c r="F5630" s="240" t="s">
        <v>45</v>
      </c>
      <c r="G5630" s="240" t="s">
        <v>46</v>
      </c>
      <c r="H5630" s="16">
        <v>51401</v>
      </c>
      <c r="I5630" s="82"/>
    </row>
    <row r="5631" spans="1:9" ht="25.5" customHeight="1">
      <c r="A5631" s="206" t="s">
        <v>4292</v>
      </c>
      <c r="B5631" s="14">
        <v>10.050000000000001</v>
      </c>
      <c r="C5631" s="239" t="s">
        <v>44</v>
      </c>
      <c r="D5631" s="240" t="s">
        <v>13</v>
      </c>
      <c r="E5631" s="240" t="s">
        <v>22</v>
      </c>
      <c r="F5631" s="240" t="s">
        <v>45</v>
      </c>
      <c r="G5631" s="240" t="s">
        <v>46</v>
      </c>
      <c r="H5631" s="16">
        <v>51401</v>
      </c>
      <c r="I5631" s="83">
        <f>B5529+B5530+B5534+B5535+B5536+B5537+B5538+B5539+B5541+B5542+B5543+B5545+B5546+B5605+B5547+B5548+B5549+B5550+B5551+B5552+B5553+B5554+B5555+B5556+B5557+B5558+B5559+B5560+B5561+B5562+B5563+B5564+B5565+B5566+B5567+B5568+B5569+B5570+B5571+B5582+B5583+B5584+B5585+B5586+B5587+B5589+B5590+B5591+B5592+B5593+B5594+B5595+B5599+B5600+B5601+B5603+B5604+B5606+B5607+B5609+B5610+B5611+B5612+B5613+B5617+B5620+B5622+B5623+B5624+B5626+B5627+B5631+B5540+B5598+B5597+B5596+B5619+B5618+B5572+B5602+B5616+B5625+B5533+B5573+B5628+B5544+B5588+B5608+B5614+B5615+B5531+B5532+B5574+B5575+B5576+B5577+B5578+B5579+B5580+B5581+B5621+B5629+B5630</f>
        <v>1506.2800000000007</v>
      </c>
    </row>
    <row r="5632" spans="1:9" ht="19.5" customHeight="1">
      <c r="A5632" s="206" t="s">
        <v>1825</v>
      </c>
      <c r="B5632" s="14">
        <v>11.25</v>
      </c>
      <c r="C5632" s="241">
        <v>1</v>
      </c>
      <c r="D5632" s="240" t="s">
        <v>13</v>
      </c>
      <c r="E5632" s="240" t="s">
        <v>22</v>
      </c>
      <c r="F5632" s="240" t="s">
        <v>45</v>
      </c>
      <c r="G5632" s="240" t="s">
        <v>46</v>
      </c>
      <c r="H5632" s="16">
        <v>51401</v>
      </c>
      <c r="I5632" s="82"/>
    </row>
    <row r="5633" spans="1:9" ht="24.75" customHeight="1">
      <c r="A5633" s="206" t="s">
        <v>4378</v>
      </c>
      <c r="B5633" s="14">
        <v>9.2799999999999994</v>
      </c>
      <c r="C5633" s="241">
        <v>1</v>
      </c>
      <c r="D5633" s="240" t="s">
        <v>13</v>
      </c>
      <c r="E5633" s="240" t="s">
        <v>22</v>
      </c>
      <c r="F5633" s="240" t="s">
        <v>45</v>
      </c>
      <c r="G5633" s="240" t="s">
        <v>46</v>
      </c>
      <c r="H5633" s="16">
        <v>51401</v>
      </c>
      <c r="I5633" s="82"/>
    </row>
    <row r="5634" spans="1:9" ht="24.75" customHeight="1">
      <c r="A5634" s="206" t="s">
        <v>4379</v>
      </c>
      <c r="B5634" s="14">
        <v>6.15</v>
      </c>
      <c r="C5634" s="241">
        <v>1</v>
      </c>
      <c r="D5634" s="240" t="s">
        <v>13</v>
      </c>
      <c r="E5634" s="240" t="s">
        <v>22</v>
      </c>
      <c r="F5634" s="240" t="s">
        <v>45</v>
      </c>
      <c r="G5634" s="240" t="s">
        <v>46</v>
      </c>
      <c r="H5634" s="16">
        <v>51401</v>
      </c>
      <c r="I5634" s="82"/>
    </row>
    <row r="5635" spans="1:9" ht="24.75" customHeight="1">
      <c r="A5635" s="206" t="s">
        <v>1826</v>
      </c>
      <c r="B5635" s="14">
        <v>7.88</v>
      </c>
      <c r="C5635" s="241">
        <v>1</v>
      </c>
      <c r="D5635" s="240" t="s">
        <v>13</v>
      </c>
      <c r="E5635" s="240" t="s">
        <v>22</v>
      </c>
      <c r="F5635" s="240" t="s">
        <v>45</v>
      </c>
      <c r="G5635" s="240" t="s">
        <v>46</v>
      </c>
      <c r="H5635" s="16">
        <v>51401</v>
      </c>
      <c r="I5635" s="82"/>
    </row>
    <row r="5636" spans="1:9" ht="24.75" customHeight="1">
      <c r="A5636" s="206" t="s">
        <v>1827</v>
      </c>
      <c r="B5636" s="14">
        <v>9.4700000000000006</v>
      </c>
      <c r="C5636" s="241">
        <v>1</v>
      </c>
      <c r="D5636" s="240" t="s">
        <v>13</v>
      </c>
      <c r="E5636" s="240" t="s">
        <v>22</v>
      </c>
      <c r="F5636" s="240" t="s">
        <v>45</v>
      </c>
      <c r="G5636" s="240" t="s">
        <v>46</v>
      </c>
      <c r="H5636" s="16">
        <v>51401</v>
      </c>
      <c r="I5636" s="82"/>
    </row>
    <row r="5637" spans="1:9" ht="24.75" customHeight="1">
      <c r="A5637" s="206" t="s">
        <v>1827</v>
      </c>
      <c r="B5637" s="14">
        <v>9.27</v>
      </c>
      <c r="C5637" s="241">
        <v>1</v>
      </c>
      <c r="D5637" s="240" t="s">
        <v>13</v>
      </c>
      <c r="E5637" s="240" t="s">
        <v>22</v>
      </c>
      <c r="F5637" s="240" t="s">
        <v>45</v>
      </c>
      <c r="G5637" s="240" t="s">
        <v>46</v>
      </c>
      <c r="H5637" s="16">
        <v>51401</v>
      </c>
      <c r="I5637" s="82"/>
    </row>
    <row r="5638" spans="1:9" ht="24.75" customHeight="1">
      <c r="A5638" s="206" t="s">
        <v>1828</v>
      </c>
      <c r="B5638" s="14">
        <v>7.62</v>
      </c>
      <c r="C5638" s="241">
        <v>1</v>
      </c>
      <c r="D5638" s="240" t="s">
        <v>13</v>
      </c>
      <c r="E5638" s="240" t="s">
        <v>22</v>
      </c>
      <c r="F5638" s="240" t="s">
        <v>45</v>
      </c>
      <c r="G5638" s="240" t="s">
        <v>46</v>
      </c>
      <c r="H5638" s="16">
        <v>51401</v>
      </c>
      <c r="I5638" s="82"/>
    </row>
    <row r="5639" spans="1:9" ht="24.75" customHeight="1">
      <c r="A5639" s="206" t="s">
        <v>1828</v>
      </c>
      <c r="B5639" s="14">
        <v>7.62</v>
      </c>
      <c r="C5639" s="241">
        <v>1</v>
      </c>
      <c r="D5639" s="240" t="s">
        <v>13</v>
      </c>
      <c r="E5639" s="240" t="s">
        <v>22</v>
      </c>
      <c r="F5639" s="240" t="s">
        <v>45</v>
      </c>
      <c r="G5639" s="240" t="s">
        <v>46</v>
      </c>
      <c r="H5639" s="16">
        <v>51401</v>
      </c>
      <c r="I5639" s="82"/>
    </row>
    <row r="5640" spans="1:9" ht="24.75" customHeight="1">
      <c r="A5640" s="206" t="s">
        <v>1829</v>
      </c>
      <c r="B5640" s="14">
        <v>6.72</v>
      </c>
      <c r="C5640" s="241">
        <v>1</v>
      </c>
      <c r="D5640" s="240" t="s">
        <v>13</v>
      </c>
      <c r="E5640" s="240" t="s">
        <v>22</v>
      </c>
      <c r="F5640" s="240" t="s">
        <v>45</v>
      </c>
      <c r="G5640" s="240" t="s">
        <v>46</v>
      </c>
      <c r="H5640" s="16">
        <v>51401</v>
      </c>
      <c r="I5640" s="82"/>
    </row>
    <row r="5641" spans="1:9" ht="24.75" customHeight="1">
      <c r="A5641" s="206" t="s">
        <v>1829</v>
      </c>
      <c r="B5641" s="14">
        <v>5.59</v>
      </c>
      <c r="C5641" s="241">
        <v>1</v>
      </c>
      <c r="D5641" s="240" t="s">
        <v>13</v>
      </c>
      <c r="E5641" s="240" t="s">
        <v>22</v>
      </c>
      <c r="F5641" s="240" t="s">
        <v>45</v>
      </c>
      <c r="G5641" s="240" t="s">
        <v>46</v>
      </c>
      <c r="H5641" s="16">
        <v>51401</v>
      </c>
      <c r="I5641" s="82"/>
    </row>
    <row r="5642" spans="1:9" ht="24.75" customHeight="1">
      <c r="A5642" s="206" t="s">
        <v>1830</v>
      </c>
      <c r="B5642" s="14">
        <v>8.99</v>
      </c>
      <c r="C5642" s="241">
        <v>1</v>
      </c>
      <c r="D5642" s="240" t="s">
        <v>13</v>
      </c>
      <c r="E5642" s="240" t="s">
        <v>22</v>
      </c>
      <c r="F5642" s="240" t="s">
        <v>45</v>
      </c>
      <c r="G5642" s="240" t="s">
        <v>46</v>
      </c>
      <c r="H5642" s="16">
        <v>51401</v>
      </c>
      <c r="I5642" s="82"/>
    </row>
    <row r="5643" spans="1:9" ht="24.75" customHeight="1">
      <c r="A5643" s="206" t="s">
        <v>1830</v>
      </c>
      <c r="B5643" s="14">
        <v>8.99</v>
      </c>
      <c r="C5643" s="241">
        <v>1</v>
      </c>
      <c r="D5643" s="240" t="s">
        <v>13</v>
      </c>
      <c r="E5643" s="240" t="s">
        <v>22</v>
      </c>
      <c r="F5643" s="240" t="s">
        <v>45</v>
      </c>
      <c r="G5643" s="240" t="s">
        <v>46</v>
      </c>
      <c r="H5643" s="16">
        <v>51401</v>
      </c>
      <c r="I5643" s="82"/>
    </row>
    <row r="5644" spans="1:9" ht="24.75" customHeight="1">
      <c r="A5644" s="206" t="s">
        <v>1830</v>
      </c>
      <c r="B5644" s="14">
        <v>8.4600000000000009</v>
      </c>
      <c r="C5644" s="241">
        <v>1</v>
      </c>
      <c r="D5644" s="240" t="s">
        <v>13</v>
      </c>
      <c r="E5644" s="240" t="s">
        <v>22</v>
      </c>
      <c r="F5644" s="240" t="s">
        <v>45</v>
      </c>
      <c r="G5644" s="240" t="s">
        <v>46</v>
      </c>
      <c r="H5644" s="16">
        <v>51401</v>
      </c>
      <c r="I5644" s="82"/>
    </row>
    <row r="5645" spans="1:9" ht="24.75" customHeight="1">
      <c r="A5645" s="206" t="s">
        <v>4380</v>
      </c>
      <c r="B5645" s="14">
        <v>6.72</v>
      </c>
      <c r="C5645" s="241">
        <v>1</v>
      </c>
      <c r="D5645" s="240" t="s">
        <v>13</v>
      </c>
      <c r="E5645" s="240" t="s">
        <v>22</v>
      </c>
      <c r="F5645" s="240" t="s">
        <v>45</v>
      </c>
      <c r="G5645" s="240" t="s">
        <v>46</v>
      </c>
      <c r="H5645" s="16">
        <v>51401</v>
      </c>
      <c r="I5645" s="82"/>
    </row>
    <row r="5646" spans="1:9" ht="24.75" customHeight="1">
      <c r="A5646" s="206" t="s">
        <v>4380</v>
      </c>
      <c r="B5646" s="14">
        <v>6.72</v>
      </c>
      <c r="C5646" s="241">
        <v>1</v>
      </c>
      <c r="D5646" s="240" t="s">
        <v>13</v>
      </c>
      <c r="E5646" s="240" t="s">
        <v>22</v>
      </c>
      <c r="F5646" s="240" t="s">
        <v>45</v>
      </c>
      <c r="G5646" s="240" t="s">
        <v>46</v>
      </c>
      <c r="H5646" s="16">
        <v>51401</v>
      </c>
      <c r="I5646" s="82"/>
    </row>
    <row r="5647" spans="1:9" ht="24.75" customHeight="1">
      <c r="A5647" s="206" t="s">
        <v>1831</v>
      </c>
      <c r="B5647" s="14">
        <v>7.28</v>
      </c>
      <c r="C5647" s="241">
        <v>1</v>
      </c>
      <c r="D5647" s="240" t="s">
        <v>13</v>
      </c>
      <c r="E5647" s="240" t="s">
        <v>22</v>
      </c>
      <c r="F5647" s="240" t="s">
        <v>45</v>
      </c>
      <c r="G5647" s="240" t="s">
        <v>46</v>
      </c>
      <c r="H5647" s="16">
        <v>51401</v>
      </c>
      <c r="I5647" s="82"/>
    </row>
    <row r="5648" spans="1:9" ht="24.75" customHeight="1">
      <c r="A5648" s="206" t="s">
        <v>4381</v>
      </c>
      <c r="B5648" s="14">
        <v>5.59</v>
      </c>
      <c r="C5648" s="241">
        <v>1</v>
      </c>
      <c r="D5648" s="240" t="s">
        <v>13</v>
      </c>
      <c r="E5648" s="240" t="s">
        <v>22</v>
      </c>
      <c r="F5648" s="240" t="s">
        <v>45</v>
      </c>
      <c r="G5648" s="240" t="s">
        <v>46</v>
      </c>
      <c r="H5648" s="16">
        <v>51401</v>
      </c>
      <c r="I5648" s="82"/>
    </row>
    <row r="5649" spans="1:9" ht="24.75" customHeight="1">
      <c r="A5649" s="206" t="s">
        <v>1832</v>
      </c>
      <c r="B5649" s="14">
        <v>5.63</v>
      </c>
      <c r="C5649" s="241">
        <v>1</v>
      </c>
      <c r="D5649" s="240" t="s">
        <v>13</v>
      </c>
      <c r="E5649" s="240" t="s">
        <v>22</v>
      </c>
      <c r="F5649" s="240" t="s">
        <v>45</v>
      </c>
      <c r="G5649" s="240" t="s">
        <v>46</v>
      </c>
      <c r="H5649" s="16">
        <v>51401</v>
      </c>
      <c r="I5649" s="82"/>
    </row>
    <row r="5650" spans="1:9" ht="24.75" customHeight="1">
      <c r="A5650" s="206" t="s">
        <v>1833</v>
      </c>
      <c r="B5650" s="14">
        <v>7.62</v>
      </c>
      <c r="C5650" s="241">
        <v>1</v>
      </c>
      <c r="D5650" s="240" t="s">
        <v>13</v>
      </c>
      <c r="E5650" s="240" t="s">
        <v>22</v>
      </c>
      <c r="F5650" s="240" t="s">
        <v>45</v>
      </c>
      <c r="G5650" s="240" t="s">
        <v>46</v>
      </c>
      <c r="H5650" s="16">
        <v>51401</v>
      </c>
      <c r="I5650" s="82"/>
    </row>
    <row r="5651" spans="1:9" ht="25.5" customHeight="1">
      <c r="A5651" s="206" t="s">
        <v>1834</v>
      </c>
      <c r="B5651" s="14">
        <v>6.15</v>
      </c>
      <c r="C5651" s="241">
        <v>1</v>
      </c>
      <c r="D5651" s="240" t="s">
        <v>13</v>
      </c>
      <c r="E5651" s="240" t="s">
        <v>22</v>
      </c>
      <c r="F5651" s="240" t="s">
        <v>45</v>
      </c>
      <c r="G5651" s="240" t="s">
        <v>46</v>
      </c>
      <c r="H5651" s="16">
        <v>51401</v>
      </c>
      <c r="I5651" s="82"/>
    </row>
    <row r="5652" spans="1:9" ht="15" customHeight="1">
      <c r="A5652" s="208" t="s">
        <v>1835</v>
      </c>
      <c r="B5652" s="14">
        <v>8.3800000000000008</v>
      </c>
      <c r="C5652" s="241">
        <v>1</v>
      </c>
      <c r="D5652" s="240" t="s">
        <v>13</v>
      </c>
      <c r="E5652" s="240" t="s">
        <v>22</v>
      </c>
      <c r="F5652" s="240" t="s">
        <v>45</v>
      </c>
      <c r="G5652" s="240" t="s">
        <v>46</v>
      </c>
      <c r="H5652" s="16">
        <v>51401</v>
      </c>
      <c r="I5652" s="82"/>
    </row>
    <row r="5653" spans="1:9">
      <c r="A5653" s="208" t="s">
        <v>1835</v>
      </c>
      <c r="B5653" s="14">
        <v>8.3800000000000008</v>
      </c>
      <c r="C5653" s="241">
        <v>1</v>
      </c>
      <c r="D5653" s="240" t="s">
        <v>13</v>
      </c>
      <c r="E5653" s="240" t="s">
        <v>22</v>
      </c>
      <c r="F5653" s="240" t="s">
        <v>45</v>
      </c>
      <c r="G5653" s="240" t="s">
        <v>46</v>
      </c>
      <c r="H5653" s="16">
        <v>51401</v>
      </c>
      <c r="I5653" s="82"/>
    </row>
    <row r="5654" spans="1:9">
      <c r="A5654" s="208" t="s">
        <v>1835</v>
      </c>
      <c r="B5654" s="14">
        <v>8.3800000000000008</v>
      </c>
      <c r="C5654" s="241">
        <v>1</v>
      </c>
      <c r="D5654" s="240" t="s">
        <v>13</v>
      </c>
      <c r="E5654" s="240" t="s">
        <v>22</v>
      </c>
      <c r="F5654" s="240" t="s">
        <v>45</v>
      </c>
      <c r="G5654" s="240" t="s">
        <v>46</v>
      </c>
      <c r="H5654" s="16">
        <v>51401</v>
      </c>
      <c r="I5654" s="82"/>
    </row>
    <row r="5655" spans="1:9">
      <c r="A5655" s="208" t="s">
        <v>1836</v>
      </c>
      <c r="B5655" s="14">
        <v>7.62</v>
      </c>
      <c r="C5655" s="241">
        <v>1</v>
      </c>
      <c r="D5655" s="240" t="s">
        <v>13</v>
      </c>
      <c r="E5655" s="240" t="s">
        <v>22</v>
      </c>
      <c r="F5655" s="240" t="s">
        <v>45</v>
      </c>
      <c r="G5655" s="240" t="s">
        <v>46</v>
      </c>
      <c r="H5655" s="16">
        <v>51401</v>
      </c>
      <c r="I5655" s="82"/>
    </row>
    <row r="5656" spans="1:9">
      <c r="A5656" s="208" t="s">
        <v>1836</v>
      </c>
      <c r="B5656" s="14">
        <v>7.62</v>
      </c>
      <c r="C5656" s="241">
        <v>1</v>
      </c>
      <c r="D5656" s="240" t="s">
        <v>13</v>
      </c>
      <c r="E5656" s="240" t="s">
        <v>22</v>
      </c>
      <c r="F5656" s="240" t="s">
        <v>45</v>
      </c>
      <c r="G5656" s="240" t="s">
        <v>46</v>
      </c>
      <c r="H5656" s="16">
        <v>51401</v>
      </c>
      <c r="I5656" s="82"/>
    </row>
    <row r="5657" spans="1:9">
      <c r="A5657" s="208" t="s">
        <v>1836</v>
      </c>
      <c r="B5657" s="14">
        <v>7.62</v>
      </c>
      <c r="C5657" s="241">
        <v>1</v>
      </c>
      <c r="D5657" s="240" t="s">
        <v>13</v>
      </c>
      <c r="E5657" s="240" t="s">
        <v>22</v>
      </c>
      <c r="F5657" s="240" t="s">
        <v>45</v>
      </c>
      <c r="G5657" s="240" t="s">
        <v>46</v>
      </c>
      <c r="H5657" s="16">
        <v>51401</v>
      </c>
      <c r="I5657" s="82"/>
    </row>
    <row r="5658" spans="1:9">
      <c r="A5658" s="208" t="s">
        <v>1837</v>
      </c>
      <c r="B5658" s="14">
        <v>6.72</v>
      </c>
      <c r="C5658" s="241">
        <v>1</v>
      </c>
      <c r="D5658" s="240" t="s">
        <v>13</v>
      </c>
      <c r="E5658" s="240" t="s">
        <v>22</v>
      </c>
      <c r="F5658" s="240" t="s">
        <v>45</v>
      </c>
      <c r="G5658" s="240" t="s">
        <v>46</v>
      </c>
      <c r="H5658" s="16">
        <v>51401</v>
      </c>
      <c r="I5658" s="82"/>
    </row>
    <row r="5659" spans="1:9">
      <c r="A5659" s="208" t="s">
        <v>1837</v>
      </c>
      <c r="B5659" s="14">
        <v>6.72</v>
      </c>
      <c r="C5659" s="241">
        <v>1</v>
      </c>
      <c r="D5659" s="240" t="s">
        <v>13</v>
      </c>
      <c r="E5659" s="240" t="s">
        <v>22</v>
      </c>
      <c r="F5659" s="240" t="s">
        <v>45</v>
      </c>
      <c r="G5659" s="240" t="s">
        <v>46</v>
      </c>
      <c r="H5659" s="16">
        <v>51401</v>
      </c>
      <c r="I5659" s="82"/>
    </row>
    <row r="5660" spans="1:9">
      <c r="A5660" s="208" t="s">
        <v>1837</v>
      </c>
      <c r="B5660" s="14">
        <v>6.72</v>
      </c>
      <c r="C5660" s="241">
        <v>1</v>
      </c>
      <c r="D5660" s="240" t="s">
        <v>13</v>
      </c>
      <c r="E5660" s="240" t="s">
        <v>22</v>
      </c>
      <c r="F5660" s="240" t="s">
        <v>45</v>
      </c>
      <c r="G5660" s="240" t="s">
        <v>46</v>
      </c>
      <c r="H5660" s="16">
        <v>51401</v>
      </c>
      <c r="I5660" s="82"/>
    </row>
    <row r="5661" spans="1:9">
      <c r="A5661" s="208" t="s">
        <v>1837</v>
      </c>
      <c r="B5661" s="14">
        <v>6.72</v>
      </c>
      <c r="C5661" s="241">
        <v>1</v>
      </c>
      <c r="D5661" s="240" t="s">
        <v>13</v>
      </c>
      <c r="E5661" s="240" t="s">
        <v>22</v>
      </c>
      <c r="F5661" s="240" t="s">
        <v>45</v>
      </c>
      <c r="G5661" s="240" t="s">
        <v>46</v>
      </c>
      <c r="H5661" s="16">
        <v>51401</v>
      </c>
      <c r="I5661" s="82"/>
    </row>
    <row r="5662" spans="1:9">
      <c r="A5662" s="208" t="s">
        <v>1837</v>
      </c>
      <c r="B5662" s="14">
        <v>6.72</v>
      </c>
      <c r="C5662" s="241">
        <v>1</v>
      </c>
      <c r="D5662" s="240" t="s">
        <v>13</v>
      </c>
      <c r="E5662" s="240" t="s">
        <v>22</v>
      </c>
      <c r="F5662" s="240" t="s">
        <v>45</v>
      </c>
      <c r="G5662" s="240" t="s">
        <v>46</v>
      </c>
      <c r="H5662" s="16">
        <v>51401</v>
      </c>
      <c r="I5662" s="82"/>
    </row>
    <row r="5663" spans="1:9">
      <c r="A5663" s="208" t="s">
        <v>1837</v>
      </c>
      <c r="B5663" s="14">
        <v>6.72</v>
      </c>
      <c r="C5663" s="241">
        <v>1</v>
      </c>
      <c r="D5663" s="240" t="s">
        <v>13</v>
      </c>
      <c r="E5663" s="240" t="s">
        <v>22</v>
      </c>
      <c r="F5663" s="240" t="s">
        <v>45</v>
      </c>
      <c r="G5663" s="240" t="s">
        <v>46</v>
      </c>
      <c r="H5663" s="16">
        <v>51401</v>
      </c>
      <c r="I5663" s="82"/>
    </row>
    <row r="5664" spans="1:9">
      <c r="A5664" s="206" t="s">
        <v>1838</v>
      </c>
      <c r="B5664" s="14">
        <v>6.15</v>
      </c>
      <c r="C5664" s="241">
        <v>1</v>
      </c>
      <c r="D5664" s="240" t="s">
        <v>13</v>
      </c>
      <c r="E5664" s="240" t="s">
        <v>22</v>
      </c>
      <c r="F5664" s="240" t="s">
        <v>45</v>
      </c>
      <c r="G5664" s="240" t="s">
        <v>46</v>
      </c>
      <c r="H5664" s="16">
        <v>51401</v>
      </c>
      <c r="I5664" s="82"/>
    </row>
    <row r="5665" spans="1:9">
      <c r="A5665" s="206" t="s">
        <v>1838</v>
      </c>
      <c r="B5665" s="14">
        <v>6.15</v>
      </c>
      <c r="C5665" s="241">
        <v>1</v>
      </c>
      <c r="D5665" s="240" t="s">
        <v>13</v>
      </c>
      <c r="E5665" s="240" t="s">
        <v>22</v>
      </c>
      <c r="F5665" s="240" t="s">
        <v>45</v>
      </c>
      <c r="G5665" s="240" t="s">
        <v>46</v>
      </c>
      <c r="H5665" s="16">
        <v>51401</v>
      </c>
      <c r="I5665" s="82"/>
    </row>
    <row r="5666" spans="1:9">
      <c r="A5666" s="206" t="s">
        <v>1838</v>
      </c>
      <c r="B5666" s="14">
        <v>5.82</v>
      </c>
      <c r="C5666" s="241">
        <v>1</v>
      </c>
      <c r="D5666" s="240" t="s">
        <v>13</v>
      </c>
      <c r="E5666" s="240" t="s">
        <v>22</v>
      </c>
      <c r="F5666" s="240" t="s">
        <v>45</v>
      </c>
      <c r="G5666" s="240" t="s">
        <v>46</v>
      </c>
      <c r="H5666" s="16">
        <v>51401</v>
      </c>
      <c r="I5666" s="82"/>
    </row>
    <row r="5667" spans="1:9">
      <c r="A5667" s="206" t="s">
        <v>1838</v>
      </c>
      <c r="B5667" s="14">
        <v>5.82</v>
      </c>
      <c r="C5667" s="241">
        <v>1</v>
      </c>
      <c r="D5667" s="240" t="s">
        <v>13</v>
      </c>
      <c r="E5667" s="240" t="s">
        <v>22</v>
      </c>
      <c r="F5667" s="240" t="s">
        <v>45</v>
      </c>
      <c r="G5667" s="240" t="s">
        <v>46</v>
      </c>
      <c r="H5667" s="16">
        <v>51401</v>
      </c>
      <c r="I5667" s="82"/>
    </row>
    <row r="5668" spans="1:9">
      <c r="A5668" s="206" t="s">
        <v>1838</v>
      </c>
      <c r="B5668" s="14">
        <v>5.82</v>
      </c>
      <c r="C5668" s="241">
        <v>1</v>
      </c>
      <c r="D5668" s="240" t="s">
        <v>13</v>
      </c>
      <c r="E5668" s="240" t="s">
        <v>22</v>
      </c>
      <c r="F5668" s="240" t="s">
        <v>45</v>
      </c>
      <c r="G5668" s="240" t="s">
        <v>46</v>
      </c>
      <c r="H5668" s="16">
        <v>51401</v>
      </c>
      <c r="I5668" s="82"/>
    </row>
    <row r="5669" spans="1:9">
      <c r="A5669" s="206" t="s">
        <v>1838</v>
      </c>
      <c r="B5669" s="14">
        <v>5.82</v>
      </c>
      <c r="C5669" s="241">
        <v>1</v>
      </c>
      <c r="D5669" s="240" t="s">
        <v>13</v>
      </c>
      <c r="E5669" s="240" t="s">
        <v>22</v>
      </c>
      <c r="F5669" s="240" t="s">
        <v>45</v>
      </c>
      <c r="G5669" s="240" t="s">
        <v>46</v>
      </c>
      <c r="H5669" s="16">
        <v>51401</v>
      </c>
      <c r="I5669" s="82"/>
    </row>
    <row r="5670" spans="1:9">
      <c r="A5670" s="206" t="s">
        <v>1838</v>
      </c>
      <c r="B5670" s="14">
        <v>5.82</v>
      </c>
      <c r="C5670" s="241">
        <v>1</v>
      </c>
      <c r="D5670" s="240" t="s">
        <v>13</v>
      </c>
      <c r="E5670" s="240" t="s">
        <v>22</v>
      </c>
      <c r="F5670" s="240" t="s">
        <v>45</v>
      </c>
      <c r="G5670" s="240" t="s">
        <v>46</v>
      </c>
      <c r="H5670" s="16">
        <v>51401</v>
      </c>
      <c r="I5670" s="82"/>
    </row>
    <row r="5671" spans="1:9">
      <c r="A5671" s="206" t="s">
        <v>1838</v>
      </c>
      <c r="B5671" s="14">
        <v>5.25</v>
      </c>
      <c r="C5671" s="241">
        <v>1</v>
      </c>
      <c r="D5671" s="240" t="s">
        <v>13</v>
      </c>
      <c r="E5671" s="240" t="s">
        <v>22</v>
      </c>
      <c r="F5671" s="240" t="s">
        <v>45</v>
      </c>
      <c r="G5671" s="240" t="s">
        <v>46</v>
      </c>
      <c r="H5671" s="16">
        <v>51401</v>
      </c>
      <c r="I5671" s="82"/>
    </row>
    <row r="5672" spans="1:9">
      <c r="A5672" s="206" t="s">
        <v>4382</v>
      </c>
      <c r="B5672" s="14">
        <v>6.72</v>
      </c>
      <c r="C5672" s="241">
        <v>1</v>
      </c>
      <c r="D5672" s="240" t="s">
        <v>13</v>
      </c>
      <c r="E5672" s="240" t="s">
        <v>22</v>
      </c>
      <c r="F5672" s="240" t="s">
        <v>45</v>
      </c>
      <c r="G5672" s="240" t="s">
        <v>46</v>
      </c>
      <c r="H5672" s="16">
        <v>51401</v>
      </c>
      <c r="I5672" s="82"/>
    </row>
    <row r="5673" spans="1:9">
      <c r="A5673" s="206" t="s">
        <v>4383</v>
      </c>
      <c r="B5673" s="14">
        <v>4.6900000000000004</v>
      </c>
      <c r="C5673" s="241">
        <v>1</v>
      </c>
      <c r="D5673" s="240" t="s">
        <v>13</v>
      </c>
      <c r="E5673" s="240" t="s">
        <v>22</v>
      </c>
      <c r="F5673" s="240" t="s">
        <v>45</v>
      </c>
      <c r="G5673" s="240" t="s">
        <v>46</v>
      </c>
      <c r="H5673" s="16">
        <v>51401</v>
      </c>
      <c r="I5673" s="82"/>
    </row>
    <row r="5674" spans="1:9">
      <c r="A5674" s="206" t="s">
        <v>4383</v>
      </c>
      <c r="B5674" s="14">
        <v>4.6900000000000004</v>
      </c>
      <c r="C5674" s="241">
        <v>1</v>
      </c>
      <c r="D5674" s="240" t="s">
        <v>13</v>
      </c>
      <c r="E5674" s="240" t="s">
        <v>22</v>
      </c>
      <c r="F5674" s="240" t="s">
        <v>45</v>
      </c>
      <c r="G5674" s="240" t="s">
        <v>46</v>
      </c>
      <c r="H5674" s="16">
        <v>51401</v>
      </c>
      <c r="I5674" s="82"/>
    </row>
    <row r="5675" spans="1:9">
      <c r="A5675" s="206" t="s">
        <v>4383</v>
      </c>
      <c r="B5675" s="14">
        <v>4.6900000000000004</v>
      </c>
      <c r="C5675" s="241">
        <v>1</v>
      </c>
      <c r="D5675" s="240" t="s">
        <v>13</v>
      </c>
      <c r="E5675" s="240" t="s">
        <v>22</v>
      </c>
      <c r="F5675" s="240" t="s">
        <v>45</v>
      </c>
      <c r="G5675" s="240" t="s">
        <v>46</v>
      </c>
      <c r="H5675" s="16">
        <v>51401</v>
      </c>
      <c r="I5675" s="82"/>
    </row>
    <row r="5676" spans="1:9">
      <c r="A5676" s="206" t="s">
        <v>4383</v>
      </c>
      <c r="B5676" s="14">
        <v>4.6900000000000004</v>
      </c>
      <c r="C5676" s="241">
        <v>1</v>
      </c>
      <c r="D5676" s="240" t="s">
        <v>13</v>
      </c>
      <c r="E5676" s="240" t="s">
        <v>22</v>
      </c>
      <c r="F5676" s="240" t="s">
        <v>45</v>
      </c>
      <c r="G5676" s="240" t="s">
        <v>46</v>
      </c>
      <c r="H5676" s="16">
        <v>51401</v>
      </c>
      <c r="I5676" s="82"/>
    </row>
    <row r="5677" spans="1:9">
      <c r="A5677" s="206" t="s">
        <v>4383</v>
      </c>
      <c r="B5677" s="14">
        <v>4.6900000000000004</v>
      </c>
      <c r="C5677" s="241">
        <v>1</v>
      </c>
      <c r="D5677" s="240" t="s">
        <v>13</v>
      </c>
      <c r="E5677" s="240" t="s">
        <v>22</v>
      </c>
      <c r="F5677" s="240" t="s">
        <v>45</v>
      </c>
      <c r="G5677" s="240" t="s">
        <v>46</v>
      </c>
      <c r="H5677" s="16">
        <v>51401</v>
      </c>
      <c r="I5677" s="82"/>
    </row>
    <row r="5678" spans="1:9">
      <c r="A5678" s="206" t="s">
        <v>4383</v>
      </c>
      <c r="B5678" s="14">
        <v>4.6900000000000004</v>
      </c>
      <c r="C5678" s="241">
        <v>1</v>
      </c>
      <c r="D5678" s="240" t="s">
        <v>13</v>
      </c>
      <c r="E5678" s="240" t="s">
        <v>22</v>
      </c>
      <c r="F5678" s="240" t="s">
        <v>45</v>
      </c>
      <c r="G5678" s="240" t="s">
        <v>46</v>
      </c>
      <c r="H5678" s="16">
        <v>51401</v>
      </c>
      <c r="I5678" s="82"/>
    </row>
    <row r="5679" spans="1:9">
      <c r="A5679" s="206" t="s">
        <v>4383</v>
      </c>
      <c r="B5679" s="14">
        <v>4.6900000000000004</v>
      </c>
      <c r="C5679" s="241">
        <v>1</v>
      </c>
      <c r="D5679" s="240" t="s">
        <v>13</v>
      </c>
      <c r="E5679" s="240" t="s">
        <v>22</v>
      </c>
      <c r="F5679" s="240" t="s">
        <v>45</v>
      </c>
      <c r="G5679" s="240" t="s">
        <v>46</v>
      </c>
      <c r="H5679" s="16">
        <v>51401</v>
      </c>
      <c r="I5679" s="82"/>
    </row>
    <row r="5680" spans="1:9">
      <c r="A5680" s="206" t="s">
        <v>4383</v>
      </c>
      <c r="B5680" s="14">
        <v>4.6900000000000004</v>
      </c>
      <c r="C5680" s="241">
        <v>1</v>
      </c>
      <c r="D5680" s="240" t="s">
        <v>13</v>
      </c>
      <c r="E5680" s="240" t="s">
        <v>22</v>
      </c>
      <c r="F5680" s="240" t="s">
        <v>45</v>
      </c>
      <c r="G5680" s="240" t="s">
        <v>46</v>
      </c>
      <c r="H5680" s="16">
        <v>51401</v>
      </c>
      <c r="I5680" s="82"/>
    </row>
    <row r="5681" spans="1:9">
      <c r="A5681" s="206" t="s">
        <v>4383</v>
      </c>
      <c r="B5681" s="14">
        <v>4.6900000000000004</v>
      </c>
      <c r="C5681" s="241">
        <v>1</v>
      </c>
      <c r="D5681" s="240" t="s">
        <v>13</v>
      </c>
      <c r="E5681" s="240" t="s">
        <v>22</v>
      </c>
      <c r="F5681" s="240" t="s">
        <v>45</v>
      </c>
      <c r="G5681" s="240" t="s">
        <v>46</v>
      </c>
      <c r="H5681" s="16">
        <v>51401</v>
      </c>
      <c r="I5681" s="82"/>
    </row>
    <row r="5682" spans="1:9">
      <c r="A5682" s="206" t="s">
        <v>4383</v>
      </c>
      <c r="B5682" s="14">
        <v>4.6900000000000004</v>
      </c>
      <c r="C5682" s="241">
        <v>1</v>
      </c>
      <c r="D5682" s="240" t="s">
        <v>13</v>
      </c>
      <c r="E5682" s="240" t="s">
        <v>22</v>
      </c>
      <c r="F5682" s="240" t="s">
        <v>45</v>
      </c>
      <c r="G5682" s="240" t="s">
        <v>46</v>
      </c>
      <c r="H5682" s="16">
        <v>51401</v>
      </c>
      <c r="I5682" s="82"/>
    </row>
    <row r="5683" spans="1:9" ht="23.25" customHeight="1">
      <c r="A5683" s="206" t="s">
        <v>1839</v>
      </c>
      <c r="B5683" s="14">
        <v>7.88</v>
      </c>
      <c r="C5683" s="241">
        <v>1</v>
      </c>
      <c r="D5683" s="240" t="s">
        <v>13</v>
      </c>
      <c r="E5683" s="240" t="s">
        <v>22</v>
      </c>
      <c r="F5683" s="240" t="s">
        <v>45</v>
      </c>
      <c r="G5683" s="240" t="s">
        <v>46</v>
      </c>
      <c r="H5683" s="16">
        <v>51401</v>
      </c>
      <c r="I5683" s="82"/>
    </row>
    <row r="5684" spans="1:9" ht="24.75" customHeight="1">
      <c r="A5684" s="206" t="s">
        <v>1840</v>
      </c>
      <c r="B5684" s="14">
        <v>8.3800000000000008</v>
      </c>
      <c r="C5684" s="241">
        <v>1</v>
      </c>
      <c r="D5684" s="240" t="s">
        <v>13</v>
      </c>
      <c r="E5684" s="240" t="s">
        <v>22</v>
      </c>
      <c r="F5684" s="240" t="s">
        <v>45</v>
      </c>
      <c r="G5684" s="240" t="s">
        <v>46</v>
      </c>
      <c r="H5684" s="16">
        <v>51401</v>
      </c>
      <c r="I5684" s="82"/>
    </row>
    <row r="5685" spans="1:9" ht="24.75" customHeight="1">
      <c r="A5685" s="206" t="s">
        <v>1840</v>
      </c>
      <c r="B5685" s="14">
        <v>8.3800000000000008</v>
      </c>
      <c r="C5685" s="241">
        <v>1</v>
      </c>
      <c r="D5685" s="240" t="s">
        <v>13</v>
      </c>
      <c r="E5685" s="240" t="s">
        <v>22</v>
      </c>
      <c r="F5685" s="240" t="s">
        <v>45</v>
      </c>
      <c r="G5685" s="240" t="s">
        <v>46</v>
      </c>
      <c r="H5685" s="16">
        <v>51401</v>
      </c>
      <c r="I5685" s="82"/>
    </row>
    <row r="5686" spans="1:9" ht="24.75" customHeight="1">
      <c r="A5686" s="206" t="s">
        <v>1840</v>
      </c>
      <c r="B5686" s="14">
        <v>8.3800000000000008</v>
      </c>
      <c r="C5686" s="241">
        <v>1</v>
      </c>
      <c r="D5686" s="240" t="s">
        <v>13</v>
      </c>
      <c r="E5686" s="240" t="s">
        <v>22</v>
      </c>
      <c r="F5686" s="240" t="s">
        <v>45</v>
      </c>
      <c r="G5686" s="240" t="s">
        <v>46</v>
      </c>
      <c r="H5686" s="16">
        <v>51401</v>
      </c>
      <c r="I5686" s="82"/>
    </row>
    <row r="5687" spans="1:9" ht="24.75" customHeight="1">
      <c r="A5687" s="206" t="s">
        <v>1840</v>
      </c>
      <c r="B5687" s="14">
        <v>8.23</v>
      </c>
      <c r="C5687" s="241">
        <v>1</v>
      </c>
      <c r="D5687" s="240" t="s">
        <v>13</v>
      </c>
      <c r="E5687" s="240" t="s">
        <v>22</v>
      </c>
      <c r="F5687" s="240" t="s">
        <v>45</v>
      </c>
      <c r="G5687" s="240" t="s">
        <v>46</v>
      </c>
      <c r="H5687" s="16">
        <v>51401</v>
      </c>
      <c r="I5687" s="82"/>
    </row>
    <row r="5688" spans="1:9" ht="24.75" customHeight="1">
      <c r="A5688" s="206" t="s">
        <v>1841</v>
      </c>
      <c r="B5688" s="14">
        <v>7.62</v>
      </c>
      <c r="C5688" s="241">
        <v>1</v>
      </c>
      <c r="D5688" s="240" t="s">
        <v>13</v>
      </c>
      <c r="E5688" s="240" t="s">
        <v>22</v>
      </c>
      <c r="F5688" s="240" t="s">
        <v>45</v>
      </c>
      <c r="G5688" s="240" t="s">
        <v>46</v>
      </c>
      <c r="H5688" s="16">
        <v>51401</v>
      </c>
      <c r="I5688" s="82"/>
    </row>
    <row r="5689" spans="1:9" ht="24.75" customHeight="1">
      <c r="A5689" s="206" t="s">
        <v>1841</v>
      </c>
      <c r="B5689" s="14">
        <v>7.62</v>
      </c>
      <c r="C5689" s="241">
        <v>1</v>
      </c>
      <c r="D5689" s="240" t="s">
        <v>13</v>
      </c>
      <c r="E5689" s="240" t="s">
        <v>22</v>
      </c>
      <c r="F5689" s="240" t="s">
        <v>45</v>
      </c>
      <c r="G5689" s="240" t="s">
        <v>46</v>
      </c>
      <c r="H5689" s="16">
        <v>51401</v>
      </c>
      <c r="I5689" s="82"/>
    </row>
    <row r="5690" spans="1:9" ht="24.75" customHeight="1">
      <c r="A5690" s="206" t="s">
        <v>1841</v>
      </c>
      <c r="B5690" s="14">
        <v>7.62</v>
      </c>
      <c r="C5690" s="241">
        <v>1</v>
      </c>
      <c r="D5690" s="240" t="s">
        <v>13</v>
      </c>
      <c r="E5690" s="240" t="s">
        <v>22</v>
      </c>
      <c r="F5690" s="240" t="s">
        <v>45</v>
      </c>
      <c r="G5690" s="240" t="s">
        <v>46</v>
      </c>
      <c r="H5690" s="16">
        <v>51401</v>
      </c>
      <c r="I5690" s="82"/>
    </row>
    <row r="5691" spans="1:9" ht="26.25" customHeight="1">
      <c r="A5691" s="206" t="s">
        <v>1841</v>
      </c>
      <c r="B5691" s="14">
        <v>7.62</v>
      </c>
      <c r="C5691" s="241">
        <v>1</v>
      </c>
      <c r="D5691" s="240" t="s">
        <v>13</v>
      </c>
      <c r="E5691" s="240" t="s">
        <v>22</v>
      </c>
      <c r="F5691" s="240" t="s">
        <v>45</v>
      </c>
      <c r="G5691" s="240" t="s">
        <v>46</v>
      </c>
      <c r="H5691" s="16">
        <v>51401</v>
      </c>
      <c r="I5691" s="82"/>
    </row>
    <row r="5692" spans="1:9" ht="24" customHeight="1">
      <c r="A5692" s="206" t="s">
        <v>1841</v>
      </c>
      <c r="B5692" s="14">
        <v>7.62</v>
      </c>
      <c r="C5692" s="241">
        <v>1</v>
      </c>
      <c r="D5692" s="240" t="s">
        <v>13</v>
      </c>
      <c r="E5692" s="240" t="s">
        <v>22</v>
      </c>
      <c r="F5692" s="240" t="s">
        <v>45</v>
      </c>
      <c r="G5692" s="240" t="s">
        <v>46</v>
      </c>
      <c r="H5692" s="16">
        <v>51401</v>
      </c>
      <c r="I5692" s="82"/>
    </row>
    <row r="5693" spans="1:9" ht="24" customHeight="1">
      <c r="A5693" s="206" t="s">
        <v>1841</v>
      </c>
      <c r="B5693" s="14">
        <v>7.62</v>
      </c>
      <c r="C5693" s="241">
        <v>1</v>
      </c>
      <c r="D5693" s="240" t="s">
        <v>13</v>
      </c>
      <c r="E5693" s="240" t="s">
        <v>22</v>
      </c>
      <c r="F5693" s="240" t="s">
        <v>45</v>
      </c>
      <c r="G5693" s="240" t="s">
        <v>46</v>
      </c>
      <c r="H5693" s="16">
        <v>51401</v>
      </c>
      <c r="I5693" s="82"/>
    </row>
    <row r="5694" spans="1:9" ht="24" customHeight="1">
      <c r="A5694" s="206" t="s">
        <v>1842</v>
      </c>
      <c r="B5694" s="14">
        <v>7.62</v>
      </c>
      <c r="C5694" s="241">
        <v>1</v>
      </c>
      <c r="D5694" s="240" t="s">
        <v>13</v>
      </c>
      <c r="E5694" s="240" t="s">
        <v>22</v>
      </c>
      <c r="F5694" s="240" t="s">
        <v>45</v>
      </c>
      <c r="G5694" s="240" t="s">
        <v>46</v>
      </c>
      <c r="H5694" s="16">
        <v>51401</v>
      </c>
      <c r="I5694" s="82"/>
    </row>
    <row r="5695" spans="1:9" ht="24" customHeight="1">
      <c r="A5695" s="206" t="s">
        <v>1842</v>
      </c>
      <c r="B5695" s="14">
        <v>7.62</v>
      </c>
      <c r="C5695" s="241">
        <v>1</v>
      </c>
      <c r="D5695" s="240" t="s">
        <v>13</v>
      </c>
      <c r="E5695" s="240" t="s">
        <v>22</v>
      </c>
      <c r="F5695" s="240" t="s">
        <v>45</v>
      </c>
      <c r="G5695" s="240" t="s">
        <v>46</v>
      </c>
      <c r="H5695" s="16">
        <v>51401</v>
      </c>
      <c r="I5695" s="82"/>
    </row>
    <row r="5696" spans="1:9" ht="24" customHeight="1">
      <c r="A5696" s="206" t="s">
        <v>1843</v>
      </c>
      <c r="B5696" s="14">
        <v>6.72</v>
      </c>
      <c r="C5696" s="241">
        <v>1</v>
      </c>
      <c r="D5696" s="240" t="s">
        <v>13</v>
      </c>
      <c r="E5696" s="240" t="s">
        <v>22</v>
      </c>
      <c r="F5696" s="240" t="s">
        <v>45</v>
      </c>
      <c r="G5696" s="240" t="s">
        <v>46</v>
      </c>
      <c r="H5696" s="16">
        <v>51401</v>
      </c>
      <c r="I5696" s="82"/>
    </row>
    <row r="5697" spans="1:9" ht="24" customHeight="1">
      <c r="A5697" s="206" t="s">
        <v>1843</v>
      </c>
      <c r="B5697" s="14">
        <v>6.72</v>
      </c>
      <c r="C5697" s="241">
        <v>1</v>
      </c>
      <c r="D5697" s="240" t="s">
        <v>13</v>
      </c>
      <c r="E5697" s="240" t="s">
        <v>22</v>
      </c>
      <c r="F5697" s="240" t="s">
        <v>45</v>
      </c>
      <c r="G5697" s="240" t="s">
        <v>46</v>
      </c>
      <c r="H5697" s="16">
        <v>51401</v>
      </c>
      <c r="I5697" s="82"/>
    </row>
    <row r="5698" spans="1:9" ht="24" customHeight="1">
      <c r="A5698" s="206" t="s">
        <v>1843</v>
      </c>
      <c r="B5698" s="14">
        <v>6.72</v>
      </c>
      <c r="C5698" s="241">
        <v>1</v>
      </c>
      <c r="D5698" s="240" t="s">
        <v>13</v>
      </c>
      <c r="E5698" s="240" t="s">
        <v>22</v>
      </c>
      <c r="F5698" s="240" t="s">
        <v>45</v>
      </c>
      <c r="G5698" s="240" t="s">
        <v>46</v>
      </c>
      <c r="H5698" s="16">
        <v>51401</v>
      </c>
      <c r="I5698" s="82"/>
    </row>
    <row r="5699" spans="1:9" ht="24" customHeight="1">
      <c r="A5699" s="206" t="s">
        <v>1844</v>
      </c>
      <c r="B5699" s="14">
        <v>5.82</v>
      </c>
      <c r="C5699" s="241">
        <v>1</v>
      </c>
      <c r="D5699" s="240" t="s">
        <v>13</v>
      </c>
      <c r="E5699" s="240" t="s">
        <v>22</v>
      </c>
      <c r="F5699" s="240" t="s">
        <v>45</v>
      </c>
      <c r="G5699" s="240" t="s">
        <v>46</v>
      </c>
      <c r="H5699" s="16">
        <v>51401</v>
      </c>
      <c r="I5699" s="82"/>
    </row>
    <row r="5700" spans="1:9" ht="24" customHeight="1">
      <c r="A5700" s="206" t="s">
        <v>1844</v>
      </c>
      <c r="B5700" s="14">
        <v>5.82</v>
      </c>
      <c r="C5700" s="241">
        <v>1</v>
      </c>
      <c r="D5700" s="240" t="s">
        <v>13</v>
      </c>
      <c r="E5700" s="240" t="s">
        <v>22</v>
      </c>
      <c r="F5700" s="240" t="s">
        <v>45</v>
      </c>
      <c r="G5700" s="240" t="s">
        <v>46</v>
      </c>
      <c r="H5700" s="16">
        <v>51401</v>
      </c>
      <c r="I5700" s="82"/>
    </row>
    <row r="5701" spans="1:9" ht="24" customHeight="1">
      <c r="A5701" s="206" t="s">
        <v>1844</v>
      </c>
      <c r="B5701" s="14">
        <v>5.82</v>
      </c>
      <c r="C5701" s="241">
        <v>1</v>
      </c>
      <c r="D5701" s="240" t="s">
        <v>13</v>
      </c>
      <c r="E5701" s="240" t="s">
        <v>22</v>
      </c>
      <c r="F5701" s="240" t="s">
        <v>45</v>
      </c>
      <c r="G5701" s="240" t="s">
        <v>46</v>
      </c>
      <c r="H5701" s="16">
        <v>51401</v>
      </c>
      <c r="I5701" s="82"/>
    </row>
    <row r="5702" spans="1:9" ht="24" customHeight="1">
      <c r="A5702" s="206" t="s">
        <v>1845</v>
      </c>
      <c r="B5702" s="14">
        <v>4.6900000000000004</v>
      </c>
      <c r="C5702" s="241">
        <v>1</v>
      </c>
      <c r="D5702" s="240" t="s">
        <v>13</v>
      </c>
      <c r="E5702" s="240" t="s">
        <v>22</v>
      </c>
      <c r="F5702" s="240" t="s">
        <v>45</v>
      </c>
      <c r="G5702" s="240" t="s">
        <v>46</v>
      </c>
      <c r="H5702" s="16">
        <v>51401</v>
      </c>
      <c r="I5702" s="82"/>
    </row>
    <row r="5703" spans="1:9" ht="24" customHeight="1">
      <c r="A5703" s="206" t="s">
        <v>1845</v>
      </c>
      <c r="B5703" s="14">
        <v>4.6900000000000004</v>
      </c>
      <c r="C5703" s="241">
        <v>1</v>
      </c>
      <c r="D5703" s="240" t="s">
        <v>13</v>
      </c>
      <c r="E5703" s="240" t="s">
        <v>22</v>
      </c>
      <c r="F5703" s="240" t="s">
        <v>45</v>
      </c>
      <c r="G5703" s="240" t="s">
        <v>46</v>
      </c>
      <c r="H5703" s="16">
        <v>51401</v>
      </c>
      <c r="I5703" s="82"/>
    </row>
    <row r="5704" spans="1:9" ht="24" customHeight="1">
      <c r="A5704" s="206" t="s">
        <v>1845</v>
      </c>
      <c r="B5704" s="14">
        <v>4.6900000000000004</v>
      </c>
      <c r="C5704" s="241">
        <v>1</v>
      </c>
      <c r="D5704" s="240" t="s">
        <v>13</v>
      </c>
      <c r="E5704" s="240" t="s">
        <v>22</v>
      </c>
      <c r="F5704" s="240" t="s">
        <v>45</v>
      </c>
      <c r="G5704" s="240" t="s">
        <v>46</v>
      </c>
      <c r="H5704" s="16">
        <v>51401</v>
      </c>
      <c r="I5704" s="82"/>
    </row>
    <row r="5705" spans="1:9" ht="24" customHeight="1">
      <c r="A5705" s="206" t="s">
        <v>1845</v>
      </c>
      <c r="B5705" s="14">
        <v>4.6900000000000004</v>
      </c>
      <c r="C5705" s="241">
        <v>1</v>
      </c>
      <c r="D5705" s="240" t="s">
        <v>13</v>
      </c>
      <c r="E5705" s="240" t="s">
        <v>22</v>
      </c>
      <c r="F5705" s="240" t="s">
        <v>45</v>
      </c>
      <c r="G5705" s="240" t="s">
        <v>46</v>
      </c>
      <c r="H5705" s="16">
        <v>51401</v>
      </c>
      <c r="I5705" s="82"/>
    </row>
    <row r="5706" spans="1:9" ht="24" customHeight="1">
      <c r="A5706" s="206" t="s">
        <v>1845</v>
      </c>
      <c r="B5706" s="14">
        <v>4.6900000000000004</v>
      </c>
      <c r="C5706" s="241">
        <v>1</v>
      </c>
      <c r="D5706" s="240" t="s">
        <v>13</v>
      </c>
      <c r="E5706" s="240" t="s">
        <v>22</v>
      </c>
      <c r="F5706" s="240" t="s">
        <v>45</v>
      </c>
      <c r="G5706" s="240" t="s">
        <v>46</v>
      </c>
      <c r="H5706" s="16">
        <v>51401</v>
      </c>
      <c r="I5706" s="82"/>
    </row>
    <row r="5707" spans="1:9" ht="24" customHeight="1">
      <c r="A5707" s="206" t="s">
        <v>1843</v>
      </c>
      <c r="B5707" s="14">
        <v>6.15</v>
      </c>
      <c r="C5707" s="241">
        <v>1</v>
      </c>
      <c r="D5707" s="240" t="s">
        <v>13</v>
      </c>
      <c r="E5707" s="240" t="s">
        <v>22</v>
      </c>
      <c r="F5707" s="240" t="s">
        <v>45</v>
      </c>
      <c r="G5707" s="240" t="s">
        <v>46</v>
      </c>
      <c r="H5707" s="16">
        <v>51401</v>
      </c>
      <c r="I5707" s="82"/>
    </row>
    <row r="5708" spans="1:9" ht="24" customHeight="1">
      <c r="A5708" s="206" t="s">
        <v>1845</v>
      </c>
      <c r="B5708" s="14">
        <v>4.6900000000000004</v>
      </c>
      <c r="C5708" s="241">
        <v>1</v>
      </c>
      <c r="D5708" s="240" t="s">
        <v>13</v>
      </c>
      <c r="E5708" s="240" t="s">
        <v>22</v>
      </c>
      <c r="F5708" s="240" t="s">
        <v>45</v>
      </c>
      <c r="G5708" s="240" t="s">
        <v>46</v>
      </c>
      <c r="H5708" s="16">
        <v>51401</v>
      </c>
      <c r="I5708" s="82"/>
    </row>
    <row r="5709" spans="1:9" ht="24" customHeight="1">
      <c r="A5709" s="206" t="s">
        <v>4384</v>
      </c>
      <c r="B5709" s="14">
        <v>6.72</v>
      </c>
      <c r="C5709" s="241">
        <v>1</v>
      </c>
      <c r="D5709" s="240" t="s">
        <v>13</v>
      </c>
      <c r="E5709" s="240" t="s">
        <v>22</v>
      </c>
      <c r="F5709" s="240" t="s">
        <v>45</v>
      </c>
      <c r="G5709" s="240" t="s">
        <v>46</v>
      </c>
      <c r="H5709" s="16">
        <v>51401</v>
      </c>
      <c r="I5709" s="82"/>
    </row>
    <row r="5710" spans="1:9" ht="24" customHeight="1">
      <c r="A5710" s="206" t="s">
        <v>4384</v>
      </c>
      <c r="B5710" s="14">
        <v>6.72</v>
      </c>
      <c r="C5710" s="241">
        <v>1</v>
      </c>
      <c r="D5710" s="240" t="s">
        <v>13</v>
      </c>
      <c r="E5710" s="240" t="s">
        <v>22</v>
      </c>
      <c r="F5710" s="240" t="s">
        <v>45</v>
      </c>
      <c r="G5710" s="240" t="s">
        <v>46</v>
      </c>
      <c r="H5710" s="16">
        <v>51401</v>
      </c>
      <c r="I5710" s="82"/>
    </row>
    <row r="5711" spans="1:9" ht="24" customHeight="1">
      <c r="A5711" s="206" t="s">
        <v>1846</v>
      </c>
      <c r="B5711" s="14">
        <v>4.6900000000000004</v>
      </c>
      <c r="C5711" s="241">
        <v>1</v>
      </c>
      <c r="D5711" s="240" t="s">
        <v>13</v>
      </c>
      <c r="E5711" s="240" t="s">
        <v>22</v>
      </c>
      <c r="F5711" s="240" t="s">
        <v>45</v>
      </c>
      <c r="G5711" s="240" t="s">
        <v>46</v>
      </c>
      <c r="H5711" s="16">
        <v>51401</v>
      </c>
      <c r="I5711" s="82"/>
    </row>
    <row r="5712" spans="1:9" ht="26.25" customHeight="1">
      <c r="A5712" s="206" t="s">
        <v>4385</v>
      </c>
      <c r="B5712" s="14">
        <v>7.62</v>
      </c>
      <c r="C5712" s="241">
        <v>1</v>
      </c>
      <c r="D5712" s="240" t="s">
        <v>13</v>
      </c>
      <c r="E5712" s="240" t="s">
        <v>22</v>
      </c>
      <c r="F5712" s="240" t="s">
        <v>45</v>
      </c>
      <c r="G5712" s="240" t="s">
        <v>46</v>
      </c>
      <c r="H5712" s="16">
        <v>51401</v>
      </c>
      <c r="I5712" s="82"/>
    </row>
    <row r="5713" spans="1:9" ht="26.25" customHeight="1">
      <c r="A5713" s="519" t="s">
        <v>1847</v>
      </c>
      <c r="B5713" s="14">
        <v>8.7200000000000006</v>
      </c>
      <c r="C5713" s="241">
        <v>1</v>
      </c>
      <c r="D5713" s="240" t="s">
        <v>13</v>
      </c>
      <c r="E5713" s="240" t="s">
        <v>22</v>
      </c>
      <c r="F5713" s="240" t="s">
        <v>45</v>
      </c>
      <c r="G5713" s="240" t="s">
        <v>46</v>
      </c>
      <c r="H5713" s="16">
        <v>51401</v>
      </c>
      <c r="I5713" s="82"/>
    </row>
    <row r="5714" spans="1:9" ht="23.25" customHeight="1">
      <c r="A5714" s="519" t="s">
        <v>1848</v>
      </c>
      <c r="B5714" s="14">
        <v>9.27</v>
      </c>
      <c r="C5714" s="241">
        <v>1</v>
      </c>
      <c r="D5714" s="240" t="s">
        <v>13</v>
      </c>
      <c r="E5714" s="240" t="s">
        <v>22</v>
      </c>
      <c r="F5714" s="240" t="s">
        <v>45</v>
      </c>
      <c r="G5714" s="240" t="s">
        <v>46</v>
      </c>
      <c r="H5714" s="16">
        <v>51401</v>
      </c>
      <c r="I5714" s="82"/>
    </row>
    <row r="5715" spans="1:9" ht="27" customHeight="1">
      <c r="A5715" s="519" t="s">
        <v>4386</v>
      </c>
      <c r="B5715" s="14">
        <v>8.3800000000000008</v>
      </c>
      <c r="C5715" s="241">
        <v>1</v>
      </c>
      <c r="D5715" s="240" t="s">
        <v>13</v>
      </c>
      <c r="E5715" s="240" t="s">
        <v>22</v>
      </c>
      <c r="F5715" s="240" t="s">
        <v>45</v>
      </c>
      <c r="G5715" s="240" t="s">
        <v>46</v>
      </c>
      <c r="H5715" s="16">
        <v>51401</v>
      </c>
      <c r="I5715" s="82"/>
    </row>
    <row r="5716" spans="1:9" ht="16.5" customHeight="1">
      <c r="A5716" s="519" t="s">
        <v>1849</v>
      </c>
      <c r="B5716" s="14">
        <v>6.15</v>
      </c>
      <c r="C5716" s="241">
        <v>1</v>
      </c>
      <c r="D5716" s="240" t="s">
        <v>13</v>
      </c>
      <c r="E5716" s="240" t="s">
        <v>22</v>
      </c>
      <c r="F5716" s="240" t="s">
        <v>45</v>
      </c>
      <c r="G5716" s="240" t="s">
        <v>46</v>
      </c>
      <c r="H5716" s="16">
        <v>51401</v>
      </c>
      <c r="I5716" s="82"/>
    </row>
    <row r="5717" spans="1:9" ht="16.5" customHeight="1">
      <c r="A5717" s="519" t="s">
        <v>1849</v>
      </c>
      <c r="B5717" s="14">
        <v>6.72</v>
      </c>
      <c r="C5717" s="241">
        <v>1</v>
      </c>
      <c r="D5717" s="240" t="s">
        <v>13</v>
      </c>
      <c r="E5717" s="240" t="s">
        <v>22</v>
      </c>
      <c r="F5717" s="240" t="s">
        <v>45</v>
      </c>
      <c r="G5717" s="240" t="s">
        <v>46</v>
      </c>
      <c r="H5717" s="16">
        <v>51401</v>
      </c>
      <c r="I5717" s="82"/>
    </row>
    <row r="5718" spans="1:9" ht="25.5">
      <c r="A5718" s="519" t="s">
        <v>4387</v>
      </c>
      <c r="B5718" s="14">
        <v>8.3800000000000008</v>
      </c>
      <c r="C5718" s="241">
        <v>1</v>
      </c>
      <c r="D5718" s="240" t="s">
        <v>13</v>
      </c>
      <c r="E5718" s="240" t="s">
        <v>22</v>
      </c>
      <c r="F5718" s="240" t="s">
        <v>45</v>
      </c>
      <c r="G5718" s="240" t="s">
        <v>46</v>
      </c>
      <c r="H5718" s="16">
        <v>51401</v>
      </c>
      <c r="I5718" s="82"/>
    </row>
    <row r="5719" spans="1:9" ht="21.75" customHeight="1">
      <c r="A5719" s="519" t="s">
        <v>1850</v>
      </c>
      <c r="B5719" s="14">
        <v>8.3800000000000008</v>
      </c>
      <c r="C5719" s="241">
        <v>1</v>
      </c>
      <c r="D5719" s="240" t="s">
        <v>13</v>
      </c>
      <c r="E5719" s="240" t="s">
        <v>22</v>
      </c>
      <c r="F5719" s="240" t="s">
        <v>45</v>
      </c>
      <c r="G5719" s="240" t="s">
        <v>46</v>
      </c>
      <c r="H5719" s="16">
        <v>51401</v>
      </c>
      <c r="I5719" s="82"/>
    </row>
    <row r="5720" spans="1:9" ht="24" customHeight="1">
      <c r="A5720" s="519" t="s">
        <v>1851</v>
      </c>
      <c r="B5720" s="14">
        <v>5.25</v>
      </c>
      <c r="C5720" s="241">
        <v>1</v>
      </c>
      <c r="D5720" s="240" t="s">
        <v>13</v>
      </c>
      <c r="E5720" s="240" t="s">
        <v>22</v>
      </c>
      <c r="F5720" s="240" t="s">
        <v>45</v>
      </c>
      <c r="G5720" s="240" t="s">
        <v>46</v>
      </c>
      <c r="H5720" s="16">
        <v>51401</v>
      </c>
      <c r="I5720" s="82"/>
    </row>
    <row r="5721" spans="1:9" ht="17.25" customHeight="1">
      <c r="A5721" s="519" t="s">
        <v>4388</v>
      </c>
      <c r="B5721" s="14">
        <v>7.88</v>
      </c>
      <c r="C5721" s="241">
        <v>1</v>
      </c>
      <c r="D5721" s="240" t="s">
        <v>13</v>
      </c>
      <c r="E5721" s="240" t="s">
        <v>22</v>
      </c>
      <c r="F5721" s="240" t="s">
        <v>45</v>
      </c>
      <c r="G5721" s="240" t="s">
        <v>46</v>
      </c>
      <c r="H5721" s="16">
        <v>51401</v>
      </c>
      <c r="I5721" s="82"/>
    </row>
    <row r="5722" spans="1:9">
      <c r="A5722" s="519" t="s">
        <v>4389</v>
      </c>
      <c r="B5722" s="14">
        <v>9.23</v>
      </c>
      <c r="C5722" s="241">
        <v>1</v>
      </c>
      <c r="D5722" s="240" t="s">
        <v>13</v>
      </c>
      <c r="E5722" s="240" t="s">
        <v>22</v>
      </c>
      <c r="F5722" s="240" t="s">
        <v>45</v>
      </c>
      <c r="G5722" s="240" t="s">
        <v>46</v>
      </c>
      <c r="H5722" s="16">
        <v>51401</v>
      </c>
      <c r="I5722" s="82"/>
    </row>
    <row r="5723" spans="1:9">
      <c r="A5723" s="519" t="s">
        <v>1852</v>
      </c>
      <c r="B5723" s="14">
        <v>8.41</v>
      </c>
      <c r="C5723" s="241">
        <v>1</v>
      </c>
      <c r="D5723" s="240" t="s">
        <v>13</v>
      </c>
      <c r="E5723" s="240" t="s">
        <v>22</v>
      </c>
      <c r="F5723" s="240" t="s">
        <v>45</v>
      </c>
      <c r="G5723" s="240" t="s">
        <v>46</v>
      </c>
      <c r="H5723" s="16">
        <v>51401</v>
      </c>
      <c r="I5723" s="82"/>
    </row>
    <row r="5724" spans="1:9" ht="23.25" customHeight="1">
      <c r="A5724" s="519" t="s">
        <v>1853</v>
      </c>
      <c r="B5724" s="14">
        <v>6.72</v>
      </c>
      <c r="C5724" s="241">
        <v>1</v>
      </c>
      <c r="D5724" s="240" t="s">
        <v>13</v>
      </c>
      <c r="E5724" s="240" t="s">
        <v>22</v>
      </c>
      <c r="F5724" s="240" t="s">
        <v>45</v>
      </c>
      <c r="G5724" s="240" t="s">
        <v>46</v>
      </c>
      <c r="H5724" s="16">
        <v>51401</v>
      </c>
      <c r="I5724" s="82"/>
    </row>
    <row r="5725" spans="1:9" ht="26.25" customHeight="1">
      <c r="A5725" s="519" t="s">
        <v>1854</v>
      </c>
      <c r="B5725" s="14">
        <v>8.41</v>
      </c>
      <c r="C5725" s="241">
        <v>1</v>
      </c>
      <c r="D5725" s="240" t="s">
        <v>13</v>
      </c>
      <c r="E5725" s="240" t="s">
        <v>22</v>
      </c>
      <c r="F5725" s="240" t="s">
        <v>45</v>
      </c>
      <c r="G5725" s="240" t="s">
        <v>46</v>
      </c>
      <c r="H5725" s="16">
        <v>51401</v>
      </c>
      <c r="I5725" s="82"/>
    </row>
    <row r="5726" spans="1:9" ht="24" customHeight="1">
      <c r="A5726" s="519" t="s">
        <v>4390</v>
      </c>
      <c r="B5726" s="14">
        <v>9.84</v>
      </c>
      <c r="C5726" s="241">
        <v>1</v>
      </c>
      <c r="D5726" s="240" t="s">
        <v>13</v>
      </c>
      <c r="E5726" s="240" t="s">
        <v>22</v>
      </c>
      <c r="F5726" s="240" t="s">
        <v>45</v>
      </c>
      <c r="G5726" s="240" t="s">
        <v>46</v>
      </c>
      <c r="H5726" s="16">
        <v>51401</v>
      </c>
      <c r="I5726" s="82"/>
    </row>
    <row r="5727" spans="1:9" ht="25.5" customHeight="1">
      <c r="A5727" s="519" t="s">
        <v>1855</v>
      </c>
      <c r="B5727" s="14">
        <v>7.88</v>
      </c>
      <c r="C5727" s="241">
        <v>1</v>
      </c>
      <c r="D5727" s="240" t="s">
        <v>13</v>
      </c>
      <c r="E5727" s="240" t="s">
        <v>22</v>
      </c>
      <c r="F5727" s="240" t="s">
        <v>45</v>
      </c>
      <c r="G5727" s="240" t="s">
        <v>46</v>
      </c>
      <c r="H5727" s="16">
        <v>51401</v>
      </c>
      <c r="I5727" s="82"/>
    </row>
    <row r="5728" spans="1:9">
      <c r="A5728" s="519" t="s">
        <v>4391</v>
      </c>
      <c r="B5728" s="14">
        <v>5.82</v>
      </c>
      <c r="C5728" s="241">
        <v>1</v>
      </c>
      <c r="D5728" s="240" t="s">
        <v>13</v>
      </c>
      <c r="E5728" s="240" t="s">
        <v>22</v>
      </c>
      <c r="F5728" s="240" t="s">
        <v>45</v>
      </c>
      <c r="G5728" s="240" t="s">
        <v>46</v>
      </c>
      <c r="H5728" s="16">
        <v>51401</v>
      </c>
      <c r="I5728" s="82"/>
    </row>
    <row r="5729" spans="1:9">
      <c r="A5729" s="519" t="s">
        <v>1856</v>
      </c>
      <c r="B5729" s="14">
        <v>7.7</v>
      </c>
      <c r="C5729" s="241">
        <v>1</v>
      </c>
      <c r="D5729" s="240" t="s">
        <v>13</v>
      </c>
      <c r="E5729" s="240" t="s">
        <v>22</v>
      </c>
      <c r="F5729" s="240" t="s">
        <v>45</v>
      </c>
      <c r="G5729" s="240" t="s">
        <v>46</v>
      </c>
      <c r="H5729" s="16">
        <v>51401</v>
      </c>
      <c r="I5729" s="82"/>
    </row>
    <row r="5730" spans="1:9">
      <c r="A5730" s="519" t="s">
        <v>1857</v>
      </c>
      <c r="B5730" s="14">
        <v>5.63</v>
      </c>
      <c r="C5730" s="241">
        <v>1</v>
      </c>
      <c r="D5730" s="240" t="s">
        <v>13</v>
      </c>
      <c r="E5730" s="240" t="s">
        <v>22</v>
      </c>
      <c r="F5730" s="240" t="s">
        <v>45</v>
      </c>
      <c r="G5730" s="240" t="s">
        <v>46</v>
      </c>
      <c r="H5730" s="16">
        <v>51401</v>
      </c>
      <c r="I5730" s="82"/>
    </row>
    <row r="5731" spans="1:9" ht="21.75" customHeight="1">
      <c r="A5731" s="519" t="s">
        <v>4392</v>
      </c>
      <c r="B5731" s="14">
        <v>6.72</v>
      </c>
      <c r="C5731" s="241">
        <v>1</v>
      </c>
      <c r="D5731" s="240" t="s">
        <v>13</v>
      </c>
      <c r="E5731" s="240" t="s">
        <v>22</v>
      </c>
      <c r="F5731" s="240" t="s">
        <v>45</v>
      </c>
      <c r="G5731" s="240" t="s">
        <v>46</v>
      </c>
      <c r="H5731" s="16">
        <v>51401</v>
      </c>
      <c r="I5731" s="82"/>
    </row>
    <row r="5732" spans="1:9" ht="22.5" customHeight="1">
      <c r="A5732" s="519" t="s">
        <v>4393</v>
      </c>
      <c r="B5732" s="14">
        <v>4.6900000000000004</v>
      </c>
      <c r="C5732" s="241">
        <v>1</v>
      </c>
      <c r="D5732" s="240" t="s">
        <v>13</v>
      </c>
      <c r="E5732" s="240" t="s">
        <v>22</v>
      </c>
      <c r="F5732" s="240" t="s">
        <v>45</v>
      </c>
      <c r="G5732" s="240" t="s">
        <v>46</v>
      </c>
      <c r="H5732" s="16">
        <v>51401</v>
      </c>
      <c r="I5732" s="83">
        <f>B5632+B5636+B5637+B5638+B5639+B5640+B5642+B5643+B5644+B5705+B5646+B5648+B5649+B5650+B5651+B5652+B5653+B5654+B5655+B5656+B5657+B5658+B5659+B5660+B5661+B5662+B5663+B5664+B5665+B5666+B5667+B5668+B5669+B5670+B5671+B5672+B5683+B5684+B5685+B5686+B5687+B5688+B5690+B5691+B5692+B5693+B5694+B5695+B5696+B5697+B5698+B5699+B5703+B5706+B5707+B5708+B5710+B5711+B5712+B5718+B5721+B5723+B5724+B5725+B5727+B5728+B5732+B5635+B5641+B5647+B5704+B5713+B5700+B5701+B5702+B5720+B5719+B5673+B5674+B5717+B5714+B5726+B5633+B5634+B5729+B5645+B5689+B5709+B5715+B5716+B5675+B5676+B5677+B5678+B5679+B5680+B5681+B5682+B5722+B5730+B5731</f>
        <v>691.6400000000009</v>
      </c>
    </row>
    <row r="5733" spans="1:9" ht="22.5" customHeight="1">
      <c r="A5733" s="206" t="s">
        <v>1858</v>
      </c>
      <c r="B5733" s="245">
        <v>130</v>
      </c>
      <c r="C5733" s="240" t="s">
        <v>44</v>
      </c>
      <c r="D5733" s="240" t="s">
        <v>13</v>
      </c>
      <c r="E5733" s="240" t="s">
        <v>22</v>
      </c>
      <c r="F5733" s="240" t="s">
        <v>45</v>
      </c>
      <c r="G5733" s="240" t="s">
        <v>46</v>
      </c>
      <c r="H5733" s="16">
        <v>51401</v>
      </c>
      <c r="I5733" s="82"/>
    </row>
    <row r="5734" spans="1:9" ht="22.5" customHeight="1">
      <c r="A5734" s="206" t="s">
        <v>1859</v>
      </c>
      <c r="B5734" s="245">
        <v>107.25</v>
      </c>
      <c r="C5734" s="240" t="s">
        <v>44</v>
      </c>
      <c r="D5734" s="240" t="s">
        <v>13</v>
      </c>
      <c r="E5734" s="240" t="s">
        <v>22</v>
      </c>
      <c r="F5734" s="240" t="s">
        <v>45</v>
      </c>
      <c r="G5734" s="240" t="s">
        <v>46</v>
      </c>
      <c r="H5734" s="16">
        <v>51401</v>
      </c>
      <c r="I5734" s="82"/>
    </row>
    <row r="5735" spans="1:9" ht="15" customHeight="1">
      <c r="A5735" s="206" t="s">
        <v>2286</v>
      </c>
      <c r="B5735" s="245">
        <v>65</v>
      </c>
      <c r="C5735" s="240" t="s">
        <v>44</v>
      </c>
      <c r="D5735" s="240" t="s">
        <v>13</v>
      </c>
      <c r="E5735" s="240" t="s">
        <v>22</v>
      </c>
      <c r="F5735" s="240" t="s">
        <v>45</v>
      </c>
      <c r="G5735" s="240" t="s">
        <v>46</v>
      </c>
      <c r="H5735" s="16">
        <v>51401</v>
      </c>
      <c r="I5735" s="82"/>
    </row>
    <row r="5736" spans="1:9" ht="15.75" customHeight="1">
      <c r="A5736" s="206" t="s">
        <v>1860</v>
      </c>
      <c r="B5736" s="245">
        <v>67.209999999999994</v>
      </c>
      <c r="C5736" s="240" t="s">
        <v>44</v>
      </c>
      <c r="D5736" s="240" t="s">
        <v>13</v>
      </c>
      <c r="E5736" s="240" t="s">
        <v>22</v>
      </c>
      <c r="F5736" s="240" t="s">
        <v>45</v>
      </c>
      <c r="G5736" s="240" t="s">
        <v>46</v>
      </c>
      <c r="H5736" s="16">
        <v>51401</v>
      </c>
      <c r="I5736" s="82"/>
    </row>
    <row r="5737" spans="1:9" ht="25.5" customHeight="1">
      <c r="A5737" s="206" t="s">
        <v>4192</v>
      </c>
      <c r="B5737" s="245">
        <v>71.11</v>
      </c>
      <c r="C5737" s="240" t="s">
        <v>44</v>
      </c>
      <c r="D5737" s="240" t="s">
        <v>13</v>
      </c>
      <c r="E5737" s="240" t="s">
        <v>22</v>
      </c>
      <c r="F5737" s="240" t="s">
        <v>45</v>
      </c>
      <c r="G5737" s="240" t="s">
        <v>46</v>
      </c>
      <c r="H5737" s="16">
        <v>51401</v>
      </c>
      <c r="I5737" s="82"/>
    </row>
    <row r="5738" spans="1:9" ht="23.25" customHeight="1">
      <c r="A5738" s="206" t="s">
        <v>1861</v>
      </c>
      <c r="B5738" s="245">
        <v>91</v>
      </c>
      <c r="C5738" s="240" t="s">
        <v>44</v>
      </c>
      <c r="D5738" s="240" t="s">
        <v>13</v>
      </c>
      <c r="E5738" s="240" t="s">
        <v>22</v>
      </c>
      <c r="F5738" s="240" t="s">
        <v>45</v>
      </c>
      <c r="G5738" s="240" t="s">
        <v>46</v>
      </c>
      <c r="H5738" s="16">
        <v>51401</v>
      </c>
      <c r="I5738" s="82"/>
    </row>
    <row r="5739" spans="1:9" ht="25.5" customHeight="1">
      <c r="A5739" s="206" t="s">
        <v>1862</v>
      </c>
      <c r="B5739" s="245">
        <v>109.46</v>
      </c>
      <c r="C5739" s="240" t="s">
        <v>44</v>
      </c>
      <c r="D5739" s="240" t="s">
        <v>13</v>
      </c>
      <c r="E5739" s="240" t="s">
        <v>22</v>
      </c>
      <c r="F5739" s="240" t="s">
        <v>45</v>
      </c>
      <c r="G5739" s="240" t="s">
        <v>46</v>
      </c>
      <c r="H5739" s="16">
        <v>51401</v>
      </c>
      <c r="I5739" s="82"/>
    </row>
    <row r="5740" spans="1:9" ht="25.5" customHeight="1">
      <c r="A5740" s="206" t="s">
        <v>1862</v>
      </c>
      <c r="B5740" s="245">
        <v>107.16</v>
      </c>
      <c r="C5740" s="240" t="s">
        <v>44</v>
      </c>
      <c r="D5740" s="240" t="s">
        <v>13</v>
      </c>
      <c r="E5740" s="240" t="s">
        <v>22</v>
      </c>
      <c r="F5740" s="240" t="s">
        <v>45</v>
      </c>
      <c r="G5740" s="240" t="s">
        <v>46</v>
      </c>
      <c r="H5740" s="16">
        <v>51401</v>
      </c>
      <c r="I5740" s="82"/>
    </row>
    <row r="5741" spans="1:9" ht="24" customHeight="1">
      <c r="A5741" s="206" t="s">
        <v>1863</v>
      </c>
      <c r="B5741" s="245">
        <v>88.01</v>
      </c>
      <c r="C5741" s="240" t="s">
        <v>44</v>
      </c>
      <c r="D5741" s="240" t="s">
        <v>13</v>
      </c>
      <c r="E5741" s="240" t="s">
        <v>22</v>
      </c>
      <c r="F5741" s="240" t="s">
        <v>45</v>
      </c>
      <c r="G5741" s="240" t="s">
        <v>46</v>
      </c>
      <c r="H5741" s="16">
        <v>51401</v>
      </c>
      <c r="I5741" s="82"/>
    </row>
    <row r="5742" spans="1:9" ht="25.5" customHeight="1">
      <c r="A5742" s="206" t="s">
        <v>1863</v>
      </c>
      <c r="B5742" s="245">
        <v>88.01</v>
      </c>
      <c r="C5742" s="240" t="s">
        <v>44</v>
      </c>
      <c r="D5742" s="240" t="s">
        <v>13</v>
      </c>
      <c r="E5742" s="240" t="s">
        <v>22</v>
      </c>
      <c r="F5742" s="240" t="s">
        <v>45</v>
      </c>
      <c r="G5742" s="240" t="s">
        <v>46</v>
      </c>
      <c r="H5742" s="16">
        <v>51401</v>
      </c>
      <c r="I5742" s="82"/>
    </row>
    <row r="5743" spans="1:9" ht="25.5" customHeight="1">
      <c r="A5743" s="206" t="s">
        <v>1864</v>
      </c>
      <c r="B5743" s="245">
        <v>77.61</v>
      </c>
      <c r="C5743" s="240" t="s">
        <v>44</v>
      </c>
      <c r="D5743" s="240" t="s">
        <v>13</v>
      </c>
      <c r="E5743" s="240" t="s">
        <v>22</v>
      </c>
      <c r="F5743" s="240" t="s">
        <v>45</v>
      </c>
      <c r="G5743" s="240" t="s">
        <v>46</v>
      </c>
      <c r="H5743" s="16">
        <v>51401</v>
      </c>
      <c r="I5743" s="82"/>
    </row>
    <row r="5744" spans="1:9" ht="25.5" customHeight="1">
      <c r="A5744" s="206" t="s">
        <v>1864</v>
      </c>
      <c r="B5744" s="245">
        <v>64.61</v>
      </c>
      <c r="C5744" s="240" t="s">
        <v>44</v>
      </c>
      <c r="D5744" s="240" t="s">
        <v>13</v>
      </c>
      <c r="E5744" s="240" t="s">
        <v>22</v>
      </c>
      <c r="F5744" s="240" t="s">
        <v>45</v>
      </c>
      <c r="G5744" s="240" t="s">
        <v>46</v>
      </c>
      <c r="H5744" s="16">
        <v>51401</v>
      </c>
      <c r="I5744" s="82"/>
    </row>
    <row r="5745" spans="1:9" ht="26.25" customHeight="1">
      <c r="A5745" s="206" t="s">
        <v>1865</v>
      </c>
      <c r="B5745" s="245">
        <v>103.89</v>
      </c>
      <c r="C5745" s="240" t="s">
        <v>44</v>
      </c>
      <c r="D5745" s="240" t="s">
        <v>13</v>
      </c>
      <c r="E5745" s="240" t="s">
        <v>22</v>
      </c>
      <c r="F5745" s="240" t="s">
        <v>45</v>
      </c>
      <c r="G5745" s="240" t="s">
        <v>46</v>
      </c>
      <c r="H5745" s="16">
        <v>51401</v>
      </c>
      <c r="I5745" s="82"/>
    </row>
    <row r="5746" spans="1:9" ht="26.25" customHeight="1">
      <c r="A5746" s="206" t="s">
        <v>1865</v>
      </c>
      <c r="B5746" s="245">
        <v>103.89</v>
      </c>
      <c r="C5746" s="240" t="s">
        <v>44</v>
      </c>
      <c r="D5746" s="240" t="s">
        <v>13</v>
      </c>
      <c r="E5746" s="240" t="s">
        <v>22</v>
      </c>
      <c r="F5746" s="240" t="s">
        <v>45</v>
      </c>
      <c r="G5746" s="240" t="s">
        <v>46</v>
      </c>
      <c r="H5746" s="16">
        <v>51401</v>
      </c>
      <c r="I5746" s="82"/>
    </row>
    <row r="5747" spans="1:9" ht="26.25" customHeight="1">
      <c r="A5747" s="206" t="s">
        <v>1865</v>
      </c>
      <c r="B5747" s="245">
        <v>97.72</v>
      </c>
      <c r="C5747" s="240" t="s">
        <v>44</v>
      </c>
      <c r="D5747" s="240" t="s">
        <v>13</v>
      </c>
      <c r="E5747" s="240" t="s">
        <v>22</v>
      </c>
      <c r="F5747" s="240" t="s">
        <v>45</v>
      </c>
      <c r="G5747" s="240" t="s">
        <v>46</v>
      </c>
      <c r="H5747" s="16">
        <v>51401</v>
      </c>
      <c r="I5747" s="82"/>
    </row>
    <row r="5748" spans="1:9" ht="28.5" customHeight="1">
      <c r="A5748" s="206" t="s">
        <v>4193</v>
      </c>
      <c r="B5748" s="245">
        <v>77.61</v>
      </c>
      <c r="C5748" s="240" t="s">
        <v>44</v>
      </c>
      <c r="D5748" s="240" t="s">
        <v>13</v>
      </c>
      <c r="E5748" s="240" t="s">
        <v>22</v>
      </c>
      <c r="F5748" s="240" t="s">
        <v>45</v>
      </c>
      <c r="G5748" s="240" t="s">
        <v>46</v>
      </c>
      <c r="H5748" s="16">
        <v>51401</v>
      </c>
      <c r="I5748" s="82"/>
    </row>
    <row r="5749" spans="1:9" ht="28.5" customHeight="1">
      <c r="A5749" s="206" t="s">
        <v>4193</v>
      </c>
      <c r="B5749" s="245">
        <v>77.61</v>
      </c>
      <c r="C5749" s="240" t="s">
        <v>44</v>
      </c>
      <c r="D5749" s="240" t="s">
        <v>13</v>
      </c>
      <c r="E5749" s="240" t="s">
        <v>22</v>
      </c>
      <c r="F5749" s="240" t="s">
        <v>45</v>
      </c>
      <c r="G5749" s="240" t="s">
        <v>46</v>
      </c>
      <c r="H5749" s="16">
        <v>51401</v>
      </c>
      <c r="I5749" s="82"/>
    </row>
    <row r="5750" spans="1:9" ht="28.5" customHeight="1">
      <c r="A5750" s="206" t="s">
        <v>1866</v>
      </c>
      <c r="B5750" s="245">
        <v>84.11</v>
      </c>
      <c r="C5750" s="240" t="s">
        <v>44</v>
      </c>
      <c r="D5750" s="240" t="s">
        <v>13</v>
      </c>
      <c r="E5750" s="240" t="s">
        <v>22</v>
      </c>
      <c r="F5750" s="240" t="s">
        <v>45</v>
      </c>
      <c r="G5750" s="240" t="s">
        <v>46</v>
      </c>
      <c r="H5750" s="16">
        <v>51401</v>
      </c>
      <c r="I5750" s="82"/>
    </row>
    <row r="5751" spans="1:9" ht="28.5" customHeight="1">
      <c r="A5751" s="206" t="s">
        <v>4194</v>
      </c>
      <c r="B5751" s="245">
        <v>64.61</v>
      </c>
      <c r="C5751" s="240" t="s">
        <v>44</v>
      </c>
      <c r="D5751" s="240" t="s">
        <v>13</v>
      </c>
      <c r="E5751" s="240" t="s">
        <v>22</v>
      </c>
      <c r="F5751" s="240" t="s">
        <v>45</v>
      </c>
      <c r="G5751" s="240" t="s">
        <v>46</v>
      </c>
      <c r="H5751" s="16">
        <v>51401</v>
      </c>
      <c r="I5751" s="82"/>
    </row>
    <row r="5752" spans="1:9" ht="25.5" customHeight="1">
      <c r="A5752" s="206" t="s">
        <v>4195</v>
      </c>
      <c r="B5752" s="245">
        <v>65</v>
      </c>
      <c r="C5752" s="240" t="s">
        <v>44</v>
      </c>
      <c r="D5752" s="240" t="s">
        <v>13</v>
      </c>
      <c r="E5752" s="240" t="s">
        <v>22</v>
      </c>
      <c r="F5752" s="240" t="s">
        <v>45</v>
      </c>
      <c r="G5752" s="240" t="s">
        <v>46</v>
      </c>
      <c r="H5752" s="16">
        <v>51401</v>
      </c>
      <c r="I5752" s="82"/>
    </row>
    <row r="5753" spans="1:9" ht="26.25" customHeight="1">
      <c r="A5753" s="206" t="s">
        <v>1867</v>
      </c>
      <c r="B5753" s="245">
        <v>88.01</v>
      </c>
      <c r="C5753" s="240" t="s">
        <v>44</v>
      </c>
      <c r="D5753" s="240" t="s">
        <v>13</v>
      </c>
      <c r="E5753" s="240" t="s">
        <v>22</v>
      </c>
      <c r="F5753" s="240" t="s">
        <v>45</v>
      </c>
      <c r="G5753" s="240" t="s">
        <v>46</v>
      </c>
      <c r="H5753" s="16">
        <v>51401</v>
      </c>
      <c r="I5753" s="82"/>
    </row>
    <row r="5754" spans="1:9">
      <c r="A5754" s="206" t="s">
        <v>1868</v>
      </c>
      <c r="B5754" s="245">
        <v>71.11</v>
      </c>
      <c r="C5754" s="240" t="s">
        <v>44</v>
      </c>
      <c r="D5754" s="240" t="s">
        <v>13</v>
      </c>
      <c r="E5754" s="240" t="s">
        <v>22</v>
      </c>
      <c r="F5754" s="240" t="s">
        <v>45</v>
      </c>
      <c r="G5754" s="240" t="s">
        <v>46</v>
      </c>
      <c r="H5754" s="16">
        <v>51401</v>
      </c>
      <c r="I5754" s="82"/>
    </row>
    <row r="5755" spans="1:9">
      <c r="A5755" s="206" t="s">
        <v>1869</v>
      </c>
      <c r="B5755" s="245">
        <v>96.83</v>
      </c>
      <c r="C5755" s="240" t="s">
        <v>44</v>
      </c>
      <c r="D5755" s="240" t="s">
        <v>13</v>
      </c>
      <c r="E5755" s="240" t="s">
        <v>22</v>
      </c>
      <c r="F5755" s="240" t="s">
        <v>45</v>
      </c>
      <c r="G5755" s="240" t="s">
        <v>46</v>
      </c>
      <c r="H5755" s="16">
        <v>51401</v>
      </c>
      <c r="I5755" s="82"/>
    </row>
    <row r="5756" spans="1:9">
      <c r="A5756" s="206" t="s">
        <v>1869</v>
      </c>
      <c r="B5756" s="245">
        <v>96.83</v>
      </c>
      <c r="C5756" s="240" t="s">
        <v>44</v>
      </c>
      <c r="D5756" s="240" t="s">
        <v>13</v>
      </c>
      <c r="E5756" s="240" t="s">
        <v>22</v>
      </c>
      <c r="F5756" s="240" t="s">
        <v>45</v>
      </c>
      <c r="G5756" s="240" t="s">
        <v>46</v>
      </c>
      <c r="H5756" s="16">
        <v>51401</v>
      </c>
      <c r="I5756" s="82"/>
    </row>
    <row r="5757" spans="1:9">
      <c r="A5757" s="206" t="s">
        <v>1869</v>
      </c>
      <c r="B5757" s="245">
        <v>96.83</v>
      </c>
      <c r="C5757" s="240" t="s">
        <v>44</v>
      </c>
      <c r="D5757" s="240" t="s">
        <v>13</v>
      </c>
      <c r="E5757" s="240" t="s">
        <v>22</v>
      </c>
      <c r="F5757" s="240" t="s">
        <v>45</v>
      </c>
      <c r="G5757" s="240" t="s">
        <v>46</v>
      </c>
      <c r="H5757" s="16">
        <v>51401</v>
      </c>
      <c r="I5757" s="82"/>
    </row>
    <row r="5758" spans="1:9">
      <c r="A5758" s="206" t="s">
        <v>1870</v>
      </c>
      <c r="B5758" s="245">
        <v>88.01</v>
      </c>
      <c r="C5758" s="240" t="s">
        <v>44</v>
      </c>
      <c r="D5758" s="240" t="s">
        <v>13</v>
      </c>
      <c r="E5758" s="240" t="s">
        <v>22</v>
      </c>
      <c r="F5758" s="240" t="s">
        <v>45</v>
      </c>
      <c r="G5758" s="240" t="s">
        <v>46</v>
      </c>
      <c r="H5758" s="16">
        <v>51401</v>
      </c>
      <c r="I5758" s="82"/>
    </row>
    <row r="5759" spans="1:9">
      <c r="A5759" s="206" t="s">
        <v>1870</v>
      </c>
      <c r="B5759" s="245">
        <v>88.01</v>
      </c>
      <c r="C5759" s="240" t="s">
        <v>44</v>
      </c>
      <c r="D5759" s="240" t="s">
        <v>13</v>
      </c>
      <c r="E5759" s="240" t="s">
        <v>22</v>
      </c>
      <c r="F5759" s="240" t="s">
        <v>45</v>
      </c>
      <c r="G5759" s="240" t="s">
        <v>46</v>
      </c>
      <c r="H5759" s="16">
        <v>51401</v>
      </c>
      <c r="I5759" s="82"/>
    </row>
    <row r="5760" spans="1:9">
      <c r="A5760" s="206" t="s">
        <v>1870</v>
      </c>
      <c r="B5760" s="245">
        <v>88.01</v>
      </c>
      <c r="C5760" s="240" t="s">
        <v>44</v>
      </c>
      <c r="D5760" s="240" t="s">
        <v>13</v>
      </c>
      <c r="E5760" s="240" t="s">
        <v>22</v>
      </c>
      <c r="F5760" s="240" t="s">
        <v>45</v>
      </c>
      <c r="G5760" s="240" t="s">
        <v>46</v>
      </c>
      <c r="H5760" s="16">
        <v>51401</v>
      </c>
      <c r="I5760" s="82"/>
    </row>
    <row r="5761" spans="1:9">
      <c r="A5761" s="206" t="s">
        <v>1871</v>
      </c>
      <c r="B5761" s="245">
        <v>77.61</v>
      </c>
      <c r="C5761" s="240" t="s">
        <v>44</v>
      </c>
      <c r="D5761" s="240" t="s">
        <v>13</v>
      </c>
      <c r="E5761" s="240" t="s">
        <v>22</v>
      </c>
      <c r="F5761" s="240" t="s">
        <v>45</v>
      </c>
      <c r="G5761" s="240" t="s">
        <v>46</v>
      </c>
      <c r="H5761" s="16">
        <v>51401</v>
      </c>
      <c r="I5761" s="82"/>
    </row>
    <row r="5762" spans="1:9">
      <c r="A5762" s="206" t="s">
        <v>1871</v>
      </c>
      <c r="B5762" s="245">
        <v>77.61</v>
      </c>
      <c r="C5762" s="240" t="s">
        <v>44</v>
      </c>
      <c r="D5762" s="240" t="s">
        <v>13</v>
      </c>
      <c r="E5762" s="240" t="s">
        <v>22</v>
      </c>
      <c r="F5762" s="240" t="s">
        <v>45</v>
      </c>
      <c r="G5762" s="240" t="s">
        <v>46</v>
      </c>
      <c r="H5762" s="16">
        <v>51401</v>
      </c>
      <c r="I5762" s="82"/>
    </row>
    <row r="5763" spans="1:9">
      <c r="A5763" s="206" t="s">
        <v>1871</v>
      </c>
      <c r="B5763" s="245">
        <v>77.61</v>
      </c>
      <c r="C5763" s="240" t="s">
        <v>44</v>
      </c>
      <c r="D5763" s="240" t="s">
        <v>13</v>
      </c>
      <c r="E5763" s="240" t="s">
        <v>22</v>
      </c>
      <c r="F5763" s="240" t="s">
        <v>45</v>
      </c>
      <c r="G5763" s="240" t="s">
        <v>46</v>
      </c>
      <c r="H5763" s="16">
        <v>51401</v>
      </c>
      <c r="I5763" s="82"/>
    </row>
    <row r="5764" spans="1:9">
      <c r="A5764" s="206" t="s">
        <v>1871</v>
      </c>
      <c r="B5764" s="245">
        <v>77.61</v>
      </c>
      <c r="C5764" s="240" t="s">
        <v>44</v>
      </c>
      <c r="D5764" s="240" t="s">
        <v>13</v>
      </c>
      <c r="E5764" s="240" t="s">
        <v>22</v>
      </c>
      <c r="F5764" s="240" t="s">
        <v>45</v>
      </c>
      <c r="G5764" s="240" t="s">
        <v>46</v>
      </c>
      <c r="H5764" s="16">
        <v>51401</v>
      </c>
      <c r="I5764" s="82"/>
    </row>
    <row r="5765" spans="1:9">
      <c r="A5765" s="206" t="s">
        <v>1871</v>
      </c>
      <c r="B5765" s="245">
        <v>77.61</v>
      </c>
      <c r="C5765" s="240" t="s">
        <v>44</v>
      </c>
      <c r="D5765" s="240" t="s">
        <v>13</v>
      </c>
      <c r="E5765" s="240" t="s">
        <v>22</v>
      </c>
      <c r="F5765" s="240" t="s">
        <v>45</v>
      </c>
      <c r="G5765" s="240" t="s">
        <v>46</v>
      </c>
      <c r="H5765" s="16">
        <v>51401</v>
      </c>
      <c r="I5765" s="82"/>
    </row>
    <row r="5766" spans="1:9">
      <c r="A5766" s="206" t="s">
        <v>1871</v>
      </c>
      <c r="B5766" s="245">
        <v>77.61</v>
      </c>
      <c r="C5766" s="240" t="s">
        <v>44</v>
      </c>
      <c r="D5766" s="240" t="s">
        <v>13</v>
      </c>
      <c r="E5766" s="240" t="s">
        <v>22</v>
      </c>
      <c r="F5766" s="240" t="s">
        <v>45</v>
      </c>
      <c r="G5766" s="240" t="s">
        <v>46</v>
      </c>
      <c r="H5766" s="16">
        <v>51401</v>
      </c>
      <c r="I5766" s="82"/>
    </row>
    <row r="5767" spans="1:9">
      <c r="A5767" s="206" t="s">
        <v>1872</v>
      </c>
      <c r="B5767" s="245">
        <v>71.11</v>
      </c>
      <c r="C5767" s="240" t="s">
        <v>44</v>
      </c>
      <c r="D5767" s="240" t="s">
        <v>13</v>
      </c>
      <c r="E5767" s="240" t="s">
        <v>22</v>
      </c>
      <c r="F5767" s="240" t="s">
        <v>45</v>
      </c>
      <c r="G5767" s="240" t="s">
        <v>46</v>
      </c>
      <c r="H5767" s="16">
        <v>51401</v>
      </c>
      <c r="I5767" s="82"/>
    </row>
    <row r="5768" spans="1:9">
      <c r="A5768" s="206" t="s">
        <v>1872</v>
      </c>
      <c r="B5768" s="245">
        <v>71.11</v>
      </c>
      <c r="C5768" s="240" t="s">
        <v>44</v>
      </c>
      <c r="D5768" s="240" t="s">
        <v>13</v>
      </c>
      <c r="E5768" s="240" t="s">
        <v>22</v>
      </c>
      <c r="F5768" s="240" t="s">
        <v>45</v>
      </c>
      <c r="G5768" s="240" t="s">
        <v>46</v>
      </c>
      <c r="H5768" s="16">
        <v>51401</v>
      </c>
      <c r="I5768" s="82"/>
    </row>
    <row r="5769" spans="1:9">
      <c r="A5769" s="206" t="s">
        <v>1872</v>
      </c>
      <c r="B5769" s="245">
        <v>67.209999999999994</v>
      </c>
      <c r="C5769" s="240" t="s">
        <v>44</v>
      </c>
      <c r="D5769" s="240" t="s">
        <v>13</v>
      </c>
      <c r="E5769" s="240" t="s">
        <v>22</v>
      </c>
      <c r="F5769" s="240" t="s">
        <v>45</v>
      </c>
      <c r="G5769" s="240" t="s">
        <v>46</v>
      </c>
      <c r="H5769" s="16">
        <v>51401</v>
      </c>
      <c r="I5769" s="82"/>
    </row>
    <row r="5770" spans="1:9">
      <c r="A5770" s="206" t="s">
        <v>1872</v>
      </c>
      <c r="B5770" s="245">
        <v>67.209999999999994</v>
      </c>
      <c r="C5770" s="240" t="s">
        <v>44</v>
      </c>
      <c r="D5770" s="240" t="s">
        <v>13</v>
      </c>
      <c r="E5770" s="240" t="s">
        <v>22</v>
      </c>
      <c r="F5770" s="240" t="s">
        <v>45</v>
      </c>
      <c r="G5770" s="240" t="s">
        <v>46</v>
      </c>
      <c r="H5770" s="16">
        <v>51401</v>
      </c>
      <c r="I5770" s="82"/>
    </row>
    <row r="5771" spans="1:9">
      <c r="A5771" s="206" t="s">
        <v>1872</v>
      </c>
      <c r="B5771" s="245">
        <v>67.209999999999994</v>
      </c>
      <c r="C5771" s="240" t="s">
        <v>44</v>
      </c>
      <c r="D5771" s="240" t="s">
        <v>13</v>
      </c>
      <c r="E5771" s="240" t="s">
        <v>22</v>
      </c>
      <c r="F5771" s="240" t="s">
        <v>45</v>
      </c>
      <c r="G5771" s="240" t="s">
        <v>46</v>
      </c>
      <c r="H5771" s="16">
        <v>51401</v>
      </c>
      <c r="I5771" s="82"/>
    </row>
    <row r="5772" spans="1:9">
      <c r="A5772" s="206" t="s">
        <v>1872</v>
      </c>
      <c r="B5772" s="245">
        <v>67.209999999999994</v>
      </c>
      <c r="C5772" s="240" t="s">
        <v>44</v>
      </c>
      <c r="D5772" s="240" t="s">
        <v>13</v>
      </c>
      <c r="E5772" s="240" t="s">
        <v>22</v>
      </c>
      <c r="F5772" s="240" t="s">
        <v>45</v>
      </c>
      <c r="G5772" s="240" t="s">
        <v>46</v>
      </c>
      <c r="H5772" s="16">
        <v>51401</v>
      </c>
      <c r="I5772" s="82"/>
    </row>
    <row r="5773" spans="1:9">
      <c r="A5773" s="206" t="s">
        <v>1872</v>
      </c>
      <c r="B5773" s="245">
        <v>67.209999999999994</v>
      </c>
      <c r="C5773" s="240" t="s">
        <v>44</v>
      </c>
      <c r="D5773" s="240" t="s">
        <v>13</v>
      </c>
      <c r="E5773" s="240" t="s">
        <v>22</v>
      </c>
      <c r="F5773" s="240" t="s">
        <v>45</v>
      </c>
      <c r="G5773" s="240" t="s">
        <v>46</v>
      </c>
      <c r="H5773" s="16">
        <v>51401</v>
      </c>
      <c r="I5773" s="82"/>
    </row>
    <row r="5774" spans="1:9">
      <c r="A5774" s="206" t="s">
        <v>1872</v>
      </c>
      <c r="B5774" s="245">
        <v>60.71</v>
      </c>
      <c r="C5774" s="240" t="s">
        <v>44</v>
      </c>
      <c r="D5774" s="240" t="s">
        <v>13</v>
      </c>
      <c r="E5774" s="240" t="s">
        <v>22</v>
      </c>
      <c r="F5774" s="240" t="s">
        <v>45</v>
      </c>
      <c r="G5774" s="240" t="s">
        <v>46</v>
      </c>
      <c r="H5774" s="16">
        <v>51401</v>
      </c>
      <c r="I5774" s="82"/>
    </row>
    <row r="5775" spans="1:9">
      <c r="A5775" s="206" t="s">
        <v>4196</v>
      </c>
      <c r="B5775" s="245">
        <v>77.61</v>
      </c>
      <c r="C5775" s="240" t="s">
        <v>44</v>
      </c>
      <c r="D5775" s="240" t="s">
        <v>13</v>
      </c>
      <c r="E5775" s="240" t="s">
        <v>22</v>
      </c>
      <c r="F5775" s="240" t="s">
        <v>45</v>
      </c>
      <c r="G5775" s="240" t="s">
        <v>46</v>
      </c>
      <c r="H5775" s="16">
        <v>51401</v>
      </c>
      <c r="I5775" s="82"/>
    </row>
    <row r="5776" spans="1:9">
      <c r="A5776" s="206" t="s">
        <v>4197</v>
      </c>
      <c r="B5776" s="245">
        <v>54.21</v>
      </c>
      <c r="C5776" s="240" t="s">
        <v>44</v>
      </c>
      <c r="D5776" s="240" t="s">
        <v>13</v>
      </c>
      <c r="E5776" s="240" t="s">
        <v>22</v>
      </c>
      <c r="F5776" s="240" t="s">
        <v>45</v>
      </c>
      <c r="G5776" s="240" t="s">
        <v>46</v>
      </c>
      <c r="H5776" s="16">
        <v>51401</v>
      </c>
      <c r="I5776" s="82"/>
    </row>
    <row r="5777" spans="1:9">
      <c r="A5777" s="206" t="s">
        <v>4197</v>
      </c>
      <c r="B5777" s="245">
        <v>54.21</v>
      </c>
      <c r="C5777" s="240" t="s">
        <v>44</v>
      </c>
      <c r="D5777" s="240" t="s">
        <v>13</v>
      </c>
      <c r="E5777" s="240" t="s">
        <v>22</v>
      </c>
      <c r="F5777" s="240" t="s">
        <v>45</v>
      </c>
      <c r="G5777" s="240" t="s">
        <v>46</v>
      </c>
      <c r="H5777" s="16">
        <v>51401</v>
      </c>
      <c r="I5777" s="82"/>
    </row>
    <row r="5778" spans="1:9">
      <c r="A5778" s="206" t="s">
        <v>4197</v>
      </c>
      <c r="B5778" s="245">
        <v>54.21</v>
      </c>
      <c r="C5778" s="240" t="s">
        <v>44</v>
      </c>
      <c r="D5778" s="240" t="s">
        <v>13</v>
      </c>
      <c r="E5778" s="240" t="s">
        <v>22</v>
      </c>
      <c r="F5778" s="240" t="s">
        <v>45</v>
      </c>
      <c r="G5778" s="240" t="s">
        <v>46</v>
      </c>
      <c r="H5778" s="16">
        <v>51401</v>
      </c>
      <c r="I5778" s="82"/>
    </row>
    <row r="5779" spans="1:9">
      <c r="A5779" s="206" t="s">
        <v>4197</v>
      </c>
      <c r="B5779" s="245">
        <v>54.21</v>
      </c>
      <c r="C5779" s="240" t="s">
        <v>44</v>
      </c>
      <c r="D5779" s="240" t="s">
        <v>13</v>
      </c>
      <c r="E5779" s="240" t="s">
        <v>22</v>
      </c>
      <c r="F5779" s="240" t="s">
        <v>45</v>
      </c>
      <c r="G5779" s="240" t="s">
        <v>46</v>
      </c>
      <c r="H5779" s="16">
        <v>51401</v>
      </c>
      <c r="I5779" s="82"/>
    </row>
    <row r="5780" spans="1:9">
      <c r="A5780" s="206" t="s">
        <v>4197</v>
      </c>
      <c r="B5780" s="245">
        <v>54.21</v>
      </c>
      <c r="C5780" s="240" t="s">
        <v>44</v>
      </c>
      <c r="D5780" s="240" t="s">
        <v>13</v>
      </c>
      <c r="E5780" s="240" t="s">
        <v>22</v>
      </c>
      <c r="F5780" s="240" t="s">
        <v>45</v>
      </c>
      <c r="G5780" s="240" t="s">
        <v>46</v>
      </c>
      <c r="H5780" s="16">
        <v>51401</v>
      </c>
      <c r="I5780" s="82"/>
    </row>
    <row r="5781" spans="1:9">
      <c r="A5781" s="206" t="s">
        <v>4197</v>
      </c>
      <c r="B5781" s="245">
        <v>54.21</v>
      </c>
      <c r="C5781" s="240" t="s">
        <v>44</v>
      </c>
      <c r="D5781" s="240" t="s">
        <v>13</v>
      </c>
      <c r="E5781" s="240" t="s">
        <v>22</v>
      </c>
      <c r="F5781" s="240" t="s">
        <v>45</v>
      </c>
      <c r="G5781" s="240" t="s">
        <v>46</v>
      </c>
      <c r="H5781" s="16">
        <v>51401</v>
      </c>
      <c r="I5781" s="82"/>
    </row>
    <row r="5782" spans="1:9">
      <c r="A5782" s="206" t="s">
        <v>4197</v>
      </c>
      <c r="B5782" s="245">
        <v>54.21</v>
      </c>
      <c r="C5782" s="240" t="s">
        <v>44</v>
      </c>
      <c r="D5782" s="240" t="s">
        <v>13</v>
      </c>
      <c r="E5782" s="240" t="s">
        <v>22</v>
      </c>
      <c r="F5782" s="240" t="s">
        <v>45</v>
      </c>
      <c r="G5782" s="240" t="s">
        <v>46</v>
      </c>
      <c r="H5782" s="16">
        <v>51401</v>
      </c>
      <c r="I5782" s="82"/>
    </row>
    <row r="5783" spans="1:9">
      <c r="A5783" s="206" t="s">
        <v>4197</v>
      </c>
      <c r="B5783" s="245">
        <v>54.21</v>
      </c>
      <c r="C5783" s="240" t="s">
        <v>44</v>
      </c>
      <c r="D5783" s="240" t="s">
        <v>13</v>
      </c>
      <c r="E5783" s="240" t="s">
        <v>22</v>
      </c>
      <c r="F5783" s="240" t="s">
        <v>45</v>
      </c>
      <c r="G5783" s="240" t="s">
        <v>46</v>
      </c>
      <c r="H5783" s="16">
        <v>51401</v>
      </c>
      <c r="I5783" s="82"/>
    </row>
    <row r="5784" spans="1:9">
      <c r="A5784" s="206" t="s">
        <v>4197</v>
      </c>
      <c r="B5784" s="245">
        <v>54.21</v>
      </c>
      <c r="C5784" s="240" t="s">
        <v>44</v>
      </c>
      <c r="D5784" s="240" t="s">
        <v>13</v>
      </c>
      <c r="E5784" s="240" t="s">
        <v>22</v>
      </c>
      <c r="F5784" s="240" t="s">
        <v>45</v>
      </c>
      <c r="G5784" s="240" t="s">
        <v>46</v>
      </c>
      <c r="H5784" s="16">
        <v>51401</v>
      </c>
      <c r="I5784" s="82"/>
    </row>
    <row r="5785" spans="1:9">
      <c r="A5785" s="206" t="s">
        <v>4197</v>
      </c>
      <c r="B5785" s="245">
        <v>54.21</v>
      </c>
      <c r="C5785" s="240" t="s">
        <v>44</v>
      </c>
      <c r="D5785" s="240" t="s">
        <v>13</v>
      </c>
      <c r="E5785" s="240" t="s">
        <v>22</v>
      </c>
      <c r="F5785" s="240" t="s">
        <v>45</v>
      </c>
      <c r="G5785" s="240" t="s">
        <v>46</v>
      </c>
      <c r="H5785" s="16">
        <v>51401</v>
      </c>
      <c r="I5785" s="82"/>
    </row>
    <row r="5786" spans="1:9" ht="27" customHeight="1">
      <c r="A5786" s="206" t="s">
        <v>1873</v>
      </c>
      <c r="B5786" s="245">
        <v>91</v>
      </c>
      <c r="C5786" s="240" t="s">
        <v>44</v>
      </c>
      <c r="D5786" s="240" t="s">
        <v>13</v>
      </c>
      <c r="E5786" s="240" t="s">
        <v>22</v>
      </c>
      <c r="F5786" s="240" t="s">
        <v>45</v>
      </c>
      <c r="G5786" s="240" t="s">
        <v>46</v>
      </c>
      <c r="H5786" s="16">
        <v>51401</v>
      </c>
      <c r="I5786" s="82"/>
    </row>
    <row r="5787" spans="1:9" ht="25.5" customHeight="1">
      <c r="A5787" s="206" t="s">
        <v>1874</v>
      </c>
      <c r="B5787" s="245">
        <v>96.83</v>
      </c>
      <c r="C5787" s="240" t="s">
        <v>44</v>
      </c>
      <c r="D5787" s="240" t="s">
        <v>13</v>
      </c>
      <c r="E5787" s="240" t="s">
        <v>22</v>
      </c>
      <c r="F5787" s="240" t="s">
        <v>45</v>
      </c>
      <c r="G5787" s="240" t="s">
        <v>46</v>
      </c>
      <c r="H5787" s="16">
        <v>51401</v>
      </c>
      <c r="I5787" s="82"/>
    </row>
    <row r="5788" spans="1:9" ht="25.5" customHeight="1">
      <c r="A5788" s="206" t="s">
        <v>1874</v>
      </c>
      <c r="B5788" s="245">
        <v>96.83</v>
      </c>
      <c r="C5788" s="240" t="s">
        <v>44</v>
      </c>
      <c r="D5788" s="240" t="s">
        <v>13</v>
      </c>
      <c r="E5788" s="240" t="s">
        <v>22</v>
      </c>
      <c r="F5788" s="240" t="s">
        <v>45</v>
      </c>
      <c r="G5788" s="240" t="s">
        <v>46</v>
      </c>
      <c r="H5788" s="16">
        <v>51401</v>
      </c>
      <c r="I5788" s="82"/>
    </row>
    <row r="5789" spans="1:9" ht="25.5" customHeight="1">
      <c r="A5789" s="206" t="s">
        <v>1874</v>
      </c>
      <c r="B5789" s="245">
        <v>96.83</v>
      </c>
      <c r="C5789" s="240" t="s">
        <v>44</v>
      </c>
      <c r="D5789" s="240" t="s">
        <v>13</v>
      </c>
      <c r="E5789" s="240" t="s">
        <v>22</v>
      </c>
      <c r="F5789" s="240" t="s">
        <v>45</v>
      </c>
      <c r="G5789" s="240" t="s">
        <v>46</v>
      </c>
      <c r="H5789" s="16">
        <v>51401</v>
      </c>
      <c r="I5789" s="82"/>
    </row>
    <row r="5790" spans="1:9" ht="25.5" customHeight="1">
      <c r="A5790" s="206" t="s">
        <v>1874</v>
      </c>
      <c r="B5790" s="245">
        <v>95.12</v>
      </c>
      <c r="C5790" s="240" t="s">
        <v>44</v>
      </c>
      <c r="D5790" s="240" t="s">
        <v>13</v>
      </c>
      <c r="E5790" s="240" t="s">
        <v>22</v>
      </c>
      <c r="F5790" s="240" t="s">
        <v>45</v>
      </c>
      <c r="G5790" s="240" t="s">
        <v>46</v>
      </c>
      <c r="H5790" s="16">
        <v>51401</v>
      </c>
      <c r="I5790" s="82"/>
    </row>
    <row r="5791" spans="1:9" ht="27" customHeight="1">
      <c r="A5791" s="206" t="s">
        <v>1875</v>
      </c>
      <c r="B5791" s="245">
        <v>88.01</v>
      </c>
      <c r="C5791" s="240" t="s">
        <v>44</v>
      </c>
      <c r="D5791" s="240" t="s">
        <v>13</v>
      </c>
      <c r="E5791" s="240" t="s">
        <v>22</v>
      </c>
      <c r="F5791" s="240" t="s">
        <v>45</v>
      </c>
      <c r="G5791" s="240" t="s">
        <v>46</v>
      </c>
      <c r="H5791" s="16">
        <v>51401</v>
      </c>
      <c r="I5791" s="82"/>
    </row>
    <row r="5792" spans="1:9" ht="27" customHeight="1">
      <c r="A5792" s="206" t="s">
        <v>1875</v>
      </c>
      <c r="B5792" s="245">
        <v>88.01</v>
      </c>
      <c r="C5792" s="240" t="s">
        <v>44</v>
      </c>
      <c r="D5792" s="240" t="s">
        <v>13</v>
      </c>
      <c r="E5792" s="240" t="s">
        <v>22</v>
      </c>
      <c r="F5792" s="240" t="s">
        <v>45</v>
      </c>
      <c r="G5792" s="240" t="s">
        <v>46</v>
      </c>
      <c r="H5792" s="16">
        <v>51401</v>
      </c>
      <c r="I5792" s="82"/>
    </row>
    <row r="5793" spans="1:9" ht="27" customHeight="1">
      <c r="A5793" s="206" t="s">
        <v>1875</v>
      </c>
      <c r="B5793" s="245">
        <v>88.01</v>
      </c>
      <c r="C5793" s="240" t="s">
        <v>44</v>
      </c>
      <c r="D5793" s="240" t="s">
        <v>13</v>
      </c>
      <c r="E5793" s="240" t="s">
        <v>22</v>
      </c>
      <c r="F5793" s="240" t="s">
        <v>45</v>
      </c>
      <c r="G5793" s="240" t="s">
        <v>46</v>
      </c>
      <c r="H5793" s="16">
        <v>51401</v>
      </c>
      <c r="I5793" s="82"/>
    </row>
    <row r="5794" spans="1:9" ht="27" customHeight="1">
      <c r="A5794" s="206" t="s">
        <v>1875</v>
      </c>
      <c r="B5794" s="245">
        <v>88.01</v>
      </c>
      <c r="C5794" s="240" t="s">
        <v>44</v>
      </c>
      <c r="D5794" s="240" t="s">
        <v>13</v>
      </c>
      <c r="E5794" s="240" t="s">
        <v>22</v>
      </c>
      <c r="F5794" s="240" t="s">
        <v>45</v>
      </c>
      <c r="G5794" s="240" t="s">
        <v>46</v>
      </c>
      <c r="H5794" s="16">
        <v>51401</v>
      </c>
      <c r="I5794" s="82"/>
    </row>
    <row r="5795" spans="1:9" ht="27" customHeight="1">
      <c r="A5795" s="206" t="s">
        <v>1875</v>
      </c>
      <c r="B5795" s="245">
        <v>88.01</v>
      </c>
      <c r="C5795" s="240" t="s">
        <v>44</v>
      </c>
      <c r="D5795" s="240" t="s">
        <v>13</v>
      </c>
      <c r="E5795" s="240" t="s">
        <v>22</v>
      </c>
      <c r="F5795" s="240" t="s">
        <v>45</v>
      </c>
      <c r="G5795" s="240" t="s">
        <v>46</v>
      </c>
      <c r="H5795" s="16">
        <v>51401</v>
      </c>
      <c r="I5795" s="82"/>
    </row>
    <row r="5796" spans="1:9" ht="27" customHeight="1">
      <c r="A5796" s="206" t="s">
        <v>1875</v>
      </c>
      <c r="B5796" s="245">
        <v>88.01</v>
      </c>
      <c r="C5796" s="240" t="s">
        <v>44</v>
      </c>
      <c r="D5796" s="240" t="s">
        <v>13</v>
      </c>
      <c r="E5796" s="240" t="s">
        <v>22</v>
      </c>
      <c r="F5796" s="240" t="s">
        <v>45</v>
      </c>
      <c r="G5796" s="240" t="s">
        <v>46</v>
      </c>
      <c r="H5796" s="16">
        <v>51401</v>
      </c>
      <c r="I5796" s="82"/>
    </row>
    <row r="5797" spans="1:9" ht="27" customHeight="1">
      <c r="A5797" s="206" t="s">
        <v>1875</v>
      </c>
      <c r="B5797" s="245">
        <v>88.01</v>
      </c>
      <c r="C5797" s="240" t="s">
        <v>44</v>
      </c>
      <c r="D5797" s="240" t="s">
        <v>13</v>
      </c>
      <c r="E5797" s="240" t="s">
        <v>22</v>
      </c>
      <c r="F5797" s="240" t="s">
        <v>45</v>
      </c>
      <c r="G5797" s="240" t="s">
        <v>46</v>
      </c>
      <c r="H5797" s="16">
        <v>51401</v>
      </c>
      <c r="I5797" s="82"/>
    </row>
    <row r="5798" spans="1:9" ht="27" customHeight="1">
      <c r="A5798" s="206" t="s">
        <v>1875</v>
      </c>
      <c r="B5798" s="245">
        <v>88.01</v>
      </c>
      <c r="C5798" s="240" t="s">
        <v>44</v>
      </c>
      <c r="D5798" s="240" t="s">
        <v>13</v>
      </c>
      <c r="E5798" s="240" t="s">
        <v>22</v>
      </c>
      <c r="F5798" s="240" t="s">
        <v>45</v>
      </c>
      <c r="G5798" s="240" t="s">
        <v>46</v>
      </c>
      <c r="H5798" s="16">
        <v>51401</v>
      </c>
      <c r="I5798" s="82"/>
    </row>
    <row r="5799" spans="1:9" ht="27" customHeight="1">
      <c r="A5799" s="206" t="s">
        <v>1876</v>
      </c>
      <c r="B5799" s="245">
        <v>77.61</v>
      </c>
      <c r="C5799" s="240" t="s">
        <v>44</v>
      </c>
      <c r="D5799" s="240" t="s">
        <v>13</v>
      </c>
      <c r="E5799" s="240" t="s">
        <v>22</v>
      </c>
      <c r="F5799" s="240" t="s">
        <v>45</v>
      </c>
      <c r="G5799" s="240" t="s">
        <v>46</v>
      </c>
      <c r="H5799" s="16">
        <v>51401</v>
      </c>
      <c r="I5799" s="82"/>
    </row>
    <row r="5800" spans="1:9" ht="25.5" customHeight="1">
      <c r="A5800" s="206" t="s">
        <v>1876</v>
      </c>
      <c r="B5800" s="245">
        <v>77.61</v>
      </c>
      <c r="C5800" s="240" t="s">
        <v>44</v>
      </c>
      <c r="D5800" s="240" t="s">
        <v>13</v>
      </c>
      <c r="E5800" s="240" t="s">
        <v>22</v>
      </c>
      <c r="F5800" s="240" t="s">
        <v>45</v>
      </c>
      <c r="G5800" s="240" t="s">
        <v>46</v>
      </c>
      <c r="H5800" s="16">
        <v>51401</v>
      </c>
      <c r="I5800" s="82"/>
    </row>
    <row r="5801" spans="1:9" ht="25.5" customHeight="1">
      <c r="A5801" s="206" t="s">
        <v>1876</v>
      </c>
      <c r="B5801" s="245">
        <v>77.61</v>
      </c>
      <c r="C5801" s="240" t="s">
        <v>44</v>
      </c>
      <c r="D5801" s="240" t="s">
        <v>13</v>
      </c>
      <c r="E5801" s="240" t="s">
        <v>22</v>
      </c>
      <c r="F5801" s="240" t="s">
        <v>45</v>
      </c>
      <c r="G5801" s="240" t="s">
        <v>46</v>
      </c>
      <c r="H5801" s="16">
        <v>51401</v>
      </c>
      <c r="I5801" s="82"/>
    </row>
    <row r="5802" spans="1:9" ht="25.5" customHeight="1">
      <c r="A5802" s="206" t="s">
        <v>1877</v>
      </c>
      <c r="B5802" s="245">
        <v>67.209999999999994</v>
      </c>
      <c r="C5802" s="240" t="s">
        <v>44</v>
      </c>
      <c r="D5802" s="240" t="s">
        <v>13</v>
      </c>
      <c r="E5802" s="240" t="s">
        <v>22</v>
      </c>
      <c r="F5802" s="240" t="s">
        <v>45</v>
      </c>
      <c r="G5802" s="240" t="s">
        <v>46</v>
      </c>
      <c r="H5802" s="16">
        <v>51401</v>
      </c>
      <c r="I5802" s="82"/>
    </row>
    <row r="5803" spans="1:9" ht="25.5" customHeight="1">
      <c r="A5803" s="206" t="s">
        <v>1877</v>
      </c>
      <c r="B5803" s="245">
        <v>67.209999999999994</v>
      </c>
      <c r="C5803" s="240" t="s">
        <v>44</v>
      </c>
      <c r="D5803" s="240" t="s">
        <v>13</v>
      </c>
      <c r="E5803" s="240" t="s">
        <v>22</v>
      </c>
      <c r="F5803" s="240" t="s">
        <v>45</v>
      </c>
      <c r="G5803" s="240" t="s">
        <v>46</v>
      </c>
      <c r="H5803" s="16">
        <v>51401</v>
      </c>
      <c r="I5803" s="82"/>
    </row>
    <row r="5804" spans="1:9" ht="25.5" customHeight="1">
      <c r="A5804" s="206" t="s">
        <v>1877</v>
      </c>
      <c r="B5804" s="245">
        <v>67.209999999999994</v>
      </c>
      <c r="C5804" s="240" t="s">
        <v>44</v>
      </c>
      <c r="D5804" s="240" t="s">
        <v>13</v>
      </c>
      <c r="E5804" s="240" t="s">
        <v>22</v>
      </c>
      <c r="F5804" s="240" t="s">
        <v>45</v>
      </c>
      <c r="G5804" s="240" t="s">
        <v>46</v>
      </c>
      <c r="H5804" s="16">
        <v>51401</v>
      </c>
      <c r="I5804" s="82"/>
    </row>
    <row r="5805" spans="1:9" ht="25.5" customHeight="1">
      <c r="A5805" s="206" t="s">
        <v>1878</v>
      </c>
      <c r="B5805" s="245">
        <v>54.21</v>
      </c>
      <c r="C5805" s="240" t="s">
        <v>44</v>
      </c>
      <c r="D5805" s="240" t="s">
        <v>13</v>
      </c>
      <c r="E5805" s="240" t="s">
        <v>22</v>
      </c>
      <c r="F5805" s="240" t="s">
        <v>45</v>
      </c>
      <c r="G5805" s="240" t="s">
        <v>46</v>
      </c>
      <c r="H5805" s="16">
        <v>51401</v>
      </c>
      <c r="I5805" s="82"/>
    </row>
    <row r="5806" spans="1:9" ht="25.5" customHeight="1">
      <c r="A5806" s="206" t="s">
        <v>1878</v>
      </c>
      <c r="B5806" s="245">
        <v>54.21</v>
      </c>
      <c r="C5806" s="240" t="s">
        <v>44</v>
      </c>
      <c r="D5806" s="240" t="s">
        <v>13</v>
      </c>
      <c r="E5806" s="240" t="s">
        <v>22</v>
      </c>
      <c r="F5806" s="240" t="s">
        <v>45</v>
      </c>
      <c r="G5806" s="240" t="s">
        <v>46</v>
      </c>
      <c r="H5806" s="16">
        <v>51401</v>
      </c>
      <c r="I5806" s="82"/>
    </row>
    <row r="5807" spans="1:9" ht="25.5" customHeight="1">
      <c r="A5807" s="206" t="s">
        <v>1878</v>
      </c>
      <c r="B5807" s="245">
        <v>54.21</v>
      </c>
      <c r="C5807" s="240" t="s">
        <v>44</v>
      </c>
      <c r="D5807" s="240" t="s">
        <v>13</v>
      </c>
      <c r="E5807" s="240" t="s">
        <v>22</v>
      </c>
      <c r="F5807" s="240" t="s">
        <v>45</v>
      </c>
      <c r="G5807" s="240" t="s">
        <v>46</v>
      </c>
      <c r="H5807" s="16">
        <v>51401</v>
      </c>
      <c r="I5807" s="82"/>
    </row>
    <row r="5808" spans="1:9" ht="25.5" customHeight="1">
      <c r="A5808" s="206" t="s">
        <v>1878</v>
      </c>
      <c r="B5808" s="245">
        <v>54.21</v>
      </c>
      <c r="C5808" s="240" t="s">
        <v>44</v>
      </c>
      <c r="D5808" s="240" t="s">
        <v>13</v>
      </c>
      <c r="E5808" s="240" t="s">
        <v>22</v>
      </c>
      <c r="F5808" s="240" t="s">
        <v>45</v>
      </c>
      <c r="G5808" s="240" t="s">
        <v>46</v>
      </c>
      <c r="H5808" s="16">
        <v>51401</v>
      </c>
      <c r="I5808" s="82"/>
    </row>
    <row r="5809" spans="1:9" ht="25.5" customHeight="1">
      <c r="A5809" s="206" t="s">
        <v>1878</v>
      </c>
      <c r="B5809" s="245">
        <v>54.21</v>
      </c>
      <c r="C5809" s="240" t="s">
        <v>44</v>
      </c>
      <c r="D5809" s="240" t="s">
        <v>13</v>
      </c>
      <c r="E5809" s="240" t="s">
        <v>22</v>
      </c>
      <c r="F5809" s="240" t="s">
        <v>45</v>
      </c>
      <c r="G5809" s="240" t="s">
        <v>46</v>
      </c>
      <c r="H5809" s="16">
        <v>51401</v>
      </c>
      <c r="I5809" s="82"/>
    </row>
    <row r="5810" spans="1:9" ht="25.5" customHeight="1">
      <c r="A5810" s="206" t="s">
        <v>1876</v>
      </c>
      <c r="B5810" s="245">
        <v>71.11</v>
      </c>
      <c r="C5810" s="240" t="s">
        <v>44</v>
      </c>
      <c r="D5810" s="240" t="s">
        <v>13</v>
      </c>
      <c r="E5810" s="240" t="s">
        <v>22</v>
      </c>
      <c r="F5810" s="240" t="s">
        <v>45</v>
      </c>
      <c r="G5810" s="240" t="s">
        <v>46</v>
      </c>
      <c r="H5810" s="16">
        <v>51401</v>
      </c>
      <c r="I5810" s="82"/>
    </row>
    <row r="5811" spans="1:9" ht="25.5" customHeight="1">
      <c r="A5811" s="206" t="s">
        <v>1878</v>
      </c>
      <c r="B5811" s="245">
        <v>54.21</v>
      </c>
      <c r="C5811" s="240" t="s">
        <v>44</v>
      </c>
      <c r="D5811" s="240" t="s">
        <v>13</v>
      </c>
      <c r="E5811" s="240" t="s">
        <v>22</v>
      </c>
      <c r="F5811" s="240" t="s">
        <v>45</v>
      </c>
      <c r="G5811" s="240" t="s">
        <v>46</v>
      </c>
      <c r="H5811" s="16">
        <v>51401</v>
      </c>
      <c r="I5811" s="82"/>
    </row>
    <row r="5812" spans="1:9" ht="25.5" customHeight="1">
      <c r="A5812" s="206" t="s">
        <v>4198</v>
      </c>
      <c r="B5812" s="245">
        <v>77.61</v>
      </c>
      <c r="C5812" s="240" t="s">
        <v>44</v>
      </c>
      <c r="D5812" s="240" t="s">
        <v>13</v>
      </c>
      <c r="E5812" s="240" t="s">
        <v>22</v>
      </c>
      <c r="F5812" s="240" t="s">
        <v>45</v>
      </c>
      <c r="G5812" s="240" t="s">
        <v>46</v>
      </c>
      <c r="H5812" s="16">
        <v>51401</v>
      </c>
      <c r="I5812" s="82"/>
    </row>
    <row r="5813" spans="1:9" ht="25.5" customHeight="1">
      <c r="A5813" s="206" t="s">
        <v>4198</v>
      </c>
      <c r="B5813" s="245">
        <v>77.61</v>
      </c>
      <c r="C5813" s="240" t="s">
        <v>44</v>
      </c>
      <c r="D5813" s="240" t="s">
        <v>13</v>
      </c>
      <c r="E5813" s="240" t="s">
        <v>22</v>
      </c>
      <c r="F5813" s="240" t="s">
        <v>45</v>
      </c>
      <c r="G5813" s="240" t="s">
        <v>46</v>
      </c>
      <c r="H5813" s="16">
        <v>51401</v>
      </c>
      <c r="I5813" s="82"/>
    </row>
    <row r="5814" spans="1:9" ht="25.5" customHeight="1">
      <c r="A5814" s="206" t="s">
        <v>1879</v>
      </c>
      <c r="B5814" s="245">
        <v>54.21</v>
      </c>
      <c r="C5814" s="240" t="s">
        <v>44</v>
      </c>
      <c r="D5814" s="240" t="s">
        <v>13</v>
      </c>
      <c r="E5814" s="240" t="s">
        <v>22</v>
      </c>
      <c r="F5814" s="240" t="s">
        <v>45</v>
      </c>
      <c r="G5814" s="240" t="s">
        <v>46</v>
      </c>
      <c r="H5814" s="16">
        <v>51401</v>
      </c>
      <c r="I5814" s="82"/>
    </row>
    <row r="5815" spans="1:9" ht="24.75" customHeight="1">
      <c r="A5815" s="206" t="s">
        <v>4199</v>
      </c>
      <c r="B5815" s="245">
        <v>88.01</v>
      </c>
      <c r="C5815" s="240" t="s">
        <v>44</v>
      </c>
      <c r="D5815" s="240" t="s">
        <v>13</v>
      </c>
      <c r="E5815" s="240" t="s">
        <v>22</v>
      </c>
      <c r="F5815" s="240" t="s">
        <v>45</v>
      </c>
      <c r="G5815" s="240" t="s">
        <v>46</v>
      </c>
      <c r="H5815" s="16">
        <v>51401</v>
      </c>
      <c r="I5815" s="82"/>
    </row>
    <row r="5816" spans="1:9" ht="24.75" customHeight="1">
      <c r="A5816" s="206" t="s">
        <v>1881</v>
      </c>
      <c r="B5816" s="245">
        <v>100.75</v>
      </c>
      <c r="C5816" s="240" t="s">
        <v>44</v>
      </c>
      <c r="D5816" s="240" t="s">
        <v>13</v>
      </c>
      <c r="E5816" s="240" t="s">
        <v>22</v>
      </c>
      <c r="F5816" s="240" t="s">
        <v>45</v>
      </c>
      <c r="G5816" s="240" t="s">
        <v>46</v>
      </c>
      <c r="H5816" s="16">
        <v>51401</v>
      </c>
      <c r="I5816" s="82"/>
    </row>
    <row r="5817" spans="1:9" ht="24.75" customHeight="1">
      <c r="A5817" s="206" t="s">
        <v>1882</v>
      </c>
      <c r="B5817" s="245">
        <v>107.16</v>
      </c>
      <c r="C5817" s="240" t="s">
        <v>44</v>
      </c>
      <c r="D5817" s="240" t="s">
        <v>13</v>
      </c>
      <c r="E5817" s="240" t="s">
        <v>22</v>
      </c>
      <c r="F5817" s="240" t="s">
        <v>45</v>
      </c>
      <c r="G5817" s="240" t="s">
        <v>46</v>
      </c>
      <c r="H5817" s="16">
        <v>51401</v>
      </c>
      <c r="I5817" s="82"/>
    </row>
    <row r="5818" spans="1:9" ht="24.75" customHeight="1">
      <c r="A5818" s="206" t="s">
        <v>1883</v>
      </c>
      <c r="B5818" s="245">
        <v>96.83</v>
      </c>
      <c r="C5818" s="240" t="s">
        <v>44</v>
      </c>
      <c r="D5818" s="240" t="s">
        <v>13</v>
      </c>
      <c r="E5818" s="240" t="s">
        <v>22</v>
      </c>
      <c r="F5818" s="240" t="s">
        <v>45</v>
      </c>
      <c r="G5818" s="240" t="s">
        <v>46</v>
      </c>
      <c r="H5818" s="16">
        <v>51401</v>
      </c>
      <c r="I5818" s="82"/>
    </row>
    <row r="5819" spans="1:9" ht="15.75" customHeight="1">
      <c r="A5819" s="206" t="s">
        <v>1884</v>
      </c>
      <c r="B5819" s="245">
        <v>71.11</v>
      </c>
      <c r="C5819" s="240" t="s">
        <v>44</v>
      </c>
      <c r="D5819" s="240" t="s">
        <v>13</v>
      </c>
      <c r="E5819" s="240" t="s">
        <v>22</v>
      </c>
      <c r="F5819" s="240" t="s">
        <v>45</v>
      </c>
      <c r="G5819" s="240" t="s">
        <v>46</v>
      </c>
      <c r="H5819" s="16">
        <v>51401</v>
      </c>
      <c r="I5819" s="82"/>
    </row>
    <row r="5820" spans="1:9" ht="15" customHeight="1">
      <c r="A5820" s="206" t="s">
        <v>1884</v>
      </c>
      <c r="B5820" s="245">
        <v>77.61</v>
      </c>
      <c r="C5820" s="240" t="s">
        <v>44</v>
      </c>
      <c r="D5820" s="240" t="s">
        <v>13</v>
      </c>
      <c r="E5820" s="240" t="s">
        <v>22</v>
      </c>
      <c r="F5820" s="240" t="s">
        <v>45</v>
      </c>
      <c r="G5820" s="240" t="s">
        <v>46</v>
      </c>
      <c r="H5820" s="16">
        <v>51401</v>
      </c>
      <c r="I5820" s="82"/>
    </row>
    <row r="5821" spans="1:9" ht="24" customHeight="1">
      <c r="A5821" s="519" t="s">
        <v>1885</v>
      </c>
      <c r="B5821" s="245">
        <v>96.83</v>
      </c>
      <c r="C5821" s="240" t="s">
        <v>44</v>
      </c>
      <c r="D5821" s="240" t="s">
        <v>13</v>
      </c>
      <c r="E5821" s="240" t="s">
        <v>22</v>
      </c>
      <c r="F5821" s="240" t="s">
        <v>45</v>
      </c>
      <c r="G5821" s="240" t="s">
        <v>46</v>
      </c>
      <c r="H5821" s="16">
        <v>51401</v>
      </c>
      <c r="I5821" s="82"/>
    </row>
    <row r="5822" spans="1:9" ht="26.25" customHeight="1">
      <c r="A5822" s="519" t="s">
        <v>1886</v>
      </c>
      <c r="B5822" s="245">
        <v>96.83</v>
      </c>
      <c r="C5822" s="240" t="s">
        <v>44</v>
      </c>
      <c r="D5822" s="240" t="s">
        <v>13</v>
      </c>
      <c r="E5822" s="240" t="s">
        <v>22</v>
      </c>
      <c r="F5822" s="240" t="s">
        <v>45</v>
      </c>
      <c r="G5822" s="240" t="s">
        <v>46</v>
      </c>
      <c r="H5822" s="16">
        <v>51401</v>
      </c>
      <c r="I5822" s="82"/>
    </row>
    <row r="5823" spans="1:9" ht="24" customHeight="1">
      <c r="A5823" s="519" t="s">
        <v>1887</v>
      </c>
      <c r="B5823" s="245">
        <v>60.71</v>
      </c>
      <c r="C5823" s="240" t="s">
        <v>44</v>
      </c>
      <c r="D5823" s="240" t="s">
        <v>13</v>
      </c>
      <c r="E5823" s="240" t="s">
        <v>22</v>
      </c>
      <c r="F5823" s="240" t="s">
        <v>45</v>
      </c>
      <c r="G5823" s="240" t="s">
        <v>46</v>
      </c>
      <c r="H5823" s="16">
        <v>51401</v>
      </c>
      <c r="I5823" s="82"/>
    </row>
    <row r="5824" spans="1:9" ht="26.25" customHeight="1">
      <c r="A5824" s="519" t="s">
        <v>4200</v>
      </c>
      <c r="B5824" s="245">
        <v>91</v>
      </c>
      <c r="C5824" s="240" t="s">
        <v>44</v>
      </c>
      <c r="D5824" s="240" t="s">
        <v>13</v>
      </c>
      <c r="E5824" s="240" t="s">
        <v>22</v>
      </c>
      <c r="F5824" s="240" t="s">
        <v>45</v>
      </c>
      <c r="G5824" s="240" t="s">
        <v>46</v>
      </c>
      <c r="H5824" s="16">
        <v>51401</v>
      </c>
      <c r="I5824" s="82"/>
    </row>
    <row r="5825" spans="1:9">
      <c r="A5825" s="519" t="s">
        <v>2286</v>
      </c>
      <c r="B5825" s="245">
        <v>106.6</v>
      </c>
      <c r="C5825" s="240" t="s">
        <v>44</v>
      </c>
      <c r="D5825" s="240" t="s">
        <v>13</v>
      </c>
      <c r="E5825" s="240" t="s">
        <v>22</v>
      </c>
      <c r="F5825" s="240" t="s">
        <v>45</v>
      </c>
      <c r="G5825" s="240" t="s">
        <v>46</v>
      </c>
      <c r="H5825" s="16">
        <v>51401</v>
      </c>
      <c r="I5825" s="82"/>
    </row>
    <row r="5826" spans="1:9">
      <c r="A5826" s="519" t="s">
        <v>1888</v>
      </c>
      <c r="B5826" s="245">
        <v>97.2</v>
      </c>
      <c r="C5826" s="240" t="s">
        <v>44</v>
      </c>
      <c r="D5826" s="240" t="s">
        <v>13</v>
      </c>
      <c r="E5826" s="240" t="s">
        <v>22</v>
      </c>
      <c r="F5826" s="240" t="s">
        <v>45</v>
      </c>
      <c r="G5826" s="240" t="s">
        <v>46</v>
      </c>
      <c r="H5826" s="16">
        <v>51401</v>
      </c>
      <c r="I5826" s="82"/>
    </row>
    <row r="5827" spans="1:9" ht="25.5">
      <c r="A5827" s="519" t="s">
        <v>1889</v>
      </c>
      <c r="B5827" s="245">
        <v>77.61</v>
      </c>
      <c r="C5827" s="240" t="s">
        <v>44</v>
      </c>
      <c r="D5827" s="240" t="s">
        <v>13</v>
      </c>
      <c r="E5827" s="240" t="s">
        <v>22</v>
      </c>
      <c r="F5827" s="240" t="s">
        <v>45</v>
      </c>
      <c r="G5827" s="240" t="s">
        <v>46</v>
      </c>
      <c r="H5827" s="16">
        <v>51401</v>
      </c>
      <c r="I5827" s="82"/>
    </row>
    <row r="5828" spans="1:9" ht="21.75" customHeight="1">
      <c r="A5828" s="519" t="s">
        <v>1890</v>
      </c>
      <c r="B5828" s="245">
        <v>97.2</v>
      </c>
      <c r="C5828" s="240" t="s">
        <v>44</v>
      </c>
      <c r="D5828" s="240" t="s">
        <v>13</v>
      </c>
      <c r="E5828" s="240" t="s">
        <v>22</v>
      </c>
      <c r="F5828" s="240" t="s">
        <v>45</v>
      </c>
      <c r="G5828" s="240" t="s">
        <v>46</v>
      </c>
      <c r="H5828" s="16">
        <v>51401</v>
      </c>
      <c r="I5828" s="82"/>
    </row>
    <row r="5829" spans="1:9" ht="23.25" customHeight="1">
      <c r="A5829" s="519" t="s">
        <v>1891</v>
      </c>
      <c r="B5829" s="245">
        <v>113.75</v>
      </c>
      <c r="C5829" s="240" t="s">
        <v>44</v>
      </c>
      <c r="D5829" s="240" t="s">
        <v>13</v>
      </c>
      <c r="E5829" s="240" t="s">
        <v>22</v>
      </c>
      <c r="F5829" s="240" t="s">
        <v>45</v>
      </c>
      <c r="G5829" s="240" t="s">
        <v>46</v>
      </c>
      <c r="H5829" s="16">
        <v>51401</v>
      </c>
      <c r="I5829" s="82"/>
    </row>
    <row r="5830" spans="1:9" ht="24.75" customHeight="1">
      <c r="A5830" s="519" t="s">
        <v>1892</v>
      </c>
      <c r="B5830" s="245">
        <v>91</v>
      </c>
      <c r="C5830" s="240" t="s">
        <v>44</v>
      </c>
      <c r="D5830" s="240" t="s">
        <v>13</v>
      </c>
      <c r="E5830" s="240" t="s">
        <v>22</v>
      </c>
      <c r="F5830" s="240" t="s">
        <v>45</v>
      </c>
      <c r="G5830" s="240" t="s">
        <v>46</v>
      </c>
      <c r="H5830" s="16">
        <v>51401</v>
      </c>
      <c r="I5830" s="82"/>
    </row>
    <row r="5831" spans="1:9">
      <c r="A5831" s="519" t="s">
        <v>4201</v>
      </c>
      <c r="B5831" s="245">
        <v>67.209999999999994</v>
      </c>
      <c r="C5831" s="240" t="s">
        <v>44</v>
      </c>
      <c r="D5831" s="240" t="s">
        <v>13</v>
      </c>
      <c r="E5831" s="240" t="s">
        <v>22</v>
      </c>
      <c r="F5831" s="240" t="s">
        <v>45</v>
      </c>
      <c r="G5831" s="240" t="s">
        <v>46</v>
      </c>
      <c r="H5831" s="16">
        <v>51401</v>
      </c>
      <c r="I5831" s="82"/>
    </row>
    <row r="5832" spans="1:9">
      <c r="A5832" s="520" t="s">
        <v>1893</v>
      </c>
      <c r="B5832" s="245">
        <v>88.92</v>
      </c>
      <c r="C5832" s="240" t="s">
        <v>44</v>
      </c>
      <c r="D5832" s="240" t="s">
        <v>13</v>
      </c>
      <c r="E5832" s="240" t="s">
        <v>22</v>
      </c>
      <c r="F5832" s="240" t="s">
        <v>45</v>
      </c>
      <c r="G5832" s="240" t="s">
        <v>46</v>
      </c>
      <c r="H5832" s="16">
        <v>51401</v>
      </c>
      <c r="I5832" s="82"/>
    </row>
    <row r="5833" spans="1:9">
      <c r="A5833" s="520" t="s">
        <v>1894</v>
      </c>
      <c r="B5833" s="245">
        <v>65</v>
      </c>
      <c r="C5833" s="240" t="s">
        <v>44</v>
      </c>
      <c r="D5833" s="240" t="s">
        <v>13</v>
      </c>
      <c r="E5833" s="240" t="s">
        <v>22</v>
      </c>
      <c r="F5833" s="240" t="s">
        <v>45</v>
      </c>
      <c r="G5833" s="240" t="s">
        <v>46</v>
      </c>
      <c r="H5833" s="16">
        <v>51401</v>
      </c>
      <c r="I5833" s="82"/>
    </row>
    <row r="5834" spans="1:9">
      <c r="A5834" s="520" t="s">
        <v>4202</v>
      </c>
      <c r="B5834" s="245">
        <v>77.61</v>
      </c>
      <c r="C5834" s="240" t="s">
        <v>44</v>
      </c>
      <c r="D5834" s="240" t="s">
        <v>13</v>
      </c>
      <c r="E5834" s="240" t="s">
        <v>22</v>
      </c>
      <c r="F5834" s="240" t="s">
        <v>45</v>
      </c>
      <c r="G5834" s="240" t="s">
        <v>46</v>
      </c>
      <c r="H5834" s="16">
        <v>51401</v>
      </c>
      <c r="I5834" s="82"/>
    </row>
    <row r="5835" spans="1:9" ht="15" customHeight="1">
      <c r="A5835" s="519" t="s">
        <v>4203</v>
      </c>
      <c r="B5835" s="245">
        <v>54.21</v>
      </c>
      <c r="C5835" s="240" t="s">
        <v>44</v>
      </c>
      <c r="D5835" s="240" t="s">
        <v>13</v>
      </c>
      <c r="E5835" s="240" t="s">
        <v>22</v>
      </c>
      <c r="F5835" s="240" t="s">
        <v>45</v>
      </c>
      <c r="G5835" s="240" t="s">
        <v>46</v>
      </c>
      <c r="H5835" s="16">
        <v>51401</v>
      </c>
      <c r="I5835" s="83">
        <f>B5733+B5736+B5738+B5739+B5740+B5741+B5742+B5743+B5745+B5746+B5747+B5749+B5750+B5751+B5752+B5753+B5754+B5755+B5756+B5757+B5758+B5759+B5760+B5761+B5762+B5763+B5764+B5765+B5766+B5767+B5768+B5769+B5770+B5771+B5772+B5773+B5774+B5775+B5776+B5786+B5787+B5788+B5789+B5790+B5791+B5792+B5793+B5794+B5795+B5796+B5797+B5798+B5799+B5802+B5803+B5807+B5808+B5810+B5811+B5812+B5813+B5814+B5815+B5821+B5824+B5826+B5827+B5828+B5830+B5831+B5835+B5816+B5744+B5806+B5805+B5804+B5823+B5822+B5777+B5809+B5817+B5820+B5829+B5737+B5832+B5734+B5748+B5801+B5800+B5818+B5819+B5735+B5778+B5779+B5780+B5781+B5782+B5783+B5784+B5785+B5825+B5833+B5834</f>
        <v>8122.9599999999982</v>
      </c>
    </row>
    <row r="5836" spans="1:9" ht="21.75" customHeight="1">
      <c r="A5836" s="519" t="s">
        <v>1895</v>
      </c>
      <c r="B5836" s="245">
        <v>3.21</v>
      </c>
      <c r="C5836" s="240" t="s">
        <v>44</v>
      </c>
      <c r="D5836" s="240" t="s">
        <v>13</v>
      </c>
      <c r="E5836" s="240" t="s">
        <v>22</v>
      </c>
      <c r="F5836" s="240" t="s">
        <v>45</v>
      </c>
      <c r="G5836" s="240" t="s">
        <v>46</v>
      </c>
      <c r="H5836" s="16">
        <v>51401</v>
      </c>
      <c r="I5836" s="82"/>
    </row>
    <row r="5837" spans="1:9" ht="24.75" customHeight="1">
      <c r="A5837" s="519" t="s">
        <v>1896</v>
      </c>
      <c r="B5837" s="245">
        <v>2.65</v>
      </c>
      <c r="C5837" s="240" t="s">
        <v>44</v>
      </c>
      <c r="D5837" s="240" t="s">
        <v>13</v>
      </c>
      <c r="E5837" s="240" t="s">
        <v>22</v>
      </c>
      <c r="F5837" s="240" t="s">
        <v>45</v>
      </c>
      <c r="G5837" s="240" t="s">
        <v>46</v>
      </c>
      <c r="H5837" s="16">
        <v>51401</v>
      </c>
      <c r="I5837" s="82"/>
    </row>
    <row r="5838" spans="1:9" ht="23.25" customHeight="1">
      <c r="A5838" s="519" t="s">
        <v>4294</v>
      </c>
      <c r="B5838" s="245">
        <v>1.61</v>
      </c>
      <c r="C5838" s="240" t="s">
        <v>44</v>
      </c>
      <c r="D5838" s="240" t="s">
        <v>13</v>
      </c>
      <c r="E5838" s="240" t="s">
        <v>22</v>
      </c>
      <c r="F5838" s="240" t="s">
        <v>45</v>
      </c>
      <c r="G5838" s="240" t="s">
        <v>46</v>
      </c>
      <c r="H5838" s="16">
        <v>51401</v>
      </c>
      <c r="I5838" s="82"/>
    </row>
    <row r="5839" spans="1:9" ht="22.5" customHeight="1">
      <c r="A5839" s="519" t="s">
        <v>4295</v>
      </c>
      <c r="B5839" s="245">
        <v>1.66</v>
      </c>
      <c r="C5839" s="240" t="s">
        <v>44</v>
      </c>
      <c r="D5839" s="240" t="s">
        <v>13</v>
      </c>
      <c r="E5839" s="240" t="s">
        <v>22</v>
      </c>
      <c r="F5839" s="240" t="s">
        <v>45</v>
      </c>
      <c r="G5839" s="240" t="s">
        <v>46</v>
      </c>
      <c r="H5839" s="16">
        <v>51401</v>
      </c>
      <c r="I5839" s="82"/>
    </row>
    <row r="5840" spans="1:9" ht="24" customHeight="1">
      <c r="A5840" s="519" t="s">
        <v>4296</v>
      </c>
      <c r="B5840" s="245">
        <v>1.76</v>
      </c>
      <c r="C5840" s="240" t="s">
        <v>44</v>
      </c>
      <c r="D5840" s="240" t="s">
        <v>13</v>
      </c>
      <c r="E5840" s="240" t="s">
        <v>22</v>
      </c>
      <c r="F5840" s="240" t="s">
        <v>45</v>
      </c>
      <c r="G5840" s="240" t="s">
        <v>46</v>
      </c>
      <c r="H5840" s="16">
        <v>51401</v>
      </c>
      <c r="I5840" s="82"/>
    </row>
    <row r="5841" spans="1:9" ht="23.25" customHeight="1">
      <c r="A5841" s="519" t="s">
        <v>1897</v>
      </c>
      <c r="B5841" s="245">
        <v>2.25</v>
      </c>
      <c r="C5841" s="240" t="s">
        <v>44</v>
      </c>
      <c r="D5841" s="240" t="s">
        <v>13</v>
      </c>
      <c r="E5841" s="240" t="s">
        <v>22</v>
      </c>
      <c r="F5841" s="240" t="s">
        <v>45</v>
      </c>
      <c r="G5841" s="240" t="s">
        <v>46</v>
      </c>
      <c r="H5841" s="16">
        <v>51401</v>
      </c>
      <c r="I5841" s="82"/>
    </row>
    <row r="5842" spans="1:9" ht="24" customHeight="1">
      <c r="A5842" s="519" t="s">
        <v>1898</v>
      </c>
      <c r="B5842" s="245">
        <v>2.71</v>
      </c>
      <c r="C5842" s="240" t="s">
        <v>44</v>
      </c>
      <c r="D5842" s="240" t="s">
        <v>13</v>
      </c>
      <c r="E5842" s="240" t="s">
        <v>22</v>
      </c>
      <c r="F5842" s="240" t="s">
        <v>45</v>
      </c>
      <c r="G5842" s="240" t="s">
        <v>46</v>
      </c>
      <c r="H5842" s="16">
        <v>51401</v>
      </c>
      <c r="I5842" s="82"/>
    </row>
    <row r="5843" spans="1:9" ht="24" customHeight="1">
      <c r="A5843" s="519" t="s">
        <v>1898</v>
      </c>
      <c r="B5843" s="245">
        <v>2.65</v>
      </c>
      <c r="C5843" s="240" t="s">
        <v>44</v>
      </c>
      <c r="D5843" s="240" t="s">
        <v>13</v>
      </c>
      <c r="E5843" s="240" t="s">
        <v>22</v>
      </c>
      <c r="F5843" s="240" t="s">
        <v>45</v>
      </c>
      <c r="G5843" s="240" t="s">
        <v>46</v>
      </c>
      <c r="H5843" s="16">
        <v>51401</v>
      </c>
      <c r="I5843" s="82"/>
    </row>
    <row r="5844" spans="1:9" ht="24" customHeight="1">
      <c r="A5844" s="519" t="s">
        <v>1899</v>
      </c>
      <c r="B5844" s="245">
        <v>2.1800000000000002</v>
      </c>
      <c r="C5844" s="240" t="s">
        <v>44</v>
      </c>
      <c r="D5844" s="240" t="s">
        <v>13</v>
      </c>
      <c r="E5844" s="240" t="s">
        <v>22</v>
      </c>
      <c r="F5844" s="240" t="s">
        <v>45</v>
      </c>
      <c r="G5844" s="240" t="s">
        <v>46</v>
      </c>
      <c r="H5844" s="16">
        <v>51401</v>
      </c>
      <c r="I5844" s="82"/>
    </row>
    <row r="5845" spans="1:9" ht="24" customHeight="1">
      <c r="A5845" s="519" t="s">
        <v>1900</v>
      </c>
      <c r="B5845" s="245">
        <v>2.1800000000000002</v>
      </c>
      <c r="C5845" s="240" t="s">
        <v>44</v>
      </c>
      <c r="D5845" s="240" t="s">
        <v>13</v>
      </c>
      <c r="E5845" s="240" t="s">
        <v>22</v>
      </c>
      <c r="F5845" s="240" t="s">
        <v>45</v>
      </c>
      <c r="G5845" s="240" t="s">
        <v>46</v>
      </c>
      <c r="H5845" s="16">
        <v>51401</v>
      </c>
      <c r="I5845" s="82"/>
    </row>
    <row r="5846" spans="1:9" ht="24" customHeight="1">
      <c r="A5846" s="519" t="s">
        <v>1901</v>
      </c>
      <c r="B5846" s="245">
        <v>1.92</v>
      </c>
      <c r="C5846" s="240" t="s">
        <v>44</v>
      </c>
      <c r="D5846" s="240" t="s">
        <v>13</v>
      </c>
      <c r="E5846" s="240" t="s">
        <v>22</v>
      </c>
      <c r="F5846" s="240" t="s">
        <v>45</v>
      </c>
      <c r="G5846" s="240" t="s">
        <v>46</v>
      </c>
      <c r="H5846" s="16">
        <v>51401</v>
      </c>
      <c r="I5846" s="82"/>
    </row>
    <row r="5847" spans="1:9" ht="24" customHeight="1">
      <c r="A5847" s="519" t="s">
        <v>1901</v>
      </c>
      <c r="B5847" s="245">
        <v>1.6</v>
      </c>
      <c r="C5847" s="240" t="s">
        <v>44</v>
      </c>
      <c r="D5847" s="240" t="s">
        <v>13</v>
      </c>
      <c r="E5847" s="240" t="s">
        <v>22</v>
      </c>
      <c r="F5847" s="240" t="s">
        <v>45</v>
      </c>
      <c r="G5847" s="240" t="s">
        <v>46</v>
      </c>
      <c r="H5847" s="16">
        <v>51401</v>
      </c>
      <c r="I5847" s="82"/>
    </row>
    <row r="5848" spans="1:9" ht="24" customHeight="1">
      <c r="A5848" s="519" t="s">
        <v>1902</v>
      </c>
      <c r="B5848" s="245">
        <v>2.57</v>
      </c>
      <c r="C5848" s="240" t="s">
        <v>44</v>
      </c>
      <c r="D5848" s="240" t="s">
        <v>13</v>
      </c>
      <c r="E5848" s="240" t="s">
        <v>22</v>
      </c>
      <c r="F5848" s="240" t="s">
        <v>45</v>
      </c>
      <c r="G5848" s="240" t="s">
        <v>46</v>
      </c>
      <c r="H5848" s="16">
        <v>51401</v>
      </c>
      <c r="I5848" s="82"/>
    </row>
    <row r="5849" spans="1:9" ht="24" customHeight="1">
      <c r="A5849" s="519" t="s">
        <v>1902</v>
      </c>
      <c r="B5849" s="245">
        <v>2.57</v>
      </c>
      <c r="C5849" s="240" t="s">
        <v>44</v>
      </c>
      <c r="D5849" s="240" t="s">
        <v>13</v>
      </c>
      <c r="E5849" s="240" t="s">
        <v>22</v>
      </c>
      <c r="F5849" s="240" t="s">
        <v>45</v>
      </c>
      <c r="G5849" s="240" t="s">
        <v>46</v>
      </c>
      <c r="H5849" s="16">
        <v>51401</v>
      </c>
      <c r="I5849" s="82"/>
    </row>
    <row r="5850" spans="1:9" ht="24" customHeight="1">
      <c r="A5850" s="519" t="s">
        <v>1902</v>
      </c>
      <c r="B5850" s="245">
        <v>2.42</v>
      </c>
      <c r="C5850" s="240" t="s">
        <v>44</v>
      </c>
      <c r="D5850" s="240" t="s">
        <v>13</v>
      </c>
      <c r="E5850" s="240" t="s">
        <v>22</v>
      </c>
      <c r="F5850" s="240" t="s">
        <v>45</v>
      </c>
      <c r="G5850" s="240" t="s">
        <v>46</v>
      </c>
      <c r="H5850" s="16">
        <v>51401</v>
      </c>
      <c r="I5850" s="82"/>
    </row>
    <row r="5851" spans="1:9" ht="24" customHeight="1">
      <c r="A5851" s="519" t="s">
        <v>4297</v>
      </c>
      <c r="B5851" s="245">
        <v>1.92</v>
      </c>
      <c r="C5851" s="240" t="s">
        <v>44</v>
      </c>
      <c r="D5851" s="240" t="s">
        <v>13</v>
      </c>
      <c r="E5851" s="240" t="s">
        <v>22</v>
      </c>
      <c r="F5851" s="240" t="s">
        <v>45</v>
      </c>
      <c r="G5851" s="240" t="s">
        <v>46</v>
      </c>
      <c r="H5851" s="16">
        <v>51401</v>
      </c>
      <c r="I5851" s="82"/>
    </row>
    <row r="5852" spans="1:9" ht="23.25" customHeight="1">
      <c r="A5852" s="519" t="s">
        <v>4297</v>
      </c>
      <c r="B5852" s="245">
        <v>1.92</v>
      </c>
      <c r="C5852" s="240" t="s">
        <v>44</v>
      </c>
      <c r="D5852" s="240" t="s">
        <v>13</v>
      </c>
      <c r="E5852" s="240" t="s">
        <v>22</v>
      </c>
      <c r="F5852" s="240" t="s">
        <v>45</v>
      </c>
      <c r="G5852" s="240" t="s">
        <v>46</v>
      </c>
      <c r="H5852" s="16">
        <v>51401</v>
      </c>
      <c r="I5852" s="82"/>
    </row>
    <row r="5853" spans="1:9" ht="23.25" customHeight="1">
      <c r="A5853" s="519" t="s">
        <v>4298</v>
      </c>
      <c r="B5853" s="245">
        <v>2.08</v>
      </c>
      <c r="C5853" s="240" t="s">
        <v>44</v>
      </c>
      <c r="D5853" s="240" t="s">
        <v>13</v>
      </c>
      <c r="E5853" s="240" t="s">
        <v>22</v>
      </c>
      <c r="F5853" s="240" t="s">
        <v>45</v>
      </c>
      <c r="G5853" s="240" t="s">
        <v>46</v>
      </c>
      <c r="H5853" s="16">
        <v>51401</v>
      </c>
      <c r="I5853" s="82"/>
    </row>
    <row r="5854" spans="1:9" ht="23.25" customHeight="1">
      <c r="A5854" s="519" t="s">
        <v>4299</v>
      </c>
      <c r="B5854" s="245">
        <v>1.6</v>
      </c>
      <c r="C5854" s="240" t="s">
        <v>44</v>
      </c>
      <c r="D5854" s="240" t="s">
        <v>13</v>
      </c>
      <c r="E5854" s="240" t="s">
        <v>22</v>
      </c>
      <c r="F5854" s="240" t="s">
        <v>45</v>
      </c>
      <c r="G5854" s="240" t="s">
        <v>46</v>
      </c>
      <c r="H5854" s="16">
        <v>51401</v>
      </c>
      <c r="I5854" s="82"/>
    </row>
    <row r="5855" spans="1:9" ht="23.25" customHeight="1">
      <c r="A5855" s="519" t="s">
        <v>1903</v>
      </c>
      <c r="B5855" s="245">
        <v>1.61</v>
      </c>
      <c r="C5855" s="240" t="s">
        <v>44</v>
      </c>
      <c r="D5855" s="240" t="s">
        <v>13</v>
      </c>
      <c r="E5855" s="240" t="s">
        <v>22</v>
      </c>
      <c r="F5855" s="240" t="s">
        <v>45</v>
      </c>
      <c r="G5855" s="240" t="s">
        <v>46</v>
      </c>
      <c r="H5855" s="16">
        <v>51401</v>
      </c>
      <c r="I5855" s="82"/>
    </row>
    <row r="5856" spans="1:9" ht="23.25" customHeight="1">
      <c r="A5856" s="519" t="s">
        <v>1904</v>
      </c>
      <c r="B5856" s="245">
        <v>2.1800000000000002</v>
      </c>
      <c r="C5856" s="240" t="s">
        <v>44</v>
      </c>
      <c r="D5856" s="240" t="s">
        <v>13</v>
      </c>
      <c r="E5856" s="240" t="s">
        <v>22</v>
      </c>
      <c r="F5856" s="240" t="s">
        <v>45</v>
      </c>
      <c r="G5856" s="240" t="s">
        <v>46</v>
      </c>
      <c r="H5856" s="16">
        <v>51401</v>
      </c>
      <c r="I5856" s="82"/>
    </row>
    <row r="5857" spans="1:9" ht="23.25" customHeight="1">
      <c r="A5857" s="519" t="s">
        <v>1905</v>
      </c>
      <c r="B5857" s="245">
        <v>1.76</v>
      </c>
      <c r="C5857" s="240" t="s">
        <v>44</v>
      </c>
      <c r="D5857" s="240" t="s">
        <v>13</v>
      </c>
      <c r="E5857" s="240" t="s">
        <v>22</v>
      </c>
      <c r="F5857" s="240" t="s">
        <v>45</v>
      </c>
      <c r="G5857" s="240" t="s">
        <v>46</v>
      </c>
      <c r="H5857" s="16">
        <v>51401</v>
      </c>
      <c r="I5857" s="82"/>
    </row>
    <row r="5858" spans="1:9" ht="27.75" customHeight="1">
      <c r="A5858" s="519" t="s">
        <v>1906</v>
      </c>
      <c r="B5858" s="245">
        <v>2.39</v>
      </c>
      <c r="C5858" s="240" t="s">
        <v>44</v>
      </c>
      <c r="D5858" s="240" t="s">
        <v>13</v>
      </c>
      <c r="E5858" s="240" t="s">
        <v>22</v>
      </c>
      <c r="F5858" s="240" t="s">
        <v>45</v>
      </c>
      <c r="G5858" s="240" t="s">
        <v>46</v>
      </c>
      <c r="H5858" s="16">
        <v>51401</v>
      </c>
      <c r="I5858" s="82"/>
    </row>
    <row r="5859" spans="1:9" ht="27.75" customHeight="1">
      <c r="A5859" s="519" t="s">
        <v>1906</v>
      </c>
      <c r="B5859" s="245">
        <v>2.39</v>
      </c>
      <c r="C5859" s="240" t="s">
        <v>44</v>
      </c>
      <c r="D5859" s="240" t="s">
        <v>13</v>
      </c>
      <c r="E5859" s="240" t="s">
        <v>22</v>
      </c>
      <c r="F5859" s="240" t="s">
        <v>45</v>
      </c>
      <c r="G5859" s="240" t="s">
        <v>46</v>
      </c>
      <c r="H5859" s="16">
        <v>51401</v>
      </c>
      <c r="I5859" s="82"/>
    </row>
    <row r="5860" spans="1:9" ht="27.75" customHeight="1">
      <c r="A5860" s="519" t="s">
        <v>1906</v>
      </c>
      <c r="B5860" s="245">
        <v>2.39</v>
      </c>
      <c r="C5860" s="240" t="s">
        <v>44</v>
      </c>
      <c r="D5860" s="240" t="s">
        <v>13</v>
      </c>
      <c r="E5860" s="240" t="s">
        <v>22</v>
      </c>
      <c r="F5860" s="240" t="s">
        <v>45</v>
      </c>
      <c r="G5860" s="240" t="s">
        <v>46</v>
      </c>
      <c r="H5860" s="16">
        <v>51401</v>
      </c>
      <c r="I5860" s="82"/>
    </row>
    <row r="5861" spans="1:9" ht="27.75" customHeight="1">
      <c r="A5861" s="519" t="s">
        <v>1907</v>
      </c>
      <c r="B5861" s="245">
        <v>2.1800000000000002</v>
      </c>
      <c r="C5861" s="240" t="s">
        <v>44</v>
      </c>
      <c r="D5861" s="240" t="s">
        <v>13</v>
      </c>
      <c r="E5861" s="240" t="s">
        <v>22</v>
      </c>
      <c r="F5861" s="240" t="s">
        <v>45</v>
      </c>
      <c r="G5861" s="240" t="s">
        <v>46</v>
      </c>
      <c r="H5861" s="16">
        <v>51401</v>
      </c>
      <c r="I5861" s="82"/>
    </row>
    <row r="5862" spans="1:9" ht="27.75" customHeight="1">
      <c r="A5862" s="519" t="s">
        <v>1907</v>
      </c>
      <c r="B5862" s="245">
        <v>2.1800000000000002</v>
      </c>
      <c r="C5862" s="240" t="s">
        <v>44</v>
      </c>
      <c r="D5862" s="240" t="s">
        <v>13</v>
      </c>
      <c r="E5862" s="240" t="s">
        <v>22</v>
      </c>
      <c r="F5862" s="240" t="s">
        <v>45</v>
      </c>
      <c r="G5862" s="240" t="s">
        <v>46</v>
      </c>
      <c r="H5862" s="16">
        <v>51401</v>
      </c>
      <c r="I5862" s="82"/>
    </row>
    <row r="5863" spans="1:9" ht="23.25" customHeight="1">
      <c r="A5863" s="519" t="s">
        <v>1907</v>
      </c>
      <c r="B5863" s="245">
        <v>2.1800000000000002</v>
      </c>
      <c r="C5863" s="240" t="s">
        <v>44</v>
      </c>
      <c r="D5863" s="240" t="s">
        <v>13</v>
      </c>
      <c r="E5863" s="240" t="s">
        <v>22</v>
      </c>
      <c r="F5863" s="240" t="s">
        <v>45</v>
      </c>
      <c r="G5863" s="240" t="s">
        <v>46</v>
      </c>
      <c r="H5863" s="16">
        <v>51401</v>
      </c>
      <c r="I5863" s="82"/>
    </row>
    <row r="5864" spans="1:9" ht="23.25" customHeight="1">
      <c r="A5864" s="519" t="s">
        <v>1908</v>
      </c>
      <c r="B5864" s="245">
        <v>1.92</v>
      </c>
      <c r="C5864" s="240" t="s">
        <v>44</v>
      </c>
      <c r="D5864" s="240" t="s">
        <v>13</v>
      </c>
      <c r="E5864" s="240" t="s">
        <v>22</v>
      </c>
      <c r="F5864" s="240" t="s">
        <v>45</v>
      </c>
      <c r="G5864" s="240" t="s">
        <v>46</v>
      </c>
      <c r="H5864" s="16">
        <v>51401</v>
      </c>
      <c r="I5864" s="82"/>
    </row>
    <row r="5865" spans="1:9" ht="23.25" customHeight="1">
      <c r="A5865" s="519" t="s">
        <v>1908</v>
      </c>
      <c r="B5865" s="245">
        <v>1.92</v>
      </c>
      <c r="C5865" s="240" t="s">
        <v>44</v>
      </c>
      <c r="D5865" s="240" t="s">
        <v>13</v>
      </c>
      <c r="E5865" s="240" t="s">
        <v>22</v>
      </c>
      <c r="F5865" s="240" t="s">
        <v>45</v>
      </c>
      <c r="G5865" s="240" t="s">
        <v>46</v>
      </c>
      <c r="H5865" s="16">
        <v>51401</v>
      </c>
      <c r="I5865" s="82"/>
    </row>
    <row r="5866" spans="1:9" ht="23.25" customHeight="1">
      <c r="A5866" s="519" t="s">
        <v>1908</v>
      </c>
      <c r="B5866" s="245">
        <v>1.92</v>
      </c>
      <c r="C5866" s="240" t="s">
        <v>44</v>
      </c>
      <c r="D5866" s="240" t="s">
        <v>13</v>
      </c>
      <c r="E5866" s="240" t="s">
        <v>22</v>
      </c>
      <c r="F5866" s="240" t="s">
        <v>45</v>
      </c>
      <c r="G5866" s="240" t="s">
        <v>46</v>
      </c>
      <c r="H5866" s="16">
        <v>51401</v>
      </c>
      <c r="I5866" s="82"/>
    </row>
    <row r="5867" spans="1:9" ht="23.25" customHeight="1">
      <c r="A5867" s="519" t="s">
        <v>1908</v>
      </c>
      <c r="B5867" s="245">
        <v>1.92</v>
      </c>
      <c r="C5867" s="240" t="s">
        <v>44</v>
      </c>
      <c r="D5867" s="240" t="s">
        <v>13</v>
      </c>
      <c r="E5867" s="240" t="s">
        <v>22</v>
      </c>
      <c r="F5867" s="240" t="s">
        <v>45</v>
      </c>
      <c r="G5867" s="240" t="s">
        <v>46</v>
      </c>
      <c r="H5867" s="16">
        <v>51401</v>
      </c>
      <c r="I5867" s="82"/>
    </row>
    <row r="5868" spans="1:9" ht="23.25" customHeight="1">
      <c r="A5868" s="519" t="s">
        <v>1908</v>
      </c>
      <c r="B5868" s="245">
        <v>1.92</v>
      </c>
      <c r="C5868" s="240" t="s">
        <v>44</v>
      </c>
      <c r="D5868" s="240" t="s">
        <v>13</v>
      </c>
      <c r="E5868" s="240" t="s">
        <v>22</v>
      </c>
      <c r="F5868" s="240" t="s">
        <v>45</v>
      </c>
      <c r="G5868" s="240" t="s">
        <v>46</v>
      </c>
      <c r="H5868" s="16">
        <v>51401</v>
      </c>
      <c r="I5868" s="82"/>
    </row>
    <row r="5869" spans="1:9" ht="23.25" customHeight="1">
      <c r="A5869" s="519" t="s">
        <v>1908</v>
      </c>
      <c r="B5869" s="245">
        <v>1.92</v>
      </c>
      <c r="C5869" s="240" t="s">
        <v>44</v>
      </c>
      <c r="D5869" s="240" t="s">
        <v>13</v>
      </c>
      <c r="E5869" s="240" t="s">
        <v>22</v>
      </c>
      <c r="F5869" s="240" t="s">
        <v>45</v>
      </c>
      <c r="G5869" s="240" t="s">
        <v>46</v>
      </c>
      <c r="H5869" s="16">
        <v>51401</v>
      </c>
      <c r="I5869" s="82"/>
    </row>
    <row r="5870" spans="1:9" ht="23.25" customHeight="1">
      <c r="A5870" s="519" t="s">
        <v>1909</v>
      </c>
      <c r="B5870" s="245">
        <v>1.76</v>
      </c>
      <c r="C5870" s="240" t="s">
        <v>44</v>
      </c>
      <c r="D5870" s="240" t="s">
        <v>13</v>
      </c>
      <c r="E5870" s="240" t="s">
        <v>22</v>
      </c>
      <c r="F5870" s="240" t="s">
        <v>45</v>
      </c>
      <c r="G5870" s="240" t="s">
        <v>46</v>
      </c>
      <c r="H5870" s="16">
        <v>51401</v>
      </c>
      <c r="I5870" s="82"/>
    </row>
    <row r="5871" spans="1:9" ht="23.25" customHeight="1">
      <c r="A5871" s="519" t="s">
        <v>1909</v>
      </c>
      <c r="B5871" s="245">
        <v>1.76</v>
      </c>
      <c r="C5871" s="240" t="s">
        <v>44</v>
      </c>
      <c r="D5871" s="240" t="s">
        <v>13</v>
      </c>
      <c r="E5871" s="240" t="s">
        <v>22</v>
      </c>
      <c r="F5871" s="240" t="s">
        <v>45</v>
      </c>
      <c r="G5871" s="240" t="s">
        <v>46</v>
      </c>
      <c r="H5871" s="16">
        <v>51401</v>
      </c>
      <c r="I5871" s="82"/>
    </row>
    <row r="5872" spans="1:9" ht="23.25" customHeight="1">
      <c r="A5872" s="519" t="s">
        <v>1909</v>
      </c>
      <c r="B5872" s="245">
        <v>1.66</v>
      </c>
      <c r="C5872" s="240" t="s">
        <v>44</v>
      </c>
      <c r="D5872" s="240" t="s">
        <v>13</v>
      </c>
      <c r="E5872" s="240" t="s">
        <v>22</v>
      </c>
      <c r="F5872" s="240" t="s">
        <v>45</v>
      </c>
      <c r="G5872" s="240" t="s">
        <v>46</v>
      </c>
      <c r="H5872" s="16">
        <v>51401</v>
      </c>
      <c r="I5872" s="82"/>
    </row>
    <row r="5873" spans="1:9" ht="27" customHeight="1">
      <c r="A5873" s="519" t="s">
        <v>1909</v>
      </c>
      <c r="B5873" s="245">
        <v>1.66</v>
      </c>
      <c r="C5873" s="240" t="s">
        <v>44</v>
      </c>
      <c r="D5873" s="240" t="s">
        <v>13</v>
      </c>
      <c r="E5873" s="240" t="s">
        <v>22</v>
      </c>
      <c r="F5873" s="240" t="s">
        <v>45</v>
      </c>
      <c r="G5873" s="240" t="s">
        <v>46</v>
      </c>
      <c r="H5873" s="16">
        <v>51401</v>
      </c>
      <c r="I5873" s="82"/>
    </row>
    <row r="5874" spans="1:9" ht="24" customHeight="1">
      <c r="A5874" s="519" t="s">
        <v>1909</v>
      </c>
      <c r="B5874" s="245">
        <v>1.66</v>
      </c>
      <c r="C5874" s="240" t="s">
        <v>44</v>
      </c>
      <c r="D5874" s="240" t="s">
        <v>13</v>
      </c>
      <c r="E5874" s="240" t="s">
        <v>22</v>
      </c>
      <c r="F5874" s="240" t="s">
        <v>45</v>
      </c>
      <c r="G5874" s="240" t="s">
        <v>46</v>
      </c>
      <c r="H5874" s="16">
        <v>51401</v>
      </c>
      <c r="I5874" s="82"/>
    </row>
    <row r="5875" spans="1:9" ht="24" customHeight="1">
      <c r="A5875" s="519" t="s">
        <v>1909</v>
      </c>
      <c r="B5875" s="245">
        <v>1.66</v>
      </c>
      <c r="C5875" s="240" t="s">
        <v>44</v>
      </c>
      <c r="D5875" s="240" t="s">
        <v>13</v>
      </c>
      <c r="E5875" s="240" t="s">
        <v>22</v>
      </c>
      <c r="F5875" s="240" t="s">
        <v>45</v>
      </c>
      <c r="G5875" s="240" t="s">
        <v>46</v>
      </c>
      <c r="H5875" s="16">
        <v>51401</v>
      </c>
      <c r="I5875" s="82"/>
    </row>
    <row r="5876" spans="1:9" ht="24" customHeight="1">
      <c r="A5876" s="519" t="s">
        <v>1909</v>
      </c>
      <c r="B5876" s="245">
        <v>1.66</v>
      </c>
      <c r="C5876" s="240" t="s">
        <v>44</v>
      </c>
      <c r="D5876" s="240" t="s">
        <v>13</v>
      </c>
      <c r="E5876" s="240" t="s">
        <v>22</v>
      </c>
      <c r="F5876" s="240" t="s">
        <v>45</v>
      </c>
      <c r="G5876" s="240" t="s">
        <v>46</v>
      </c>
      <c r="H5876" s="16">
        <v>51401</v>
      </c>
      <c r="I5876" s="82"/>
    </row>
    <row r="5877" spans="1:9" ht="24" customHeight="1">
      <c r="A5877" s="519" t="s">
        <v>1909</v>
      </c>
      <c r="B5877" s="245">
        <v>1.5</v>
      </c>
      <c r="C5877" s="240" t="s">
        <v>44</v>
      </c>
      <c r="D5877" s="240" t="s">
        <v>13</v>
      </c>
      <c r="E5877" s="240" t="s">
        <v>22</v>
      </c>
      <c r="F5877" s="240" t="s">
        <v>45</v>
      </c>
      <c r="G5877" s="240" t="s">
        <v>46</v>
      </c>
      <c r="H5877" s="16">
        <v>51401</v>
      </c>
      <c r="I5877" s="82"/>
    </row>
    <row r="5878" spans="1:9" ht="24" customHeight="1">
      <c r="A5878" s="519" t="s">
        <v>4300</v>
      </c>
      <c r="B5878" s="245">
        <v>1.92</v>
      </c>
      <c r="C5878" s="240" t="s">
        <v>44</v>
      </c>
      <c r="D5878" s="240" t="s">
        <v>13</v>
      </c>
      <c r="E5878" s="240" t="s">
        <v>22</v>
      </c>
      <c r="F5878" s="240" t="s">
        <v>45</v>
      </c>
      <c r="G5878" s="240" t="s">
        <v>46</v>
      </c>
      <c r="H5878" s="16">
        <v>51401</v>
      </c>
      <c r="I5878" s="82"/>
    </row>
    <row r="5879" spans="1:9" ht="24" customHeight="1">
      <c r="A5879" s="519" t="s">
        <v>4301</v>
      </c>
      <c r="B5879" s="245">
        <v>1.34</v>
      </c>
      <c r="C5879" s="240" t="s">
        <v>44</v>
      </c>
      <c r="D5879" s="240" t="s">
        <v>13</v>
      </c>
      <c r="E5879" s="240" t="s">
        <v>22</v>
      </c>
      <c r="F5879" s="240" t="s">
        <v>45</v>
      </c>
      <c r="G5879" s="240" t="s">
        <v>46</v>
      </c>
      <c r="H5879" s="16">
        <v>51401</v>
      </c>
      <c r="I5879" s="82"/>
    </row>
    <row r="5880" spans="1:9" ht="24" customHeight="1">
      <c r="A5880" s="519" t="s">
        <v>4301</v>
      </c>
      <c r="B5880" s="245">
        <v>1.34</v>
      </c>
      <c r="C5880" s="240" t="s">
        <v>44</v>
      </c>
      <c r="D5880" s="240" t="s">
        <v>13</v>
      </c>
      <c r="E5880" s="240" t="s">
        <v>22</v>
      </c>
      <c r="F5880" s="240" t="s">
        <v>45</v>
      </c>
      <c r="G5880" s="240" t="s">
        <v>46</v>
      </c>
      <c r="H5880" s="16">
        <v>51401</v>
      </c>
      <c r="I5880" s="82"/>
    </row>
    <row r="5881" spans="1:9" ht="24" customHeight="1">
      <c r="A5881" s="519" t="s">
        <v>4301</v>
      </c>
      <c r="B5881" s="245">
        <v>1.34</v>
      </c>
      <c r="C5881" s="240" t="s">
        <v>44</v>
      </c>
      <c r="D5881" s="240" t="s">
        <v>13</v>
      </c>
      <c r="E5881" s="240" t="s">
        <v>22</v>
      </c>
      <c r="F5881" s="240" t="s">
        <v>45</v>
      </c>
      <c r="G5881" s="240" t="s">
        <v>46</v>
      </c>
      <c r="H5881" s="16">
        <v>51401</v>
      </c>
      <c r="I5881" s="82"/>
    </row>
    <row r="5882" spans="1:9" ht="24" customHeight="1">
      <c r="A5882" s="519" t="s">
        <v>4301</v>
      </c>
      <c r="B5882" s="245">
        <v>1.34</v>
      </c>
      <c r="C5882" s="240" t="s">
        <v>44</v>
      </c>
      <c r="D5882" s="240" t="s">
        <v>13</v>
      </c>
      <c r="E5882" s="240" t="s">
        <v>22</v>
      </c>
      <c r="F5882" s="240" t="s">
        <v>45</v>
      </c>
      <c r="G5882" s="240" t="s">
        <v>46</v>
      </c>
      <c r="H5882" s="16">
        <v>51401</v>
      </c>
      <c r="I5882" s="82"/>
    </row>
    <row r="5883" spans="1:9" ht="24" customHeight="1">
      <c r="A5883" s="519" t="s">
        <v>4301</v>
      </c>
      <c r="B5883" s="245">
        <v>1.34</v>
      </c>
      <c r="C5883" s="240" t="s">
        <v>44</v>
      </c>
      <c r="D5883" s="240" t="s">
        <v>13</v>
      </c>
      <c r="E5883" s="240" t="s">
        <v>22</v>
      </c>
      <c r="F5883" s="240" t="s">
        <v>45</v>
      </c>
      <c r="G5883" s="240" t="s">
        <v>46</v>
      </c>
      <c r="H5883" s="16">
        <v>51401</v>
      </c>
      <c r="I5883" s="82"/>
    </row>
    <row r="5884" spans="1:9" ht="24" customHeight="1">
      <c r="A5884" s="519" t="s">
        <v>4301</v>
      </c>
      <c r="B5884" s="245">
        <v>1.34</v>
      </c>
      <c r="C5884" s="240" t="s">
        <v>44</v>
      </c>
      <c r="D5884" s="240" t="s">
        <v>13</v>
      </c>
      <c r="E5884" s="240" t="s">
        <v>22</v>
      </c>
      <c r="F5884" s="240" t="s">
        <v>45</v>
      </c>
      <c r="G5884" s="240" t="s">
        <v>46</v>
      </c>
      <c r="H5884" s="16">
        <v>51401</v>
      </c>
      <c r="I5884" s="82"/>
    </row>
    <row r="5885" spans="1:9" ht="24" customHeight="1">
      <c r="A5885" s="519" t="s">
        <v>4301</v>
      </c>
      <c r="B5885" s="245">
        <v>1.34</v>
      </c>
      <c r="C5885" s="240" t="s">
        <v>44</v>
      </c>
      <c r="D5885" s="240" t="s">
        <v>13</v>
      </c>
      <c r="E5885" s="240" t="s">
        <v>22</v>
      </c>
      <c r="F5885" s="240" t="s">
        <v>45</v>
      </c>
      <c r="G5885" s="240" t="s">
        <v>46</v>
      </c>
      <c r="H5885" s="16">
        <v>51401</v>
      </c>
      <c r="I5885" s="82"/>
    </row>
    <row r="5886" spans="1:9" ht="24" customHeight="1">
      <c r="A5886" s="519" t="s">
        <v>4301</v>
      </c>
      <c r="B5886" s="245">
        <v>1.34</v>
      </c>
      <c r="C5886" s="240" t="s">
        <v>44</v>
      </c>
      <c r="D5886" s="240" t="s">
        <v>13</v>
      </c>
      <c r="E5886" s="240" t="s">
        <v>22</v>
      </c>
      <c r="F5886" s="240" t="s">
        <v>45</v>
      </c>
      <c r="G5886" s="240" t="s">
        <v>46</v>
      </c>
      <c r="H5886" s="16">
        <v>51401</v>
      </c>
      <c r="I5886" s="82"/>
    </row>
    <row r="5887" spans="1:9" ht="24" customHeight="1">
      <c r="A5887" s="519" t="s">
        <v>4301</v>
      </c>
      <c r="B5887" s="245">
        <v>1.34</v>
      </c>
      <c r="C5887" s="240" t="s">
        <v>44</v>
      </c>
      <c r="D5887" s="240" t="s">
        <v>13</v>
      </c>
      <c r="E5887" s="240" t="s">
        <v>22</v>
      </c>
      <c r="F5887" s="240" t="s">
        <v>45</v>
      </c>
      <c r="G5887" s="240" t="s">
        <v>46</v>
      </c>
      <c r="H5887" s="16">
        <v>51401</v>
      </c>
      <c r="I5887" s="82"/>
    </row>
    <row r="5888" spans="1:9" ht="24" customHeight="1">
      <c r="A5888" s="519" t="s">
        <v>4301</v>
      </c>
      <c r="B5888" s="245">
        <v>1.34</v>
      </c>
      <c r="C5888" s="240" t="s">
        <v>44</v>
      </c>
      <c r="D5888" s="240" t="s">
        <v>13</v>
      </c>
      <c r="E5888" s="240" t="s">
        <v>22</v>
      </c>
      <c r="F5888" s="240" t="s">
        <v>45</v>
      </c>
      <c r="G5888" s="240" t="s">
        <v>46</v>
      </c>
      <c r="H5888" s="16">
        <v>51401</v>
      </c>
      <c r="I5888" s="82"/>
    </row>
    <row r="5889" spans="1:9" ht="24" customHeight="1">
      <c r="A5889" s="519" t="s">
        <v>1910</v>
      </c>
      <c r="B5889" s="245">
        <v>2.25</v>
      </c>
      <c r="C5889" s="240" t="s">
        <v>44</v>
      </c>
      <c r="D5889" s="240" t="s">
        <v>13</v>
      </c>
      <c r="E5889" s="240" t="s">
        <v>22</v>
      </c>
      <c r="F5889" s="240" t="s">
        <v>45</v>
      </c>
      <c r="G5889" s="240" t="s">
        <v>46</v>
      </c>
      <c r="H5889" s="16">
        <v>51401</v>
      </c>
      <c r="I5889" s="82"/>
    </row>
    <row r="5890" spans="1:9" ht="24" customHeight="1">
      <c r="A5890" s="519" t="s">
        <v>1911</v>
      </c>
      <c r="B5890" s="245">
        <v>2.39</v>
      </c>
      <c r="C5890" s="240" t="s">
        <v>44</v>
      </c>
      <c r="D5890" s="240" t="s">
        <v>13</v>
      </c>
      <c r="E5890" s="240" t="s">
        <v>22</v>
      </c>
      <c r="F5890" s="240" t="s">
        <v>45</v>
      </c>
      <c r="G5890" s="240" t="s">
        <v>46</v>
      </c>
      <c r="H5890" s="16">
        <v>51401</v>
      </c>
      <c r="I5890" s="82"/>
    </row>
    <row r="5891" spans="1:9" ht="26.25" customHeight="1">
      <c r="A5891" s="519" t="s">
        <v>1911</v>
      </c>
      <c r="B5891" s="245">
        <v>2.39</v>
      </c>
      <c r="C5891" s="240" t="s">
        <v>44</v>
      </c>
      <c r="D5891" s="240" t="s">
        <v>13</v>
      </c>
      <c r="E5891" s="240" t="s">
        <v>22</v>
      </c>
      <c r="F5891" s="240" t="s">
        <v>45</v>
      </c>
      <c r="G5891" s="240" t="s">
        <v>46</v>
      </c>
      <c r="H5891" s="16">
        <v>51401</v>
      </c>
      <c r="I5891" s="82"/>
    </row>
    <row r="5892" spans="1:9" ht="25.5">
      <c r="A5892" s="519" t="s">
        <v>1911</v>
      </c>
      <c r="B5892" s="245">
        <v>2.39</v>
      </c>
      <c r="C5892" s="240" t="s">
        <v>44</v>
      </c>
      <c r="D5892" s="240" t="s">
        <v>13</v>
      </c>
      <c r="E5892" s="240" t="s">
        <v>22</v>
      </c>
      <c r="F5892" s="240" t="s">
        <v>45</v>
      </c>
      <c r="G5892" s="240" t="s">
        <v>46</v>
      </c>
      <c r="H5892" s="16">
        <v>51401</v>
      </c>
      <c r="I5892" s="82"/>
    </row>
    <row r="5893" spans="1:9" ht="25.5">
      <c r="A5893" s="519" t="s">
        <v>1911</v>
      </c>
      <c r="B5893" s="245">
        <v>2.35</v>
      </c>
      <c r="C5893" s="240" t="s">
        <v>44</v>
      </c>
      <c r="D5893" s="240" t="s">
        <v>13</v>
      </c>
      <c r="E5893" s="240" t="s">
        <v>22</v>
      </c>
      <c r="F5893" s="240" t="s">
        <v>45</v>
      </c>
      <c r="G5893" s="240" t="s">
        <v>46</v>
      </c>
      <c r="H5893" s="16">
        <v>51401</v>
      </c>
      <c r="I5893" s="82"/>
    </row>
    <row r="5894" spans="1:9" ht="25.5">
      <c r="A5894" s="519" t="s">
        <v>1912</v>
      </c>
      <c r="B5894" s="245">
        <v>2.1800000000000002</v>
      </c>
      <c r="C5894" s="240" t="s">
        <v>44</v>
      </c>
      <c r="D5894" s="240" t="s">
        <v>13</v>
      </c>
      <c r="E5894" s="240" t="s">
        <v>22</v>
      </c>
      <c r="F5894" s="240" t="s">
        <v>45</v>
      </c>
      <c r="G5894" s="240" t="s">
        <v>46</v>
      </c>
      <c r="H5894" s="16">
        <v>51401</v>
      </c>
      <c r="I5894" s="82"/>
    </row>
    <row r="5895" spans="1:9" ht="25.5">
      <c r="A5895" s="519" t="s">
        <v>1912</v>
      </c>
      <c r="B5895" s="245">
        <v>2.1800000000000002</v>
      </c>
      <c r="C5895" s="240" t="s">
        <v>44</v>
      </c>
      <c r="D5895" s="240" t="s">
        <v>13</v>
      </c>
      <c r="E5895" s="240" t="s">
        <v>22</v>
      </c>
      <c r="F5895" s="240" t="s">
        <v>45</v>
      </c>
      <c r="G5895" s="240" t="s">
        <v>46</v>
      </c>
      <c r="H5895" s="16">
        <v>51401</v>
      </c>
      <c r="I5895" s="82"/>
    </row>
    <row r="5896" spans="1:9" ht="25.5">
      <c r="A5896" s="519" t="s">
        <v>1912</v>
      </c>
      <c r="B5896" s="245">
        <v>2.1800000000000002</v>
      </c>
      <c r="C5896" s="240" t="s">
        <v>44</v>
      </c>
      <c r="D5896" s="240" t="s">
        <v>13</v>
      </c>
      <c r="E5896" s="240" t="s">
        <v>22</v>
      </c>
      <c r="F5896" s="240" t="s">
        <v>45</v>
      </c>
      <c r="G5896" s="240" t="s">
        <v>46</v>
      </c>
      <c r="H5896" s="16">
        <v>51401</v>
      </c>
      <c r="I5896" s="82"/>
    </row>
    <row r="5897" spans="1:9" ht="25.5">
      <c r="A5897" s="519" t="s">
        <v>1912</v>
      </c>
      <c r="B5897" s="245">
        <v>2.1800000000000002</v>
      </c>
      <c r="C5897" s="240" t="s">
        <v>44</v>
      </c>
      <c r="D5897" s="240" t="s">
        <v>13</v>
      </c>
      <c r="E5897" s="240" t="s">
        <v>22</v>
      </c>
      <c r="F5897" s="240" t="s">
        <v>45</v>
      </c>
      <c r="G5897" s="240" t="s">
        <v>46</v>
      </c>
      <c r="H5897" s="16">
        <v>51401</v>
      </c>
      <c r="I5897" s="82"/>
    </row>
    <row r="5898" spans="1:9" ht="23.25" customHeight="1">
      <c r="A5898" s="519" t="s">
        <v>1912</v>
      </c>
      <c r="B5898" s="245">
        <v>2.1800000000000002</v>
      </c>
      <c r="C5898" s="240" t="s">
        <v>44</v>
      </c>
      <c r="D5898" s="240" t="s">
        <v>13</v>
      </c>
      <c r="E5898" s="240" t="s">
        <v>22</v>
      </c>
      <c r="F5898" s="240" t="s">
        <v>45</v>
      </c>
      <c r="G5898" s="240" t="s">
        <v>46</v>
      </c>
      <c r="H5898" s="16">
        <v>51401</v>
      </c>
      <c r="I5898" s="82"/>
    </row>
    <row r="5899" spans="1:9" ht="21.75" customHeight="1">
      <c r="A5899" s="519" t="s">
        <v>1913</v>
      </c>
      <c r="B5899" s="245">
        <v>2.1800000000000002</v>
      </c>
      <c r="C5899" s="240" t="s">
        <v>44</v>
      </c>
      <c r="D5899" s="240" t="s">
        <v>13</v>
      </c>
      <c r="E5899" s="240" t="s">
        <v>22</v>
      </c>
      <c r="F5899" s="240" t="s">
        <v>45</v>
      </c>
      <c r="G5899" s="240" t="s">
        <v>46</v>
      </c>
      <c r="H5899" s="16">
        <v>51401</v>
      </c>
      <c r="I5899" s="82"/>
    </row>
    <row r="5900" spans="1:9" ht="22.5" customHeight="1">
      <c r="A5900" s="519" t="s">
        <v>1913</v>
      </c>
      <c r="B5900" s="245">
        <v>2.1800000000000002</v>
      </c>
      <c r="C5900" s="240" t="s">
        <v>44</v>
      </c>
      <c r="D5900" s="240" t="s">
        <v>13</v>
      </c>
      <c r="E5900" s="240" t="s">
        <v>22</v>
      </c>
      <c r="F5900" s="240" t="s">
        <v>45</v>
      </c>
      <c r="G5900" s="240" t="s">
        <v>46</v>
      </c>
      <c r="H5900" s="16">
        <v>51401</v>
      </c>
      <c r="I5900" s="82"/>
    </row>
    <row r="5901" spans="1:9" ht="22.5" customHeight="1">
      <c r="A5901" s="519" t="s">
        <v>1913</v>
      </c>
      <c r="B5901" s="245">
        <v>2.1800000000000002</v>
      </c>
      <c r="C5901" s="240" t="s">
        <v>44</v>
      </c>
      <c r="D5901" s="240" t="s">
        <v>13</v>
      </c>
      <c r="E5901" s="240" t="s">
        <v>22</v>
      </c>
      <c r="F5901" s="240" t="s">
        <v>45</v>
      </c>
      <c r="G5901" s="240" t="s">
        <v>46</v>
      </c>
      <c r="H5901" s="16">
        <v>51401</v>
      </c>
      <c r="I5901" s="82"/>
    </row>
    <row r="5902" spans="1:9" ht="24.75" customHeight="1">
      <c r="A5902" s="519" t="s">
        <v>1914</v>
      </c>
      <c r="B5902" s="245">
        <v>1.92</v>
      </c>
      <c r="C5902" s="240" t="s">
        <v>44</v>
      </c>
      <c r="D5902" s="240" t="s">
        <v>13</v>
      </c>
      <c r="E5902" s="240" t="s">
        <v>22</v>
      </c>
      <c r="F5902" s="240" t="s">
        <v>45</v>
      </c>
      <c r="G5902" s="240" t="s">
        <v>46</v>
      </c>
      <c r="H5902" s="16">
        <v>51401</v>
      </c>
      <c r="I5902" s="82"/>
    </row>
    <row r="5903" spans="1:9" ht="24.75" customHeight="1">
      <c r="A5903" s="519" t="s">
        <v>1914</v>
      </c>
      <c r="B5903" s="245">
        <v>1.92</v>
      </c>
      <c r="C5903" s="240" t="s">
        <v>44</v>
      </c>
      <c r="D5903" s="240" t="s">
        <v>13</v>
      </c>
      <c r="E5903" s="240" t="s">
        <v>22</v>
      </c>
      <c r="F5903" s="240" t="s">
        <v>45</v>
      </c>
      <c r="G5903" s="240" t="s">
        <v>46</v>
      </c>
      <c r="H5903" s="16">
        <v>51401</v>
      </c>
      <c r="I5903" s="82"/>
    </row>
    <row r="5904" spans="1:9" ht="26.25" customHeight="1">
      <c r="A5904" s="519" t="s">
        <v>1914</v>
      </c>
      <c r="B5904" s="245">
        <v>1.92</v>
      </c>
      <c r="C5904" s="240" t="s">
        <v>44</v>
      </c>
      <c r="D5904" s="240" t="s">
        <v>13</v>
      </c>
      <c r="E5904" s="240" t="s">
        <v>22</v>
      </c>
      <c r="F5904" s="240" t="s">
        <v>45</v>
      </c>
      <c r="G5904" s="240" t="s">
        <v>46</v>
      </c>
      <c r="H5904" s="16">
        <v>51401</v>
      </c>
      <c r="I5904" s="82"/>
    </row>
    <row r="5905" spans="1:9" ht="24" customHeight="1">
      <c r="A5905" s="519" t="s">
        <v>1915</v>
      </c>
      <c r="B5905" s="245">
        <v>1.66</v>
      </c>
      <c r="C5905" s="240" t="s">
        <v>44</v>
      </c>
      <c r="D5905" s="240" t="s">
        <v>13</v>
      </c>
      <c r="E5905" s="240" t="s">
        <v>22</v>
      </c>
      <c r="F5905" s="240" t="s">
        <v>45</v>
      </c>
      <c r="G5905" s="240" t="s">
        <v>46</v>
      </c>
      <c r="H5905" s="16">
        <v>51401</v>
      </c>
      <c r="I5905" s="82"/>
    </row>
    <row r="5906" spans="1:9" ht="24" customHeight="1">
      <c r="A5906" s="519" t="s">
        <v>1915</v>
      </c>
      <c r="B5906" s="245">
        <v>1.66</v>
      </c>
      <c r="C5906" s="240" t="s">
        <v>44</v>
      </c>
      <c r="D5906" s="240" t="s">
        <v>13</v>
      </c>
      <c r="E5906" s="240" t="s">
        <v>22</v>
      </c>
      <c r="F5906" s="240" t="s">
        <v>45</v>
      </c>
      <c r="G5906" s="240" t="s">
        <v>46</v>
      </c>
      <c r="H5906" s="16">
        <v>51401</v>
      </c>
      <c r="I5906" s="82"/>
    </row>
    <row r="5907" spans="1:9" ht="24.75" customHeight="1">
      <c r="A5907" s="519" t="s">
        <v>1915</v>
      </c>
      <c r="B5907" s="245">
        <v>1.66</v>
      </c>
      <c r="C5907" s="240" t="s">
        <v>44</v>
      </c>
      <c r="D5907" s="240" t="s">
        <v>13</v>
      </c>
      <c r="E5907" s="240" t="s">
        <v>22</v>
      </c>
      <c r="F5907" s="240" t="s">
        <v>45</v>
      </c>
      <c r="G5907" s="240" t="s">
        <v>46</v>
      </c>
      <c r="H5907" s="16">
        <v>51401</v>
      </c>
      <c r="I5907" s="82"/>
    </row>
    <row r="5908" spans="1:9" ht="22.5" customHeight="1">
      <c r="A5908" s="519" t="s">
        <v>1916</v>
      </c>
      <c r="B5908" s="245">
        <v>1.34</v>
      </c>
      <c r="C5908" s="240" t="s">
        <v>44</v>
      </c>
      <c r="D5908" s="240" t="s">
        <v>13</v>
      </c>
      <c r="E5908" s="240" t="s">
        <v>22</v>
      </c>
      <c r="F5908" s="240" t="s">
        <v>45</v>
      </c>
      <c r="G5908" s="240" t="s">
        <v>46</v>
      </c>
      <c r="H5908" s="16">
        <v>51401</v>
      </c>
      <c r="I5908" s="82"/>
    </row>
    <row r="5909" spans="1:9" ht="24" customHeight="1">
      <c r="A5909" s="519" t="s">
        <v>1916</v>
      </c>
      <c r="B5909" s="245">
        <v>1.34</v>
      </c>
      <c r="C5909" s="240" t="s">
        <v>44</v>
      </c>
      <c r="D5909" s="240" t="s">
        <v>13</v>
      </c>
      <c r="E5909" s="240" t="s">
        <v>22</v>
      </c>
      <c r="F5909" s="240" t="s">
        <v>45</v>
      </c>
      <c r="G5909" s="240" t="s">
        <v>46</v>
      </c>
      <c r="H5909" s="16">
        <v>51401</v>
      </c>
      <c r="I5909" s="82"/>
    </row>
    <row r="5910" spans="1:9" ht="22.5" customHeight="1">
      <c r="A5910" s="519" t="s">
        <v>1916</v>
      </c>
      <c r="B5910" s="245">
        <v>1.34</v>
      </c>
      <c r="C5910" s="240" t="s">
        <v>44</v>
      </c>
      <c r="D5910" s="240" t="s">
        <v>13</v>
      </c>
      <c r="E5910" s="240" t="s">
        <v>22</v>
      </c>
      <c r="F5910" s="240" t="s">
        <v>45</v>
      </c>
      <c r="G5910" s="240" t="s">
        <v>46</v>
      </c>
      <c r="H5910" s="16">
        <v>51401</v>
      </c>
      <c r="I5910" s="82"/>
    </row>
    <row r="5911" spans="1:9" ht="25.5" customHeight="1">
      <c r="A5911" s="519" t="s">
        <v>1916</v>
      </c>
      <c r="B5911" s="245">
        <v>1.34</v>
      </c>
      <c r="C5911" s="240" t="s">
        <v>44</v>
      </c>
      <c r="D5911" s="240" t="s">
        <v>13</v>
      </c>
      <c r="E5911" s="240" t="s">
        <v>22</v>
      </c>
      <c r="F5911" s="240" t="s">
        <v>45</v>
      </c>
      <c r="G5911" s="240" t="s">
        <v>46</v>
      </c>
      <c r="H5911" s="16">
        <v>51401</v>
      </c>
      <c r="I5911" s="82"/>
    </row>
    <row r="5912" spans="1:9" ht="25.5">
      <c r="A5912" s="519" t="s">
        <v>1916</v>
      </c>
      <c r="B5912" s="245">
        <v>1.34</v>
      </c>
      <c r="C5912" s="240" t="s">
        <v>44</v>
      </c>
      <c r="D5912" s="240" t="s">
        <v>13</v>
      </c>
      <c r="E5912" s="240" t="s">
        <v>22</v>
      </c>
      <c r="F5912" s="240" t="s">
        <v>45</v>
      </c>
      <c r="G5912" s="240" t="s">
        <v>46</v>
      </c>
      <c r="H5912" s="16">
        <v>51401</v>
      </c>
      <c r="I5912" s="82"/>
    </row>
    <row r="5913" spans="1:9" ht="23.25" customHeight="1">
      <c r="A5913" s="519" t="s">
        <v>1914</v>
      </c>
      <c r="B5913" s="245">
        <v>1.76</v>
      </c>
      <c r="C5913" s="240" t="s">
        <v>44</v>
      </c>
      <c r="D5913" s="240" t="s">
        <v>13</v>
      </c>
      <c r="E5913" s="240" t="s">
        <v>22</v>
      </c>
      <c r="F5913" s="240" t="s">
        <v>45</v>
      </c>
      <c r="G5913" s="240" t="s">
        <v>46</v>
      </c>
      <c r="H5913" s="16">
        <v>51401</v>
      </c>
      <c r="I5913" s="82"/>
    </row>
    <row r="5914" spans="1:9" ht="23.25" customHeight="1">
      <c r="A5914" s="519" t="s">
        <v>1916</v>
      </c>
      <c r="B5914" s="245">
        <v>1.34</v>
      </c>
      <c r="C5914" s="240" t="s">
        <v>44</v>
      </c>
      <c r="D5914" s="240" t="s">
        <v>13</v>
      </c>
      <c r="E5914" s="240" t="s">
        <v>22</v>
      </c>
      <c r="F5914" s="240" t="s">
        <v>45</v>
      </c>
      <c r="G5914" s="240" t="s">
        <v>46</v>
      </c>
      <c r="H5914" s="16">
        <v>51401</v>
      </c>
      <c r="I5914" s="82"/>
    </row>
    <row r="5915" spans="1:9" ht="24" customHeight="1">
      <c r="A5915" s="519" t="s">
        <v>4302</v>
      </c>
      <c r="B5915" s="245">
        <v>1.92</v>
      </c>
      <c r="C5915" s="240" t="s">
        <v>44</v>
      </c>
      <c r="D5915" s="240" t="s">
        <v>13</v>
      </c>
      <c r="E5915" s="240" t="s">
        <v>22</v>
      </c>
      <c r="F5915" s="240" t="s">
        <v>45</v>
      </c>
      <c r="G5915" s="240" t="s">
        <v>46</v>
      </c>
      <c r="H5915" s="16">
        <v>51401</v>
      </c>
      <c r="I5915" s="82"/>
    </row>
    <row r="5916" spans="1:9" ht="24.75" customHeight="1">
      <c r="A5916" s="519" t="s">
        <v>4302</v>
      </c>
      <c r="B5916" s="245">
        <v>1.92</v>
      </c>
      <c r="C5916" s="240" t="s">
        <v>44</v>
      </c>
      <c r="D5916" s="240" t="s">
        <v>13</v>
      </c>
      <c r="E5916" s="240" t="s">
        <v>22</v>
      </c>
      <c r="F5916" s="240" t="s">
        <v>45</v>
      </c>
      <c r="G5916" s="240" t="s">
        <v>46</v>
      </c>
      <c r="H5916" s="16">
        <v>51401</v>
      </c>
      <c r="I5916" s="82"/>
    </row>
    <row r="5917" spans="1:9" ht="24.75" customHeight="1">
      <c r="A5917" s="519" t="s">
        <v>1917</v>
      </c>
      <c r="B5917" s="245">
        <v>1.34</v>
      </c>
      <c r="C5917" s="240" t="s">
        <v>44</v>
      </c>
      <c r="D5917" s="240" t="s">
        <v>13</v>
      </c>
      <c r="E5917" s="240" t="s">
        <v>22</v>
      </c>
      <c r="F5917" s="240" t="s">
        <v>45</v>
      </c>
      <c r="G5917" s="240" t="s">
        <v>46</v>
      </c>
      <c r="H5917" s="16">
        <v>51401</v>
      </c>
      <c r="I5917" s="82"/>
    </row>
    <row r="5918" spans="1:9" ht="25.5" customHeight="1">
      <c r="A5918" s="519" t="s">
        <v>4303</v>
      </c>
      <c r="B5918" s="245">
        <v>2.1800000000000002</v>
      </c>
      <c r="C5918" s="240" t="s">
        <v>44</v>
      </c>
      <c r="D5918" s="240" t="s">
        <v>13</v>
      </c>
      <c r="E5918" s="240" t="s">
        <v>22</v>
      </c>
      <c r="F5918" s="240" t="s">
        <v>45</v>
      </c>
      <c r="G5918" s="240" t="s">
        <v>46</v>
      </c>
      <c r="H5918" s="16">
        <v>51401</v>
      </c>
      <c r="I5918" s="82"/>
    </row>
    <row r="5919" spans="1:9" ht="24.75" customHeight="1">
      <c r="A5919" s="519" t="s">
        <v>1918</v>
      </c>
      <c r="B5919" s="245">
        <v>2.4900000000000002</v>
      </c>
      <c r="C5919" s="240" t="s">
        <v>44</v>
      </c>
      <c r="D5919" s="240" t="s">
        <v>13</v>
      </c>
      <c r="E5919" s="240" t="s">
        <v>22</v>
      </c>
      <c r="F5919" s="240" t="s">
        <v>45</v>
      </c>
      <c r="G5919" s="240" t="s">
        <v>46</v>
      </c>
      <c r="H5919" s="16">
        <v>51401</v>
      </c>
      <c r="I5919" s="82"/>
    </row>
    <row r="5920" spans="1:9" ht="23.25" customHeight="1">
      <c r="A5920" s="519" t="s">
        <v>1919</v>
      </c>
      <c r="B5920" s="245">
        <v>2.65</v>
      </c>
      <c r="C5920" s="240" t="s">
        <v>44</v>
      </c>
      <c r="D5920" s="240" t="s">
        <v>13</v>
      </c>
      <c r="E5920" s="240" t="s">
        <v>22</v>
      </c>
      <c r="F5920" s="240" t="s">
        <v>45</v>
      </c>
      <c r="G5920" s="240" t="s">
        <v>46</v>
      </c>
      <c r="H5920" s="16">
        <v>51401</v>
      </c>
      <c r="I5920" s="82"/>
    </row>
    <row r="5921" spans="1:9" ht="24.75" customHeight="1">
      <c r="A5921" s="519" t="s">
        <v>1920</v>
      </c>
      <c r="B5921" s="245">
        <v>2.39</v>
      </c>
      <c r="C5921" s="240" t="s">
        <v>44</v>
      </c>
      <c r="D5921" s="240" t="s">
        <v>13</v>
      </c>
      <c r="E5921" s="240" t="s">
        <v>22</v>
      </c>
      <c r="F5921" s="240" t="s">
        <v>45</v>
      </c>
      <c r="G5921" s="240" t="s">
        <v>46</v>
      </c>
      <c r="H5921" s="16">
        <v>51401</v>
      </c>
      <c r="I5921" s="82"/>
    </row>
    <row r="5922" spans="1:9" ht="23.25" customHeight="1">
      <c r="A5922" s="519" t="s">
        <v>1921</v>
      </c>
      <c r="B5922" s="245">
        <v>1.76</v>
      </c>
      <c r="C5922" s="240" t="s">
        <v>44</v>
      </c>
      <c r="D5922" s="240" t="s">
        <v>13</v>
      </c>
      <c r="E5922" s="240" t="s">
        <v>22</v>
      </c>
      <c r="F5922" s="240" t="s">
        <v>45</v>
      </c>
      <c r="G5922" s="240" t="s">
        <v>46</v>
      </c>
      <c r="H5922" s="16">
        <v>51401</v>
      </c>
      <c r="I5922" s="82"/>
    </row>
    <row r="5923" spans="1:9" ht="24" customHeight="1">
      <c r="A5923" s="519" t="s">
        <v>1921</v>
      </c>
      <c r="B5923" s="245">
        <v>1.92</v>
      </c>
      <c r="C5923" s="240" t="s">
        <v>44</v>
      </c>
      <c r="D5923" s="240" t="s">
        <v>13</v>
      </c>
      <c r="E5923" s="240" t="s">
        <v>22</v>
      </c>
      <c r="F5923" s="240" t="s">
        <v>45</v>
      </c>
      <c r="G5923" s="240" t="s">
        <v>46</v>
      </c>
      <c r="H5923" s="16">
        <v>51401</v>
      </c>
      <c r="I5923" s="82"/>
    </row>
    <row r="5924" spans="1:9" ht="24" customHeight="1">
      <c r="A5924" s="519" t="s">
        <v>1922</v>
      </c>
      <c r="B5924" s="245">
        <v>2.39</v>
      </c>
      <c r="C5924" s="240" t="s">
        <v>44</v>
      </c>
      <c r="D5924" s="240" t="s">
        <v>13</v>
      </c>
      <c r="E5924" s="240" t="s">
        <v>22</v>
      </c>
      <c r="F5924" s="240" t="s">
        <v>45</v>
      </c>
      <c r="G5924" s="240" t="s">
        <v>46</v>
      </c>
      <c r="H5924" s="16">
        <v>51401</v>
      </c>
      <c r="I5924" s="82"/>
    </row>
    <row r="5925" spans="1:9" ht="23.25" customHeight="1">
      <c r="A5925" s="519" t="s">
        <v>1923</v>
      </c>
      <c r="B5925" s="245">
        <v>2.39</v>
      </c>
      <c r="C5925" s="240" t="s">
        <v>44</v>
      </c>
      <c r="D5925" s="240" t="s">
        <v>13</v>
      </c>
      <c r="E5925" s="240" t="s">
        <v>22</v>
      </c>
      <c r="F5925" s="240" t="s">
        <v>45</v>
      </c>
      <c r="G5925" s="240" t="s">
        <v>46</v>
      </c>
      <c r="H5925" s="16">
        <v>51401</v>
      </c>
      <c r="I5925" s="82"/>
    </row>
    <row r="5926" spans="1:9" ht="24" customHeight="1">
      <c r="A5926" s="519" t="s">
        <v>1924</v>
      </c>
      <c r="B5926" s="245">
        <v>1.5</v>
      </c>
      <c r="C5926" s="240" t="s">
        <v>44</v>
      </c>
      <c r="D5926" s="240" t="s">
        <v>13</v>
      </c>
      <c r="E5926" s="240" t="s">
        <v>22</v>
      </c>
      <c r="F5926" s="240" t="s">
        <v>45</v>
      </c>
      <c r="G5926" s="240" t="s">
        <v>46</v>
      </c>
      <c r="H5926" s="16">
        <v>51401</v>
      </c>
      <c r="I5926" s="82"/>
    </row>
    <row r="5927" spans="1:9" ht="24" customHeight="1">
      <c r="A5927" s="519" t="s">
        <v>4304</v>
      </c>
      <c r="B5927" s="245">
        <v>2.25</v>
      </c>
      <c r="C5927" s="240" t="s">
        <v>44</v>
      </c>
      <c r="D5927" s="240" t="s">
        <v>13</v>
      </c>
      <c r="E5927" s="240" t="s">
        <v>22</v>
      </c>
      <c r="F5927" s="240" t="s">
        <v>45</v>
      </c>
      <c r="G5927" s="240" t="s">
        <v>46</v>
      </c>
      <c r="H5927" s="16">
        <v>51401</v>
      </c>
      <c r="I5927" s="82"/>
    </row>
    <row r="5928" spans="1:9" ht="24.75" customHeight="1">
      <c r="A5928" s="519" t="s">
        <v>4294</v>
      </c>
      <c r="B5928" s="245">
        <v>2.64</v>
      </c>
      <c r="C5928" s="240" t="s">
        <v>44</v>
      </c>
      <c r="D5928" s="240" t="s">
        <v>13</v>
      </c>
      <c r="E5928" s="240" t="s">
        <v>22</v>
      </c>
      <c r="F5928" s="240" t="s">
        <v>45</v>
      </c>
      <c r="G5928" s="240" t="s">
        <v>46</v>
      </c>
      <c r="H5928" s="16">
        <v>51401</v>
      </c>
      <c r="I5928" s="82"/>
    </row>
    <row r="5929" spans="1:9" ht="24" customHeight="1">
      <c r="A5929" s="519" t="s">
        <v>1925</v>
      </c>
      <c r="B5929" s="245">
        <v>2.4</v>
      </c>
      <c r="C5929" s="240" t="s">
        <v>44</v>
      </c>
      <c r="D5929" s="240" t="s">
        <v>13</v>
      </c>
      <c r="E5929" s="240" t="s">
        <v>22</v>
      </c>
      <c r="F5929" s="240" t="s">
        <v>45</v>
      </c>
      <c r="G5929" s="240" t="s">
        <v>46</v>
      </c>
      <c r="H5929" s="16">
        <v>51401</v>
      </c>
      <c r="I5929" s="82"/>
    </row>
    <row r="5930" spans="1:9" ht="24" customHeight="1">
      <c r="A5930" s="519" t="s">
        <v>1926</v>
      </c>
      <c r="B5930" s="245">
        <v>1.92</v>
      </c>
      <c r="C5930" s="240" t="s">
        <v>44</v>
      </c>
      <c r="D5930" s="240" t="s">
        <v>13</v>
      </c>
      <c r="E5930" s="240" t="s">
        <v>22</v>
      </c>
      <c r="F5930" s="240" t="s">
        <v>45</v>
      </c>
      <c r="G5930" s="240" t="s">
        <v>46</v>
      </c>
      <c r="H5930" s="16">
        <v>51401</v>
      </c>
      <c r="I5930" s="82"/>
    </row>
    <row r="5931" spans="1:9" ht="22.5" customHeight="1">
      <c r="A5931" s="519" t="s">
        <v>1927</v>
      </c>
      <c r="B5931" s="245">
        <v>2.4</v>
      </c>
      <c r="C5931" s="240" t="s">
        <v>44</v>
      </c>
      <c r="D5931" s="240" t="s">
        <v>13</v>
      </c>
      <c r="E5931" s="240" t="s">
        <v>22</v>
      </c>
      <c r="F5931" s="240" t="s">
        <v>45</v>
      </c>
      <c r="G5931" s="240" t="s">
        <v>46</v>
      </c>
      <c r="H5931" s="16">
        <v>51401</v>
      </c>
      <c r="I5931" s="82"/>
    </row>
    <row r="5932" spans="1:9" ht="23.25" customHeight="1">
      <c r="A5932" s="519" t="s">
        <v>1928</v>
      </c>
      <c r="B5932" s="245">
        <v>2.81</v>
      </c>
      <c r="C5932" s="240" t="s">
        <v>44</v>
      </c>
      <c r="D5932" s="240" t="s">
        <v>13</v>
      </c>
      <c r="E5932" s="240" t="s">
        <v>22</v>
      </c>
      <c r="F5932" s="240" t="s">
        <v>45</v>
      </c>
      <c r="G5932" s="240" t="s">
        <v>46</v>
      </c>
      <c r="H5932" s="16">
        <v>51401</v>
      </c>
      <c r="I5932" s="82"/>
    </row>
    <row r="5933" spans="1:9" ht="24.75" customHeight="1">
      <c r="A5933" s="519" t="s">
        <v>1929</v>
      </c>
      <c r="B5933" s="245">
        <v>2.25</v>
      </c>
      <c r="C5933" s="240" t="s">
        <v>44</v>
      </c>
      <c r="D5933" s="240" t="s">
        <v>13</v>
      </c>
      <c r="E5933" s="240" t="s">
        <v>22</v>
      </c>
      <c r="F5933" s="240" t="s">
        <v>45</v>
      </c>
      <c r="G5933" s="240" t="s">
        <v>46</v>
      </c>
      <c r="H5933" s="16">
        <v>51401</v>
      </c>
      <c r="I5933" s="82"/>
    </row>
    <row r="5934" spans="1:9" ht="24" customHeight="1">
      <c r="A5934" s="519" t="s">
        <v>4305</v>
      </c>
      <c r="B5934" s="245">
        <v>1.66</v>
      </c>
      <c r="C5934" s="240" t="s">
        <v>44</v>
      </c>
      <c r="D5934" s="240" t="s">
        <v>13</v>
      </c>
      <c r="E5934" s="240" t="s">
        <v>22</v>
      </c>
      <c r="F5934" s="240" t="s">
        <v>45</v>
      </c>
      <c r="G5934" s="240" t="s">
        <v>46</v>
      </c>
      <c r="H5934" s="16">
        <v>51401</v>
      </c>
      <c r="I5934" s="82"/>
    </row>
    <row r="5935" spans="1:9" ht="15" customHeight="1">
      <c r="A5935" s="519" t="s">
        <v>1930</v>
      </c>
      <c r="B5935" s="245">
        <v>2.2000000000000002</v>
      </c>
      <c r="C5935" s="240" t="s">
        <v>44</v>
      </c>
      <c r="D5935" s="240" t="s">
        <v>13</v>
      </c>
      <c r="E5935" s="240" t="s">
        <v>22</v>
      </c>
      <c r="F5935" s="240" t="s">
        <v>45</v>
      </c>
      <c r="G5935" s="240" t="s">
        <v>46</v>
      </c>
      <c r="H5935" s="16">
        <v>51401</v>
      </c>
      <c r="I5935" s="82"/>
    </row>
    <row r="5936" spans="1:9" ht="23.25" customHeight="1">
      <c r="A5936" s="519" t="s">
        <v>1931</v>
      </c>
      <c r="B5936" s="245">
        <v>1.61</v>
      </c>
      <c r="C5936" s="240" t="s">
        <v>44</v>
      </c>
      <c r="D5936" s="240" t="s">
        <v>13</v>
      </c>
      <c r="E5936" s="240" t="s">
        <v>22</v>
      </c>
      <c r="F5936" s="240" t="s">
        <v>45</v>
      </c>
      <c r="G5936" s="240" t="s">
        <v>46</v>
      </c>
      <c r="H5936" s="16">
        <v>51401</v>
      </c>
      <c r="I5936" s="82"/>
    </row>
    <row r="5937" spans="1:9" ht="24" customHeight="1">
      <c r="A5937" s="519" t="s">
        <v>4306</v>
      </c>
      <c r="B5937" s="245">
        <v>1.92</v>
      </c>
      <c r="C5937" s="240" t="s">
        <v>44</v>
      </c>
      <c r="D5937" s="240" t="s">
        <v>13</v>
      </c>
      <c r="E5937" s="240" t="s">
        <v>22</v>
      </c>
      <c r="F5937" s="240" t="s">
        <v>45</v>
      </c>
      <c r="G5937" s="240" t="s">
        <v>46</v>
      </c>
      <c r="H5937" s="16">
        <v>51401</v>
      </c>
      <c r="I5937" s="82"/>
    </row>
    <row r="5938" spans="1:9" ht="25.5">
      <c r="A5938" s="519" t="s">
        <v>4307</v>
      </c>
      <c r="B5938" s="245">
        <v>1.34</v>
      </c>
      <c r="C5938" s="240" t="s">
        <v>44</v>
      </c>
      <c r="D5938" s="240" t="s">
        <v>13</v>
      </c>
      <c r="E5938" s="240" t="s">
        <v>22</v>
      </c>
      <c r="F5938" s="240" t="s">
        <v>45</v>
      </c>
      <c r="G5938" s="240" t="s">
        <v>46</v>
      </c>
      <c r="H5938" s="16">
        <v>51401</v>
      </c>
      <c r="I5938" s="246">
        <f>B5836+B5837+B5841+B5842+B5843+B5844+B5845+B5846+B5849+B5850+B5851+B5852+B5853+B5912+B5854+B5855+B5856+B5857+B5858+B5859+B5860+ B5861+B5862+B5863+B5864+B5865+B5866+B5867+B5868+B5869+B5870+B5871+B5872+B5873+B5874+B5875+B5876+B5877+B5878+B5879+B5880+B5889+B5890+B5891+B5892+B5893+B5894+B5896+B5897+B5898+B5899+B5900+B5901+B5902+B5903+B5904+B5905+B5906+B5910+B5913+B5914+B5916+B5917+B5918+B5919+B5920+B5924+B5927+B5929+B5930+B5931+B5933+B5934+B5938+B5847+B5908+B5907+B5911+B5926+B5925+B5909+B5923+B5932+B5840+B5935+B5895+B5915+B5921+B5922+B5848+B5838+B5839+B5881+B5882+B5883+B5884+B5885+B5886+B5887+B5888+B5928+B5936+B5937</f>
        <v>200.88000000000002</v>
      </c>
    </row>
    <row r="5939" spans="1:9" ht="23.25" customHeight="1">
      <c r="A5939" s="519" t="s">
        <v>1932</v>
      </c>
      <c r="B5939" s="245">
        <v>1.5</v>
      </c>
      <c r="C5939" s="240" t="s">
        <v>44</v>
      </c>
      <c r="D5939" s="240" t="s">
        <v>13</v>
      </c>
      <c r="E5939" s="240" t="s">
        <v>22</v>
      </c>
      <c r="F5939" s="240" t="s">
        <v>45</v>
      </c>
      <c r="G5939" s="240" t="s">
        <v>46</v>
      </c>
      <c r="H5939" s="16">
        <v>51401</v>
      </c>
      <c r="I5939" s="82"/>
    </row>
    <row r="5940" spans="1:9" ht="23.25" customHeight="1">
      <c r="A5940" s="519" t="s">
        <v>1933</v>
      </c>
      <c r="B5940" s="245">
        <v>1.24</v>
      </c>
      <c r="C5940" s="240" t="s">
        <v>44</v>
      </c>
      <c r="D5940" s="240" t="s">
        <v>13</v>
      </c>
      <c r="E5940" s="240" t="s">
        <v>22</v>
      </c>
      <c r="F5940" s="240" t="s">
        <v>45</v>
      </c>
      <c r="G5940" s="240" t="s">
        <v>46</v>
      </c>
      <c r="H5940" s="16">
        <v>51401</v>
      </c>
      <c r="I5940" s="82"/>
    </row>
    <row r="5941" spans="1:9" ht="25.5">
      <c r="A5941" s="519" t="s">
        <v>4394</v>
      </c>
      <c r="B5941" s="245">
        <v>0.82</v>
      </c>
      <c r="C5941" s="240" t="s">
        <v>44</v>
      </c>
      <c r="D5941" s="240" t="s">
        <v>13</v>
      </c>
      <c r="E5941" s="240" t="s">
        <v>22</v>
      </c>
      <c r="F5941" s="240" t="s">
        <v>45</v>
      </c>
      <c r="G5941" s="240" t="s">
        <v>46</v>
      </c>
      <c r="H5941" s="16">
        <v>51401</v>
      </c>
      <c r="I5941" s="82"/>
    </row>
    <row r="5942" spans="1:9" ht="24" customHeight="1">
      <c r="A5942" s="519" t="s">
        <v>1934</v>
      </c>
      <c r="B5942" s="245">
        <v>1.05</v>
      </c>
      <c r="C5942" s="240" t="s">
        <v>44</v>
      </c>
      <c r="D5942" s="240" t="s">
        <v>13</v>
      </c>
      <c r="E5942" s="240" t="s">
        <v>22</v>
      </c>
      <c r="F5942" s="240" t="s">
        <v>45</v>
      </c>
      <c r="G5942" s="240" t="s">
        <v>46</v>
      </c>
      <c r="H5942" s="16">
        <v>51401</v>
      </c>
      <c r="I5942" s="82"/>
    </row>
    <row r="5943" spans="1:9" ht="22.5" customHeight="1">
      <c r="A5943" s="519" t="s">
        <v>1935</v>
      </c>
      <c r="B5943" s="245">
        <v>1.26</v>
      </c>
      <c r="C5943" s="247" t="s">
        <v>44</v>
      </c>
      <c r="D5943" s="247" t="s">
        <v>13</v>
      </c>
      <c r="E5943" s="240" t="s">
        <v>22</v>
      </c>
      <c r="F5943" s="247" t="s">
        <v>45</v>
      </c>
      <c r="G5943" s="247" t="s">
        <v>46</v>
      </c>
      <c r="H5943" s="16">
        <v>51401</v>
      </c>
      <c r="I5943" s="82"/>
    </row>
    <row r="5944" spans="1:9" ht="22.5" customHeight="1">
      <c r="A5944" s="519" t="s">
        <v>1935</v>
      </c>
      <c r="B5944" s="245">
        <v>1.24</v>
      </c>
      <c r="C5944" s="247" t="s">
        <v>44</v>
      </c>
      <c r="D5944" s="247" t="s">
        <v>13</v>
      </c>
      <c r="E5944" s="240" t="s">
        <v>22</v>
      </c>
      <c r="F5944" s="247" t="s">
        <v>45</v>
      </c>
      <c r="G5944" s="247" t="s">
        <v>46</v>
      </c>
      <c r="H5944" s="16">
        <v>51401</v>
      </c>
      <c r="I5944" s="82"/>
    </row>
    <row r="5945" spans="1:9" ht="22.5" customHeight="1">
      <c r="A5945" s="519" t="s">
        <v>1936</v>
      </c>
      <c r="B5945" s="245">
        <v>1.02</v>
      </c>
      <c r="C5945" s="247" t="s">
        <v>44</v>
      </c>
      <c r="D5945" s="247" t="s">
        <v>13</v>
      </c>
      <c r="E5945" s="240" t="s">
        <v>22</v>
      </c>
      <c r="F5945" s="247" t="s">
        <v>45</v>
      </c>
      <c r="G5945" s="247" t="s">
        <v>46</v>
      </c>
      <c r="H5945" s="16">
        <v>51401</v>
      </c>
      <c r="I5945" s="82"/>
    </row>
    <row r="5946" spans="1:9" ht="22.5" customHeight="1">
      <c r="A5946" s="519" t="s">
        <v>1936</v>
      </c>
      <c r="B5946" s="245">
        <v>1.02</v>
      </c>
      <c r="C5946" s="247" t="s">
        <v>44</v>
      </c>
      <c r="D5946" s="247" t="s">
        <v>13</v>
      </c>
      <c r="E5946" s="240" t="s">
        <v>22</v>
      </c>
      <c r="F5946" s="247" t="s">
        <v>45</v>
      </c>
      <c r="G5946" s="247" t="s">
        <v>46</v>
      </c>
      <c r="H5946" s="16">
        <v>51401</v>
      </c>
      <c r="I5946" s="82"/>
    </row>
    <row r="5947" spans="1:9" ht="22.5" customHeight="1">
      <c r="A5947" s="519" t="s">
        <v>1937</v>
      </c>
      <c r="B5947" s="245">
        <v>0.9</v>
      </c>
      <c r="C5947" s="247" t="s">
        <v>44</v>
      </c>
      <c r="D5947" s="247" t="s">
        <v>13</v>
      </c>
      <c r="E5947" s="240" t="s">
        <v>22</v>
      </c>
      <c r="F5947" s="247" t="s">
        <v>45</v>
      </c>
      <c r="G5947" s="247" t="s">
        <v>46</v>
      </c>
      <c r="H5947" s="16">
        <v>51401</v>
      </c>
      <c r="I5947" s="82"/>
    </row>
    <row r="5948" spans="1:9" ht="22.5" customHeight="1">
      <c r="A5948" s="519" t="s">
        <v>1937</v>
      </c>
      <c r="B5948" s="245">
        <v>0.75</v>
      </c>
      <c r="C5948" s="247" t="s">
        <v>44</v>
      </c>
      <c r="D5948" s="247" t="s">
        <v>13</v>
      </c>
      <c r="E5948" s="240" t="s">
        <v>22</v>
      </c>
      <c r="F5948" s="247" t="s">
        <v>45</v>
      </c>
      <c r="G5948" s="247" t="s">
        <v>46</v>
      </c>
      <c r="H5948" s="16">
        <v>51401</v>
      </c>
      <c r="I5948" s="82"/>
    </row>
    <row r="5949" spans="1:9" ht="22.5" customHeight="1">
      <c r="A5949" s="519" t="s">
        <v>1938</v>
      </c>
      <c r="B5949" s="245">
        <v>1.2</v>
      </c>
      <c r="C5949" s="247" t="s">
        <v>44</v>
      </c>
      <c r="D5949" s="247" t="s">
        <v>13</v>
      </c>
      <c r="E5949" s="240" t="s">
        <v>22</v>
      </c>
      <c r="F5949" s="247" t="s">
        <v>45</v>
      </c>
      <c r="G5949" s="247" t="s">
        <v>46</v>
      </c>
      <c r="H5949" s="16">
        <v>51401</v>
      </c>
      <c r="I5949" s="82"/>
    </row>
    <row r="5950" spans="1:9" ht="22.5" customHeight="1">
      <c r="A5950" s="519" t="s">
        <v>1938</v>
      </c>
      <c r="B5950" s="245">
        <v>1.2</v>
      </c>
      <c r="C5950" s="247" t="s">
        <v>44</v>
      </c>
      <c r="D5950" s="247" t="s">
        <v>13</v>
      </c>
      <c r="E5950" s="240" t="s">
        <v>22</v>
      </c>
      <c r="F5950" s="247" t="s">
        <v>45</v>
      </c>
      <c r="G5950" s="247" t="s">
        <v>46</v>
      </c>
      <c r="H5950" s="16">
        <v>51401</v>
      </c>
      <c r="I5950" s="82"/>
    </row>
    <row r="5951" spans="1:9" ht="25.5">
      <c r="A5951" s="519" t="s">
        <v>1938</v>
      </c>
      <c r="B5951" s="245">
        <v>1.1299999999999999</v>
      </c>
      <c r="C5951" s="247" t="s">
        <v>44</v>
      </c>
      <c r="D5951" s="247" t="s">
        <v>13</v>
      </c>
      <c r="E5951" s="240" t="s">
        <v>22</v>
      </c>
      <c r="F5951" s="247" t="s">
        <v>45</v>
      </c>
      <c r="G5951" s="247" t="s">
        <v>46</v>
      </c>
      <c r="H5951" s="16">
        <v>51401</v>
      </c>
      <c r="I5951" s="82"/>
    </row>
    <row r="5952" spans="1:9" ht="25.5">
      <c r="A5952" s="519" t="s">
        <v>4395</v>
      </c>
      <c r="B5952" s="245">
        <v>0.9</v>
      </c>
      <c r="C5952" s="247" t="s">
        <v>44</v>
      </c>
      <c r="D5952" s="247" t="s">
        <v>13</v>
      </c>
      <c r="E5952" s="240" t="s">
        <v>22</v>
      </c>
      <c r="F5952" s="247" t="s">
        <v>45</v>
      </c>
      <c r="G5952" s="247" t="s">
        <v>46</v>
      </c>
      <c r="H5952" s="16">
        <v>51401</v>
      </c>
      <c r="I5952" s="82"/>
    </row>
    <row r="5953" spans="1:9" ht="25.5">
      <c r="A5953" s="519" t="s">
        <v>4395</v>
      </c>
      <c r="B5953" s="245">
        <v>0.9</v>
      </c>
      <c r="C5953" s="247" t="s">
        <v>44</v>
      </c>
      <c r="D5953" s="247" t="s">
        <v>13</v>
      </c>
      <c r="E5953" s="240" t="s">
        <v>22</v>
      </c>
      <c r="F5953" s="247" t="s">
        <v>45</v>
      </c>
      <c r="G5953" s="247" t="s">
        <v>46</v>
      </c>
      <c r="H5953" s="16">
        <v>51401</v>
      </c>
      <c r="I5953" s="82"/>
    </row>
    <row r="5954" spans="1:9" ht="25.5">
      <c r="A5954" s="519" t="s">
        <v>1939</v>
      </c>
      <c r="B5954" s="245">
        <v>0.97</v>
      </c>
      <c r="C5954" s="247" t="s">
        <v>44</v>
      </c>
      <c r="D5954" s="247" t="s">
        <v>13</v>
      </c>
      <c r="E5954" s="240" t="s">
        <v>22</v>
      </c>
      <c r="F5954" s="247" t="s">
        <v>45</v>
      </c>
      <c r="G5954" s="247" t="s">
        <v>46</v>
      </c>
      <c r="H5954" s="16">
        <v>51401</v>
      </c>
      <c r="I5954" s="82"/>
    </row>
    <row r="5955" spans="1:9" ht="25.5">
      <c r="A5955" s="519" t="s">
        <v>4396</v>
      </c>
      <c r="B5955" s="245">
        <v>0.75</v>
      </c>
      <c r="C5955" s="247" t="s">
        <v>44</v>
      </c>
      <c r="D5955" s="247" t="s">
        <v>13</v>
      </c>
      <c r="E5955" s="240" t="s">
        <v>22</v>
      </c>
      <c r="F5955" s="247" t="s">
        <v>45</v>
      </c>
      <c r="G5955" s="247" t="s">
        <v>46</v>
      </c>
      <c r="H5955" s="16">
        <v>51401</v>
      </c>
      <c r="I5955" s="82"/>
    </row>
    <row r="5956" spans="1:9" ht="25.5">
      <c r="A5956" s="519" t="s">
        <v>1940</v>
      </c>
      <c r="B5956" s="245">
        <v>0.75</v>
      </c>
      <c r="C5956" s="247" t="s">
        <v>44</v>
      </c>
      <c r="D5956" s="247" t="s">
        <v>13</v>
      </c>
      <c r="E5956" s="240" t="s">
        <v>22</v>
      </c>
      <c r="F5956" s="247" t="s">
        <v>45</v>
      </c>
      <c r="G5956" s="247" t="s">
        <v>46</v>
      </c>
      <c r="H5956" s="16">
        <v>51401</v>
      </c>
      <c r="I5956" s="82"/>
    </row>
    <row r="5957" spans="1:9" ht="25.5">
      <c r="A5957" s="519" t="s">
        <v>1941</v>
      </c>
      <c r="B5957" s="245">
        <v>1.02</v>
      </c>
      <c r="C5957" s="247" t="s">
        <v>44</v>
      </c>
      <c r="D5957" s="247" t="s">
        <v>13</v>
      </c>
      <c r="E5957" s="240" t="s">
        <v>22</v>
      </c>
      <c r="F5957" s="247" t="s">
        <v>45</v>
      </c>
      <c r="G5957" s="247" t="s">
        <v>46</v>
      </c>
      <c r="H5957" s="16">
        <v>51401</v>
      </c>
      <c r="I5957" s="82"/>
    </row>
    <row r="5958" spans="1:9" ht="25.5">
      <c r="A5958" s="519" t="s">
        <v>1942</v>
      </c>
      <c r="B5958" s="245">
        <v>0.82</v>
      </c>
      <c r="C5958" s="247" t="s">
        <v>44</v>
      </c>
      <c r="D5958" s="247" t="s">
        <v>13</v>
      </c>
      <c r="E5958" s="240" t="s">
        <v>22</v>
      </c>
      <c r="F5958" s="247" t="s">
        <v>45</v>
      </c>
      <c r="G5958" s="247" t="s">
        <v>46</v>
      </c>
      <c r="H5958" s="16">
        <v>51401</v>
      </c>
      <c r="I5958" s="82"/>
    </row>
    <row r="5959" spans="1:9" ht="24.75" customHeight="1">
      <c r="A5959" s="519" t="s">
        <v>1943</v>
      </c>
      <c r="B5959" s="245">
        <v>1.1200000000000001</v>
      </c>
      <c r="C5959" s="247" t="s">
        <v>44</v>
      </c>
      <c r="D5959" s="247" t="s">
        <v>13</v>
      </c>
      <c r="E5959" s="240" t="s">
        <v>22</v>
      </c>
      <c r="F5959" s="247" t="s">
        <v>45</v>
      </c>
      <c r="G5959" s="247" t="s">
        <v>46</v>
      </c>
      <c r="H5959" s="16">
        <v>51401</v>
      </c>
      <c r="I5959" s="82"/>
    </row>
    <row r="5960" spans="1:9" ht="24.75" customHeight="1">
      <c r="A5960" s="519" t="s">
        <v>1943</v>
      </c>
      <c r="B5960" s="245">
        <v>1.1200000000000001</v>
      </c>
      <c r="C5960" s="240" t="s">
        <v>44</v>
      </c>
      <c r="D5960" s="240" t="s">
        <v>13</v>
      </c>
      <c r="E5960" s="240" t="s">
        <v>22</v>
      </c>
      <c r="F5960" s="240" t="s">
        <v>45</v>
      </c>
      <c r="G5960" s="240" t="s">
        <v>46</v>
      </c>
      <c r="H5960" s="16">
        <v>51401</v>
      </c>
      <c r="I5960" s="82"/>
    </row>
    <row r="5961" spans="1:9" ht="24.75" customHeight="1">
      <c r="A5961" s="519" t="s">
        <v>1943</v>
      </c>
      <c r="B5961" s="245">
        <v>1.1200000000000001</v>
      </c>
      <c r="C5961" s="240" t="s">
        <v>44</v>
      </c>
      <c r="D5961" s="240" t="s">
        <v>13</v>
      </c>
      <c r="E5961" s="240" t="s">
        <v>22</v>
      </c>
      <c r="F5961" s="240" t="s">
        <v>45</v>
      </c>
      <c r="G5961" s="240" t="s">
        <v>46</v>
      </c>
      <c r="H5961" s="16">
        <v>51401</v>
      </c>
      <c r="I5961" s="82"/>
    </row>
    <row r="5962" spans="1:9" ht="24.75" customHeight="1">
      <c r="A5962" s="519" t="s">
        <v>1944</v>
      </c>
      <c r="B5962" s="245">
        <v>1.02</v>
      </c>
      <c r="C5962" s="240" t="s">
        <v>44</v>
      </c>
      <c r="D5962" s="240" t="s">
        <v>13</v>
      </c>
      <c r="E5962" s="240" t="s">
        <v>22</v>
      </c>
      <c r="F5962" s="240" t="s">
        <v>45</v>
      </c>
      <c r="G5962" s="240" t="s">
        <v>46</v>
      </c>
      <c r="H5962" s="16">
        <v>51401</v>
      </c>
      <c r="I5962" s="82"/>
    </row>
    <row r="5963" spans="1:9" ht="24.75" customHeight="1">
      <c r="A5963" s="519" t="s">
        <v>1944</v>
      </c>
      <c r="B5963" s="245">
        <v>1.02</v>
      </c>
      <c r="C5963" s="240" t="s">
        <v>44</v>
      </c>
      <c r="D5963" s="240" t="s">
        <v>13</v>
      </c>
      <c r="E5963" s="240" t="s">
        <v>22</v>
      </c>
      <c r="F5963" s="240" t="s">
        <v>45</v>
      </c>
      <c r="G5963" s="240" t="s">
        <v>46</v>
      </c>
      <c r="H5963" s="16">
        <v>51401</v>
      </c>
      <c r="I5963" s="82"/>
    </row>
    <row r="5964" spans="1:9" ht="24.75" customHeight="1">
      <c r="A5964" s="519" t="s">
        <v>1944</v>
      </c>
      <c r="B5964" s="245">
        <v>1.02</v>
      </c>
      <c r="C5964" s="240" t="s">
        <v>44</v>
      </c>
      <c r="D5964" s="240" t="s">
        <v>13</v>
      </c>
      <c r="E5964" s="240" t="s">
        <v>22</v>
      </c>
      <c r="F5964" s="240" t="s">
        <v>45</v>
      </c>
      <c r="G5964" s="240" t="s">
        <v>46</v>
      </c>
      <c r="H5964" s="16">
        <v>51401</v>
      </c>
      <c r="I5964" s="82"/>
    </row>
    <row r="5965" spans="1:9" ht="24.75" customHeight="1">
      <c r="A5965" s="519" t="s">
        <v>1945</v>
      </c>
      <c r="B5965" s="245">
        <v>0.9</v>
      </c>
      <c r="C5965" s="240" t="s">
        <v>44</v>
      </c>
      <c r="D5965" s="240" t="s">
        <v>13</v>
      </c>
      <c r="E5965" s="240" t="s">
        <v>22</v>
      </c>
      <c r="F5965" s="240" t="s">
        <v>45</v>
      </c>
      <c r="G5965" s="240" t="s">
        <v>46</v>
      </c>
      <c r="H5965" s="16">
        <v>51401</v>
      </c>
      <c r="I5965" s="82"/>
    </row>
    <row r="5966" spans="1:9" ht="24.75" customHeight="1">
      <c r="A5966" s="519" t="s">
        <v>1945</v>
      </c>
      <c r="B5966" s="245">
        <v>0.9</v>
      </c>
      <c r="C5966" s="240" t="s">
        <v>44</v>
      </c>
      <c r="D5966" s="240" t="s">
        <v>13</v>
      </c>
      <c r="E5966" s="240" t="s">
        <v>22</v>
      </c>
      <c r="F5966" s="240" t="s">
        <v>45</v>
      </c>
      <c r="G5966" s="240" t="s">
        <v>46</v>
      </c>
      <c r="H5966" s="16">
        <v>51401</v>
      </c>
      <c r="I5966" s="82"/>
    </row>
    <row r="5967" spans="1:9" ht="24.75" customHeight="1">
      <c r="A5967" s="519" t="s">
        <v>1945</v>
      </c>
      <c r="B5967" s="245">
        <v>0.9</v>
      </c>
      <c r="C5967" s="240" t="s">
        <v>44</v>
      </c>
      <c r="D5967" s="240" t="s">
        <v>13</v>
      </c>
      <c r="E5967" s="240" t="s">
        <v>22</v>
      </c>
      <c r="F5967" s="240" t="s">
        <v>45</v>
      </c>
      <c r="G5967" s="240" t="s">
        <v>46</v>
      </c>
      <c r="H5967" s="16">
        <v>51401</v>
      </c>
      <c r="I5967" s="82"/>
    </row>
    <row r="5968" spans="1:9" ht="24.75" customHeight="1">
      <c r="A5968" s="519" t="s">
        <v>1945</v>
      </c>
      <c r="B5968" s="245">
        <v>0.9</v>
      </c>
      <c r="C5968" s="240" t="s">
        <v>44</v>
      </c>
      <c r="D5968" s="240" t="s">
        <v>13</v>
      </c>
      <c r="E5968" s="240" t="s">
        <v>22</v>
      </c>
      <c r="F5968" s="240" t="s">
        <v>45</v>
      </c>
      <c r="G5968" s="240" t="s">
        <v>46</v>
      </c>
      <c r="H5968" s="16">
        <v>51401</v>
      </c>
      <c r="I5968" s="82"/>
    </row>
    <row r="5969" spans="1:9" ht="24.75" customHeight="1">
      <c r="A5969" s="519" t="s">
        <v>1945</v>
      </c>
      <c r="B5969" s="245">
        <v>0.9</v>
      </c>
      <c r="C5969" s="240" t="s">
        <v>44</v>
      </c>
      <c r="D5969" s="240" t="s">
        <v>13</v>
      </c>
      <c r="E5969" s="240" t="s">
        <v>22</v>
      </c>
      <c r="F5969" s="240" t="s">
        <v>45</v>
      </c>
      <c r="G5969" s="240" t="s">
        <v>46</v>
      </c>
      <c r="H5969" s="16">
        <v>51401</v>
      </c>
      <c r="I5969" s="82"/>
    </row>
    <row r="5970" spans="1:9" ht="24.75" customHeight="1">
      <c r="A5970" s="519" t="s">
        <v>1945</v>
      </c>
      <c r="B5970" s="245">
        <v>0.9</v>
      </c>
      <c r="C5970" s="240" t="s">
        <v>44</v>
      </c>
      <c r="D5970" s="240" t="s">
        <v>13</v>
      </c>
      <c r="E5970" s="240" t="s">
        <v>22</v>
      </c>
      <c r="F5970" s="240" t="s">
        <v>45</v>
      </c>
      <c r="G5970" s="240" t="s">
        <v>46</v>
      </c>
      <c r="H5970" s="16">
        <v>51401</v>
      </c>
      <c r="I5970" s="82"/>
    </row>
    <row r="5971" spans="1:9" ht="24.75" customHeight="1">
      <c r="A5971" s="519" t="s">
        <v>1946</v>
      </c>
      <c r="B5971" s="245">
        <v>0.82</v>
      </c>
      <c r="C5971" s="240" t="s">
        <v>44</v>
      </c>
      <c r="D5971" s="240" t="s">
        <v>13</v>
      </c>
      <c r="E5971" s="240" t="s">
        <v>22</v>
      </c>
      <c r="F5971" s="240" t="s">
        <v>45</v>
      </c>
      <c r="G5971" s="240" t="s">
        <v>46</v>
      </c>
      <c r="H5971" s="16">
        <v>51401</v>
      </c>
      <c r="I5971" s="82"/>
    </row>
    <row r="5972" spans="1:9" ht="24.75" customHeight="1">
      <c r="A5972" s="519" t="s">
        <v>1946</v>
      </c>
      <c r="B5972" s="245">
        <v>0.82</v>
      </c>
      <c r="C5972" s="240" t="s">
        <v>44</v>
      </c>
      <c r="D5972" s="240" t="s">
        <v>13</v>
      </c>
      <c r="E5972" s="240" t="s">
        <v>22</v>
      </c>
      <c r="F5972" s="240" t="s">
        <v>45</v>
      </c>
      <c r="G5972" s="240" t="s">
        <v>46</v>
      </c>
      <c r="H5972" s="16">
        <v>51401</v>
      </c>
      <c r="I5972" s="82"/>
    </row>
    <row r="5973" spans="1:9" ht="23.25" customHeight="1">
      <c r="A5973" s="519" t="s">
        <v>1946</v>
      </c>
      <c r="B5973" s="245">
        <v>0.78</v>
      </c>
      <c r="C5973" s="240" t="s">
        <v>44</v>
      </c>
      <c r="D5973" s="240" t="s">
        <v>13</v>
      </c>
      <c r="E5973" s="240" t="s">
        <v>22</v>
      </c>
      <c r="F5973" s="240" t="s">
        <v>45</v>
      </c>
      <c r="G5973" s="240" t="s">
        <v>46</v>
      </c>
      <c r="H5973" s="16">
        <v>51401</v>
      </c>
      <c r="I5973" s="82"/>
    </row>
    <row r="5974" spans="1:9" ht="23.25" customHeight="1">
      <c r="A5974" s="519" t="s">
        <v>1946</v>
      </c>
      <c r="B5974" s="245">
        <v>0.78</v>
      </c>
      <c r="C5974" s="240" t="s">
        <v>44</v>
      </c>
      <c r="D5974" s="240" t="s">
        <v>13</v>
      </c>
      <c r="E5974" s="240" t="s">
        <v>22</v>
      </c>
      <c r="F5974" s="240" t="s">
        <v>45</v>
      </c>
      <c r="G5974" s="240" t="s">
        <v>46</v>
      </c>
      <c r="H5974" s="16">
        <v>51401</v>
      </c>
      <c r="I5974" s="82"/>
    </row>
    <row r="5975" spans="1:9" ht="23.25" customHeight="1">
      <c r="A5975" s="519" t="s">
        <v>1946</v>
      </c>
      <c r="B5975" s="245">
        <v>0.78</v>
      </c>
      <c r="C5975" s="240" t="s">
        <v>44</v>
      </c>
      <c r="D5975" s="240" t="s">
        <v>13</v>
      </c>
      <c r="E5975" s="240" t="s">
        <v>22</v>
      </c>
      <c r="F5975" s="240" t="s">
        <v>45</v>
      </c>
      <c r="G5975" s="240" t="s">
        <v>46</v>
      </c>
      <c r="H5975" s="16">
        <v>51401</v>
      </c>
      <c r="I5975" s="82"/>
    </row>
    <row r="5976" spans="1:9" ht="23.25" customHeight="1">
      <c r="A5976" s="519" t="s">
        <v>1946</v>
      </c>
      <c r="B5976" s="245">
        <v>0.78</v>
      </c>
      <c r="C5976" s="240" t="s">
        <v>44</v>
      </c>
      <c r="D5976" s="240" t="s">
        <v>13</v>
      </c>
      <c r="E5976" s="240" t="s">
        <v>22</v>
      </c>
      <c r="F5976" s="240" t="s">
        <v>45</v>
      </c>
      <c r="G5976" s="240" t="s">
        <v>46</v>
      </c>
      <c r="H5976" s="16">
        <v>51401</v>
      </c>
      <c r="I5976" s="82"/>
    </row>
    <row r="5977" spans="1:9" ht="23.25" customHeight="1">
      <c r="A5977" s="519" t="s">
        <v>1946</v>
      </c>
      <c r="B5977" s="245">
        <v>0.78</v>
      </c>
      <c r="C5977" s="240" t="s">
        <v>44</v>
      </c>
      <c r="D5977" s="240" t="s">
        <v>13</v>
      </c>
      <c r="E5977" s="240" t="s">
        <v>22</v>
      </c>
      <c r="F5977" s="240" t="s">
        <v>45</v>
      </c>
      <c r="G5977" s="240" t="s">
        <v>46</v>
      </c>
      <c r="H5977" s="16">
        <v>51401</v>
      </c>
      <c r="I5977" s="82"/>
    </row>
    <row r="5978" spans="1:9" ht="23.25" customHeight="1">
      <c r="A5978" s="519" t="s">
        <v>1946</v>
      </c>
      <c r="B5978" s="245">
        <v>0.7</v>
      </c>
      <c r="C5978" s="240" t="s">
        <v>44</v>
      </c>
      <c r="D5978" s="240" t="s">
        <v>13</v>
      </c>
      <c r="E5978" s="240" t="s">
        <v>22</v>
      </c>
      <c r="F5978" s="240" t="s">
        <v>45</v>
      </c>
      <c r="G5978" s="240" t="s">
        <v>46</v>
      </c>
      <c r="H5978" s="16">
        <v>51401</v>
      </c>
      <c r="I5978" s="82"/>
    </row>
    <row r="5979" spans="1:9" ht="23.25" customHeight="1">
      <c r="A5979" s="519" t="s">
        <v>4397</v>
      </c>
      <c r="B5979" s="245">
        <v>0.9</v>
      </c>
      <c r="C5979" s="240" t="s">
        <v>44</v>
      </c>
      <c r="D5979" s="240" t="s">
        <v>13</v>
      </c>
      <c r="E5979" s="240" t="s">
        <v>22</v>
      </c>
      <c r="F5979" s="240" t="s">
        <v>45</v>
      </c>
      <c r="G5979" s="240" t="s">
        <v>46</v>
      </c>
      <c r="H5979" s="16">
        <v>51401</v>
      </c>
      <c r="I5979" s="82"/>
    </row>
    <row r="5980" spans="1:9" ht="23.25" customHeight="1">
      <c r="A5980" s="519" t="s">
        <v>4398</v>
      </c>
      <c r="B5980" s="245">
        <v>0.63</v>
      </c>
      <c r="C5980" s="240" t="s">
        <v>44</v>
      </c>
      <c r="D5980" s="240" t="s">
        <v>13</v>
      </c>
      <c r="E5980" s="240" t="s">
        <v>22</v>
      </c>
      <c r="F5980" s="240" t="s">
        <v>45</v>
      </c>
      <c r="G5980" s="240" t="s">
        <v>46</v>
      </c>
      <c r="H5980" s="16">
        <v>51401</v>
      </c>
      <c r="I5980" s="82"/>
    </row>
    <row r="5981" spans="1:9" ht="23.25" customHeight="1">
      <c r="A5981" s="519" t="s">
        <v>4398</v>
      </c>
      <c r="B5981" s="245">
        <v>0.63</v>
      </c>
      <c r="C5981" s="240" t="s">
        <v>44</v>
      </c>
      <c r="D5981" s="240" t="s">
        <v>13</v>
      </c>
      <c r="E5981" s="240" t="s">
        <v>22</v>
      </c>
      <c r="F5981" s="240" t="s">
        <v>45</v>
      </c>
      <c r="G5981" s="240" t="s">
        <v>46</v>
      </c>
      <c r="H5981" s="16">
        <v>51401</v>
      </c>
      <c r="I5981" s="82"/>
    </row>
    <row r="5982" spans="1:9" ht="23.25" customHeight="1">
      <c r="A5982" s="519" t="s">
        <v>4398</v>
      </c>
      <c r="B5982" s="245">
        <v>0.63</v>
      </c>
      <c r="C5982" s="240" t="s">
        <v>44</v>
      </c>
      <c r="D5982" s="240" t="s">
        <v>13</v>
      </c>
      <c r="E5982" s="240" t="s">
        <v>22</v>
      </c>
      <c r="F5982" s="240" t="s">
        <v>45</v>
      </c>
      <c r="G5982" s="240" t="s">
        <v>46</v>
      </c>
      <c r="H5982" s="16">
        <v>51401</v>
      </c>
      <c r="I5982" s="82"/>
    </row>
    <row r="5983" spans="1:9" ht="23.25" customHeight="1">
      <c r="A5983" s="519" t="s">
        <v>4398</v>
      </c>
      <c r="B5983" s="245">
        <v>0.63</v>
      </c>
      <c r="C5983" s="240" t="s">
        <v>44</v>
      </c>
      <c r="D5983" s="240" t="s">
        <v>13</v>
      </c>
      <c r="E5983" s="240" t="s">
        <v>22</v>
      </c>
      <c r="F5983" s="240" t="s">
        <v>45</v>
      </c>
      <c r="G5983" s="240" t="s">
        <v>46</v>
      </c>
      <c r="H5983" s="16">
        <v>51401</v>
      </c>
      <c r="I5983" s="82"/>
    </row>
    <row r="5984" spans="1:9" ht="23.25" customHeight="1">
      <c r="A5984" s="519" t="s">
        <v>4398</v>
      </c>
      <c r="B5984" s="245">
        <v>0.63</v>
      </c>
      <c r="C5984" s="240" t="s">
        <v>44</v>
      </c>
      <c r="D5984" s="240" t="s">
        <v>13</v>
      </c>
      <c r="E5984" s="240" t="s">
        <v>22</v>
      </c>
      <c r="F5984" s="240" t="s">
        <v>45</v>
      </c>
      <c r="G5984" s="240" t="s">
        <v>46</v>
      </c>
      <c r="H5984" s="16">
        <v>51401</v>
      </c>
      <c r="I5984" s="82"/>
    </row>
    <row r="5985" spans="1:9" ht="23.25" customHeight="1">
      <c r="A5985" s="519" t="s">
        <v>4398</v>
      </c>
      <c r="B5985" s="245">
        <v>0.63</v>
      </c>
      <c r="C5985" s="240" t="s">
        <v>44</v>
      </c>
      <c r="D5985" s="240" t="s">
        <v>13</v>
      </c>
      <c r="E5985" s="240" t="s">
        <v>22</v>
      </c>
      <c r="F5985" s="240" t="s">
        <v>45</v>
      </c>
      <c r="G5985" s="240" t="s">
        <v>46</v>
      </c>
      <c r="H5985" s="16">
        <v>51401</v>
      </c>
      <c r="I5985" s="82"/>
    </row>
    <row r="5986" spans="1:9" ht="23.25" customHeight="1">
      <c r="A5986" s="519" t="s">
        <v>4398</v>
      </c>
      <c r="B5986" s="245">
        <v>0.63</v>
      </c>
      <c r="C5986" s="240" t="s">
        <v>44</v>
      </c>
      <c r="D5986" s="240" t="s">
        <v>13</v>
      </c>
      <c r="E5986" s="240" t="s">
        <v>22</v>
      </c>
      <c r="F5986" s="240" t="s">
        <v>45</v>
      </c>
      <c r="G5986" s="240" t="s">
        <v>46</v>
      </c>
      <c r="H5986" s="16">
        <v>51401</v>
      </c>
      <c r="I5986" s="82"/>
    </row>
    <row r="5987" spans="1:9" ht="23.25" customHeight="1">
      <c r="A5987" s="519" t="s">
        <v>4398</v>
      </c>
      <c r="B5987" s="245">
        <v>0.63</v>
      </c>
      <c r="C5987" s="240" t="s">
        <v>44</v>
      </c>
      <c r="D5987" s="240" t="s">
        <v>13</v>
      </c>
      <c r="E5987" s="240" t="s">
        <v>22</v>
      </c>
      <c r="F5987" s="240" t="s">
        <v>45</v>
      </c>
      <c r="G5987" s="240" t="s">
        <v>46</v>
      </c>
      <c r="H5987" s="16">
        <v>51401</v>
      </c>
      <c r="I5987" s="82"/>
    </row>
    <row r="5988" spans="1:9" ht="23.25" customHeight="1">
      <c r="A5988" s="519" t="s">
        <v>4398</v>
      </c>
      <c r="B5988" s="245">
        <v>0.63</v>
      </c>
      <c r="C5988" s="240" t="s">
        <v>44</v>
      </c>
      <c r="D5988" s="240" t="s">
        <v>13</v>
      </c>
      <c r="E5988" s="240" t="s">
        <v>22</v>
      </c>
      <c r="F5988" s="240" t="s">
        <v>45</v>
      </c>
      <c r="G5988" s="240" t="s">
        <v>46</v>
      </c>
      <c r="H5988" s="16">
        <v>51401</v>
      </c>
      <c r="I5988" s="82"/>
    </row>
    <row r="5989" spans="1:9" ht="23.25" customHeight="1">
      <c r="A5989" s="519" t="s">
        <v>4398</v>
      </c>
      <c r="B5989" s="245">
        <v>0.63</v>
      </c>
      <c r="C5989" s="240" t="s">
        <v>44</v>
      </c>
      <c r="D5989" s="240" t="s">
        <v>13</v>
      </c>
      <c r="E5989" s="240" t="s">
        <v>22</v>
      </c>
      <c r="F5989" s="240" t="s">
        <v>45</v>
      </c>
      <c r="G5989" s="240" t="s">
        <v>46</v>
      </c>
      <c r="H5989" s="16">
        <v>51401</v>
      </c>
      <c r="I5989" s="82"/>
    </row>
    <row r="5990" spans="1:9" ht="24" customHeight="1">
      <c r="A5990" s="519" t="s">
        <v>1947</v>
      </c>
      <c r="B5990" s="245">
        <v>1.05</v>
      </c>
      <c r="C5990" s="240" t="s">
        <v>44</v>
      </c>
      <c r="D5990" s="240" t="s">
        <v>13</v>
      </c>
      <c r="E5990" s="240" t="s">
        <v>22</v>
      </c>
      <c r="F5990" s="240" t="s">
        <v>45</v>
      </c>
      <c r="G5990" s="240" t="s">
        <v>46</v>
      </c>
      <c r="H5990" s="16">
        <v>51401</v>
      </c>
      <c r="I5990" s="82"/>
    </row>
    <row r="5991" spans="1:9" ht="24" customHeight="1">
      <c r="A5991" s="519" t="s">
        <v>1948</v>
      </c>
      <c r="B5991" s="245">
        <v>1.1200000000000001</v>
      </c>
      <c r="C5991" s="240" t="s">
        <v>44</v>
      </c>
      <c r="D5991" s="240" t="s">
        <v>13</v>
      </c>
      <c r="E5991" s="240" t="s">
        <v>22</v>
      </c>
      <c r="F5991" s="240" t="s">
        <v>45</v>
      </c>
      <c r="G5991" s="240" t="s">
        <v>46</v>
      </c>
      <c r="H5991" s="16">
        <v>51401</v>
      </c>
      <c r="I5991" s="82"/>
    </row>
    <row r="5992" spans="1:9" ht="24" customHeight="1">
      <c r="A5992" s="519" t="s">
        <v>1948</v>
      </c>
      <c r="B5992" s="245">
        <v>1.1200000000000001</v>
      </c>
      <c r="C5992" s="240" t="s">
        <v>44</v>
      </c>
      <c r="D5992" s="240" t="s">
        <v>13</v>
      </c>
      <c r="E5992" s="240" t="s">
        <v>22</v>
      </c>
      <c r="F5992" s="240" t="s">
        <v>45</v>
      </c>
      <c r="G5992" s="240" t="s">
        <v>46</v>
      </c>
      <c r="H5992" s="16">
        <v>51401</v>
      </c>
      <c r="I5992" s="82"/>
    </row>
    <row r="5993" spans="1:9" ht="24" customHeight="1">
      <c r="A5993" s="519" t="s">
        <v>1948</v>
      </c>
      <c r="B5993" s="245">
        <v>1.1200000000000001</v>
      </c>
      <c r="C5993" s="240" t="s">
        <v>44</v>
      </c>
      <c r="D5993" s="240" t="s">
        <v>13</v>
      </c>
      <c r="E5993" s="240" t="s">
        <v>22</v>
      </c>
      <c r="F5993" s="240" t="s">
        <v>45</v>
      </c>
      <c r="G5993" s="240" t="s">
        <v>46</v>
      </c>
      <c r="H5993" s="16">
        <v>51401</v>
      </c>
      <c r="I5993" s="82"/>
    </row>
    <row r="5994" spans="1:9" ht="24" customHeight="1">
      <c r="A5994" s="519" t="s">
        <v>1948</v>
      </c>
      <c r="B5994" s="245">
        <v>1.1000000000000001</v>
      </c>
      <c r="C5994" s="240" t="s">
        <v>44</v>
      </c>
      <c r="D5994" s="240" t="s">
        <v>13</v>
      </c>
      <c r="E5994" s="240" t="s">
        <v>22</v>
      </c>
      <c r="F5994" s="240" t="s">
        <v>45</v>
      </c>
      <c r="G5994" s="240" t="s">
        <v>46</v>
      </c>
      <c r="H5994" s="16">
        <v>51401</v>
      </c>
      <c r="I5994" s="82"/>
    </row>
    <row r="5995" spans="1:9" ht="24" customHeight="1">
      <c r="A5995" s="519" t="s">
        <v>1949</v>
      </c>
      <c r="B5995" s="245">
        <v>1.02</v>
      </c>
      <c r="C5995" s="240" t="s">
        <v>44</v>
      </c>
      <c r="D5995" s="240" t="s">
        <v>13</v>
      </c>
      <c r="E5995" s="240" t="s">
        <v>22</v>
      </c>
      <c r="F5995" s="240" t="s">
        <v>45</v>
      </c>
      <c r="G5995" s="240" t="s">
        <v>46</v>
      </c>
      <c r="H5995" s="16">
        <v>51401</v>
      </c>
      <c r="I5995" s="82"/>
    </row>
    <row r="5996" spans="1:9" ht="24" customHeight="1">
      <c r="A5996" s="519" t="s">
        <v>1949</v>
      </c>
      <c r="B5996" s="245">
        <v>1.02</v>
      </c>
      <c r="C5996" s="240" t="s">
        <v>44</v>
      </c>
      <c r="D5996" s="240" t="s">
        <v>13</v>
      </c>
      <c r="E5996" s="240" t="s">
        <v>22</v>
      </c>
      <c r="F5996" s="240" t="s">
        <v>45</v>
      </c>
      <c r="G5996" s="240" t="s">
        <v>46</v>
      </c>
      <c r="H5996" s="16">
        <v>51401</v>
      </c>
      <c r="I5996" s="82"/>
    </row>
    <row r="5997" spans="1:9" ht="24" customHeight="1">
      <c r="A5997" s="519" t="s">
        <v>1949</v>
      </c>
      <c r="B5997" s="245">
        <v>1.02</v>
      </c>
      <c r="C5997" s="240" t="s">
        <v>44</v>
      </c>
      <c r="D5997" s="240" t="s">
        <v>13</v>
      </c>
      <c r="E5997" s="240" t="s">
        <v>22</v>
      </c>
      <c r="F5997" s="240" t="s">
        <v>45</v>
      </c>
      <c r="G5997" s="240" t="s">
        <v>46</v>
      </c>
      <c r="H5997" s="16">
        <v>51401</v>
      </c>
      <c r="I5997" s="82"/>
    </row>
    <row r="5998" spans="1:9" ht="24" customHeight="1">
      <c r="A5998" s="519" t="s">
        <v>1949</v>
      </c>
      <c r="B5998" s="245">
        <v>1.02</v>
      </c>
      <c r="C5998" s="240" t="s">
        <v>44</v>
      </c>
      <c r="D5998" s="240" t="s">
        <v>13</v>
      </c>
      <c r="E5998" s="240" t="s">
        <v>22</v>
      </c>
      <c r="F5998" s="240" t="s">
        <v>45</v>
      </c>
      <c r="G5998" s="240" t="s">
        <v>46</v>
      </c>
      <c r="H5998" s="16">
        <v>51401</v>
      </c>
      <c r="I5998" s="82"/>
    </row>
    <row r="5999" spans="1:9" ht="24" customHeight="1">
      <c r="A5999" s="519" t="s">
        <v>1949</v>
      </c>
      <c r="B5999" s="245">
        <v>1.02</v>
      </c>
      <c r="C5999" s="240" t="s">
        <v>44</v>
      </c>
      <c r="D5999" s="240" t="s">
        <v>13</v>
      </c>
      <c r="E5999" s="240" t="s">
        <v>22</v>
      </c>
      <c r="F5999" s="240" t="s">
        <v>45</v>
      </c>
      <c r="G5999" s="240" t="s">
        <v>46</v>
      </c>
      <c r="H5999" s="16">
        <v>51401</v>
      </c>
      <c r="I5999" s="82"/>
    </row>
    <row r="6000" spans="1:9" ht="24" customHeight="1">
      <c r="A6000" s="519" t="s">
        <v>1949</v>
      </c>
      <c r="B6000" s="245">
        <v>1.02</v>
      </c>
      <c r="C6000" s="240" t="s">
        <v>44</v>
      </c>
      <c r="D6000" s="240" t="s">
        <v>13</v>
      </c>
      <c r="E6000" s="240" t="s">
        <v>22</v>
      </c>
      <c r="F6000" s="240" t="s">
        <v>45</v>
      </c>
      <c r="G6000" s="240" t="s">
        <v>46</v>
      </c>
      <c r="H6000" s="16">
        <v>51401</v>
      </c>
      <c r="I6000" s="82"/>
    </row>
    <row r="6001" spans="1:9" ht="24" customHeight="1">
      <c r="A6001" s="519" t="s">
        <v>1950</v>
      </c>
      <c r="B6001" s="245">
        <v>1.02</v>
      </c>
      <c r="C6001" s="240" t="s">
        <v>44</v>
      </c>
      <c r="D6001" s="240" t="s">
        <v>13</v>
      </c>
      <c r="E6001" s="240" t="s">
        <v>22</v>
      </c>
      <c r="F6001" s="240" t="s">
        <v>45</v>
      </c>
      <c r="G6001" s="240" t="s">
        <v>46</v>
      </c>
      <c r="H6001" s="16">
        <v>51401</v>
      </c>
      <c r="I6001" s="82"/>
    </row>
    <row r="6002" spans="1:9" ht="24" customHeight="1">
      <c r="A6002" s="519" t="s">
        <v>1950</v>
      </c>
      <c r="B6002" s="245">
        <v>1.02</v>
      </c>
      <c r="C6002" s="240" t="s">
        <v>44</v>
      </c>
      <c r="D6002" s="240" t="s">
        <v>13</v>
      </c>
      <c r="E6002" s="240" t="s">
        <v>22</v>
      </c>
      <c r="F6002" s="240" t="s">
        <v>45</v>
      </c>
      <c r="G6002" s="240" t="s">
        <v>46</v>
      </c>
      <c r="H6002" s="16">
        <v>51401</v>
      </c>
      <c r="I6002" s="82"/>
    </row>
    <row r="6003" spans="1:9" ht="24" customHeight="1">
      <c r="A6003" s="519" t="s">
        <v>1951</v>
      </c>
      <c r="B6003" s="245">
        <v>0.9</v>
      </c>
      <c r="C6003" s="240" t="s">
        <v>44</v>
      </c>
      <c r="D6003" s="240" t="s">
        <v>13</v>
      </c>
      <c r="E6003" s="240" t="s">
        <v>22</v>
      </c>
      <c r="F6003" s="240" t="s">
        <v>45</v>
      </c>
      <c r="G6003" s="240" t="s">
        <v>46</v>
      </c>
      <c r="H6003" s="16">
        <v>51401</v>
      </c>
      <c r="I6003" s="82"/>
    </row>
    <row r="6004" spans="1:9" ht="24" customHeight="1">
      <c r="A6004" s="519" t="s">
        <v>1951</v>
      </c>
      <c r="B6004" s="245">
        <v>0.9</v>
      </c>
      <c r="C6004" s="240" t="s">
        <v>44</v>
      </c>
      <c r="D6004" s="240" t="s">
        <v>13</v>
      </c>
      <c r="E6004" s="240" t="s">
        <v>22</v>
      </c>
      <c r="F6004" s="240" t="s">
        <v>45</v>
      </c>
      <c r="G6004" s="240" t="s">
        <v>46</v>
      </c>
      <c r="H6004" s="16">
        <v>51401</v>
      </c>
      <c r="I6004" s="82"/>
    </row>
    <row r="6005" spans="1:9" ht="24" customHeight="1">
      <c r="A6005" s="519" t="s">
        <v>1951</v>
      </c>
      <c r="B6005" s="245">
        <v>0.9</v>
      </c>
      <c r="C6005" s="240" t="s">
        <v>44</v>
      </c>
      <c r="D6005" s="240" t="s">
        <v>13</v>
      </c>
      <c r="E6005" s="240" t="s">
        <v>22</v>
      </c>
      <c r="F6005" s="240" t="s">
        <v>45</v>
      </c>
      <c r="G6005" s="240" t="s">
        <v>46</v>
      </c>
      <c r="H6005" s="16">
        <v>51401</v>
      </c>
      <c r="I6005" s="82"/>
    </row>
    <row r="6006" spans="1:9" ht="24" customHeight="1">
      <c r="A6006" s="519" t="s">
        <v>1952</v>
      </c>
      <c r="B6006" s="245">
        <v>0.78</v>
      </c>
      <c r="C6006" s="240" t="s">
        <v>44</v>
      </c>
      <c r="D6006" s="240" t="s">
        <v>13</v>
      </c>
      <c r="E6006" s="240" t="s">
        <v>22</v>
      </c>
      <c r="F6006" s="240" t="s">
        <v>45</v>
      </c>
      <c r="G6006" s="240" t="s">
        <v>46</v>
      </c>
      <c r="H6006" s="16">
        <v>51401</v>
      </c>
      <c r="I6006" s="82"/>
    </row>
    <row r="6007" spans="1:9" ht="24" customHeight="1">
      <c r="A6007" s="519" t="s">
        <v>1952</v>
      </c>
      <c r="B6007" s="245">
        <v>0.78</v>
      </c>
      <c r="C6007" s="240" t="s">
        <v>44</v>
      </c>
      <c r="D6007" s="240" t="s">
        <v>13</v>
      </c>
      <c r="E6007" s="240" t="s">
        <v>22</v>
      </c>
      <c r="F6007" s="240" t="s">
        <v>45</v>
      </c>
      <c r="G6007" s="240" t="s">
        <v>46</v>
      </c>
      <c r="H6007" s="16">
        <v>51401</v>
      </c>
      <c r="I6007" s="82"/>
    </row>
    <row r="6008" spans="1:9" ht="24" customHeight="1">
      <c r="A6008" s="519" t="s">
        <v>1952</v>
      </c>
      <c r="B6008" s="245">
        <v>0.78</v>
      </c>
      <c r="C6008" s="240" t="s">
        <v>44</v>
      </c>
      <c r="D6008" s="240" t="s">
        <v>13</v>
      </c>
      <c r="E6008" s="240" t="s">
        <v>22</v>
      </c>
      <c r="F6008" s="240" t="s">
        <v>45</v>
      </c>
      <c r="G6008" s="240" t="s">
        <v>46</v>
      </c>
      <c r="H6008" s="16">
        <v>51401</v>
      </c>
      <c r="I6008" s="82"/>
    </row>
    <row r="6009" spans="1:9" ht="24" customHeight="1">
      <c r="A6009" s="519" t="s">
        <v>1953</v>
      </c>
      <c r="B6009" s="245">
        <v>0.63</v>
      </c>
      <c r="C6009" s="240" t="s">
        <v>44</v>
      </c>
      <c r="D6009" s="240" t="s">
        <v>13</v>
      </c>
      <c r="E6009" s="240" t="s">
        <v>22</v>
      </c>
      <c r="F6009" s="240" t="s">
        <v>45</v>
      </c>
      <c r="G6009" s="240" t="s">
        <v>46</v>
      </c>
      <c r="H6009" s="16">
        <v>51401</v>
      </c>
      <c r="I6009" s="82"/>
    </row>
    <row r="6010" spans="1:9" ht="24" customHeight="1">
      <c r="A6010" s="519" t="s">
        <v>1953</v>
      </c>
      <c r="B6010" s="245">
        <v>0.63</v>
      </c>
      <c r="C6010" s="240" t="s">
        <v>44</v>
      </c>
      <c r="D6010" s="240" t="s">
        <v>13</v>
      </c>
      <c r="E6010" s="240" t="s">
        <v>22</v>
      </c>
      <c r="F6010" s="240" t="s">
        <v>45</v>
      </c>
      <c r="G6010" s="240" t="s">
        <v>46</v>
      </c>
      <c r="H6010" s="16">
        <v>51401</v>
      </c>
      <c r="I6010" s="82"/>
    </row>
    <row r="6011" spans="1:9" ht="24" customHeight="1">
      <c r="A6011" s="519" t="s">
        <v>1953</v>
      </c>
      <c r="B6011" s="245">
        <v>0.63</v>
      </c>
      <c r="C6011" s="240" t="s">
        <v>44</v>
      </c>
      <c r="D6011" s="240" t="s">
        <v>13</v>
      </c>
      <c r="E6011" s="240" t="s">
        <v>22</v>
      </c>
      <c r="F6011" s="240" t="s">
        <v>45</v>
      </c>
      <c r="G6011" s="240" t="s">
        <v>46</v>
      </c>
      <c r="H6011" s="16">
        <v>51401</v>
      </c>
      <c r="I6011" s="82"/>
    </row>
    <row r="6012" spans="1:9" ht="24" customHeight="1">
      <c r="A6012" s="519" t="s">
        <v>1953</v>
      </c>
      <c r="B6012" s="245">
        <v>0.63</v>
      </c>
      <c r="C6012" s="240" t="s">
        <v>44</v>
      </c>
      <c r="D6012" s="240" t="s">
        <v>13</v>
      </c>
      <c r="E6012" s="240" t="s">
        <v>22</v>
      </c>
      <c r="F6012" s="240" t="s">
        <v>45</v>
      </c>
      <c r="G6012" s="240" t="s">
        <v>46</v>
      </c>
      <c r="H6012" s="16">
        <v>51401</v>
      </c>
      <c r="I6012" s="82"/>
    </row>
    <row r="6013" spans="1:9" ht="24" customHeight="1">
      <c r="A6013" s="519" t="s">
        <v>1953</v>
      </c>
      <c r="B6013" s="245">
        <v>0.63</v>
      </c>
      <c r="C6013" s="240" t="s">
        <v>44</v>
      </c>
      <c r="D6013" s="240" t="s">
        <v>13</v>
      </c>
      <c r="E6013" s="240" t="s">
        <v>22</v>
      </c>
      <c r="F6013" s="240" t="s">
        <v>45</v>
      </c>
      <c r="G6013" s="240" t="s">
        <v>46</v>
      </c>
      <c r="H6013" s="16">
        <v>51401</v>
      </c>
      <c r="I6013" s="82"/>
    </row>
    <row r="6014" spans="1:9" ht="24" customHeight="1">
      <c r="A6014" s="519" t="s">
        <v>4399</v>
      </c>
      <c r="B6014" s="245">
        <v>0.82</v>
      </c>
      <c r="C6014" s="240" t="s">
        <v>44</v>
      </c>
      <c r="D6014" s="240" t="s">
        <v>13</v>
      </c>
      <c r="E6014" s="240" t="s">
        <v>22</v>
      </c>
      <c r="F6014" s="240" t="s">
        <v>45</v>
      </c>
      <c r="G6014" s="240" t="s">
        <v>46</v>
      </c>
      <c r="H6014" s="16">
        <v>51401</v>
      </c>
      <c r="I6014" s="82"/>
    </row>
    <row r="6015" spans="1:9" ht="24" customHeight="1">
      <c r="A6015" s="519" t="s">
        <v>1953</v>
      </c>
      <c r="B6015" s="245">
        <v>0.63</v>
      </c>
      <c r="C6015" s="240" t="s">
        <v>44</v>
      </c>
      <c r="D6015" s="240" t="s">
        <v>13</v>
      </c>
      <c r="E6015" s="240" t="s">
        <v>22</v>
      </c>
      <c r="F6015" s="240" t="s">
        <v>45</v>
      </c>
      <c r="G6015" s="240" t="s">
        <v>46</v>
      </c>
      <c r="H6015" s="16">
        <v>51401</v>
      </c>
      <c r="I6015" s="82"/>
    </row>
    <row r="6016" spans="1:9" ht="24" customHeight="1">
      <c r="A6016" s="519" t="s">
        <v>4399</v>
      </c>
      <c r="B6016" s="245">
        <v>0.9</v>
      </c>
      <c r="C6016" s="240" t="s">
        <v>44</v>
      </c>
      <c r="D6016" s="240" t="s">
        <v>13</v>
      </c>
      <c r="E6016" s="240" t="s">
        <v>22</v>
      </c>
      <c r="F6016" s="240" t="s">
        <v>45</v>
      </c>
      <c r="G6016" s="240" t="s">
        <v>46</v>
      </c>
      <c r="H6016" s="16">
        <v>51401</v>
      </c>
      <c r="I6016" s="82"/>
    </row>
    <row r="6017" spans="1:9" ht="24" customHeight="1">
      <c r="A6017" s="519" t="s">
        <v>4399</v>
      </c>
      <c r="B6017" s="245">
        <v>0.9</v>
      </c>
      <c r="C6017" s="240" t="s">
        <v>44</v>
      </c>
      <c r="D6017" s="240" t="s">
        <v>13</v>
      </c>
      <c r="E6017" s="240" t="s">
        <v>22</v>
      </c>
      <c r="F6017" s="240" t="s">
        <v>45</v>
      </c>
      <c r="G6017" s="240" t="s">
        <v>46</v>
      </c>
      <c r="H6017" s="16">
        <v>51401</v>
      </c>
      <c r="I6017" s="82"/>
    </row>
    <row r="6018" spans="1:9" ht="24" customHeight="1">
      <c r="A6018" s="519" t="s">
        <v>1954</v>
      </c>
      <c r="B6018" s="245">
        <v>0.63</v>
      </c>
      <c r="C6018" s="240" t="s">
        <v>44</v>
      </c>
      <c r="D6018" s="240" t="s">
        <v>13</v>
      </c>
      <c r="E6018" s="240" t="s">
        <v>22</v>
      </c>
      <c r="F6018" s="240" t="s">
        <v>45</v>
      </c>
      <c r="G6018" s="240" t="s">
        <v>46</v>
      </c>
      <c r="H6018" s="16">
        <v>51401</v>
      </c>
      <c r="I6018" s="82"/>
    </row>
    <row r="6019" spans="1:9" ht="25.5">
      <c r="A6019" s="519" t="s">
        <v>4400</v>
      </c>
      <c r="B6019" s="245">
        <v>1.02</v>
      </c>
      <c r="C6019" s="240" t="s">
        <v>44</v>
      </c>
      <c r="D6019" s="240" t="s">
        <v>13</v>
      </c>
      <c r="E6019" s="240" t="s">
        <v>22</v>
      </c>
      <c r="F6019" s="240" t="s">
        <v>45</v>
      </c>
      <c r="G6019" s="240" t="s">
        <v>46</v>
      </c>
      <c r="H6019" s="16">
        <v>51401</v>
      </c>
      <c r="I6019" s="82"/>
    </row>
    <row r="6020" spans="1:9" ht="24.75" customHeight="1">
      <c r="A6020" s="519" t="s">
        <v>1955</v>
      </c>
      <c r="B6020" s="245">
        <v>1.1599999999999999</v>
      </c>
      <c r="C6020" s="240" t="s">
        <v>44</v>
      </c>
      <c r="D6020" s="240" t="s">
        <v>13</v>
      </c>
      <c r="E6020" s="240" t="s">
        <v>22</v>
      </c>
      <c r="F6020" s="240" t="s">
        <v>45</v>
      </c>
      <c r="G6020" s="240" t="s">
        <v>46</v>
      </c>
      <c r="H6020" s="16">
        <v>51401</v>
      </c>
      <c r="I6020" s="82"/>
    </row>
    <row r="6021" spans="1:9" ht="24.75" customHeight="1">
      <c r="A6021" s="519" t="s">
        <v>1956</v>
      </c>
      <c r="B6021" s="245">
        <v>1.24</v>
      </c>
      <c r="C6021" s="248" t="s">
        <v>44</v>
      </c>
      <c r="D6021" s="248" t="s">
        <v>13</v>
      </c>
      <c r="E6021" s="240" t="s">
        <v>22</v>
      </c>
      <c r="F6021" s="248" t="s">
        <v>45</v>
      </c>
      <c r="G6021" s="248" t="s">
        <v>46</v>
      </c>
      <c r="H6021" s="16">
        <v>51401</v>
      </c>
      <c r="I6021" s="82"/>
    </row>
    <row r="6022" spans="1:9" ht="21.75" customHeight="1">
      <c r="A6022" s="519" t="s">
        <v>1957</v>
      </c>
      <c r="B6022" s="245">
        <v>1.1200000000000001</v>
      </c>
      <c r="C6022" s="248" t="s">
        <v>44</v>
      </c>
      <c r="D6022" s="248" t="s">
        <v>13</v>
      </c>
      <c r="E6022" s="240" t="s">
        <v>22</v>
      </c>
      <c r="F6022" s="248" t="s">
        <v>45</v>
      </c>
      <c r="G6022" s="248" t="s">
        <v>46</v>
      </c>
      <c r="H6022" s="16">
        <v>51401</v>
      </c>
      <c r="I6022" s="82"/>
    </row>
    <row r="6023" spans="1:9" ht="17.25" customHeight="1">
      <c r="A6023" s="519" t="s">
        <v>1958</v>
      </c>
      <c r="B6023" s="245">
        <v>0.82</v>
      </c>
      <c r="C6023" s="248" t="s">
        <v>44</v>
      </c>
      <c r="D6023" s="248" t="s">
        <v>13</v>
      </c>
      <c r="E6023" s="240" t="s">
        <v>22</v>
      </c>
      <c r="F6023" s="248" t="s">
        <v>45</v>
      </c>
      <c r="G6023" s="248" t="s">
        <v>46</v>
      </c>
      <c r="H6023" s="16">
        <v>51401</v>
      </c>
      <c r="I6023" s="82"/>
    </row>
    <row r="6024" spans="1:9" ht="15.75" customHeight="1">
      <c r="A6024" s="519" t="s">
        <v>1958</v>
      </c>
      <c r="B6024" s="245">
        <v>0.9</v>
      </c>
      <c r="C6024" s="248" t="s">
        <v>44</v>
      </c>
      <c r="D6024" s="248" t="s">
        <v>13</v>
      </c>
      <c r="E6024" s="240" t="s">
        <v>22</v>
      </c>
      <c r="F6024" s="248" t="s">
        <v>45</v>
      </c>
      <c r="G6024" s="248" t="s">
        <v>46</v>
      </c>
      <c r="H6024" s="16">
        <v>51401</v>
      </c>
      <c r="I6024" s="82"/>
    </row>
    <row r="6025" spans="1:9" ht="24" customHeight="1">
      <c r="A6025" s="519" t="s">
        <v>1959</v>
      </c>
      <c r="B6025" s="245">
        <v>1.1200000000000001</v>
      </c>
      <c r="C6025" s="248" t="s">
        <v>44</v>
      </c>
      <c r="D6025" s="248" t="s">
        <v>13</v>
      </c>
      <c r="E6025" s="240" t="s">
        <v>22</v>
      </c>
      <c r="F6025" s="248" t="s">
        <v>45</v>
      </c>
      <c r="G6025" s="248" t="s">
        <v>46</v>
      </c>
      <c r="H6025" s="16">
        <v>51401</v>
      </c>
      <c r="I6025" s="82"/>
    </row>
    <row r="6026" spans="1:9" ht="23.25" customHeight="1">
      <c r="A6026" s="519" t="s">
        <v>1960</v>
      </c>
      <c r="B6026" s="245">
        <v>1.1200000000000001</v>
      </c>
      <c r="C6026" s="248" t="s">
        <v>44</v>
      </c>
      <c r="D6026" s="248" t="s">
        <v>13</v>
      </c>
      <c r="E6026" s="240" t="s">
        <v>22</v>
      </c>
      <c r="F6026" s="248" t="s">
        <v>45</v>
      </c>
      <c r="G6026" s="248" t="s">
        <v>46</v>
      </c>
      <c r="H6026" s="16">
        <v>51401</v>
      </c>
      <c r="I6026" s="82"/>
    </row>
    <row r="6027" spans="1:9" ht="24" customHeight="1">
      <c r="A6027" s="519" t="s">
        <v>1961</v>
      </c>
      <c r="B6027" s="245">
        <v>0.7</v>
      </c>
      <c r="C6027" s="248" t="s">
        <v>44</v>
      </c>
      <c r="D6027" s="248" t="s">
        <v>13</v>
      </c>
      <c r="E6027" s="240" t="s">
        <v>22</v>
      </c>
      <c r="F6027" s="248" t="s">
        <v>45</v>
      </c>
      <c r="G6027" s="248" t="s">
        <v>46</v>
      </c>
      <c r="H6027" s="16">
        <v>51401</v>
      </c>
      <c r="I6027" s="82"/>
    </row>
    <row r="6028" spans="1:9" ht="22.5" customHeight="1">
      <c r="A6028" s="519" t="s">
        <v>4401</v>
      </c>
      <c r="B6028" s="245">
        <v>1.05</v>
      </c>
      <c r="C6028" s="240" t="s">
        <v>44</v>
      </c>
      <c r="D6028" s="240" t="s">
        <v>13</v>
      </c>
      <c r="E6028" s="240" t="s">
        <v>22</v>
      </c>
      <c r="F6028" s="240" t="s">
        <v>45</v>
      </c>
      <c r="G6028" s="240" t="s">
        <v>46</v>
      </c>
      <c r="H6028" s="16">
        <v>51401</v>
      </c>
      <c r="I6028" s="82"/>
    </row>
    <row r="6029" spans="1:9" ht="14.25" customHeight="1">
      <c r="A6029" s="519" t="s">
        <v>4402</v>
      </c>
      <c r="B6029" s="245">
        <v>1.23</v>
      </c>
      <c r="C6029" s="240" t="s">
        <v>44</v>
      </c>
      <c r="D6029" s="240" t="s">
        <v>13</v>
      </c>
      <c r="E6029" s="240" t="s">
        <v>22</v>
      </c>
      <c r="F6029" s="240" t="s">
        <v>45</v>
      </c>
      <c r="G6029" s="240" t="s">
        <v>46</v>
      </c>
      <c r="H6029" s="16">
        <v>51401</v>
      </c>
      <c r="I6029" s="82"/>
    </row>
    <row r="6030" spans="1:9" ht="26.25" customHeight="1">
      <c r="A6030" s="519" t="s">
        <v>1962</v>
      </c>
      <c r="B6030" s="245">
        <v>1.1200000000000001</v>
      </c>
      <c r="C6030" s="240" t="s">
        <v>44</v>
      </c>
      <c r="D6030" s="240" t="s">
        <v>13</v>
      </c>
      <c r="E6030" s="240" t="s">
        <v>22</v>
      </c>
      <c r="F6030" s="240" t="s">
        <v>45</v>
      </c>
      <c r="G6030" s="240" t="s">
        <v>46</v>
      </c>
      <c r="H6030" s="16">
        <v>51401</v>
      </c>
      <c r="I6030" s="82"/>
    </row>
    <row r="6031" spans="1:9" ht="25.5" customHeight="1">
      <c r="A6031" s="519" t="s">
        <v>1963</v>
      </c>
      <c r="B6031" s="245">
        <v>0.9</v>
      </c>
      <c r="C6031" s="240" t="s">
        <v>44</v>
      </c>
      <c r="D6031" s="240" t="s">
        <v>13</v>
      </c>
      <c r="E6031" s="240" t="s">
        <v>22</v>
      </c>
      <c r="F6031" s="240" t="s">
        <v>45</v>
      </c>
      <c r="G6031" s="240" t="s">
        <v>46</v>
      </c>
      <c r="H6031" s="16">
        <v>51401</v>
      </c>
      <c r="I6031" s="82"/>
    </row>
    <row r="6032" spans="1:9" ht="24" customHeight="1">
      <c r="A6032" s="519" t="s">
        <v>4403</v>
      </c>
      <c r="B6032" s="245">
        <v>1.1200000000000001</v>
      </c>
      <c r="C6032" s="240" t="s">
        <v>44</v>
      </c>
      <c r="D6032" s="240" t="s">
        <v>13</v>
      </c>
      <c r="E6032" s="240" t="s">
        <v>22</v>
      </c>
      <c r="F6032" s="240" t="s">
        <v>45</v>
      </c>
      <c r="G6032" s="240" t="s">
        <v>46</v>
      </c>
      <c r="H6032" s="16">
        <v>51401</v>
      </c>
      <c r="I6032" s="82"/>
    </row>
    <row r="6033" spans="1:9" ht="24" customHeight="1">
      <c r="A6033" s="519" t="s">
        <v>1964</v>
      </c>
      <c r="B6033" s="245">
        <v>1.31</v>
      </c>
      <c r="C6033" s="240" t="s">
        <v>44</v>
      </c>
      <c r="D6033" s="240" t="s">
        <v>13</v>
      </c>
      <c r="E6033" s="240" t="s">
        <v>22</v>
      </c>
      <c r="F6033" s="240" t="s">
        <v>45</v>
      </c>
      <c r="G6033" s="240" t="s">
        <v>46</v>
      </c>
      <c r="H6033" s="16">
        <v>51401</v>
      </c>
      <c r="I6033" s="82"/>
    </row>
    <row r="6034" spans="1:9" ht="23.25" customHeight="1">
      <c r="A6034" s="519" t="s">
        <v>1965</v>
      </c>
      <c r="B6034" s="245">
        <v>1.05</v>
      </c>
      <c r="C6034" s="240" t="s">
        <v>44</v>
      </c>
      <c r="D6034" s="240" t="s">
        <v>13</v>
      </c>
      <c r="E6034" s="240" t="s">
        <v>22</v>
      </c>
      <c r="F6034" s="240" t="s">
        <v>45</v>
      </c>
      <c r="G6034" s="240" t="s">
        <v>46</v>
      </c>
      <c r="H6034" s="16">
        <v>51401</v>
      </c>
      <c r="I6034" s="82"/>
    </row>
    <row r="6035" spans="1:9" ht="23.25" customHeight="1">
      <c r="A6035" s="519" t="s">
        <v>4404</v>
      </c>
      <c r="B6035" s="245">
        <v>0.78</v>
      </c>
      <c r="C6035" s="240" t="s">
        <v>44</v>
      </c>
      <c r="D6035" s="240" t="s">
        <v>13</v>
      </c>
      <c r="E6035" s="240" t="s">
        <v>22</v>
      </c>
      <c r="F6035" s="240" t="s">
        <v>45</v>
      </c>
      <c r="G6035" s="240" t="s">
        <v>46</v>
      </c>
      <c r="H6035" s="16">
        <v>51401</v>
      </c>
      <c r="I6035" s="82"/>
    </row>
    <row r="6036" spans="1:9">
      <c r="A6036" s="519" t="s">
        <v>1966</v>
      </c>
      <c r="B6036" s="245">
        <v>1.03</v>
      </c>
      <c r="C6036" s="240" t="s">
        <v>44</v>
      </c>
      <c r="D6036" s="240" t="s">
        <v>13</v>
      </c>
      <c r="E6036" s="240" t="s">
        <v>22</v>
      </c>
      <c r="F6036" s="240" t="s">
        <v>45</v>
      </c>
      <c r="G6036" s="240" t="s">
        <v>46</v>
      </c>
      <c r="H6036" s="16">
        <v>51401</v>
      </c>
      <c r="I6036" s="82"/>
    </row>
    <row r="6037" spans="1:9" ht="16.5" customHeight="1">
      <c r="A6037" s="519" t="s">
        <v>1967</v>
      </c>
      <c r="B6037" s="245">
        <v>0.75</v>
      </c>
      <c r="C6037" s="240" t="s">
        <v>44</v>
      </c>
      <c r="D6037" s="240" t="s">
        <v>13</v>
      </c>
      <c r="E6037" s="240" t="s">
        <v>22</v>
      </c>
      <c r="F6037" s="240" t="s">
        <v>45</v>
      </c>
      <c r="G6037" s="240" t="s">
        <v>46</v>
      </c>
      <c r="H6037" s="16">
        <v>51401</v>
      </c>
      <c r="I6037" s="82"/>
    </row>
    <row r="6038" spans="1:9" ht="24.75" customHeight="1">
      <c r="A6038" s="519" t="s">
        <v>4405</v>
      </c>
      <c r="B6038" s="245">
        <v>0.9</v>
      </c>
      <c r="C6038" s="240" t="s">
        <v>44</v>
      </c>
      <c r="D6038" s="240" t="s">
        <v>13</v>
      </c>
      <c r="E6038" s="240" t="s">
        <v>22</v>
      </c>
      <c r="F6038" s="240" t="s">
        <v>45</v>
      </c>
      <c r="G6038" s="240" t="s">
        <v>46</v>
      </c>
      <c r="H6038" s="16">
        <v>51401</v>
      </c>
      <c r="I6038" s="82"/>
    </row>
    <row r="6039" spans="1:9" ht="25.5" customHeight="1">
      <c r="A6039" s="519" t="s">
        <v>4406</v>
      </c>
      <c r="B6039" s="245">
        <v>0.63</v>
      </c>
      <c r="C6039" s="240" t="s">
        <v>44</v>
      </c>
      <c r="D6039" s="240" t="s">
        <v>13</v>
      </c>
      <c r="E6039" s="240" t="s">
        <v>22</v>
      </c>
      <c r="F6039" s="240" t="s">
        <v>45</v>
      </c>
      <c r="G6039" s="240" t="s">
        <v>46</v>
      </c>
      <c r="H6039" s="16">
        <v>51401</v>
      </c>
      <c r="I6039" s="83">
        <f>B5939+B5943+B5944+B5945+B5946+B5947+B5949+B5950+B5951+B6013+B5953+B5955+B5956+B5957+B5958+B5959+B5960+B5961+B5962+B5963+B5964+B5965+B5966+B5967+B5968+B5969+B5970+B5971+B5972+B5973+B5974+B5975+B5976+B5977+B5978+B5979+B5992+B5993+B5994+B5995+B5996+B5997+B5998+B5999+B6000+B6001+B6002+B6003+B6004+B6005+B6006+B6007+B6011+B6014+B6015+B6016+B6017+B6018+B6025+B6028+B6030+B6031+B6032+B6034+B6035+B6039+B5942+B5948+B5954+B6012+B6020+B6010+B6009+B6008+B6027+B6026+B5980+B5981+B5990+B6021+B6024+B6033+B5940+B5941+B5991+B6036+B5952+B6019+B6022+B6023+B5982+B5983+B5984+B5985+B5986+B5987+B5988+B5989+B6029+B6037+B6038</f>
        <v>92.509999999999962</v>
      </c>
    </row>
    <row r="6040" spans="1:9" ht="25.5" customHeight="1">
      <c r="A6040" s="519" t="s">
        <v>4191</v>
      </c>
      <c r="B6040" s="14">
        <v>465.66</v>
      </c>
      <c r="C6040" s="239" t="s">
        <v>44</v>
      </c>
      <c r="D6040" s="240" t="s">
        <v>13</v>
      </c>
      <c r="E6040" s="240" t="s">
        <v>22</v>
      </c>
      <c r="F6040" s="240" t="s">
        <v>45</v>
      </c>
      <c r="G6040" s="240" t="s">
        <v>46</v>
      </c>
      <c r="H6040" s="16">
        <v>51401</v>
      </c>
      <c r="I6040" s="82"/>
    </row>
    <row r="6041" spans="1:9">
      <c r="A6041" s="520" t="s">
        <v>1968</v>
      </c>
      <c r="B6041" s="14">
        <v>642.95000000000005</v>
      </c>
      <c r="C6041" s="239" t="s">
        <v>44</v>
      </c>
      <c r="D6041" s="240" t="s">
        <v>13</v>
      </c>
      <c r="E6041" s="240" t="s">
        <v>22</v>
      </c>
      <c r="F6041" s="240" t="s">
        <v>45</v>
      </c>
      <c r="G6041" s="240" t="s">
        <v>46</v>
      </c>
      <c r="H6041" s="16">
        <v>51401</v>
      </c>
      <c r="I6041" s="82"/>
    </row>
    <row r="6042" spans="1:9" ht="15.75" customHeight="1">
      <c r="A6042" s="519" t="s">
        <v>1969</v>
      </c>
      <c r="B6042" s="14">
        <v>580.99</v>
      </c>
      <c r="C6042" s="239" t="s">
        <v>44</v>
      </c>
      <c r="D6042" s="240" t="s">
        <v>13</v>
      </c>
      <c r="E6042" s="240" t="s">
        <v>22</v>
      </c>
      <c r="F6042" s="240" t="s">
        <v>45</v>
      </c>
      <c r="G6042" s="240" t="s">
        <v>46</v>
      </c>
      <c r="H6042" s="16">
        <v>51401</v>
      </c>
      <c r="I6042" s="82"/>
    </row>
    <row r="6043" spans="1:9" ht="24.75" customHeight="1">
      <c r="A6043" s="519" t="s">
        <v>1970</v>
      </c>
      <c r="B6043" s="14">
        <v>580.99</v>
      </c>
      <c r="C6043" s="239" t="s">
        <v>44</v>
      </c>
      <c r="D6043" s="240" t="s">
        <v>13</v>
      </c>
      <c r="E6043" s="240" t="s">
        <v>22</v>
      </c>
      <c r="F6043" s="240" t="s">
        <v>45</v>
      </c>
      <c r="G6043" s="240" t="s">
        <v>46</v>
      </c>
      <c r="H6043" s="16">
        <v>51401</v>
      </c>
      <c r="I6043" s="82"/>
    </row>
    <row r="6044" spans="1:9" ht="26.25" customHeight="1">
      <c r="A6044" s="519" t="s">
        <v>1971</v>
      </c>
      <c r="B6044" s="14">
        <v>580.99</v>
      </c>
      <c r="C6044" s="239" t="s">
        <v>44</v>
      </c>
      <c r="D6044" s="240" t="s">
        <v>13</v>
      </c>
      <c r="E6044" s="240" t="s">
        <v>22</v>
      </c>
      <c r="F6044" s="240" t="s">
        <v>45</v>
      </c>
      <c r="G6044" s="240" t="s">
        <v>46</v>
      </c>
      <c r="H6044" s="16">
        <v>51401</v>
      </c>
      <c r="I6044" s="83">
        <f>B6040+B6044+B6043+B6041+B6042</f>
        <v>2851.58</v>
      </c>
    </row>
    <row r="6045" spans="1:9" ht="23.25" customHeight="1">
      <c r="A6045" s="519" t="s">
        <v>4293</v>
      </c>
      <c r="B6045" s="14">
        <v>11.51</v>
      </c>
      <c r="C6045" s="241">
        <v>1</v>
      </c>
      <c r="D6045" s="240" t="s">
        <v>13</v>
      </c>
      <c r="E6045" s="240" t="s">
        <v>22</v>
      </c>
      <c r="F6045" s="240" t="s">
        <v>45</v>
      </c>
      <c r="G6045" s="240" t="s">
        <v>46</v>
      </c>
      <c r="H6045" s="16">
        <v>51401</v>
      </c>
      <c r="I6045" s="82"/>
    </row>
    <row r="6046" spans="1:9" ht="24" customHeight="1">
      <c r="A6046" s="519" t="s">
        <v>1972</v>
      </c>
      <c r="B6046" s="14">
        <v>15.9</v>
      </c>
      <c r="C6046" s="241">
        <v>1</v>
      </c>
      <c r="D6046" s="240" t="s">
        <v>13</v>
      </c>
      <c r="E6046" s="240" t="s">
        <v>22</v>
      </c>
      <c r="F6046" s="240" t="s">
        <v>45</v>
      </c>
      <c r="G6046" s="240" t="s">
        <v>46</v>
      </c>
      <c r="H6046" s="16">
        <v>51401</v>
      </c>
      <c r="I6046" s="82"/>
    </row>
    <row r="6047" spans="1:9" ht="25.5">
      <c r="A6047" s="519" t="s">
        <v>1973</v>
      </c>
      <c r="B6047" s="14">
        <v>14.37</v>
      </c>
      <c r="C6047" s="241">
        <v>1</v>
      </c>
      <c r="D6047" s="240" t="s">
        <v>13</v>
      </c>
      <c r="E6047" s="240" t="s">
        <v>22</v>
      </c>
      <c r="F6047" s="240" t="s">
        <v>45</v>
      </c>
      <c r="G6047" s="240" t="s">
        <v>46</v>
      </c>
      <c r="H6047" s="16">
        <v>51401</v>
      </c>
      <c r="I6047" s="82"/>
    </row>
    <row r="6048" spans="1:9" ht="25.5" customHeight="1">
      <c r="A6048" s="519" t="s">
        <v>1974</v>
      </c>
      <c r="B6048" s="14">
        <v>14.37</v>
      </c>
      <c r="C6048" s="241">
        <v>1</v>
      </c>
      <c r="D6048" s="240" t="s">
        <v>13</v>
      </c>
      <c r="E6048" s="240" t="s">
        <v>22</v>
      </c>
      <c r="F6048" s="240" t="s">
        <v>45</v>
      </c>
      <c r="G6048" s="240" t="s">
        <v>46</v>
      </c>
      <c r="H6048" s="16">
        <v>51401</v>
      </c>
      <c r="I6048" s="82"/>
    </row>
    <row r="6049" spans="1:9" ht="25.5">
      <c r="A6049" s="519" t="s">
        <v>1975</v>
      </c>
      <c r="B6049" s="14">
        <v>14.37</v>
      </c>
      <c r="C6049" s="239" t="s">
        <v>44</v>
      </c>
      <c r="D6049" s="240" t="s">
        <v>13</v>
      </c>
      <c r="E6049" s="240" t="s">
        <v>22</v>
      </c>
      <c r="F6049" s="240" t="s">
        <v>45</v>
      </c>
      <c r="G6049" s="240" t="s">
        <v>46</v>
      </c>
      <c r="H6049" s="16">
        <v>51401</v>
      </c>
      <c r="I6049" s="83">
        <f>B6045+B6049+B6048+B6046+B6047</f>
        <v>70.52</v>
      </c>
    </row>
    <row r="6050" spans="1:9" ht="24" customHeight="1">
      <c r="A6050" s="519" t="s">
        <v>4376</v>
      </c>
      <c r="B6050" s="14">
        <v>5.37</v>
      </c>
      <c r="C6050" s="241">
        <v>1</v>
      </c>
      <c r="D6050" s="240" t="s">
        <v>13</v>
      </c>
      <c r="E6050" s="240" t="s">
        <v>22</v>
      </c>
      <c r="F6050" s="240" t="s">
        <v>45</v>
      </c>
      <c r="G6050" s="240" t="s">
        <v>46</v>
      </c>
      <c r="H6050" s="16">
        <v>51401</v>
      </c>
      <c r="I6050" s="82"/>
    </row>
    <row r="6051" spans="1:9" ht="25.5" customHeight="1">
      <c r="A6051" s="519" t="s">
        <v>1976</v>
      </c>
      <c r="B6051" s="14">
        <v>7.42</v>
      </c>
      <c r="C6051" s="241">
        <v>1</v>
      </c>
      <c r="D6051" s="240" t="s">
        <v>13</v>
      </c>
      <c r="E6051" s="240" t="s">
        <v>22</v>
      </c>
      <c r="F6051" s="240" t="s">
        <v>45</v>
      </c>
      <c r="G6051" s="240" t="s">
        <v>46</v>
      </c>
      <c r="H6051" s="16">
        <v>51401</v>
      </c>
      <c r="I6051" s="82"/>
    </row>
    <row r="6052" spans="1:9" ht="24.75" customHeight="1">
      <c r="A6052" s="519" t="s">
        <v>4377</v>
      </c>
      <c r="B6052" s="14">
        <v>6.7</v>
      </c>
      <c r="C6052" s="241">
        <v>1</v>
      </c>
      <c r="D6052" s="240" t="s">
        <v>13</v>
      </c>
      <c r="E6052" s="240" t="s">
        <v>22</v>
      </c>
      <c r="F6052" s="240" t="s">
        <v>45</v>
      </c>
      <c r="G6052" s="240" t="s">
        <v>46</v>
      </c>
      <c r="H6052" s="16">
        <v>51401</v>
      </c>
      <c r="I6052" s="82"/>
    </row>
    <row r="6053" spans="1:9" ht="24" customHeight="1">
      <c r="A6053" s="519" t="s">
        <v>1977</v>
      </c>
      <c r="B6053" s="14">
        <v>6.7</v>
      </c>
      <c r="C6053" s="241">
        <v>1</v>
      </c>
      <c r="D6053" s="240" t="s">
        <v>13</v>
      </c>
      <c r="E6053" s="240" t="s">
        <v>22</v>
      </c>
      <c r="F6053" s="240" t="s">
        <v>45</v>
      </c>
      <c r="G6053" s="240" t="s">
        <v>46</v>
      </c>
      <c r="H6053" s="16">
        <v>51401</v>
      </c>
      <c r="I6053" s="82"/>
    </row>
    <row r="6054" spans="1:9" ht="24" customHeight="1">
      <c r="A6054" s="519" t="s">
        <v>1978</v>
      </c>
      <c r="B6054" s="14">
        <v>6.7</v>
      </c>
      <c r="C6054" s="239" t="s">
        <v>44</v>
      </c>
      <c r="D6054" s="240" t="s">
        <v>13</v>
      </c>
      <c r="E6054" s="240" t="s">
        <v>22</v>
      </c>
      <c r="F6054" s="240" t="s">
        <v>45</v>
      </c>
      <c r="G6054" s="240" t="s">
        <v>46</v>
      </c>
      <c r="H6054" s="16">
        <v>51401</v>
      </c>
      <c r="I6054" s="83">
        <f>B6053+B6050+B6054+B6051+B6052</f>
        <v>32.89</v>
      </c>
    </row>
    <row r="6055" spans="1:9">
      <c r="A6055" s="520" t="s">
        <v>1979</v>
      </c>
      <c r="B6055" s="14">
        <v>1007.5</v>
      </c>
      <c r="C6055" s="239" t="s">
        <v>44</v>
      </c>
      <c r="D6055" s="240" t="s">
        <v>13</v>
      </c>
      <c r="E6055" s="240" t="s">
        <v>22</v>
      </c>
      <c r="F6055" s="240" t="s">
        <v>45</v>
      </c>
      <c r="G6055" s="240" t="s">
        <v>46</v>
      </c>
      <c r="H6055" s="16">
        <v>51501</v>
      </c>
      <c r="I6055" s="82"/>
    </row>
    <row r="6056" spans="1:9" ht="24.75" customHeight="1">
      <c r="A6056" s="519" t="s">
        <v>1980</v>
      </c>
      <c r="B6056" s="14">
        <v>831.19</v>
      </c>
      <c r="C6056" s="241">
        <v>1</v>
      </c>
      <c r="D6056" s="240" t="s">
        <v>13</v>
      </c>
      <c r="E6056" s="240" t="s">
        <v>22</v>
      </c>
      <c r="F6056" s="240" t="s">
        <v>45</v>
      </c>
      <c r="G6056" s="240" t="s">
        <v>46</v>
      </c>
      <c r="H6056" s="16">
        <v>51501</v>
      </c>
      <c r="I6056" s="82"/>
    </row>
    <row r="6057" spans="1:9">
      <c r="A6057" s="519" t="s">
        <v>4081</v>
      </c>
      <c r="B6057" s="14">
        <v>503.75</v>
      </c>
      <c r="C6057" s="241">
        <v>1</v>
      </c>
      <c r="D6057" s="240" t="s">
        <v>13</v>
      </c>
      <c r="E6057" s="240" t="s">
        <v>22</v>
      </c>
      <c r="F6057" s="240" t="s">
        <v>45</v>
      </c>
      <c r="G6057" s="240" t="s">
        <v>46</v>
      </c>
      <c r="H6057" s="16">
        <v>51501</v>
      </c>
      <c r="I6057" s="82"/>
    </row>
    <row r="6058" spans="1:9">
      <c r="A6058" s="519" t="s">
        <v>2305</v>
      </c>
      <c r="B6058" s="14">
        <v>520.88</v>
      </c>
      <c r="C6058" s="241">
        <v>1</v>
      </c>
      <c r="D6058" s="240" t="s">
        <v>13</v>
      </c>
      <c r="E6058" s="240" t="s">
        <v>22</v>
      </c>
      <c r="F6058" s="240" t="s">
        <v>45</v>
      </c>
      <c r="G6058" s="240" t="s">
        <v>46</v>
      </c>
      <c r="H6058" s="16">
        <v>51501</v>
      </c>
      <c r="I6058" s="82"/>
    </row>
    <row r="6059" spans="1:9" ht="27.75" customHeight="1">
      <c r="A6059" s="519" t="s">
        <v>4165</v>
      </c>
      <c r="B6059" s="14">
        <v>551.1</v>
      </c>
      <c r="C6059" s="239" t="s">
        <v>44</v>
      </c>
      <c r="D6059" s="240" t="s">
        <v>13</v>
      </c>
      <c r="E6059" s="240" t="s">
        <v>22</v>
      </c>
      <c r="F6059" s="240" t="s">
        <v>45</v>
      </c>
      <c r="G6059" s="240" t="s">
        <v>46</v>
      </c>
      <c r="H6059" s="16">
        <v>51501</v>
      </c>
      <c r="I6059" s="82"/>
    </row>
    <row r="6060" spans="1:9">
      <c r="A6060" s="519" t="s">
        <v>1981</v>
      </c>
      <c r="B6060" s="14">
        <v>705.25</v>
      </c>
      <c r="C6060" s="239" t="s">
        <v>44</v>
      </c>
      <c r="D6060" s="240" t="s">
        <v>13</v>
      </c>
      <c r="E6060" s="240" t="s">
        <v>22</v>
      </c>
      <c r="F6060" s="240" t="s">
        <v>45</v>
      </c>
      <c r="G6060" s="240" t="s">
        <v>46</v>
      </c>
      <c r="H6060" s="16">
        <v>51501</v>
      </c>
      <c r="I6060" s="82"/>
    </row>
    <row r="6061" spans="1:9">
      <c r="A6061" s="520" t="s">
        <v>1982</v>
      </c>
      <c r="B6061" s="14">
        <v>848.32</v>
      </c>
      <c r="C6061" s="241">
        <v>1</v>
      </c>
      <c r="D6061" s="240" t="s">
        <v>13</v>
      </c>
      <c r="E6061" s="240" t="s">
        <v>22</v>
      </c>
      <c r="F6061" s="240" t="s">
        <v>45</v>
      </c>
      <c r="G6061" s="240" t="s">
        <v>46</v>
      </c>
      <c r="H6061" s="16">
        <v>51501</v>
      </c>
      <c r="I6061" s="82"/>
    </row>
    <row r="6062" spans="1:9">
      <c r="A6062" s="520" t="s">
        <v>1982</v>
      </c>
      <c r="B6062" s="14">
        <v>830.47</v>
      </c>
      <c r="C6062" s="239" t="s">
        <v>44</v>
      </c>
      <c r="D6062" s="240" t="s">
        <v>13</v>
      </c>
      <c r="E6062" s="240" t="s">
        <v>22</v>
      </c>
      <c r="F6062" s="240" t="s">
        <v>45</v>
      </c>
      <c r="G6062" s="240" t="s">
        <v>46</v>
      </c>
      <c r="H6062" s="16">
        <v>51501</v>
      </c>
      <c r="I6062" s="82"/>
    </row>
    <row r="6063" spans="1:9">
      <c r="A6063" s="520" t="s">
        <v>1983</v>
      </c>
      <c r="B6063" s="14">
        <v>682.08</v>
      </c>
      <c r="C6063" s="241">
        <v>1</v>
      </c>
      <c r="D6063" s="240" t="s">
        <v>13</v>
      </c>
      <c r="E6063" s="240" t="s">
        <v>22</v>
      </c>
      <c r="F6063" s="240" t="s">
        <v>45</v>
      </c>
      <c r="G6063" s="240" t="s">
        <v>46</v>
      </c>
      <c r="H6063" s="16">
        <v>51501</v>
      </c>
      <c r="I6063" s="82"/>
    </row>
    <row r="6064" spans="1:9">
      <c r="A6064" s="520" t="s">
        <v>1983</v>
      </c>
      <c r="B6064" s="14">
        <v>682.08</v>
      </c>
      <c r="C6064" s="241">
        <v>1</v>
      </c>
      <c r="D6064" s="240" t="s">
        <v>13</v>
      </c>
      <c r="E6064" s="240" t="s">
        <v>22</v>
      </c>
      <c r="F6064" s="240" t="s">
        <v>45</v>
      </c>
      <c r="G6064" s="240" t="s">
        <v>46</v>
      </c>
      <c r="H6064" s="16">
        <v>51501</v>
      </c>
      <c r="I6064" s="82"/>
    </row>
    <row r="6065" spans="1:9">
      <c r="A6065" s="520" t="s">
        <v>1984</v>
      </c>
      <c r="B6065" s="14">
        <v>601.48</v>
      </c>
      <c r="C6065" s="241">
        <v>1</v>
      </c>
      <c r="D6065" s="240" t="s">
        <v>13</v>
      </c>
      <c r="E6065" s="240" t="s">
        <v>22</v>
      </c>
      <c r="F6065" s="240" t="s">
        <v>45</v>
      </c>
      <c r="G6065" s="240" t="s">
        <v>46</v>
      </c>
      <c r="H6065" s="16">
        <v>51501</v>
      </c>
      <c r="I6065" s="82"/>
    </row>
    <row r="6066" spans="1:9">
      <c r="A6066" s="520" t="s">
        <v>1984</v>
      </c>
      <c r="B6066" s="14">
        <v>500.73</v>
      </c>
      <c r="C6066" s="241">
        <v>1</v>
      </c>
      <c r="D6066" s="240" t="s">
        <v>13</v>
      </c>
      <c r="E6066" s="240" t="s">
        <v>22</v>
      </c>
      <c r="F6066" s="240" t="s">
        <v>45</v>
      </c>
      <c r="G6066" s="240" t="s">
        <v>46</v>
      </c>
      <c r="H6066" s="16">
        <v>51501</v>
      </c>
      <c r="I6066" s="82"/>
    </row>
    <row r="6067" spans="1:9">
      <c r="A6067" s="520" t="s">
        <v>1985</v>
      </c>
      <c r="B6067" s="14">
        <v>805.14</v>
      </c>
      <c r="C6067" s="239" t="s">
        <v>44</v>
      </c>
      <c r="D6067" s="240" t="s">
        <v>13</v>
      </c>
      <c r="E6067" s="240" t="s">
        <v>22</v>
      </c>
      <c r="F6067" s="240" t="s">
        <v>45</v>
      </c>
      <c r="G6067" s="240" t="s">
        <v>46</v>
      </c>
      <c r="H6067" s="16">
        <v>51501</v>
      </c>
      <c r="I6067" s="82"/>
    </row>
    <row r="6068" spans="1:9">
      <c r="A6068" s="520" t="s">
        <v>1985</v>
      </c>
      <c r="B6068" s="14">
        <v>805.14</v>
      </c>
      <c r="C6068" s="241">
        <v>1</v>
      </c>
      <c r="D6068" s="240" t="s">
        <v>13</v>
      </c>
      <c r="E6068" s="240" t="s">
        <v>22</v>
      </c>
      <c r="F6068" s="240" t="s">
        <v>45</v>
      </c>
      <c r="G6068" s="240" t="s">
        <v>46</v>
      </c>
      <c r="H6068" s="16">
        <v>51501</v>
      </c>
      <c r="I6068" s="82"/>
    </row>
    <row r="6069" spans="1:9">
      <c r="A6069" s="520" t="s">
        <v>1985</v>
      </c>
      <c r="B6069" s="14">
        <v>757.36</v>
      </c>
      <c r="C6069" s="239" t="s">
        <v>44</v>
      </c>
      <c r="D6069" s="240" t="s">
        <v>13</v>
      </c>
      <c r="E6069" s="240" t="s">
        <v>22</v>
      </c>
      <c r="F6069" s="240" t="s">
        <v>45</v>
      </c>
      <c r="G6069" s="240" t="s">
        <v>46</v>
      </c>
      <c r="H6069" s="16">
        <v>51501</v>
      </c>
      <c r="I6069" s="82"/>
    </row>
    <row r="6070" spans="1:9">
      <c r="A6070" s="520" t="s">
        <v>1986</v>
      </c>
      <c r="B6070" s="14">
        <v>601.48</v>
      </c>
      <c r="C6070" s="239" t="s">
        <v>44</v>
      </c>
      <c r="D6070" s="240" t="s">
        <v>13</v>
      </c>
      <c r="E6070" s="240" t="s">
        <v>22</v>
      </c>
      <c r="F6070" s="240" t="s">
        <v>45</v>
      </c>
      <c r="G6070" s="240" t="s">
        <v>46</v>
      </c>
      <c r="H6070" s="16">
        <v>51501</v>
      </c>
      <c r="I6070" s="82"/>
    </row>
    <row r="6071" spans="1:9">
      <c r="A6071" s="520" t="s">
        <v>1986</v>
      </c>
      <c r="B6071" s="14">
        <v>601.48</v>
      </c>
      <c r="C6071" s="239" t="s">
        <v>44</v>
      </c>
      <c r="D6071" s="240" t="s">
        <v>13</v>
      </c>
      <c r="E6071" s="240" t="s">
        <v>22</v>
      </c>
      <c r="F6071" s="240" t="s">
        <v>45</v>
      </c>
      <c r="G6071" s="240" t="s">
        <v>46</v>
      </c>
      <c r="H6071" s="16">
        <v>51501</v>
      </c>
      <c r="I6071" s="82"/>
    </row>
    <row r="6072" spans="1:9">
      <c r="A6072" s="520" t="s">
        <v>1987</v>
      </c>
      <c r="B6072" s="14">
        <v>651.85</v>
      </c>
      <c r="C6072" s="239" t="s">
        <v>44</v>
      </c>
      <c r="D6072" s="240" t="s">
        <v>13</v>
      </c>
      <c r="E6072" s="240" t="s">
        <v>22</v>
      </c>
      <c r="F6072" s="240" t="s">
        <v>45</v>
      </c>
      <c r="G6072" s="240" t="s">
        <v>46</v>
      </c>
      <c r="H6072" s="16">
        <v>51501</v>
      </c>
      <c r="I6072" s="82"/>
    </row>
    <row r="6073" spans="1:9">
      <c r="A6073" s="520" t="s">
        <v>4166</v>
      </c>
      <c r="B6073" s="14">
        <v>500.73</v>
      </c>
      <c r="C6073" s="239" t="s">
        <v>44</v>
      </c>
      <c r="D6073" s="240" t="s">
        <v>13</v>
      </c>
      <c r="E6073" s="240" t="s">
        <v>22</v>
      </c>
      <c r="F6073" s="240" t="s">
        <v>45</v>
      </c>
      <c r="G6073" s="240" t="s">
        <v>46</v>
      </c>
      <c r="H6073" s="16">
        <v>51501</v>
      </c>
      <c r="I6073" s="82"/>
    </row>
    <row r="6074" spans="1:9">
      <c r="A6074" s="520" t="s">
        <v>1988</v>
      </c>
      <c r="B6074" s="14">
        <v>503.75</v>
      </c>
      <c r="C6074" s="239" t="s">
        <v>44</v>
      </c>
      <c r="D6074" s="240" t="s">
        <v>13</v>
      </c>
      <c r="E6074" s="240" t="s">
        <v>22</v>
      </c>
      <c r="F6074" s="240" t="s">
        <v>45</v>
      </c>
      <c r="G6074" s="240" t="s">
        <v>46</v>
      </c>
      <c r="H6074" s="16">
        <v>51501</v>
      </c>
      <c r="I6074" s="82"/>
    </row>
    <row r="6075" spans="1:9">
      <c r="A6075" s="520" t="s">
        <v>1989</v>
      </c>
      <c r="B6075" s="14">
        <v>682.08</v>
      </c>
      <c r="C6075" s="239" t="s">
        <v>44</v>
      </c>
      <c r="D6075" s="240" t="s">
        <v>13</v>
      </c>
      <c r="E6075" s="240" t="s">
        <v>22</v>
      </c>
      <c r="F6075" s="240" t="s">
        <v>45</v>
      </c>
      <c r="G6075" s="240" t="s">
        <v>46</v>
      </c>
      <c r="H6075" s="16">
        <v>51501</v>
      </c>
      <c r="I6075" s="82"/>
    </row>
    <row r="6076" spans="1:9">
      <c r="A6076" s="520" t="s">
        <v>1990</v>
      </c>
      <c r="B6076" s="14">
        <v>551.1</v>
      </c>
      <c r="C6076" s="239" t="s">
        <v>44</v>
      </c>
      <c r="D6076" s="240" t="s">
        <v>13</v>
      </c>
      <c r="E6076" s="240" t="s">
        <v>22</v>
      </c>
      <c r="F6076" s="240" t="s">
        <v>45</v>
      </c>
      <c r="G6076" s="240" t="s">
        <v>46</v>
      </c>
      <c r="H6076" s="16">
        <v>51501</v>
      </c>
      <c r="I6076" s="82"/>
    </row>
    <row r="6077" spans="1:9">
      <c r="A6077" s="520" t="s">
        <v>1991</v>
      </c>
      <c r="B6077" s="14">
        <v>750.45</v>
      </c>
      <c r="C6077" s="239" t="s">
        <v>44</v>
      </c>
      <c r="D6077" s="240" t="s">
        <v>13</v>
      </c>
      <c r="E6077" s="240" t="s">
        <v>22</v>
      </c>
      <c r="F6077" s="240" t="s">
        <v>45</v>
      </c>
      <c r="G6077" s="240" t="s">
        <v>46</v>
      </c>
      <c r="H6077" s="16">
        <v>51501</v>
      </c>
      <c r="I6077" s="82"/>
    </row>
    <row r="6078" spans="1:9">
      <c r="A6078" s="520" t="s">
        <v>1991</v>
      </c>
      <c r="B6078" s="14">
        <v>750.45</v>
      </c>
      <c r="C6078" s="239" t="s">
        <v>44</v>
      </c>
      <c r="D6078" s="240" t="s">
        <v>13</v>
      </c>
      <c r="E6078" s="240" t="s">
        <v>22</v>
      </c>
      <c r="F6078" s="240" t="s">
        <v>45</v>
      </c>
      <c r="G6078" s="240" t="s">
        <v>46</v>
      </c>
      <c r="H6078" s="16">
        <v>51501</v>
      </c>
      <c r="I6078" s="82"/>
    </row>
    <row r="6079" spans="1:9">
      <c r="A6079" s="520" t="s">
        <v>1991</v>
      </c>
      <c r="B6079" s="14">
        <v>750.45</v>
      </c>
      <c r="C6079" s="241">
        <v>1</v>
      </c>
      <c r="D6079" s="240" t="s">
        <v>13</v>
      </c>
      <c r="E6079" s="240" t="s">
        <v>22</v>
      </c>
      <c r="F6079" s="240" t="s">
        <v>45</v>
      </c>
      <c r="G6079" s="240" t="s">
        <v>46</v>
      </c>
      <c r="H6079" s="16">
        <v>51501</v>
      </c>
      <c r="I6079" s="82"/>
    </row>
    <row r="6080" spans="1:9">
      <c r="A6080" s="520" t="s">
        <v>1992</v>
      </c>
      <c r="B6080" s="14">
        <v>682.08</v>
      </c>
      <c r="C6080" s="239" t="s">
        <v>44</v>
      </c>
      <c r="D6080" s="240" t="s">
        <v>13</v>
      </c>
      <c r="E6080" s="240" t="s">
        <v>22</v>
      </c>
      <c r="F6080" s="240" t="s">
        <v>45</v>
      </c>
      <c r="G6080" s="240" t="s">
        <v>46</v>
      </c>
      <c r="H6080" s="16">
        <v>51501</v>
      </c>
      <c r="I6080" s="82"/>
    </row>
    <row r="6081" spans="1:9">
      <c r="A6081" s="520" t="s">
        <v>1992</v>
      </c>
      <c r="B6081" s="14">
        <v>682.08</v>
      </c>
      <c r="C6081" s="241">
        <v>1</v>
      </c>
      <c r="D6081" s="240" t="s">
        <v>13</v>
      </c>
      <c r="E6081" s="240" t="s">
        <v>22</v>
      </c>
      <c r="F6081" s="240" t="s">
        <v>45</v>
      </c>
      <c r="G6081" s="240" t="s">
        <v>46</v>
      </c>
      <c r="H6081" s="16">
        <v>51501</v>
      </c>
      <c r="I6081" s="82"/>
    </row>
    <row r="6082" spans="1:9">
      <c r="A6082" s="520" t="s">
        <v>1992</v>
      </c>
      <c r="B6082" s="14">
        <v>682.08</v>
      </c>
      <c r="C6082" s="241">
        <v>1</v>
      </c>
      <c r="D6082" s="240" t="s">
        <v>13</v>
      </c>
      <c r="E6082" s="240" t="s">
        <v>22</v>
      </c>
      <c r="F6082" s="240" t="s">
        <v>45</v>
      </c>
      <c r="G6082" s="240" t="s">
        <v>46</v>
      </c>
      <c r="H6082" s="16">
        <v>51501</v>
      </c>
      <c r="I6082" s="82"/>
    </row>
    <row r="6083" spans="1:9">
      <c r="A6083" s="520" t="s">
        <v>1993</v>
      </c>
      <c r="B6083" s="14">
        <v>601.48</v>
      </c>
      <c r="C6083" s="239" t="s">
        <v>44</v>
      </c>
      <c r="D6083" s="240" t="s">
        <v>13</v>
      </c>
      <c r="E6083" s="240" t="s">
        <v>22</v>
      </c>
      <c r="F6083" s="240" t="s">
        <v>45</v>
      </c>
      <c r="G6083" s="240" t="s">
        <v>46</v>
      </c>
      <c r="H6083" s="16">
        <v>51501</v>
      </c>
      <c r="I6083" s="82"/>
    </row>
    <row r="6084" spans="1:9">
      <c r="A6084" s="520" t="s">
        <v>1993</v>
      </c>
      <c r="B6084" s="14">
        <v>601.48</v>
      </c>
      <c r="C6084" s="241">
        <v>1</v>
      </c>
      <c r="D6084" s="240" t="s">
        <v>13</v>
      </c>
      <c r="E6084" s="240" t="s">
        <v>22</v>
      </c>
      <c r="F6084" s="240" t="s">
        <v>45</v>
      </c>
      <c r="G6084" s="240" t="s">
        <v>46</v>
      </c>
      <c r="H6084" s="16">
        <v>51501</v>
      </c>
      <c r="I6084" s="82"/>
    </row>
    <row r="6085" spans="1:9">
      <c r="A6085" s="520" t="s">
        <v>1993</v>
      </c>
      <c r="B6085" s="14">
        <v>601.48</v>
      </c>
      <c r="C6085" s="239" t="s">
        <v>44</v>
      </c>
      <c r="D6085" s="240" t="s">
        <v>13</v>
      </c>
      <c r="E6085" s="240" t="s">
        <v>22</v>
      </c>
      <c r="F6085" s="240" t="s">
        <v>45</v>
      </c>
      <c r="G6085" s="240" t="s">
        <v>46</v>
      </c>
      <c r="H6085" s="16">
        <v>51501</v>
      </c>
      <c r="I6085" s="82"/>
    </row>
    <row r="6086" spans="1:9">
      <c r="A6086" s="520" t="s">
        <v>1993</v>
      </c>
      <c r="B6086" s="14">
        <v>601.48</v>
      </c>
      <c r="C6086" s="241">
        <v>1</v>
      </c>
      <c r="D6086" s="240" t="s">
        <v>13</v>
      </c>
      <c r="E6086" s="240" t="s">
        <v>22</v>
      </c>
      <c r="F6086" s="240" t="s">
        <v>45</v>
      </c>
      <c r="G6086" s="240" t="s">
        <v>46</v>
      </c>
      <c r="H6086" s="16">
        <v>51501</v>
      </c>
      <c r="I6086" s="82"/>
    </row>
    <row r="6087" spans="1:9">
      <c r="A6087" s="520" t="s">
        <v>1993</v>
      </c>
      <c r="B6087" s="14">
        <v>601.48</v>
      </c>
      <c r="C6087" s="241">
        <v>1</v>
      </c>
      <c r="D6087" s="240" t="s">
        <v>13</v>
      </c>
      <c r="E6087" s="240" t="s">
        <v>22</v>
      </c>
      <c r="F6087" s="240" t="s">
        <v>45</v>
      </c>
      <c r="G6087" s="240" t="s">
        <v>46</v>
      </c>
      <c r="H6087" s="16">
        <v>51501</v>
      </c>
      <c r="I6087" s="82"/>
    </row>
    <row r="6088" spans="1:9">
      <c r="A6088" s="520" t="s">
        <v>1993</v>
      </c>
      <c r="B6088" s="14">
        <v>601.48</v>
      </c>
      <c r="C6088" s="239" t="s">
        <v>44</v>
      </c>
      <c r="D6088" s="240" t="s">
        <v>13</v>
      </c>
      <c r="E6088" s="240" t="s">
        <v>22</v>
      </c>
      <c r="F6088" s="240" t="s">
        <v>45</v>
      </c>
      <c r="G6088" s="240" t="s">
        <v>46</v>
      </c>
      <c r="H6088" s="16">
        <v>51501</v>
      </c>
      <c r="I6088" s="82"/>
    </row>
    <row r="6089" spans="1:9">
      <c r="A6089" s="520" t="s">
        <v>1994</v>
      </c>
      <c r="B6089" s="14">
        <v>551.1</v>
      </c>
      <c r="C6089" s="241">
        <v>1</v>
      </c>
      <c r="D6089" s="240" t="s">
        <v>13</v>
      </c>
      <c r="E6089" s="240" t="s">
        <v>22</v>
      </c>
      <c r="F6089" s="240" t="s">
        <v>45</v>
      </c>
      <c r="G6089" s="240" t="s">
        <v>46</v>
      </c>
      <c r="H6089" s="16">
        <v>51501</v>
      </c>
      <c r="I6089" s="82"/>
    </row>
    <row r="6090" spans="1:9">
      <c r="A6090" s="520" t="s">
        <v>1994</v>
      </c>
      <c r="B6090" s="14">
        <v>551.1</v>
      </c>
      <c r="C6090" s="239" t="s">
        <v>44</v>
      </c>
      <c r="D6090" s="240" t="s">
        <v>13</v>
      </c>
      <c r="E6090" s="240" t="s">
        <v>22</v>
      </c>
      <c r="F6090" s="240" t="s">
        <v>45</v>
      </c>
      <c r="G6090" s="240" t="s">
        <v>46</v>
      </c>
      <c r="H6090" s="16">
        <v>51501</v>
      </c>
      <c r="I6090" s="82"/>
    </row>
    <row r="6091" spans="1:9">
      <c r="A6091" s="520" t="s">
        <v>1994</v>
      </c>
      <c r="B6091" s="14">
        <v>520.88</v>
      </c>
      <c r="C6091" s="241">
        <v>1</v>
      </c>
      <c r="D6091" s="240" t="s">
        <v>13</v>
      </c>
      <c r="E6091" s="240" t="s">
        <v>22</v>
      </c>
      <c r="F6091" s="240" t="s">
        <v>45</v>
      </c>
      <c r="G6091" s="240" t="s">
        <v>46</v>
      </c>
      <c r="H6091" s="16">
        <v>51501</v>
      </c>
      <c r="I6091" s="82"/>
    </row>
    <row r="6092" spans="1:9">
      <c r="A6092" s="520" t="s">
        <v>1994</v>
      </c>
      <c r="B6092" s="14">
        <v>520.88</v>
      </c>
      <c r="C6092" s="239" t="s">
        <v>44</v>
      </c>
      <c r="D6092" s="240" t="s">
        <v>13</v>
      </c>
      <c r="E6092" s="240" t="s">
        <v>22</v>
      </c>
      <c r="F6092" s="240" t="s">
        <v>45</v>
      </c>
      <c r="G6092" s="240" t="s">
        <v>46</v>
      </c>
      <c r="H6092" s="16">
        <v>51501</v>
      </c>
      <c r="I6092" s="82"/>
    </row>
    <row r="6093" spans="1:9">
      <c r="A6093" s="520" t="s">
        <v>1994</v>
      </c>
      <c r="B6093" s="14">
        <v>520.88</v>
      </c>
      <c r="C6093" s="241">
        <v>1</v>
      </c>
      <c r="D6093" s="240" t="s">
        <v>13</v>
      </c>
      <c r="E6093" s="240" t="s">
        <v>22</v>
      </c>
      <c r="F6093" s="240" t="s">
        <v>45</v>
      </c>
      <c r="G6093" s="240" t="s">
        <v>46</v>
      </c>
      <c r="H6093" s="16">
        <v>51501</v>
      </c>
      <c r="I6093" s="82"/>
    </row>
    <row r="6094" spans="1:9">
      <c r="A6094" s="520" t="s">
        <v>1994</v>
      </c>
      <c r="B6094" s="14">
        <v>520.88</v>
      </c>
      <c r="C6094" s="239" t="s">
        <v>44</v>
      </c>
      <c r="D6094" s="240" t="s">
        <v>13</v>
      </c>
      <c r="E6094" s="240" t="s">
        <v>22</v>
      </c>
      <c r="F6094" s="240" t="s">
        <v>45</v>
      </c>
      <c r="G6094" s="240" t="s">
        <v>46</v>
      </c>
      <c r="H6094" s="16">
        <v>51501</v>
      </c>
      <c r="I6094" s="82"/>
    </row>
    <row r="6095" spans="1:9">
      <c r="A6095" s="520" t="s">
        <v>1994</v>
      </c>
      <c r="B6095" s="14">
        <v>520.88</v>
      </c>
      <c r="C6095" s="239" t="s">
        <v>44</v>
      </c>
      <c r="D6095" s="240" t="s">
        <v>13</v>
      </c>
      <c r="E6095" s="240" t="s">
        <v>22</v>
      </c>
      <c r="F6095" s="240" t="s">
        <v>45</v>
      </c>
      <c r="G6095" s="240" t="s">
        <v>46</v>
      </c>
      <c r="H6095" s="16">
        <v>51501</v>
      </c>
      <c r="I6095" s="82"/>
    </row>
    <row r="6096" spans="1:9">
      <c r="A6096" s="520" t="s">
        <v>1994</v>
      </c>
      <c r="B6096" s="14">
        <v>470.5</v>
      </c>
      <c r="C6096" s="241">
        <v>1</v>
      </c>
      <c r="D6096" s="240" t="s">
        <v>13</v>
      </c>
      <c r="E6096" s="240" t="s">
        <v>22</v>
      </c>
      <c r="F6096" s="240" t="s">
        <v>45</v>
      </c>
      <c r="G6096" s="240" t="s">
        <v>46</v>
      </c>
      <c r="H6096" s="16">
        <v>51501</v>
      </c>
      <c r="I6096" s="82"/>
    </row>
    <row r="6097" spans="1:9">
      <c r="A6097" s="520" t="s">
        <v>4172</v>
      </c>
      <c r="B6097" s="14">
        <v>601.48</v>
      </c>
      <c r="C6097" s="241">
        <v>1</v>
      </c>
      <c r="D6097" s="240" t="s">
        <v>13</v>
      </c>
      <c r="E6097" s="240" t="s">
        <v>22</v>
      </c>
      <c r="F6097" s="240" t="s">
        <v>45</v>
      </c>
      <c r="G6097" s="240" t="s">
        <v>46</v>
      </c>
      <c r="H6097" s="16">
        <v>51501</v>
      </c>
      <c r="I6097" s="82"/>
    </row>
    <row r="6098" spans="1:9">
      <c r="A6098" s="520" t="s">
        <v>4167</v>
      </c>
      <c r="B6098" s="14">
        <v>420.13</v>
      </c>
      <c r="C6098" s="241">
        <v>1</v>
      </c>
      <c r="D6098" s="240" t="s">
        <v>13</v>
      </c>
      <c r="E6098" s="240" t="s">
        <v>22</v>
      </c>
      <c r="F6098" s="240" t="s">
        <v>45</v>
      </c>
      <c r="G6098" s="240" t="s">
        <v>46</v>
      </c>
      <c r="H6098" s="16">
        <v>51501</v>
      </c>
      <c r="I6098" s="82"/>
    </row>
    <row r="6099" spans="1:9">
      <c r="A6099" s="520" t="s">
        <v>4167</v>
      </c>
      <c r="B6099" s="14">
        <v>420.13</v>
      </c>
      <c r="C6099" s="241">
        <v>1</v>
      </c>
      <c r="D6099" s="240" t="s">
        <v>13</v>
      </c>
      <c r="E6099" s="240" t="s">
        <v>22</v>
      </c>
      <c r="F6099" s="240" t="s">
        <v>45</v>
      </c>
      <c r="G6099" s="240" t="s">
        <v>46</v>
      </c>
      <c r="H6099" s="16">
        <v>51501</v>
      </c>
      <c r="I6099" s="82"/>
    </row>
    <row r="6100" spans="1:9">
      <c r="A6100" s="520" t="s">
        <v>4167</v>
      </c>
      <c r="B6100" s="14">
        <v>420.13</v>
      </c>
      <c r="C6100" s="241">
        <v>1</v>
      </c>
      <c r="D6100" s="240" t="s">
        <v>13</v>
      </c>
      <c r="E6100" s="240" t="s">
        <v>22</v>
      </c>
      <c r="F6100" s="240" t="s">
        <v>45</v>
      </c>
      <c r="G6100" s="240" t="s">
        <v>46</v>
      </c>
      <c r="H6100" s="16">
        <v>51501</v>
      </c>
      <c r="I6100" s="82"/>
    </row>
    <row r="6101" spans="1:9">
      <c r="A6101" s="520" t="s">
        <v>4167</v>
      </c>
      <c r="B6101" s="14">
        <v>420.13</v>
      </c>
      <c r="C6101" s="241">
        <v>1</v>
      </c>
      <c r="D6101" s="240" t="s">
        <v>13</v>
      </c>
      <c r="E6101" s="240" t="s">
        <v>22</v>
      </c>
      <c r="F6101" s="240" t="s">
        <v>45</v>
      </c>
      <c r="G6101" s="240" t="s">
        <v>46</v>
      </c>
      <c r="H6101" s="16">
        <v>51501</v>
      </c>
      <c r="I6101" s="82"/>
    </row>
    <row r="6102" spans="1:9">
      <c r="A6102" s="520" t="s">
        <v>4167</v>
      </c>
      <c r="B6102" s="14">
        <v>420.13</v>
      </c>
      <c r="C6102" s="241">
        <v>1</v>
      </c>
      <c r="D6102" s="240" t="s">
        <v>13</v>
      </c>
      <c r="E6102" s="240" t="s">
        <v>22</v>
      </c>
      <c r="F6102" s="240" t="s">
        <v>45</v>
      </c>
      <c r="G6102" s="240" t="s">
        <v>46</v>
      </c>
      <c r="H6102" s="16">
        <v>51501</v>
      </c>
      <c r="I6102" s="82"/>
    </row>
    <row r="6103" spans="1:9">
      <c r="A6103" s="520" t="s">
        <v>4167</v>
      </c>
      <c r="B6103" s="14">
        <v>420.13</v>
      </c>
      <c r="C6103" s="241">
        <v>1</v>
      </c>
      <c r="D6103" s="240" t="s">
        <v>13</v>
      </c>
      <c r="E6103" s="240" t="s">
        <v>22</v>
      </c>
      <c r="F6103" s="240" t="s">
        <v>45</v>
      </c>
      <c r="G6103" s="240" t="s">
        <v>46</v>
      </c>
      <c r="H6103" s="16">
        <v>51501</v>
      </c>
      <c r="I6103" s="82"/>
    </row>
    <row r="6104" spans="1:9">
      <c r="A6104" s="520" t="s">
        <v>4167</v>
      </c>
      <c r="B6104" s="14">
        <v>420.13</v>
      </c>
      <c r="C6104" s="241">
        <v>1</v>
      </c>
      <c r="D6104" s="240" t="s">
        <v>13</v>
      </c>
      <c r="E6104" s="240" t="s">
        <v>22</v>
      </c>
      <c r="F6104" s="240" t="s">
        <v>45</v>
      </c>
      <c r="G6104" s="240" t="s">
        <v>46</v>
      </c>
      <c r="H6104" s="16">
        <v>51501</v>
      </c>
      <c r="I6104" s="82"/>
    </row>
    <row r="6105" spans="1:9">
      <c r="A6105" s="520" t="s">
        <v>4167</v>
      </c>
      <c r="B6105" s="14">
        <v>420.13</v>
      </c>
      <c r="C6105" s="241">
        <v>1</v>
      </c>
      <c r="D6105" s="240" t="s">
        <v>13</v>
      </c>
      <c r="E6105" s="240" t="s">
        <v>22</v>
      </c>
      <c r="F6105" s="240" t="s">
        <v>45</v>
      </c>
      <c r="G6105" s="240" t="s">
        <v>46</v>
      </c>
      <c r="H6105" s="16">
        <v>51501</v>
      </c>
      <c r="I6105" s="82"/>
    </row>
    <row r="6106" spans="1:9">
      <c r="A6106" s="520" t="s">
        <v>4167</v>
      </c>
      <c r="B6106" s="14">
        <v>420.13</v>
      </c>
      <c r="C6106" s="241">
        <v>1</v>
      </c>
      <c r="D6106" s="240" t="s">
        <v>13</v>
      </c>
      <c r="E6106" s="240" t="s">
        <v>22</v>
      </c>
      <c r="F6106" s="240" t="s">
        <v>45</v>
      </c>
      <c r="G6106" s="240" t="s">
        <v>46</v>
      </c>
      <c r="H6106" s="16">
        <v>51501</v>
      </c>
      <c r="I6106" s="82"/>
    </row>
    <row r="6107" spans="1:9">
      <c r="A6107" s="520" t="s">
        <v>4167</v>
      </c>
      <c r="B6107" s="14">
        <v>420.13</v>
      </c>
      <c r="C6107" s="241">
        <v>1</v>
      </c>
      <c r="D6107" s="240" t="s">
        <v>13</v>
      </c>
      <c r="E6107" s="240" t="s">
        <v>22</v>
      </c>
      <c r="F6107" s="240" t="s">
        <v>45</v>
      </c>
      <c r="G6107" s="240" t="s">
        <v>46</v>
      </c>
      <c r="H6107" s="16">
        <v>51501</v>
      </c>
      <c r="I6107" s="82"/>
    </row>
    <row r="6108" spans="1:9">
      <c r="A6108" s="519" t="s">
        <v>2558</v>
      </c>
      <c r="B6108" s="14">
        <v>705.25</v>
      </c>
      <c r="C6108" s="241">
        <v>1</v>
      </c>
      <c r="D6108" s="240" t="s">
        <v>13</v>
      </c>
      <c r="E6108" s="240" t="s">
        <v>22</v>
      </c>
      <c r="F6108" s="240" t="s">
        <v>45</v>
      </c>
      <c r="G6108" s="240" t="s">
        <v>46</v>
      </c>
      <c r="H6108" s="16">
        <v>51501</v>
      </c>
      <c r="I6108" s="82"/>
    </row>
    <row r="6109" spans="1:9">
      <c r="A6109" s="520" t="s">
        <v>1995</v>
      </c>
      <c r="B6109" s="14">
        <v>750.45</v>
      </c>
      <c r="C6109" s="241">
        <v>1</v>
      </c>
      <c r="D6109" s="240" t="s">
        <v>13</v>
      </c>
      <c r="E6109" s="240" t="s">
        <v>22</v>
      </c>
      <c r="F6109" s="240" t="s">
        <v>45</v>
      </c>
      <c r="G6109" s="240" t="s">
        <v>46</v>
      </c>
      <c r="H6109" s="16">
        <v>51501</v>
      </c>
      <c r="I6109" s="82"/>
    </row>
    <row r="6110" spans="1:9">
      <c r="A6110" s="520" t="s">
        <v>1995</v>
      </c>
      <c r="B6110" s="14">
        <v>750.45</v>
      </c>
      <c r="C6110" s="241">
        <v>1</v>
      </c>
      <c r="D6110" s="240" t="s">
        <v>13</v>
      </c>
      <c r="E6110" s="240" t="s">
        <v>22</v>
      </c>
      <c r="F6110" s="240" t="s">
        <v>45</v>
      </c>
      <c r="G6110" s="240" t="s">
        <v>46</v>
      </c>
      <c r="H6110" s="16">
        <v>51501</v>
      </c>
      <c r="I6110" s="82"/>
    </row>
    <row r="6111" spans="1:9">
      <c r="A6111" s="520" t="s">
        <v>1995</v>
      </c>
      <c r="B6111" s="14">
        <v>750.45</v>
      </c>
      <c r="C6111" s="241">
        <v>1</v>
      </c>
      <c r="D6111" s="240" t="s">
        <v>13</v>
      </c>
      <c r="E6111" s="240" t="s">
        <v>22</v>
      </c>
      <c r="F6111" s="240" t="s">
        <v>45</v>
      </c>
      <c r="G6111" s="240" t="s">
        <v>46</v>
      </c>
      <c r="H6111" s="16">
        <v>51501</v>
      </c>
      <c r="I6111" s="82"/>
    </row>
    <row r="6112" spans="1:9">
      <c r="A6112" s="520" t="s">
        <v>1995</v>
      </c>
      <c r="B6112" s="14">
        <v>737.21</v>
      </c>
      <c r="C6112" s="241">
        <v>1</v>
      </c>
      <c r="D6112" s="240" t="s">
        <v>13</v>
      </c>
      <c r="E6112" s="240" t="s">
        <v>22</v>
      </c>
      <c r="F6112" s="240" t="s">
        <v>45</v>
      </c>
      <c r="G6112" s="240" t="s">
        <v>46</v>
      </c>
      <c r="H6112" s="16">
        <v>51501</v>
      </c>
      <c r="I6112" s="82"/>
    </row>
    <row r="6113" spans="1:9">
      <c r="A6113" s="520" t="s">
        <v>1996</v>
      </c>
      <c r="B6113" s="14">
        <v>682.08</v>
      </c>
      <c r="C6113" s="239" t="s">
        <v>44</v>
      </c>
      <c r="D6113" s="240" t="s">
        <v>13</v>
      </c>
      <c r="E6113" s="240" t="s">
        <v>22</v>
      </c>
      <c r="F6113" s="240" t="s">
        <v>45</v>
      </c>
      <c r="G6113" s="240" t="s">
        <v>46</v>
      </c>
      <c r="H6113" s="16">
        <v>51501</v>
      </c>
      <c r="I6113" s="82"/>
    </row>
    <row r="6114" spans="1:9">
      <c r="A6114" s="520" t="s">
        <v>1996</v>
      </c>
      <c r="B6114" s="14">
        <v>682.08</v>
      </c>
      <c r="C6114" s="239" t="s">
        <v>44</v>
      </c>
      <c r="D6114" s="240" t="s">
        <v>13</v>
      </c>
      <c r="E6114" s="240" t="s">
        <v>22</v>
      </c>
      <c r="F6114" s="240" t="s">
        <v>45</v>
      </c>
      <c r="G6114" s="240" t="s">
        <v>46</v>
      </c>
      <c r="H6114" s="16">
        <v>51501</v>
      </c>
      <c r="I6114" s="82"/>
    </row>
    <row r="6115" spans="1:9">
      <c r="A6115" s="520" t="s">
        <v>1996</v>
      </c>
      <c r="B6115" s="14">
        <v>682.08</v>
      </c>
      <c r="C6115" s="241">
        <v>1</v>
      </c>
      <c r="D6115" s="240" t="s">
        <v>13</v>
      </c>
      <c r="E6115" s="240" t="s">
        <v>22</v>
      </c>
      <c r="F6115" s="240" t="s">
        <v>45</v>
      </c>
      <c r="G6115" s="240" t="s">
        <v>46</v>
      </c>
      <c r="H6115" s="16">
        <v>51501</v>
      </c>
      <c r="I6115" s="82"/>
    </row>
    <row r="6116" spans="1:9">
      <c r="A6116" s="520" t="s">
        <v>1996</v>
      </c>
      <c r="B6116" s="14">
        <v>682.08</v>
      </c>
      <c r="C6116" s="241">
        <v>1</v>
      </c>
      <c r="D6116" s="240" t="s">
        <v>13</v>
      </c>
      <c r="E6116" s="240" t="s">
        <v>22</v>
      </c>
      <c r="F6116" s="240" t="s">
        <v>45</v>
      </c>
      <c r="G6116" s="240" t="s">
        <v>46</v>
      </c>
      <c r="H6116" s="16">
        <v>51501</v>
      </c>
      <c r="I6116" s="82"/>
    </row>
    <row r="6117" spans="1:9">
      <c r="A6117" s="520" t="s">
        <v>1996</v>
      </c>
      <c r="B6117" s="14">
        <v>682.08</v>
      </c>
      <c r="C6117" s="239" t="s">
        <v>44</v>
      </c>
      <c r="D6117" s="240" t="s">
        <v>13</v>
      </c>
      <c r="E6117" s="240" t="s">
        <v>22</v>
      </c>
      <c r="F6117" s="240" t="s">
        <v>45</v>
      </c>
      <c r="G6117" s="240" t="s">
        <v>46</v>
      </c>
      <c r="H6117" s="16">
        <v>51501</v>
      </c>
      <c r="I6117" s="82"/>
    </row>
    <row r="6118" spans="1:9">
      <c r="A6118" s="520" t="s">
        <v>1996</v>
      </c>
      <c r="B6118" s="14">
        <v>682.08</v>
      </c>
      <c r="C6118" s="239" t="s">
        <v>44</v>
      </c>
      <c r="D6118" s="240" t="s">
        <v>13</v>
      </c>
      <c r="E6118" s="240" t="s">
        <v>22</v>
      </c>
      <c r="F6118" s="240" t="s">
        <v>45</v>
      </c>
      <c r="G6118" s="240" t="s">
        <v>46</v>
      </c>
      <c r="H6118" s="16">
        <v>51501</v>
      </c>
      <c r="I6118" s="82"/>
    </row>
    <row r="6119" spans="1:9">
      <c r="A6119" s="520" t="s">
        <v>1996</v>
      </c>
      <c r="B6119" s="14">
        <v>682.08</v>
      </c>
      <c r="C6119" s="241">
        <v>1</v>
      </c>
      <c r="D6119" s="240" t="s">
        <v>13</v>
      </c>
      <c r="E6119" s="240" t="s">
        <v>22</v>
      </c>
      <c r="F6119" s="240" t="s">
        <v>45</v>
      </c>
      <c r="G6119" s="240" t="s">
        <v>46</v>
      </c>
      <c r="H6119" s="16">
        <v>51501</v>
      </c>
      <c r="I6119" s="82"/>
    </row>
    <row r="6120" spans="1:9">
      <c r="A6120" s="520" t="s">
        <v>1996</v>
      </c>
      <c r="B6120" s="14">
        <v>682.08</v>
      </c>
      <c r="C6120" s="241">
        <v>1</v>
      </c>
      <c r="D6120" s="240" t="s">
        <v>13</v>
      </c>
      <c r="E6120" s="240" t="s">
        <v>22</v>
      </c>
      <c r="F6120" s="240" t="s">
        <v>45</v>
      </c>
      <c r="G6120" s="240" t="s">
        <v>46</v>
      </c>
      <c r="H6120" s="16">
        <v>51501</v>
      </c>
      <c r="I6120" s="82"/>
    </row>
    <row r="6121" spans="1:9">
      <c r="A6121" s="519" t="s">
        <v>1997</v>
      </c>
      <c r="B6121" s="14">
        <v>601.48</v>
      </c>
      <c r="C6121" s="241">
        <v>1</v>
      </c>
      <c r="D6121" s="240" t="s">
        <v>13</v>
      </c>
      <c r="E6121" s="240" t="s">
        <v>22</v>
      </c>
      <c r="F6121" s="240" t="s">
        <v>45</v>
      </c>
      <c r="G6121" s="240" t="s">
        <v>46</v>
      </c>
      <c r="H6121" s="16">
        <v>51501</v>
      </c>
      <c r="I6121" s="82"/>
    </row>
    <row r="6122" spans="1:9">
      <c r="A6122" s="519" t="s">
        <v>1997</v>
      </c>
      <c r="B6122" s="14">
        <v>601.48</v>
      </c>
      <c r="C6122" s="241">
        <v>1</v>
      </c>
      <c r="D6122" s="240" t="s">
        <v>13</v>
      </c>
      <c r="E6122" s="240" t="s">
        <v>22</v>
      </c>
      <c r="F6122" s="240" t="s">
        <v>45</v>
      </c>
      <c r="G6122" s="240" t="s">
        <v>46</v>
      </c>
      <c r="H6122" s="16">
        <v>51501</v>
      </c>
      <c r="I6122" s="82"/>
    </row>
    <row r="6123" spans="1:9">
      <c r="A6123" s="519" t="s">
        <v>1997</v>
      </c>
      <c r="B6123" s="14">
        <v>601.48</v>
      </c>
      <c r="C6123" s="241">
        <v>1</v>
      </c>
      <c r="D6123" s="240" t="s">
        <v>13</v>
      </c>
      <c r="E6123" s="240" t="s">
        <v>22</v>
      </c>
      <c r="F6123" s="240" t="s">
        <v>45</v>
      </c>
      <c r="G6123" s="240" t="s">
        <v>46</v>
      </c>
      <c r="H6123" s="16">
        <v>51501</v>
      </c>
      <c r="I6123" s="82"/>
    </row>
    <row r="6124" spans="1:9" ht="13.5" customHeight="1">
      <c r="A6124" s="519" t="s">
        <v>1998</v>
      </c>
      <c r="B6124" s="14">
        <v>520.88</v>
      </c>
      <c r="C6124" s="239" t="s">
        <v>44</v>
      </c>
      <c r="D6124" s="240" t="s">
        <v>13</v>
      </c>
      <c r="E6124" s="240" t="s">
        <v>22</v>
      </c>
      <c r="F6124" s="240" t="s">
        <v>45</v>
      </c>
      <c r="G6124" s="240" t="s">
        <v>46</v>
      </c>
      <c r="H6124" s="16">
        <v>51501</v>
      </c>
      <c r="I6124" s="82"/>
    </row>
    <row r="6125" spans="1:9" ht="14.25" customHeight="1">
      <c r="A6125" s="519" t="s">
        <v>1998</v>
      </c>
      <c r="B6125" s="14">
        <v>520.88</v>
      </c>
      <c r="C6125" s="241">
        <v>1</v>
      </c>
      <c r="D6125" s="240" t="s">
        <v>13</v>
      </c>
      <c r="E6125" s="240" t="s">
        <v>22</v>
      </c>
      <c r="F6125" s="240" t="s">
        <v>45</v>
      </c>
      <c r="G6125" s="240" t="s">
        <v>46</v>
      </c>
      <c r="H6125" s="16">
        <v>51501</v>
      </c>
      <c r="I6125" s="82"/>
    </row>
    <row r="6126" spans="1:9" ht="13.5" customHeight="1">
      <c r="A6126" s="519" t="s">
        <v>1998</v>
      </c>
      <c r="B6126" s="14">
        <v>520.88</v>
      </c>
      <c r="C6126" s="241">
        <v>1</v>
      </c>
      <c r="D6126" s="240" t="s">
        <v>13</v>
      </c>
      <c r="E6126" s="240" t="s">
        <v>22</v>
      </c>
      <c r="F6126" s="240" t="s">
        <v>45</v>
      </c>
      <c r="G6126" s="240" t="s">
        <v>46</v>
      </c>
      <c r="H6126" s="16">
        <v>51501</v>
      </c>
      <c r="I6126" s="82"/>
    </row>
    <row r="6127" spans="1:9">
      <c r="A6127" s="519" t="s">
        <v>1999</v>
      </c>
      <c r="B6127" s="14">
        <v>420.13</v>
      </c>
      <c r="C6127" s="241">
        <v>1</v>
      </c>
      <c r="D6127" s="240" t="s">
        <v>13</v>
      </c>
      <c r="E6127" s="240" t="s">
        <v>22</v>
      </c>
      <c r="F6127" s="240" t="s">
        <v>45</v>
      </c>
      <c r="G6127" s="240" t="s">
        <v>46</v>
      </c>
      <c r="H6127" s="16">
        <v>51501</v>
      </c>
      <c r="I6127" s="82"/>
    </row>
    <row r="6128" spans="1:9">
      <c r="A6128" s="519" t="s">
        <v>1999</v>
      </c>
      <c r="B6128" s="14">
        <v>420.13</v>
      </c>
      <c r="C6128" s="241">
        <v>1</v>
      </c>
      <c r="D6128" s="240" t="s">
        <v>13</v>
      </c>
      <c r="E6128" s="240" t="s">
        <v>22</v>
      </c>
      <c r="F6128" s="240" t="s">
        <v>45</v>
      </c>
      <c r="G6128" s="240" t="s">
        <v>46</v>
      </c>
      <c r="H6128" s="16">
        <v>51501</v>
      </c>
      <c r="I6128" s="82"/>
    </row>
    <row r="6129" spans="1:9">
      <c r="A6129" s="519" t="s">
        <v>1999</v>
      </c>
      <c r="B6129" s="14">
        <v>420.13</v>
      </c>
      <c r="C6129" s="241">
        <v>1</v>
      </c>
      <c r="D6129" s="240" t="s">
        <v>13</v>
      </c>
      <c r="E6129" s="240" t="s">
        <v>22</v>
      </c>
      <c r="F6129" s="240" t="s">
        <v>45</v>
      </c>
      <c r="G6129" s="240" t="s">
        <v>46</v>
      </c>
      <c r="H6129" s="16">
        <v>51501</v>
      </c>
      <c r="I6129" s="82"/>
    </row>
    <row r="6130" spans="1:9">
      <c r="A6130" s="519" t="s">
        <v>1999</v>
      </c>
      <c r="B6130" s="14">
        <v>420.13</v>
      </c>
      <c r="C6130" s="241">
        <v>1</v>
      </c>
      <c r="D6130" s="240" t="s">
        <v>13</v>
      </c>
      <c r="E6130" s="240" t="s">
        <v>22</v>
      </c>
      <c r="F6130" s="240" t="s">
        <v>45</v>
      </c>
      <c r="G6130" s="240" t="s">
        <v>46</v>
      </c>
      <c r="H6130" s="16">
        <v>51501</v>
      </c>
      <c r="I6130" s="82"/>
    </row>
    <row r="6131" spans="1:9" ht="15" customHeight="1">
      <c r="A6131" s="519" t="s">
        <v>1999</v>
      </c>
      <c r="B6131" s="14">
        <v>420.13</v>
      </c>
      <c r="C6131" s="239" t="s">
        <v>44</v>
      </c>
      <c r="D6131" s="240" t="s">
        <v>13</v>
      </c>
      <c r="E6131" s="240" t="s">
        <v>22</v>
      </c>
      <c r="F6131" s="240" t="s">
        <v>45</v>
      </c>
      <c r="G6131" s="240" t="s">
        <v>46</v>
      </c>
      <c r="H6131" s="16">
        <v>51501</v>
      </c>
      <c r="I6131" s="82"/>
    </row>
    <row r="6132" spans="1:9">
      <c r="A6132" s="519" t="s">
        <v>4542</v>
      </c>
      <c r="B6132" s="14">
        <v>551.1</v>
      </c>
      <c r="C6132" s="239" t="s">
        <v>44</v>
      </c>
      <c r="D6132" s="240" t="s">
        <v>13</v>
      </c>
      <c r="E6132" s="240" t="s">
        <v>22</v>
      </c>
      <c r="F6132" s="240" t="s">
        <v>45</v>
      </c>
      <c r="G6132" s="240" t="s">
        <v>46</v>
      </c>
      <c r="H6132" s="16">
        <v>51501</v>
      </c>
      <c r="I6132" s="82"/>
    </row>
    <row r="6133" spans="1:9" ht="15" customHeight="1">
      <c r="A6133" s="519" t="s">
        <v>1999</v>
      </c>
      <c r="B6133" s="14">
        <v>420.13</v>
      </c>
      <c r="C6133" s="239" t="s">
        <v>44</v>
      </c>
      <c r="D6133" s="240" t="s">
        <v>13</v>
      </c>
      <c r="E6133" s="240" t="s">
        <v>22</v>
      </c>
      <c r="F6133" s="240" t="s">
        <v>45</v>
      </c>
      <c r="G6133" s="240" t="s">
        <v>46</v>
      </c>
      <c r="H6133" s="16">
        <v>51501</v>
      </c>
      <c r="I6133" s="82"/>
    </row>
    <row r="6134" spans="1:9">
      <c r="A6134" s="519" t="s">
        <v>4173</v>
      </c>
      <c r="B6134" s="14">
        <v>601.48</v>
      </c>
      <c r="C6134" s="239" t="s">
        <v>44</v>
      </c>
      <c r="D6134" s="240" t="s">
        <v>13</v>
      </c>
      <c r="E6134" s="240" t="s">
        <v>22</v>
      </c>
      <c r="F6134" s="240" t="s">
        <v>45</v>
      </c>
      <c r="G6134" s="240" t="s">
        <v>46</v>
      </c>
      <c r="H6134" s="16">
        <v>51501</v>
      </c>
      <c r="I6134" s="82"/>
    </row>
    <row r="6135" spans="1:9">
      <c r="A6135" s="520" t="s">
        <v>2000</v>
      </c>
      <c r="B6135" s="14">
        <v>420.13</v>
      </c>
      <c r="C6135" s="239" t="s">
        <v>44</v>
      </c>
      <c r="D6135" s="240" t="s">
        <v>13</v>
      </c>
      <c r="E6135" s="240" t="s">
        <v>22</v>
      </c>
      <c r="F6135" s="240" t="s">
        <v>45</v>
      </c>
      <c r="G6135" s="240" t="s">
        <v>46</v>
      </c>
      <c r="H6135" s="16">
        <v>51501</v>
      </c>
      <c r="I6135" s="82"/>
    </row>
    <row r="6136" spans="1:9">
      <c r="A6136" s="520" t="s">
        <v>4174</v>
      </c>
      <c r="B6136" s="14">
        <v>682.08</v>
      </c>
      <c r="C6136" s="239" t="s">
        <v>44</v>
      </c>
      <c r="D6136" s="240" t="s">
        <v>13</v>
      </c>
      <c r="E6136" s="240" t="s">
        <v>22</v>
      </c>
      <c r="F6136" s="240" t="s">
        <v>45</v>
      </c>
      <c r="G6136" s="240" t="s">
        <v>46</v>
      </c>
      <c r="H6136" s="16">
        <v>51501</v>
      </c>
      <c r="I6136" s="82"/>
    </row>
    <row r="6137" spans="1:9" ht="16.5" customHeight="1">
      <c r="A6137" s="519" t="s">
        <v>2002</v>
      </c>
      <c r="B6137" s="14">
        <v>780.81</v>
      </c>
      <c r="C6137" s="239" t="s">
        <v>44</v>
      </c>
      <c r="D6137" s="240" t="s">
        <v>13</v>
      </c>
      <c r="E6137" s="240" t="s">
        <v>22</v>
      </c>
      <c r="F6137" s="240" t="s">
        <v>45</v>
      </c>
      <c r="G6137" s="240" t="s">
        <v>46</v>
      </c>
      <c r="H6137" s="16">
        <v>51501</v>
      </c>
      <c r="I6137" s="82"/>
    </row>
    <row r="6138" spans="1:9">
      <c r="A6138" s="520" t="s">
        <v>2003</v>
      </c>
      <c r="B6138" s="14">
        <v>551.1</v>
      </c>
      <c r="C6138" s="239" t="s">
        <v>44</v>
      </c>
      <c r="D6138" s="240" t="s">
        <v>13</v>
      </c>
      <c r="E6138" s="240" t="s">
        <v>22</v>
      </c>
      <c r="F6138" s="240" t="s">
        <v>45</v>
      </c>
      <c r="G6138" s="240" t="s">
        <v>46</v>
      </c>
      <c r="H6138" s="16">
        <v>51501</v>
      </c>
      <c r="I6138" s="82"/>
    </row>
    <row r="6139" spans="1:9">
      <c r="A6139" s="520" t="s">
        <v>2003</v>
      </c>
      <c r="B6139" s="14">
        <v>601.48</v>
      </c>
      <c r="C6139" s="239" t="s">
        <v>44</v>
      </c>
      <c r="D6139" s="240" t="s">
        <v>13</v>
      </c>
      <c r="E6139" s="240" t="s">
        <v>22</v>
      </c>
      <c r="F6139" s="240" t="s">
        <v>45</v>
      </c>
      <c r="G6139" s="240" t="s">
        <v>46</v>
      </c>
      <c r="H6139" s="16">
        <v>51501</v>
      </c>
      <c r="I6139" s="82"/>
    </row>
    <row r="6140" spans="1:9" ht="28.5" customHeight="1">
      <c r="A6140" s="519" t="s">
        <v>2004</v>
      </c>
      <c r="B6140" s="14">
        <v>470.5</v>
      </c>
      <c r="C6140" s="239" t="s">
        <v>44</v>
      </c>
      <c r="D6140" s="240" t="s">
        <v>13</v>
      </c>
      <c r="E6140" s="240" t="s">
        <v>22</v>
      </c>
      <c r="F6140" s="240" t="s">
        <v>45</v>
      </c>
      <c r="G6140" s="240" t="s">
        <v>46</v>
      </c>
      <c r="H6140" s="16">
        <v>51501</v>
      </c>
      <c r="I6140" s="82"/>
    </row>
    <row r="6141" spans="1:9">
      <c r="A6141" s="520" t="s">
        <v>4175</v>
      </c>
      <c r="B6141" s="14">
        <v>705.25</v>
      </c>
      <c r="C6141" s="239" t="s">
        <v>44</v>
      </c>
      <c r="D6141" s="240" t="s">
        <v>13</v>
      </c>
      <c r="E6141" s="240" t="s">
        <v>22</v>
      </c>
      <c r="F6141" s="240" t="s">
        <v>45</v>
      </c>
      <c r="G6141" s="240" t="s">
        <v>46</v>
      </c>
      <c r="H6141" s="16">
        <v>51501</v>
      </c>
      <c r="I6141" s="82"/>
    </row>
    <row r="6142" spans="1:9">
      <c r="A6142" s="520" t="s">
        <v>4081</v>
      </c>
      <c r="B6142" s="14">
        <v>826.15</v>
      </c>
      <c r="C6142" s="239" t="s">
        <v>44</v>
      </c>
      <c r="D6142" s="240" t="s">
        <v>13</v>
      </c>
      <c r="E6142" s="240" t="s">
        <v>22</v>
      </c>
      <c r="F6142" s="240" t="s">
        <v>45</v>
      </c>
      <c r="G6142" s="240" t="s">
        <v>46</v>
      </c>
      <c r="H6142" s="16">
        <v>51501</v>
      </c>
      <c r="I6142" s="82"/>
    </row>
    <row r="6143" spans="1:9">
      <c r="A6143" s="520" t="s">
        <v>2005</v>
      </c>
      <c r="B6143" s="14">
        <v>753.33</v>
      </c>
      <c r="C6143" s="239" t="s">
        <v>44</v>
      </c>
      <c r="D6143" s="240" t="s">
        <v>13</v>
      </c>
      <c r="E6143" s="240" t="s">
        <v>22</v>
      </c>
      <c r="F6143" s="240" t="s">
        <v>45</v>
      </c>
      <c r="G6143" s="240" t="s">
        <v>46</v>
      </c>
      <c r="H6143" s="16">
        <v>51501</v>
      </c>
      <c r="I6143" s="82"/>
    </row>
    <row r="6144" spans="1:9">
      <c r="A6144" s="519" t="s">
        <v>2006</v>
      </c>
      <c r="B6144" s="14">
        <v>601.48</v>
      </c>
      <c r="C6144" s="239" t="s">
        <v>44</v>
      </c>
      <c r="D6144" s="240" t="s">
        <v>13</v>
      </c>
      <c r="E6144" s="240" t="s">
        <v>22</v>
      </c>
      <c r="F6144" s="240" t="s">
        <v>45</v>
      </c>
      <c r="G6144" s="240" t="s">
        <v>46</v>
      </c>
      <c r="H6144" s="16">
        <v>51501</v>
      </c>
      <c r="I6144" s="82"/>
    </row>
    <row r="6145" spans="1:9">
      <c r="A6145" s="520" t="s">
        <v>2007</v>
      </c>
      <c r="B6145" s="14">
        <v>753.33</v>
      </c>
      <c r="C6145" s="239" t="s">
        <v>44</v>
      </c>
      <c r="D6145" s="240" t="s">
        <v>13</v>
      </c>
      <c r="E6145" s="240" t="s">
        <v>22</v>
      </c>
      <c r="F6145" s="240" t="s">
        <v>45</v>
      </c>
      <c r="G6145" s="240" t="s">
        <v>46</v>
      </c>
      <c r="H6145" s="16">
        <v>51501</v>
      </c>
      <c r="I6145" s="82"/>
    </row>
    <row r="6146" spans="1:9" ht="27" customHeight="1">
      <c r="A6146" s="519" t="s">
        <v>2008</v>
      </c>
      <c r="B6146" s="14">
        <v>881.56</v>
      </c>
      <c r="C6146" s="239" t="s">
        <v>44</v>
      </c>
      <c r="D6146" s="240" t="s">
        <v>13</v>
      </c>
      <c r="E6146" s="240" t="s">
        <v>22</v>
      </c>
      <c r="F6146" s="240" t="s">
        <v>45</v>
      </c>
      <c r="G6146" s="240" t="s">
        <v>46</v>
      </c>
      <c r="H6146" s="16">
        <v>51501</v>
      </c>
      <c r="I6146" s="82"/>
    </row>
    <row r="6147" spans="1:9">
      <c r="A6147" s="519" t="s">
        <v>2009</v>
      </c>
      <c r="B6147" s="14">
        <v>705.25</v>
      </c>
      <c r="C6147" s="239" t="s">
        <v>44</v>
      </c>
      <c r="D6147" s="240" t="s">
        <v>13</v>
      </c>
      <c r="E6147" s="240" t="s">
        <v>22</v>
      </c>
      <c r="F6147" s="240" t="s">
        <v>45</v>
      </c>
      <c r="G6147" s="240" t="s">
        <v>46</v>
      </c>
      <c r="H6147" s="16">
        <v>51501</v>
      </c>
      <c r="I6147" s="82"/>
    </row>
    <row r="6148" spans="1:9" ht="16.5" customHeight="1">
      <c r="A6148" s="520" t="s">
        <v>4176</v>
      </c>
      <c r="B6148" s="14">
        <v>520.88</v>
      </c>
      <c r="C6148" s="239" t="s">
        <v>44</v>
      </c>
      <c r="D6148" s="240" t="s">
        <v>13</v>
      </c>
      <c r="E6148" s="240" t="s">
        <v>22</v>
      </c>
      <c r="F6148" s="240" t="s">
        <v>45</v>
      </c>
      <c r="G6148" s="240" t="s">
        <v>46</v>
      </c>
      <c r="H6148" s="16">
        <v>51501</v>
      </c>
      <c r="I6148" s="82"/>
    </row>
    <row r="6149" spans="1:9" ht="16.5" customHeight="1">
      <c r="A6149" s="520" t="s">
        <v>2010</v>
      </c>
      <c r="B6149" s="14">
        <v>689.13</v>
      </c>
      <c r="C6149" s="241">
        <v>1</v>
      </c>
      <c r="D6149" s="240" t="s">
        <v>13</v>
      </c>
      <c r="E6149" s="240" t="s">
        <v>22</v>
      </c>
      <c r="F6149" s="240" t="s">
        <v>45</v>
      </c>
      <c r="G6149" s="240" t="s">
        <v>46</v>
      </c>
      <c r="H6149" s="16">
        <v>51501</v>
      </c>
      <c r="I6149" s="82"/>
    </row>
    <row r="6150" spans="1:9" ht="16.5" customHeight="1">
      <c r="A6150" s="520" t="s">
        <v>2011</v>
      </c>
      <c r="B6150" s="14">
        <v>503.75</v>
      </c>
      <c r="C6150" s="241">
        <v>1</v>
      </c>
      <c r="D6150" s="240" t="s">
        <v>13</v>
      </c>
      <c r="E6150" s="240" t="s">
        <v>22</v>
      </c>
      <c r="F6150" s="240" t="s">
        <v>45</v>
      </c>
      <c r="G6150" s="240" t="s">
        <v>46</v>
      </c>
      <c r="H6150" s="16">
        <v>51501</v>
      </c>
      <c r="I6150" s="82"/>
    </row>
    <row r="6151" spans="1:9" ht="16.5" customHeight="1">
      <c r="A6151" s="520" t="s">
        <v>4177</v>
      </c>
      <c r="B6151" s="14">
        <v>601.48</v>
      </c>
      <c r="C6151" s="241">
        <v>1</v>
      </c>
      <c r="D6151" s="240" t="s">
        <v>13</v>
      </c>
      <c r="E6151" s="240" t="s">
        <v>22</v>
      </c>
      <c r="F6151" s="240" t="s">
        <v>45</v>
      </c>
      <c r="G6151" s="240" t="s">
        <v>46</v>
      </c>
      <c r="H6151" s="16">
        <v>51501</v>
      </c>
      <c r="I6151" s="82"/>
    </row>
    <row r="6152" spans="1:9" ht="16.5" customHeight="1">
      <c r="A6152" s="520" t="s">
        <v>4178</v>
      </c>
      <c r="B6152" s="14">
        <v>420.13</v>
      </c>
      <c r="C6152" s="241">
        <v>1</v>
      </c>
      <c r="D6152" s="240" t="s">
        <v>13</v>
      </c>
      <c r="E6152" s="240" t="s">
        <v>22</v>
      </c>
      <c r="F6152" s="240" t="s">
        <v>45</v>
      </c>
      <c r="G6152" s="240" t="s">
        <v>46</v>
      </c>
      <c r="H6152" s="16">
        <v>51501</v>
      </c>
      <c r="I6152" s="83">
        <f>B6055+B6058+B6060+B6061+B6062+B6063+B6064+B6065+B6067+B6068+B6069+B6071+B6072+B6073+B6074+B6075+B6077+B6078+B6079+B6080+B6081+B6082+B6083+B6084+B6085+B6087+B6088+B6089+B6090+B6091+B6092+B6093+B6094+B6095+B6109+B6110+B6111+B6112+B6113++B6114+B6115+B6116+B6117+B6118+B6119+B6124+B6125+B6126+B6127+B6128+B6130+B6131+B6134+B6135+B6136+B6137+B6139+B6143+B6144+B6145+B6147+B6148+B6152+B6066+B6140+B6120+B6121+B6122+B6123+B6086+B6096+B6097+B6129+B6098+B6138+B6146+B6056+B6059+B6149+B6108+B6070+B6076+B6132+B6133+B6057+B6099+B6100+B6101+B6102+B6103+B6104+B6105+B6106+B6107+B6141+B6142+B6150+B6151</f>
        <v>59270.000000000015</v>
      </c>
    </row>
    <row r="6153" spans="1:9" ht="24.75" customHeight="1">
      <c r="A6153" s="519" t="s">
        <v>2012</v>
      </c>
      <c r="B6153" s="14">
        <v>24.91</v>
      </c>
      <c r="C6153" s="239" t="s">
        <v>44</v>
      </c>
      <c r="D6153" s="240" t="s">
        <v>13</v>
      </c>
      <c r="E6153" s="240" t="s">
        <v>22</v>
      </c>
      <c r="F6153" s="240" t="s">
        <v>45</v>
      </c>
      <c r="G6153" s="240" t="s">
        <v>46</v>
      </c>
      <c r="H6153" s="16">
        <v>51501</v>
      </c>
      <c r="I6153" s="82"/>
    </row>
    <row r="6154" spans="1:9" ht="25.5" customHeight="1">
      <c r="A6154" s="519" t="s">
        <v>2013</v>
      </c>
      <c r="B6154" s="14">
        <v>20.55</v>
      </c>
      <c r="C6154" s="241">
        <v>1</v>
      </c>
      <c r="D6154" s="240" t="s">
        <v>13</v>
      </c>
      <c r="E6154" s="240" t="s">
        <v>22</v>
      </c>
      <c r="F6154" s="240" t="s">
        <v>45</v>
      </c>
      <c r="G6154" s="240" t="s">
        <v>46</v>
      </c>
      <c r="H6154" s="16">
        <v>51501</v>
      </c>
      <c r="I6154" s="82"/>
    </row>
    <row r="6155" spans="1:9" ht="12.75" customHeight="1">
      <c r="A6155" s="519" t="s">
        <v>2310</v>
      </c>
      <c r="B6155" s="14">
        <v>12.46</v>
      </c>
      <c r="C6155" s="239" t="s">
        <v>44</v>
      </c>
      <c r="D6155" s="240" t="s">
        <v>13</v>
      </c>
      <c r="E6155" s="240" t="s">
        <v>22</v>
      </c>
      <c r="F6155" s="240" t="s">
        <v>45</v>
      </c>
      <c r="G6155" s="240" t="s">
        <v>46</v>
      </c>
      <c r="H6155" s="16">
        <v>51501</v>
      </c>
      <c r="I6155" s="82"/>
    </row>
    <row r="6156" spans="1:9" ht="15" customHeight="1">
      <c r="A6156" s="519" t="s">
        <v>4265</v>
      </c>
      <c r="B6156" s="14">
        <v>12.88</v>
      </c>
      <c r="C6156" s="239" t="s">
        <v>44</v>
      </c>
      <c r="D6156" s="240" t="s">
        <v>13</v>
      </c>
      <c r="E6156" s="240" t="s">
        <v>22</v>
      </c>
      <c r="F6156" s="240" t="s">
        <v>45</v>
      </c>
      <c r="G6156" s="240" t="s">
        <v>46</v>
      </c>
      <c r="H6156" s="16">
        <v>51501</v>
      </c>
      <c r="I6156" s="82"/>
    </row>
    <row r="6157" spans="1:9" ht="26.25" customHeight="1">
      <c r="A6157" s="519" t="s">
        <v>4266</v>
      </c>
      <c r="B6157" s="14">
        <v>13.63</v>
      </c>
      <c r="C6157" s="239" t="s">
        <v>44</v>
      </c>
      <c r="D6157" s="240" t="s">
        <v>13</v>
      </c>
      <c r="E6157" s="240" t="s">
        <v>22</v>
      </c>
      <c r="F6157" s="240" t="s">
        <v>45</v>
      </c>
      <c r="G6157" s="240" t="s">
        <v>46</v>
      </c>
      <c r="H6157" s="16">
        <v>51501</v>
      </c>
      <c r="I6157" s="82"/>
    </row>
    <row r="6158" spans="1:9" ht="24" customHeight="1">
      <c r="A6158" s="519" t="s">
        <v>2014</v>
      </c>
      <c r="B6158" s="14">
        <v>17.440000000000001</v>
      </c>
      <c r="C6158" s="239" t="s">
        <v>44</v>
      </c>
      <c r="D6158" s="240" t="s">
        <v>13</v>
      </c>
      <c r="E6158" s="240" t="s">
        <v>22</v>
      </c>
      <c r="F6158" s="240" t="s">
        <v>45</v>
      </c>
      <c r="G6158" s="240" t="s">
        <v>46</v>
      </c>
      <c r="H6158" s="16">
        <v>51501</v>
      </c>
      <c r="I6158" s="82"/>
    </row>
    <row r="6159" spans="1:9" ht="24.75" customHeight="1">
      <c r="A6159" s="519" t="s">
        <v>2015</v>
      </c>
      <c r="B6159" s="14">
        <v>20.97</v>
      </c>
      <c r="C6159" s="241">
        <v>1</v>
      </c>
      <c r="D6159" s="240" t="s">
        <v>13</v>
      </c>
      <c r="E6159" s="240" t="s">
        <v>22</v>
      </c>
      <c r="F6159" s="240" t="s">
        <v>45</v>
      </c>
      <c r="G6159" s="240" t="s">
        <v>46</v>
      </c>
      <c r="H6159" s="16">
        <v>51501</v>
      </c>
      <c r="I6159" s="82"/>
    </row>
    <row r="6160" spans="1:9" ht="24.75" customHeight="1">
      <c r="A6160" s="519" t="s">
        <v>2015</v>
      </c>
      <c r="B6160" s="14">
        <v>20.53</v>
      </c>
      <c r="C6160" s="239" t="s">
        <v>44</v>
      </c>
      <c r="D6160" s="240" t="s">
        <v>13</v>
      </c>
      <c r="E6160" s="240" t="s">
        <v>22</v>
      </c>
      <c r="F6160" s="240" t="s">
        <v>45</v>
      </c>
      <c r="G6160" s="240" t="s">
        <v>46</v>
      </c>
      <c r="H6160" s="16">
        <v>51501</v>
      </c>
      <c r="I6160" s="82"/>
    </row>
    <row r="6161" spans="1:9" ht="23.25" customHeight="1">
      <c r="A6161" s="519" t="s">
        <v>2016</v>
      </c>
      <c r="B6161" s="14">
        <v>16.86</v>
      </c>
      <c r="C6161" s="241">
        <v>1</v>
      </c>
      <c r="D6161" s="240" t="s">
        <v>13</v>
      </c>
      <c r="E6161" s="240" t="s">
        <v>22</v>
      </c>
      <c r="F6161" s="240" t="s">
        <v>45</v>
      </c>
      <c r="G6161" s="240" t="s">
        <v>46</v>
      </c>
      <c r="H6161" s="16">
        <v>51501</v>
      </c>
      <c r="I6161" s="82"/>
    </row>
    <row r="6162" spans="1:9" ht="23.25" customHeight="1">
      <c r="A6162" s="519" t="s">
        <v>2016</v>
      </c>
      <c r="B6162" s="14">
        <v>16.86</v>
      </c>
      <c r="C6162" s="239" t="s">
        <v>44</v>
      </c>
      <c r="D6162" s="240" t="s">
        <v>13</v>
      </c>
      <c r="E6162" s="240" t="s">
        <v>22</v>
      </c>
      <c r="F6162" s="240" t="s">
        <v>45</v>
      </c>
      <c r="G6162" s="240" t="s">
        <v>46</v>
      </c>
      <c r="H6162" s="16">
        <v>51501</v>
      </c>
      <c r="I6162" s="82"/>
    </row>
    <row r="6163" spans="1:9" ht="23.25" customHeight="1">
      <c r="A6163" s="519" t="s">
        <v>2017</v>
      </c>
      <c r="B6163" s="14">
        <v>14.87</v>
      </c>
      <c r="C6163" s="239" t="s">
        <v>44</v>
      </c>
      <c r="D6163" s="240" t="s">
        <v>13</v>
      </c>
      <c r="E6163" s="240" t="s">
        <v>22</v>
      </c>
      <c r="F6163" s="240" t="s">
        <v>45</v>
      </c>
      <c r="G6163" s="240" t="s">
        <v>46</v>
      </c>
      <c r="H6163" s="16">
        <v>51501</v>
      </c>
      <c r="I6163" s="82"/>
    </row>
    <row r="6164" spans="1:9" ht="23.25" customHeight="1">
      <c r="A6164" s="519" t="s">
        <v>2017</v>
      </c>
      <c r="B6164" s="14">
        <v>12.38</v>
      </c>
      <c r="C6164" s="239" t="s">
        <v>44</v>
      </c>
      <c r="D6164" s="240" t="s">
        <v>13</v>
      </c>
      <c r="E6164" s="240" t="s">
        <v>22</v>
      </c>
      <c r="F6164" s="240" t="s">
        <v>45</v>
      </c>
      <c r="G6164" s="240" t="s">
        <v>46</v>
      </c>
      <c r="H6164" s="16">
        <v>51501</v>
      </c>
      <c r="I6164" s="82"/>
    </row>
    <row r="6165" spans="1:9" ht="24" customHeight="1">
      <c r="A6165" s="519" t="s">
        <v>2018</v>
      </c>
      <c r="B6165" s="14">
        <v>19.91</v>
      </c>
      <c r="C6165" s="239" t="s">
        <v>44</v>
      </c>
      <c r="D6165" s="240" t="s">
        <v>13</v>
      </c>
      <c r="E6165" s="240" t="s">
        <v>22</v>
      </c>
      <c r="F6165" s="240" t="s">
        <v>45</v>
      </c>
      <c r="G6165" s="240" t="s">
        <v>46</v>
      </c>
      <c r="H6165" s="16">
        <v>51501</v>
      </c>
      <c r="I6165" s="82"/>
    </row>
    <row r="6166" spans="1:9" ht="23.25" customHeight="1">
      <c r="A6166" s="519" t="s">
        <v>2018</v>
      </c>
      <c r="B6166" s="14">
        <v>19.91</v>
      </c>
      <c r="C6166" s="241">
        <v>1</v>
      </c>
      <c r="D6166" s="240" t="s">
        <v>13</v>
      </c>
      <c r="E6166" s="240" t="s">
        <v>22</v>
      </c>
      <c r="F6166" s="240" t="s">
        <v>45</v>
      </c>
      <c r="G6166" s="240" t="s">
        <v>46</v>
      </c>
      <c r="H6166" s="16">
        <v>51501</v>
      </c>
      <c r="I6166" s="82"/>
    </row>
    <row r="6167" spans="1:9" ht="23.25" customHeight="1">
      <c r="A6167" s="519" t="s">
        <v>2018</v>
      </c>
      <c r="B6167" s="14">
        <v>18.73</v>
      </c>
      <c r="C6167" s="239" t="s">
        <v>44</v>
      </c>
      <c r="D6167" s="240" t="s">
        <v>13</v>
      </c>
      <c r="E6167" s="240" t="s">
        <v>22</v>
      </c>
      <c r="F6167" s="240" t="s">
        <v>45</v>
      </c>
      <c r="G6167" s="240" t="s">
        <v>46</v>
      </c>
      <c r="H6167" s="16">
        <v>51501</v>
      </c>
      <c r="I6167" s="82"/>
    </row>
    <row r="6168" spans="1:9" ht="23.25" customHeight="1">
      <c r="A6168" s="519" t="s">
        <v>4267</v>
      </c>
      <c r="B6168" s="14">
        <v>14.87</v>
      </c>
      <c r="C6168" s="239" t="s">
        <v>44</v>
      </c>
      <c r="D6168" s="240" t="s">
        <v>13</v>
      </c>
      <c r="E6168" s="240" t="s">
        <v>22</v>
      </c>
      <c r="F6168" s="240" t="s">
        <v>45</v>
      </c>
      <c r="G6168" s="240" t="s">
        <v>46</v>
      </c>
      <c r="H6168" s="16">
        <v>51501</v>
      </c>
      <c r="I6168" s="82"/>
    </row>
    <row r="6169" spans="1:9" ht="23.25" customHeight="1">
      <c r="A6169" s="519" t="s">
        <v>4267</v>
      </c>
      <c r="B6169" s="14">
        <v>14.87</v>
      </c>
      <c r="C6169" s="239" t="s">
        <v>44</v>
      </c>
      <c r="D6169" s="240" t="s">
        <v>13</v>
      </c>
      <c r="E6169" s="240" t="s">
        <v>22</v>
      </c>
      <c r="F6169" s="240" t="s">
        <v>45</v>
      </c>
      <c r="G6169" s="240" t="s">
        <v>46</v>
      </c>
      <c r="H6169" s="16">
        <v>51501</v>
      </c>
      <c r="I6169" s="82"/>
    </row>
    <row r="6170" spans="1:9" ht="24" customHeight="1">
      <c r="A6170" s="519" t="s">
        <v>2019</v>
      </c>
      <c r="B6170" s="14">
        <v>16.12</v>
      </c>
      <c r="C6170" s="239" t="s">
        <v>44</v>
      </c>
      <c r="D6170" s="240" t="s">
        <v>13</v>
      </c>
      <c r="E6170" s="240" t="s">
        <v>22</v>
      </c>
      <c r="F6170" s="240" t="s">
        <v>45</v>
      </c>
      <c r="G6170" s="240" t="s">
        <v>46</v>
      </c>
      <c r="H6170" s="16">
        <v>51501</v>
      </c>
      <c r="I6170" s="82"/>
    </row>
    <row r="6171" spans="1:9" ht="22.5" customHeight="1">
      <c r="A6171" s="519" t="s">
        <v>4268</v>
      </c>
      <c r="B6171" s="14">
        <v>12.38</v>
      </c>
      <c r="C6171" s="239" t="s">
        <v>44</v>
      </c>
      <c r="D6171" s="240" t="s">
        <v>13</v>
      </c>
      <c r="E6171" s="240" t="s">
        <v>22</v>
      </c>
      <c r="F6171" s="240" t="s">
        <v>45</v>
      </c>
      <c r="G6171" s="240" t="s">
        <v>46</v>
      </c>
      <c r="H6171" s="16">
        <v>51501</v>
      </c>
      <c r="I6171" s="82"/>
    </row>
    <row r="6172" spans="1:9" ht="24" customHeight="1">
      <c r="A6172" s="519" t="s">
        <v>2020</v>
      </c>
      <c r="B6172" s="14">
        <v>12.46</v>
      </c>
      <c r="C6172" s="239" t="s">
        <v>44</v>
      </c>
      <c r="D6172" s="240" t="s">
        <v>13</v>
      </c>
      <c r="E6172" s="240" t="s">
        <v>22</v>
      </c>
      <c r="F6172" s="240" t="s">
        <v>45</v>
      </c>
      <c r="G6172" s="240" t="s">
        <v>46</v>
      </c>
      <c r="H6172" s="16">
        <v>51501</v>
      </c>
      <c r="I6172" s="82"/>
    </row>
    <row r="6173" spans="1:9" ht="24.75" customHeight="1">
      <c r="A6173" s="519" t="s">
        <v>2021</v>
      </c>
      <c r="B6173" s="14">
        <v>16.86</v>
      </c>
      <c r="C6173" s="239" t="s">
        <v>44</v>
      </c>
      <c r="D6173" s="240" t="s">
        <v>13</v>
      </c>
      <c r="E6173" s="240" t="s">
        <v>22</v>
      </c>
      <c r="F6173" s="240" t="s">
        <v>45</v>
      </c>
      <c r="G6173" s="240" t="s">
        <v>46</v>
      </c>
      <c r="H6173" s="16">
        <v>51501</v>
      </c>
      <c r="I6173" s="82"/>
    </row>
    <row r="6174" spans="1:9" ht="24" customHeight="1">
      <c r="A6174" s="519" t="s">
        <v>2022</v>
      </c>
      <c r="B6174" s="14">
        <v>13.63</v>
      </c>
      <c r="C6174" s="239" t="s">
        <v>44</v>
      </c>
      <c r="D6174" s="240" t="s">
        <v>13</v>
      </c>
      <c r="E6174" s="240" t="s">
        <v>22</v>
      </c>
      <c r="F6174" s="240" t="s">
        <v>45</v>
      </c>
      <c r="G6174" s="240" t="s">
        <v>46</v>
      </c>
      <c r="H6174" s="16">
        <v>51501</v>
      </c>
      <c r="I6174" s="82"/>
    </row>
    <row r="6175" spans="1:9" ht="24" customHeight="1">
      <c r="A6175" s="519" t="s">
        <v>2023</v>
      </c>
      <c r="B6175" s="14">
        <v>18.55</v>
      </c>
      <c r="C6175" s="239" t="s">
        <v>44</v>
      </c>
      <c r="D6175" s="240" t="s">
        <v>13</v>
      </c>
      <c r="E6175" s="240" t="s">
        <v>22</v>
      </c>
      <c r="F6175" s="240" t="s">
        <v>45</v>
      </c>
      <c r="G6175" s="240" t="s">
        <v>46</v>
      </c>
      <c r="H6175" s="16">
        <v>51501</v>
      </c>
      <c r="I6175" s="82"/>
    </row>
    <row r="6176" spans="1:9" ht="24" customHeight="1">
      <c r="A6176" s="519" t="s">
        <v>2023</v>
      </c>
      <c r="B6176" s="14">
        <v>18.55</v>
      </c>
      <c r="C6176" s="239" t="s">
        <v>44</v>
      </c>
      <c r="D6176" s="240" t="s">
        <v>13</v>
      </c>
      <c r="E6176" s="240" t="s">
        <v>22</v>
      </c>
      <c r="F6176" s="240" t="s">
        <v>45</v>
      </c>
      <c r="G6176" s="240" t="s">
        <v>46</v>
      </c>
      <c r="H6176" s="16">
        <v>51501</v>
      </c>
      <c r="I6176" s="82"/>
    </row>
    <row r="6177" spans="1:9" ht="24" customHeight="1">
      <c r="A6177" s="519" t="s">
        <v>2023</v>
      </c>
      <c r="B6177" s="14">
        <v>18.55</v>
      </c>
      <c r="C6177" s="241">
        <v>1</v>
      </c>
      <c r="D6177" s="240" t="s">
        <v>13</v>
      </c>
      <c r="E6177" s="240" t="s">
        <v>22</v>
      </c>
      <c r="F6177" s="240" t="s">
        <v>45</v>
      </c>
      <c r="G6177" s="240" t="s">
        <v>46</v>
      </c>
      <c r="H6177" s="16">
        <v>51501</v>
      </c>
      <c r="I6177" s="82"/>
    </row>
    <row r="6178" spans="1:9" ht="24" customHeight="1">
      <c r="A6178" s="519" t="s">
        <v>2024</v>
      </c>
      <c r="B6178" s="14">
        <v>16.86</v>
      </c>
      <c r="C6178" s="239" t="s">
        <v>44</v>
      </c>
      <c r="D6178" s="240" t="s">
        <v>13</v>
      </c>
      <c r="E6178" s="240" t="s">
        <v>22</v>
      </c>
      <c r="F6178" s="240" t="s">
        <v>45</v>
      </c>
      <c r="G6178" s="240" t="s">
        <v>46</v>
      </c>
      <c r="H6178" s="16">
        <v>51501</v>
      </c>
      <c r="I6178" s="82"/>
    </row>
    <row r="6179" spans="1:9" ht="24" customHeight="1">
      <c r="A6179" s="519" t="s">
        <v>2024</v>
      </c>
      <c r="B6179" s="14">
        <v>16.86</v>
      </c>
      <c r="C6179" s="241">
        <v>1</v>
      </c>
      <c r="D6179" s="240" t="s">
        <v>13</v>
      </c>
      <c r="E6179" s="240" t="s">
        <v>22</v>
      </c>
      <c r="F6179" s="240" t="s">
        <v>45</v>
      </c>
      <c r="G6179" s="240" t="s">
        <v>46</v>
      </c>
      <c r="H6179" s="16">
        <v>51501</v>
      </c>
      <c r="I6179" s="82"/>
    </row>
    <row r="6180" spans="1:9" ht="24" customHeight="1">
      <c r="A6180" s="519" t="s">
        <v>2024</v>
      </c>
      <c r="B6180" s="14">
        <v>16.86</v>
      </c>
      <c r="C6180" s="241">
        <v>1</v>
      </c>
      <c r="D6180" s="240" t="s">
        <v>13</v>
      </c>
      <c r="E6180" s="240" t="s">
        <v>22</v>
      </c>
      <c r="F6180" s="240" t="s">
        <v>45</v>
      </c>
      <c r="G6180" s="240" t="s">
        <v>46</v>
      </c>
      <c r="H6180" s="16">
        <v>51501</v>
      </c>
      <c r="I6180" s="82"/>
    </row>
    <row r="6181" spans="1:9" ht="24" customHeight="1">
      <c r="A6181" s="519" t="s">
        <v>2025</v>
      </c>
      <c r="B6181" s="14">
        <v>14.87</v>
      </c>
      <c r="C6181" s="241">
        <v>1</v>
      </c>
      <c r="D6181" s="240" t="s">
        <v>13</v>
      </c>
      <c r="E6181" s="240" t="s">
        <v>22</v>
      </c>
      <c r="F6181" s="240" t="s">
        <v>45</v>
      </c>
      <c r="G6181" s="240" t="s">
        <v>46</v>
      </c>
      <c r="H6181" s="16">
        <v>51501</v>
      </c>
      <c r="I6181" s="82"/>
    </row>
    <row r="6182" spans="1:9" ht="24" customHeight="1">
      <c r="A6182" s="519" t="s">
        <v>2025</v>
      </c>
      <c r="B6182" s="14">
        <v>14.87</v>
      </c>
      <c r="C6182" s="241">
        <v>1</v>
      </c>
      <c r="D6182" s="240" t="s">
        <v>13</v>
      </c>
      <c r="E6182" s="240" t="s">
        <v>22</v>
      </c>
      <c r="F6182" s="240" t="s">
        <v>45</v>
      </c>
      <c r="G6182" s="240" t="s">
        <v>46</v>
      </c>
      <c r="H6182" s="16">
        <v>51501</v>
      </c>
      <c r="I6182" s="82"/>
    </row>
    <row r="6183" spans="1:9" ht="24" customHeight="1">
      <c r="A6183" s="519" t="s">
        <v>2025</v>
      </c>
      <c r="B6183" s="14">
        <v>14.87</v>
      </c>
      <c r="C6183" s="239" t="s">
        <v>44</v>
      </c>
      <c r="D6183" s="240" t="s">
        <v>13</v>
      </c>
      <c r="E6183" s="240" t="s">
        <v>22</v>
      </c>
      <c r="F6183" s="240" t="s">
        <v>45</v>
      </c>
      <c r="G6183" s="240" t="s">
        <v>46</v>
      </c>
      <c r="H6183" s="16">
        <v>51501</v>
      </c>
      <c r="I6183" s="82"/>
    </row>
    <row r="6184" spans="1:9" ht="24" customHeight="1">
      <c r="A6184" s="519" t="s">
        <v>2025</v>
      </c>
      <c r="B6184" s="14">
        <v>14.87</v>
      </c>
      <c r="C6184" s="241">
        <v>1</v>
      </c>
      <c r="D6184" s="240" t="s">
        <v>13</v>
      </c>
      <c r="E6184" s="240" t="s">
        <v>22</v>
      </c>
      <c r="F6184" s="240" t="s">
        <v>45</v>
      </c>
      <c r="G6184" s="240" t="s">
        <v>46</v>
      </c>
      <c r="H6184" s="16">
        <v>51501</v>
      </c>
      <c r="I6184" s="82"/>
    </row>
    <row r="6185" spans="1:9" ht="24" customHeight="1">
      <c r="A6185" s="519" t="s">
        <v>2025</v>
      </c>
      <c r="B6185" s="14">
        <v>14.87</v>
      </c>
      <c r="C6185" s="239" t="s">
        <v>44</v>
      </c>
      <c r="D6185" s="240" t="s">
        <v>13</v>
      </c>
      <c r="E6185" s="240" t="s">
        <v>22</v>
      </c>
      <c r="F6185" s="240" t="s">
        <v>45</v>
      </c>
      <c r="G6185" s="240" t="s">
        <v>46</v>
      </c>
      <c r="H6185" s="16">
        <v>51501</v>
      </c>
      <c r="I6185" s="82"/>
    </row>
    <row r="6186" spans="1:9" ht="24" customHeight="1">
      <c r="A6186" s="519" t="s">
        <v>2025</v>
      </c>
      <c r="B6186" s="14">
        <v>14.87</v>
      </c>
      <c r="C6186" s="241">
        <v>1</v>
      </c>
      <c r="D6186" s="240" t="s">
        <v>13</v>
      </c>
      <c r="E6186" s="240" t="s">
        <v>22</v>
      </c>
      <c r="F6186" s="240" t="s">
        <v>45</v>
      </c>
      <c r="G6186" s="240" t="s">
        <v>46</v>
      </c>
      <c r="H6186" s="16">
        <v>51501</v>
      </c>
      <c r="I6186" s="82"/>
    </row>
    <row r="6187" spans="1:9" ht="24" customHeight="1">
      <c r="A6187" s="519" t="s">
        <v>2026</v>
      </c>
      <c r="B6187" s="14">
        <v>13.63</v>
      </c>
      <c r="C6187" s="241">
        <v>1</v>
      </c>
      <c r="D6187" s="240" t="s">
        <v>13</v>
      </c>
      <c r="E6187" s="240" t="s">
        <v>22</v>
      </c>
      <c r="F6187" s="240" t="s">
        <v>45</v>
      </c>
      <c r="G6187" s="240" t="s">
        <v>46</v>
      </c>
      <c r="H6187" s="16">
        <v>51501</v>
      </c>
      <c r="I6187" s="82"/>
    </row>
    <row r="6188" spans="1:9" ht="24" customHeight="1">
      <c r="A6188" s="519" t="s">
        <v>2026</v>
      </c>
      <c r="B6188" s="14">
        <v>13.63</v>
      </c>
      <c r="C6188" s="241">
        <v>1</v>
      </c>
      <c r="D6188" s="240" t="s">
        <v>13</v>
      </c>
      <c r="E6188" s="240" t="s">
        <v>22</v>
      </c>
      <c r="F6188" s="240" t="s">
        <v>45</v>
      </c>
      <c r="G6188" s="240" t="s">
        <v>46</v>
      </c>
      <c r="H6188" s="16">
        <v>51501</v>
      </c>
      <c r="I6188" s="82"/>
    </row>
    <row r="6189" spans="1:9" ht="24" customHeight="1">
      <c r="A6189" s="519" t="s">
        <v>2026</v>
      </c>
      <c r="B6189" s="14">
        <v>12.88</v>
      </c>
      <c r="C6189" s="239" t="s">
        <v>44</v>
      </c>
      <c r="D6189" s="240" t="s">
        <v>13</v>
      </c>
      <c r="E6189" s="240" t="s">
        <v>22</v>
      </c>
      <c r="F6189" s="240" t="s">
        <v>45</v>
      </c>
      <c r="G6189" s="240" t="s">
        <v>46</v>
      </c>
      <c r="H6189" s="16">
        <v>51501</v>
      </c>
      <c r="I6189" s="82"/>
    </row>
    <row r="6190" spans="1:9" ht="24" customHeight="1">
      <c r="A6190" s="519" t="s">
        <v>2026</v>
      </c>
      <c r="B6190" s="14">
        <v>12.88</v>
      </c>
      <c r="C6190" s="241">
        <v>1</v>
      </c>
      <c r="D6190" s="240" t="s">
        <v>13</v>
      </c>
      <c r="E6190" s="240" t="s">
        <v>22</v>
      </c>
      <c r="F6190" s="240" t="s">
        <v>45</v>
      </c>
      <c r="G6190" s="240" t="s">
        <v>46</v>
      </c>
      <c r="H6190" s="16">
        <v>51501</v>
      </c>
      <c r="I6190" s="82"/>
    </row>
    <row r="6191" spans="1:9" ht="24" customHeight="1">
      <c r="A6191" s="519" t="s">
        <v>2026</v>
      </c>
      <c r="B6191" s="14">
        <v>12.88</v>
      </c>
      <c r="C6191" s="239" t="s">
        <v>44</v>
      </c>
      <c r="D6191" s="240" t="s">
        <v>13</v>
      </c>
      <c r="E6191" s="240" t="s">
        <v>22</v>
      </c>
      <c r="F6191" s="240" t="s">
        <v>45</v>
      </c>
      <c r="G6191" s="240" t="s">
        <v>46</v>
      </c>
      <c r="H6191" s="16">
        <v>51501</v>
      </c>
      <c r="I6191" s="82"/>
    </row>
    <row r="6192" spans="1:9" ht="24" customHeight="1">
      <c r="A6192" s="519" t="s">
        <v>2027</v>
      </c>
      <c r="B6192" s="14">
        <v>12.88</v>
      </c>
      <c r="C6192" s="241">
        <v>1</v>
      </c>
      <c r="D6192" s="240" t="s">
        <v>13</v>
      </c>
      <c r="E6192" s="240" t="s">
        <v>22</v>
      </c>
      <c r="F6192" s="240" t="s">
        <v>45</v>
      </c>
      <c r="G6192" s="240" t="s">
        <v>46</v>
      </c>
      <c r="H6192" s="16">
        <v>51501</v>
      </c>
      <c r="I6192" s="82"/>
    </row>
    <row r="6193" spans="1:9" ht="24" customHeight="1">
      <c r="A6193" s="519" t="s">
        <v>2027</v>
      </c>
      <c r="B6193" s="14">
        <v>12.88</v>
      </c>
      <c r="C6193" s="241">
        <v>1</v>
      </c>
      <c r="D6193" s="240" t="s">
        <v>13</v>
      </c>
      <c r="E6193" s="240" t="s">
        <v>22</v>
      </c>
      <c r="F6193" s="240" t="s">
        <v>45</v>
      </c>
      <c r="G6193" s="240" t="s">
        <v>46</v>
      </c>
      <c r="H6193" s="16">
        <v>51501</v>
      </c>
      <c r="I6193" s="82"/>
    </row>
    <row r="6194" spans="1:9" ht="24" customHeight="1">
      <c r="A6194" s="519" t="s">
        <v>2027</v>
      </c>
      <c r="B6194" s="14">
        <v>11.63</v>
      </c>
      <c r="C6194" s="241">
        <v>1</v>
      </c>
      <c r="D6194" s="240" t="s">
        <v>13</v>
      </c>
      <c r="E6194" s="240" t="s">
        <v>22</v>
      </c>
      <c r="F6194" s="240" t="s">
        <v>45</v>
      </c>
      <c r="G6194" s="240" t="s">
        <v>46</v>
      </c>
      <c r="H6194" s="16">
        <v>51501</v>
      </c>
      <c r="I6194" s="82"/>
    </row>
    <row r="6195" spans="1:9" ht="24" customHeight="1">
      <c r="A6195" s="519" t="s">
        <v>4269</v>
      </c>
      <c r="B6195" s="14">
        <v>14.87</v>
      </c>
      <c r="C6195" s="241">
        <v>1</v>
      </c>
      <c r="D6195" s="240" t="s">
        <v>13</v>
      </c>
      <c r="E6195" s="240" t="s">
        <v>22</v>
      </c>
      <c r="F6195" s="240" t="s">
        <v>45</v>
      </c>
      <c r="G6195" s="240" t="s">
        <v>46</v>
      </c>
      <c r="H6195" s="16">
        <v>51501</v>
      </c>
      <c r="I6195" s="82"/>
    </row>
    <row r="6196" spans="1:9" ht="24" customHeight="1">
      <c r="A6196" s="519" t="s">
        <v>4270</v>
      </c>
      <c r="B6196" s="14">
        <v>10.39</v>
      </c>
      <c r="C6196" s="239" t="s">
        <v>44</v>
      </c>
      <c r="D6196" s="240" t="s">
        <v>13</v>
      </c>
      <c r="E6196" s="240" t="s">
        <v>22</v>
      </c>
      <c r="F6196" s="240" t="s">
        <v>45</v>
      </c>
      <c r="G6196" s="240" t="s">
        <v>46</v>
      </c>
      <c r="H6196" s="16">
        <v>51501</v>
      </c>
      <c r="I6196" s="82"/>
    </row>
    <row r="6197" spans="1:9" ht="24" customHeight="1">
      <c r="A6197" s="519" t="s">
        <v>4270</v>
      </c>
      <c r="B6197" s="14">
        <v>10.39</v>
      </c>
      <c r="C6197" s="239" t="s">
        <v>44</v>
      </c>
      <c r="D6197" s="240" t="s">
        <v>13</v>
      </c>
      <c r="E6197" s="240" t="s">
        <v>22</v>
      </c>
      <c r="F6197" s="240" t="s">
        <v>45</v>
      </c>
      <c r="G6197" s="240" t="s">
        <v>46</v>
      </c>
      <c r="H6197" s="16">
        <v>51501</v>
      </c>
      <c r="I6197" s="82"/>
    </row>
    <row r="6198" spans="1:9" ht="24" customHeight="1">
      <c r="A6198" s="519" t="s">
        <v>4270</v>
      </c>
      <c r="B6198" s="14">
        <v>10.39</v>
      </c>
      <c r="C6198" s="239" t="s">
        <v>44</v>
      </c>
      <c r="D6198" s="240" t="s">
        <v>13</v>
      </c>
      <c r="E6198" s="240" t="s">
        <v>22</v>
      </c>
      <c r="F6198" s="240" t="s">
        <v>45</v>
      </c>
      <c r="G6198" s="240" t="s">
        <v>46</v>
      </c>
      <c r="H6198" s="16">
        <v>51501</v>
      </c>
      <c r="I6198" s="82"/>
    </row>
    <row r="6199" spans="1:9" ht="24" customHeight="1">
      <c r="A6199" s="519" t="s">
        <v>4270</v>
      </c>
      <c r="B6199" s="14">
        <v>10.39</v>
      </c>
      <c r="C6199" s="239" t="s">
        <v>44</v>
      </c>
      <c r="D6199" s="240" t="s">
        <v>13</v>
      </c>
      <c r="E6199" s="240" t="s">
        <v>22</v>
      </c>
      <c r="F6199" s="240" t="s">
        <v>45</v>
      </c>
      <c r="G6199" s="240" t="s">
        <v>46</v>
      </c>
      <c r="H6199" s="16">
        <v>51501</v>
      </c>
      <c r="I6199" s="82"/>
    </row>
    <row r="6200" spans="1:9" ht="24" customHeight="1">
      <c r="A6200" s="519" t="s">
        <v>4270</v>
      </c>
      <c r="B6200" s="14">
        <v>10.39</v>
      </c>
      <c r="C6200" s="239" t="s">
        <v>44</v>
      </c>
      <c r="D6200" s="240" t="s">
        <v>13</v>
      </c>
      <c r="E6200" s="240" t="s">
        <v>22</v>
      </c>
      <c r="F6200" s="240" t="s">
        <v>45</v>
      </c>
      <c r="G6200" s="240" t="s">
        <v>46</v>
      </c>
      <c r="H6200" s="16">
        <v>51501</v>
      </c>
      <c r="I6200" s="82"/>
    </row>
    <row r="6201" spans="1:9" ht="24" customHeight="1">
      <c r="A6201" s="519" t="s">
        <v>4270</v>
      </c>
      <c r="B6201" s="14">
        <v>10.39</v>
      </c>
      <c r="C6201" s="239" t="s">
        <v>44</v>
      </c>
      <c r="D6201" s="240" t="s">
        <v>13</v>
      </c>
      <c r="E6201" s="240" t="s">
        <v>22</v>
      </c>
      <c r="F6201" s="240" t="s">
        <v>45</v>
      </c>
      <c r="G6201" s="240" t="s">
        <v>46</v>
      </c>
      <c r="H6201" s="16">
        <v>51501</v>
      </c>
      <c r="I6201" s="82"/>
    </row>
    <row r="6202" spans="1:9" ht="24" customHeight="1">
      <c r="A6202" s="519" t="s">
        <v>4270</v>
      </c>
      <c r="B6202" s="14">
        <v>10.39</v>
      </c>
      <c r="C6202" s="239" t="s">
        <v>44</v>
      </c>
      <c r="D6202" s="240" t="s">
        <v>13</v>
      </c>
      <c r="E6202" s="240" t="s">
        <v>22</v>
      </c>
      <c r="F6202" s="240" t="s">
        <v>45</v>
      </c>
      <c r="G6202" s="240" t="s">
        <v>46</v>
      </c>
      <c r="H6202" s="16">
        <v>51501</v>
      </c>
      <c r="I6202" s="82"/>
    </row>
    <row r="6203" spans="1:9" ht="24" customHeight="1">
      <c r="A6203" s="519" t="s">
        <v>4270</v>
      </c>
      <c r="B6203" s="14">
        <v>10.39</v>
      </c>
      <c r="C6203" s="239" t="s">
        <v>44</v>
      </c>
      <c r="D6203" s="240" t="s">
        <v>13</v>
      </c>
      <c r="E6203" s="240" t="s">
        <v>22</v>
      </c>
      <c r="F6203" s="240" t="s">
        <v>45</v>
      </c>
      <c r="G6203" s="240" t="s">
        <v>46</v>
      </c>
      <c r="H6203" s="16">
        <v>51501</v>
      </c>
      <c r="I6203" s="82"/>
    </row>
    <row r="6204" spans="1:9" ht="24" customHeight="1">
      <c r="A6204" s="519" t="s">
        <v>4270</v>
      </c>
      <c r="B6204" s="14">
        <v>10.39</v>
      </c>
      <c r="C6204" s="239" t="s">
        <v>44</v>
      </c>
      <c r="D6204" s="240" t="s">
        <v>13</v>
      </c>
      <c r="E6204" s="240" t="s">
        <v>22</v>
      </c>
      <c r="F6204" s="240" t="s">
        <v>45</v>
      </c>
      <c r="G6204" s="240" t="s">
        <v>46</v>
      </c>
      <c r="H6204" s="16">
        <v>51501</v>
      </c>
      <c r="I6204" s="82"/>
    </row>
    <row r="6205" spans="1:9" ht="24" customHeight="1">
      <c r="A6205" s="519" t="s">
        <v>4270</v>
      </c>
      <c r="B6205" s="14">
        <v>10.39</v>
      </c>
      <c r="C6205" s="239" t="s">
        <v>44</v>
      </c>
      <c r="D6205" s="240" t="s">
        <v>13</v>
      </c>
      <c r="E6205" s="240" t="s">
        <v>22</v>
      </c>
      <c r="F6205" s="240" t="s">
        <v>45</v>
      </c>
      <c r="G6205" s="240" t="s">
        <v>46</v>
      </c>
      <c r="H6205" s="16">
        <v>51501</v>
      </c>
      <c r="I6205" s="82"/>
    </row>
    <row r="6206" spans="1:9" ht="24" customHeight="1">
      <c r="A6206" s="519" t="s">
        <v>2028</v>
      </c>
      <c r="B6206" s="14">
        <v>17.440000000000001</v>
      </c>
      <c r="C6206" s="241">
        <v>1</v>
      </c>
      <c r="D6206" s="240" t="s">
        <v>13</v>
      </c>
      <c r="E6206" s="240" t="s">
        <v>22</v>
      </c>
      <c r="F6206" s="240" t="s">
        <v>45</v>
      </c>
      <c r="G6206" s="240" t="s">
        <v>46</v>
      </c>
      <c r="H6206" s="16">
        <v>51501</v>
      </c>
      <c r="I6206" s="82"/>
    </row>
    <row r="6207" spans="1:9" ht="24" customHeight="1">
      <c r="A6207" s="519" t="s">
        <v>2029</v>
      </c>
      <c r="B6207" s="14">
        <v>18.55</v>
      </c>
      <c r="C6207" s="241">
        <v>1</v>
      </c>
      <c r="D6207" s="240" t="s">
        <v>13</v>
      </c>
      <c r="E6207" s="240" t="s">
        <v>22</v>
      </c>
      <c r="F6207" s="240" t="s">
        <v>45</v>
      </c>
      <c r="G6207" s="240" t="s">
        <v>46</v>
      </c>
      <c r="H6207" s="16">
        <v>51501</v>
      </c>
      <c r="I6207" s="82"/>
    </row>
    <row r="6208" spans="1:9" ht="24" customHeight="1">
      <c r="A6208" s="519" t="s">
        <v>2029</v>
      </c>
      <c r="B6208" s="14">
        <v>18.55</v>
      </c>
      <c r="C6208" s="241">
        <v>1</v>
      </c>
      <c r="D6208" s="240" t="s">
        <v>13</v>
      </c>
      <c r="E6208" s="240" t="s">
        <v>22</v>
      </c>
      <c r="F6208" s="240" t="s">
        <v>45</v>
      </c>
      <c r="G6208" s="240" t="s">
        <v>46</v>
      </c>
      <c r="H6208" s="16">
        <v>51501</v>
      </c>
      <c r="I6208" s="82"/>
    </row>
    <row r="6209" spans="1:9" ht="24" customHeight="1">
      <c r="A6209" s="519" t="s">
        <v>2029</v>
      </c>
      <c r="B6209" s="14">
        <v>18.55</v>
      </c>
      <c r="C6209" s="239" t="s">
        <v>44</v>
      </c>
      <c r="D6209" s="240" t="s">
        <v>13</v>
      </c>
      <c r="E6209" s="240" t="s">
        <v>22</v>
      </c>
      <c r="F6209" s="240" t="s">
        <v>45</v>
      </c>
      <c r="G6209" s="240" t="s">
        <v>46</v>
      </c>
      <c r="H6209" s="16">
        <v>51501</v>
      </c>
      <c r="I6209" s="82"/>
    </row>
    <row r="6210" spans="1:9" ht="24" customHeight="1">
      <c r="A6210" s="519" t="s">
        <v>2029</v>
      </c>
      <c r="B6210" s="14">
        <v>18.23</v>
      </c>
      <c r="C6210" s="239" t="s">
        <v>44</v>
      </c>
      <c r="D6210" s="240" t="s">
        <v>13</v>
      </c>
      <c r="E6210" s="240" t="s">
        <v>22</v>
      </c>
      <c r="F6210" s="240" t="s">
        <v>45</v>
      </c>
      <c r="G6210" s="240" t="s">
        <v>46</v>
      </c>
      <c r="H6210" s="16">
        <v>51501</v>
      </c>
      <c r="I6210" s="82"/>
    </row>
    <row r="6211" spans="1:9" ht="24" customHeight="1">
      <c r="A6211" s="519" t="s">
        <v>2030</v>
      </c>
      <c r="B6211" s="14">
        <v>16.86</v>
      </c>
      <c r="C6211" s="241">
        <v>1</v>
      </c>
      <c r="D6211" s="240" t="s">
        <v>13</v>
      </c>
      <c r="E6211" s="240" t="s">
        <v>22</v>
      </c>
      <c r="F6211" s="240" t="s">
        <v>45</v>
      </c>
      <c r="G6211" s="240" t="s">
        <v>46</v>
      </c>
      <c r="H6211" s="16">
        <v>51501</v>
      </c>
      <c r="I6211" s="82"/>
    </row>
    <row r="6212" spans="1:9" ht="24" customHeight="1">
      <c r="A6212" s="519" t="s">
        <v>2030</v>
      </c>
      <c r="B6212" s="14">
        <v>16.86</v>
      </c>
      <c r="C6212" s="241">
        <v>1</v>
      </c>
      <c r="D6212" s="240" t="s">
        <v>13</v>
      </c>
      <c r="E6212" s="240" t="s">
        <v>22</v>
      </c>
      <c r="F6212" s="240" t="s">
        <v>45</v>
      </c>
      <c r="G6212" s="240" t="s">
        <v>46</v>
      </c>
      <c r="H6212" s="16">
        <v>51501</v>
      </c>
      <c r="I6212" s="82"/>
    </row>
    <row r="6213" spans="1:9" ht="24" customHeight="1">
      <c r="A6213" s="519" t="s">
        <v>2030</v>
      </c>
      <c r="B6213" s="14">
        <v>16.86</v>
      </c>
      <c r="C6213" s="241">
        <v>1</v>
      </c>
      <c r="D6213" s="240" t="s">
        <v>13</v>
      </c>
      <c r="E6213" s="240" t="s">
        <v>22</v>
      </c>
      <c r="F6213" s="240" t="s">
        <v>45</v>
      </c>
      <c r="G6213" s="240" t="s">
        <v>46</v>
      </c>
      <c r="H6213" s="16">
        <v>51501</v>
      </c>
      <c r="I6213" s="82"/>
    </row>
    <row r="6214" spans="1:9" ht="24" customHeight="1">
      <c r="A6214" s="519" t="s">
        <v>2030</v>
      </c>
      <c r="B6214" s="14">
        <v>16.86</v>
      </c>
      <c r="C6214" s="240" t="s">
        <v>44</v>
      </c>
      <c r="D6214" s="240" t="s">
        <v>13</v>
      </c>
      <c r="E6214" s="240" t="s">
        <v>22</v>
      </c>
      <c r="F6214" s="240" t="s">
        <v>45</v>
      </c>
      <c r="G6214" s="240" t="s">
        <v>46</v>
      </c>
      <c r="H6214" s="16">
        <v>51501</v>
      </c>
      <c r="I6214" s="82"/>
    </row>
    <row r="6215" spans="1:9" ht="24" customHeight="1">
      <c r="A6215" s="519" t="s">
        <v>2030</v>
      </c>
      <c r="B6215" s="14">
        <v>16.86</v>
      </c>
      <c r="C6215" s="240" t="s">
        <v>44</v>
      </c>
      <c r="D6215" s="240" t="s">
        <v>13</v>
      </c>
      <c r="E6215" s="240" t="s">
        <v>22</v>
      </c>
      <c r="F6215" s="240" t="s">
        <v>45</v>
      </c>
      <c r="G6215" s="240" t="s">
        <v>46</v>
      </c>
      <c r="H6215" s="16">
        <v>51501</v>
      </c>
      <c r="I6215" s="82"/>
    </row>
    <row r="6216" spans="1:9" ht="24.75" customHeight="1">
      <c r="A6216" s="519" t="s">
        <v>2030</v>
      </c>
      <c r="B6216" s="14">
        <v>16.86</v>
      </c>
      <c r="C6216" s="240" t="s">
        <v>44</v>
      </c>
      <c r="D6216" s="240" t="s">
        <v>13</v>
      </c>
      <c r="E6216" s="240" t="s">
        <v>22</v>
      </c>
      <c r="F6216" s="240" t="s">
        <v>45</v>
      </c>
      <c r="G6216" s="240" t="s">
        <v>46</v>
      </c>
      <c r="H6216" s="16">
        <v>51501</v>
      </c>
      <c r="I6216" s="82"/>
    </row>
    <row r="6217" spans="1:9" ht="24.75" customHeight="1">
      <c r="A6217" s="519" t="s">
        <v>2030</v>
      </c>
      <c r="B6217" s="14">
        <v>16.86</v>
      </c>
      <c r="C6217" s="240" t="s">
        <v>44</v>
      </c>
      <c r="D6217" s="240" t="s">
        <v>13</v>
      </c>
      <c r="E6217" s="240" t="s">
        <v>22</v>
      </c>
      <c r="F6217" s="240" t="s">
        <v>45</v>
      </c>
      <c r="G6217" s="240" t="s">
        <v>46</v>
      </c>
      <c r="H6217" s="16">
        <v>51501</v>
      </c>
      <c r="I6217" s="82"/>
    </row>
    <row r="6218" spans="1:9" ht="24.75" customHeight="1">
      <c r="A6218" s="519" t="s">
        <v>2030</v>
      </c>
      <c r="B6218" s="14">
        <v>16.86</v>
      </c>
      <c r="C6218" s="240" t="s">
        <v>44</v>
      </c>
      <c r="D6218" s="240" t="s">
        <v>13</v>
      </c>
      <c r="E6218" s="240" t="s">
        <v>22</v>
      </c>
      <c r="F6218" s="240" t="s">
        <v>45</v>
      </c>
      <c r="G6218" s="240" t="s">
        <v>46</v>
      </c>
      <c r="H6218" s="16">
        <v>51501</v>
      </c>
      <c r="I6218" s="82"/>
    </row>
    <row r="6219" spans="1:9" ht="24.75" customHeight="1">
      <c r="A6219" s="519" t="s">
        <v>2031</v>
      </c>
      <c r="B6219" s="14">
        <v>14.87</v>
      </c>
      <c r="C6219" s="241">
        <v>1</v>
      </c>
      <c r="D6219" s="240" t="s">
        <v>13</v>
      </c>
      <c r="E6219" s="240" t="s">
        <v>22</v>
      </c>
      <c r="F6219" s="240" t="s">
        <v>45</v>
      </c>
      <c r="G6219" s="240" t="s">
        <v>46</v>
      </c>
      <c r="H6219" s="16">
        <v>51501</v>
      </c>
      <c r="I6219" s="82"/>
    </row>
    <row r="6220" spans="1:9" ht="24.75" customHeight="1">
      <c r="A6220" s="519" t="s">
        <v>2031</v>
      </c>
      <c r="B6220" s="14">
        <v>14.87</v>
      </c>
      <c r="C6220" s="239" t="s">
        <v>44</v>
      </c>
      <c r="D6220" s="240" t="s">
        <v>13</v>
      </c>
      <c r="E6220" s="240" t="s">
        <v>22</v>
      </c>
      <c r="F6220" s="240" t="s">
        <v>45</v>
      </c>
      <c r="G6220" s="240" t="s">
        <v>46</v>
      </c>
      <c r="H6220" s="16">
        <v>51501</v>
      </c>
      <c r="I6220" s="82"/>
    </row>
    <row r="6221" spans="1:9" ht="24.75" customHeight="1">
      <c r="A6221" s="519" t="s">
        <v>2031</v>
      </c>
      <c r="B6221" s="14">
        <v>14.87</v>
      </c>
      <c r="C6221" s="239" t="s">
        <v>44</v>
      </c>
      <c r="D6221" s="240" t="s">
        <v>13</v>
      </c>
      <c r="E6221" s="240" t="s">
        <v>22</v>
      </c>
      <c r="F6221" s="240" t="s">
        <v>45</v>
      </c>
      <c r="G6221" s="240" t="s">
        <v>46</v>
      </c>
      <c r="H6221" s="16">
        <v>51501</v>
      </c>
      <c r="I6221" s="82"/>
    </row>
    <row r="6222" spans="1:9" ht="24.75" customHeight="1">
      <c r="A6222" s="519" t="s">
        <v>2032</v>
      </c>
      <c r="B6222" s="14">
        <v>12.88</v>
      </c>
      <c r="C6222" s="239" t="s">
        <v>44</v>
      </c>
      <c r="D6222" s="240" t="s">
        <v>13</v>
      </c>
      <c r="E6222" s="240" t="s">
        <v>22</v>
      </c>
      <c r="F6222" s="240" t="s">
        <v>45</v>
      </c>
      <c r="G6222" s="240" t="s">
        <v>46</v>
      </c>
      <c r="H6222" s="16">
        <v>51501</v>
      </c>
      <c r="I6222" s="82"/>
    </row>
    <row r="6223" spans="1:9" ht="24.75" customHeight="1">
      <c r="A6223" s="519" t="s">
        <v>2032</v>
      </c>
      <c r="B6223" s="14">
        <v>12.88</v>
      </c>
      <c r="C6223" s="239" t="s">
        <v>44</v>
      </c>
      <c r="D6223" s="240" t="s">
        <v>13</v>
      </c>
      <c r="E6223" s="240" t="s">
        <v>22</v>
      </c>
      <c r="F6223" s="240" t="s">
        <v>45</v>
      </c>
      <c r="G6223" s="240" t="s">
        <v>46</v>
      </c>
      <c r="H6223" s="16">
        <v>51501</v>
      </c>
      <c r="I6223" s="82"/>
    </row>
    <row r="6224" spans="1:9" ht="24.75" customHeight="1">
      <c r="A6224" s="519" t="s">
        <v>2032</v>
      </c>
      <c r="B6224" s="14">
        <v>12.88</v>
      </c>
      <c r="C6224" s="239" t="s">
        <v>44</v>
      </c>
      <c r="D6224" s="240" t="s">
        <v>13</v>
      </c>
      <c r="E6224" s="240" t="s">
        <v>22</v>
      </c>
      <c r="F6224" s="240" t="s">
        <v>45</v>
      </c>
      <c r="G6224" s="240" t="s">
        <v>46</v>
      </c>
      <c r="H6224" s="16">
        <v>51501</v>
      </c>
      <c r="I6224" s="82"/>
    </row>
    <row r="6225" spans="1:9" ht="24.75" customHeight="1">
      <c r="A6225" s="519" t="s">
        <v>2033</v>
      </c>
      <c r="B6225" s="14">
        <v>10.39</v>
      </c>
      <c r="C6225" s="239" t="s">
        <v>44</v>
      </c>
      <c r="D6225" s="240" t="s">
        <v>13</v>
      </c>
      <c r="E6225" s="240" t="s">
        <v>22</v>
      </c>
      <c r="F6225" s="240" t="s">
        <v>45</v>
      </c>
      <c r="G6225" s="240" t="s">
        <v>46</v>
      </c>
      <c r="H6225" s="16">
        <v>51501</v>
      </c>
      <c r="I6225" s="82"/>
    </row>
    <row r="6226" spans="1:9" ht="24.75" customHeight="1">
      <c r="A6226" s="519" t="s">
        <v>2033</v>
      </c>
      <c r="B6226" s="14">
        <v>10.39</v>
      </c>
      <c r="C6226" s="241">
        <v>1</v>
      </c>
      <c r="D6226" s="240" t="s">
        <v>13</v>
      </c>
      <c r="E6226" s="240" t="s">
        <v>22</v>
      </c>
      <c r="F6226" s="240" t="s">
        <v>45</v>
      </c>
      <c r="G6226" s="240" t="s">
        <v>46</v>
      </c>
      <c r="H6226" s="16">
        <v>51501</v>
      </c>
      <c r="I6226" s="82"/>
    </row>
    <row r="6227" spans="1:9" ht="24.75" customHeight="1">
      <c r="A6227" s="519" t="s">
        <v>2033</v>
      </c>
      <c r="B6227" s="14">
        <v>10.39</v>
      </c>
      <c r="C6227" s="241">
        <v>1</v>
      </c>
      <c r="D6227" s="240" t="s">
        <v>13</v>
      </c>
      <c r="E6227" s="240" t="s">
        <v>22</v>
      </c>
      <c r="F6227" s="240" t="s">
        <v>45</v>
      </c>
      <c r="G6227" s="240" t="s">
        <v>46</v>
      </c>
      <c r="H6227" s="16">
        <v>51501</v>
      </c>
      <c r="I6227" s="82"/>
    </row>
    <row r="6228" spans="1:9" ht="24.75" customHeight="1">
      <c r="A6228" s="519" t="s">
        <v>2033</v>
      </c>
      <c r="B6228" s="14">
        <v>10.39</v>
      </c>
      <c r="C6228" s="241">
        <v>1</v>
      </c>
      <c r="D6228" s="240" t="s">
        <v>13</v>
      </c>
      <c r="E6228" s="240" t="s">
        <v>22</v>
      </c>
      <c r="F6228" s="240" t="s">
        <v>45</v>
      </c>
      <c r="G6228" s="240" t="s">
        <v>46</v>
      </c>
      <c r="H6228" s="16">
        <v>51501</v>
      </c>
      <c r="I6228" s="82"/>
    </row>
    <row r="6229" spans="1:9" ht="24.75" customHeight="1">
      <c r="A6229" s="519" t="s">
        <v>2033</v>
      </c>
      <c r="B6229" s="14">
        <v>10.39</v>
      </c>
      <c r="C6229" s="241">
        <v>1</v>
      </c>
      <c r="D6229" s="240" t="s">
        <v>13</v>
      </c>
      <c r="E6229" s="240" t="s">
        <v>22</v>
      </c>
      <c r="F6229" s="240" t="s">
        <v>45</v>
      </c>
      <c r="G6229" s="240" t="s">
        <v>46</v>
      </c>
      <c r="H6229" s="16">
        <v>51501</v>
      </c>
      <c r="I6229" s="82"/>
    </row>
    <row r="6230" spans="1:9" ht="24.75" customHeight="1">
      <c r="A6230" s="519" t="s">
        <v>4543</v>
      </c>
      <c r="B6230" s="14">
        <v>13.63</v>
      </c>
      <c r="C6230" s="241">
        <v>1</v>
      </c>
      <c r="D6230" s="240" t="s">
        <v>13</v>
      </c>
      <c r="E6230" s="240" t="s">
        <v>22</v>
      </c>
      <c r="F6230" s="240" t="s">
        <v>45</v>
      </c>
      <c r="G6230" s="240" t="s">
        <v>46</v>
      </c>
      <c r="H6230" s="16">
        <v>51501</v>
      </c>
      <c r="I6230" s="82"/>
    </row>
    <row r="6231" spans="1:9" ht="25.5">
      <c r="A6231" s="519" t="s">
        <v>2033</v>
      </c>
      <c r="B6231" s="14">
        <v>10.39</v>
      </c>
      <c r="C6231" s="241">
        <v>1</v>
      </c>
      <c r="D6231" s="240" t="s">
        <v>13</v>
      </c>
      <c r="E6231" s="240" t="s">
        <v>22</v>
      </c>
      <c r="F6231" s="240" t="s">
        <v>45</v>
      </c>
      <c r="G6231" s="240" t="s">
        <v>46</v>
      </c>
      <c r="H6231" s="16">
        <v>51501</v>
      </c>
      <c r="I6231" s="82"/>
    </row>
    <row r="6232" spans="1:9" ht="25.5">
      <c r="A6232" s="519" t="s">
        <v>4271</v>
      </c>
      <c r="B6232" s="14">
        <v>14.87</v>
      </c>
      <c r="C6232" s="241">
        <v>1</v>
      </c>
      <c r="D6232" s="240" t="s">
        <v>13</v>
      </c>
      <c r="E6232" s="240" t="s">
        <v>22</v>
      </c>
      <c r="F6232" s="240" t="s">
        <v>45</v>
      </c>
      <c r="G6232" s="240" t="s">
        <v>46</v>
      </c>
      <c r="H6232" s="16">
        <v>51501</v>
      </c>
      <c r="I6232" s="82"/>
    </row>
    <row r="6233" spans="1:9" ht="26.25" customHeight="1">
      <c r="A6233" s="519" t="s">
        <v>2034</v>
      </c>
      <c r="B6233" s="14">
        <v>10.39</v>
      </c>
      <c r="C6233" s="241">
        <v>1</v>
      </c>
      <c r="D6233" s="240" t="s">
        <v>13</v>
      </c>
      <c r="E6233" s="240" t="s">
        <v>22</v>
      </c>
      <c r="F6233" s="240" t="s">
        <v>45</v>
      </c>
      <c r="G6233" s="240" t="s">
        <v>46</v>
      </c>
      <c r="H6233" s="16">
        <v>51501</v>
      </c>
      <c r="I6233" s="82"/>
    </row>
    <row r="6234" spans="1:9" ht="26.25" customHeight="1">
      <c r="A6234" s="519" t="s">
        <v>4272</v>
      </c>
      <c r="B6234" s="14">
        <v>16.86</v>
      </c>
      <c r="C6234" s="241">
        <v>2</v>
      </c>
      <c r="D6234" s="240" t="s">
        <v>13</v>
      </c>
      <c r="E6234" s="240" t="s">
        <v>22</v>
      </c>
      <c r="F6234" s="240" t="s">
        <v>45</v>
      </c>
      <c r="G6234" s="240" t="s">
        <v>46</v>
      </c>
      <c r="H6234" s="16">
        <v>51501</v>
      </c>
      <c r="I6234" s="82"/>
    </row>
    <row r="6235" spans="1:9" ht="26.25" customHeight="1">
      <c r="A6235" s="519" t="s">
        <v>2036</v>
      </c>
      <c r="B6235" s="14">
        <v>19.309999999999999</v>
      </c>
      <c r="C6235" s="239" t="s">
        <v>44</v>
      </c>
      <c r="D6235" s="240" t="s">
        <v>13</v>
      </c>
      <c r="E6235" s="240" t="s">
        <v>22</v>
      </c>
      <c r="F6235" s="240" t="s">
        <v>45</v>
      </c>
      <c r="G6235" s="240" t="s">
        <v>46</v>
      </c>
      <c r="H6235" s="16">
        <v>51501</v>
      </c>
      <c r="I6235" s="82"/>
    </row>
    <row r="6236" spans="1:9">
      <c r="A6236" s="519" t="s">
        <v>2037</v>
      </c>
      <c r="B6236" s="14">
        <v>13.63</v>
      </c>
      <c r="C6236" s="239" t="s">
        <v>44</v>
      </c>
      <c r="D6236" s="240" t="s">
        <v>13</v>
      </c>
      <c r="E6236" s="240" t="s">
        <v>22</v>
      </c>
      <c r="F6236" s="240" t="s">
        <v>45</v>
      </c>
      <c r="G6236" s="240" t="s">
        <v>46</v>
      </c>
      <c r="H6236" s="16">
        <v>51501</v>
      </c>
      <c r="I6236" s="82"/>
    </row>
    <row r="6237" spans="1:9">
      <c r="A6237" s="519" t="s">
        <v>2037</v>
      </c>
      <c r="B6237" s="14">
        <v>14.87</v>
      </c>
      <c r="C6237" s="249" t="s">
        <v>44</v>
      </c>
      <c r="D6237" s="248" t="s">
        <v>13</v>
      </c>
      <c r="E6237" s="240" t="s">
        <v>22</v>
      </c>
      <c r="F6237" s="248" t="s">
        <v>45</v>
      </c>
      <c r="G6237" s="248" t="s">
        <v>46</v>
      </c>
      <c r="H6237" s="250" t="s">
        <v>161</v>
      </c>
      <c r="I6237" s="82"/>
    </row>
    <row r="6238" spans="1:9" ht="25.5">
      <c r="A6238" s="519" t="s">
        <v>2038</v>
      </c>
      <c r="B6238" s="14">
        <v>11.63</v>
      </c>
      <c r="C6238" s="248" t="s">
        <v>44</v>
      </c>
      <c r="D6238" s="248" t="s">
        <v>13</v>
      </c>
      <c r="E6238" s="240" t="s">
        <v>22</v>
      </c>
      <c r="F6238" s="248" t="s">
        <v>45</v>
      </c>
      <c r="G6238" s="248" t="s">
        <v>46</v>
      </c>
      <c r="H6238" s="250" t="s">
        <v>161</v>
      </c>
      <c r="I6238" s="82"/>
    </row>
    <row r="6239" spans="1:9" ht="28.5" customHeight="1">
      <c r="A6239" s="519" t="s">
        <v>4273</v>
      </c>
      <c r="B6239" s="14">
        <v>17.440000000000001</v>
      </c>
      <c r="C6239" s="239" t="s">
        <v>44</v>
      </c>
      <c r="D6239" s="240" t="s">
        <v>13</v>
      </c>
      <c r="E6239" s="240" t="s">
        <v>22</v>
      </c>
      <c r="F6239" s="240" t="s">
        <v>45</v>
      </c>
      <c r="G6239" s="240" t="s">
        <v>46</v>
      </c>
      <c r="H6239" s="16">
        <v>51501</v>
      </c>
      <c r="I6239" s="82"/>
    </row>
    <row r="6240" spans="1:9">
      <c r="A6240" s="520" t="s">
        <v>2310</v>
      </c>
      <c r="B6240" s="14">
        <v>20.43</v>
      </c>
      <c r="C6240" s="239" t="s">
        <v>44</v>
      </c>
      <c r="D6240" s="240" t="s">
        <v>13</v>
      </c>
      <c r="E6240" s="240" t="s">
        <v>22</v>
      </c>
      <c r="F6240" s="240" t="s">
        <v>45</v>
      </c>
      <c r="G6240" s="240" t="s">
        <v>46</v>
      </c>
      <c r="H6240" s="16">
        <v>51501</v>
      </c>
      <c r="I6240" s="82"/>
    </row>
    <row r="6241" spans="1:9">
      <c r="A6241" s="520" t="s">
        <v>2039</v>
      </c>
      <c r="B6241" s="14">
        <v>18.63</v>
      </c>
      <c r="C6241" s="239" t="s">
        <v>44</v>
      </c>
      <c r="D6241" s="240" t="s">
        <v>13</v>
      </c>
      <c r="E6241" s="240" t="s">
        <v>22</v>
      </c>
      <c r="F6241" s="240" t="s">
        <v>45</v>
      </c>
      <c r="G6241" s="240" t="s">
        <v>46</v>
      </c>
      <c r="H6241" s="16">
        <v>51501</v>
      </c>
      <c r="I6241" s="82"/>
    </row>
    <row r="6242" spans="1:9" ht="25.5">
      <c r="A6242" s="519" t="s">
        <v>2040</v>
      </c>
      <c r="B6242" s="14">
        <v>14.87</v>
      </c>
      <c r="C6242" s="241">
        <v>1</v>
      </c>
      <c r="D6242" s="240" t="s">
        <v>13</v>
      </c>
      <c r="E6242" s="240" t="s">
        <v>22</v>
      </c>
      <c r="F6242" s="240" t="s">
        <v>45</v>
      </c>
      <c r="G6242" s="240" t="s">
        <v>46</v>
      </c>
      <c r="H6242" s="16">
        <v>51501</v>
      </c>
      <c r="I6242" s="82"/>
    </row>
    <row r="6243" spans="1:9" ht="23.25" customHeight="1">
      <c r="A6243" s="519" t="s">
        <v>2041</v>
      </c>
      <c r="B6243" s="14">
        <v>18.63</v>
      </c>
      <c r="C6243" s="239" t="s">
        <v>44</v>
      </c>
      <c r="D6243" s="240" t="s">
        <v>13</v>
      </c>
      <c r="E6243" s="240" t="s">
        <v>22</v>
      </c>
      <c r="F6243" s="240" t="s">
        <v>45</v>
      </c>
      <c r="G6243" s="240" t="s">
        <v>46</v>
      </c>
      <c r="H6243" s="16">
        <v>51501</v>
      </c>
      <c r="I6243" s="82"/>
    </row>
    <row r="6244" spans="1:9" ht="24" customHeight="1">
      <c r="A6244" s="519" t="s">
        <v>2042</v>
      </c>
      <c r="B6244" s="14">
        <v>21.8</v>
      </c>
      <c r="C6244" s="241">
        <v>1</v>
      </c>
      <c r="D6244" s="240" t="s">
        <v>13</v>
      </c>
      <c r="E6244" s="240" t="s">
        <v>22</v>
      </c>
      <c r="F6244" s="240" t="s">
        <v>45</v>
      </c>
      <c r="G6244" s="240" t="s">
        <v>46</v>
      </c>
      <c r="H6244" s="16">
        <v>51501</v>
      </c>
      <c r="I6244" s="82"/>
    </row>
    <row r="6245" spans="1:9" ht="24.75" customHeight="1">
      <c r="A6245" s="519" t="s">
        <v>2043</v>
      </c>
      <c r="B6245" s="14">
        <v>17.440000000000001</v>
      </c>
      <c r="C6245" s="241">
        <v>1</v>
      </c>
      <c r="D6245" s="240" t="s">
        <v>13</v>
      </c>
      <c r="E6245" s="240" t="s">
        <v>22</v>
      </c>
      <c r="F6245" s="240" t="s">
        <v>45</v>
      </c>
      <c r="G6245" s="240" t="s">
        <v>46</v>
      </c>
      <c r="H6245" s="16">
        <v>51501</v>
      </c>
      <c r="I6245" s="82"/>
    </row>
    <row r="6246" spans="1:9">
      <c r="A6246" s="519" t="s">
        <v>4274</v>
      </c>
      <c r="B6246" s="14">
        <v>12.88</v>
      </c>
      <c r="C6246" s="239" t="s">
        <v>44</v>
      </c>
      <c r="D6246" s="240" t="s">
        <v>13</v>
      </c>
      <c r="E6246" s="240" t="s">
        <v>22</v>
      </c>
      <c r="F6246" s="240" t="s">
        <v>45</v>
      </c>
      <c r="G6246" s="240" t="s">
        <v>46</v>
      </c>
      <c r="H6246" s="16">
        <v>51501</v>
      </c>
      <c r="I6246" s="82"/>
    </row>
    <row r="6247" spans="1:9">
      <c r="A6247" s="520" t="s">
        <v>2044</v>
      </c>
      <c r="B6247" s="14">
        <v>17.04</v>
      </c>
      <c r="C6247" s="239" t="s">
        <v>44</v>
      </c>
      <c r="D6247" s="240" t="s">
        <v>13</v>
      </c>
      <c r="E6247" s="240" t="s">
        <v>22</v>
      </c>
      <c r="F6247" s="240" t="s">
        <v>45</v>
      </c>
      <c r="G6247" s="240" t="s">
        <v>46</v>
      </c>
      <c r="H6247" s="16">
        <v>51501</v>
      </c>
      <c r="I6247" s="82"/>
    </row>
    <row r="6248" spans="1:9">
      <c r="A6248" s="520" t="s">
        <v>4275</v>
      </c>
      <c r="B6248" s="14">
        <v>12.46</v>
      </c>
      <c r="C6248" s="241">
        <v>1</v>
      </c>
      <c r="D6248" s="240" t="s">
        <v>13</v>
      </c>
      <c r="E6248" s="240" t="s">
        <v>22</v>
      </c>
      <c r="F6248" s="240" t="s">
        <v>45</v>
      </c>
      <c r="G6248" s="240" t="s">
        <v>46</v>
      </c>
      <c r="H6248" s="16">
        <v>51501</v>
      </c>
      <c r="I6248" s="82"/>
    </row>
    <row r="6249" spans="1:9" ht="22.5" customHeight="1">
      <c r="A6249" s="519" t="s">
        <v>4276</v>
      </c>
      <c r="B6249" s="14">
        <v>14.87</v>
      </c>
      <c r="C6249" s="241">
        <v>1</v>
      </c>
      <c r="D6249" s="240" t="s">
        <v>13</v>
      </c>
      <c r="E6249" s="240" t="s">
        <v>22</v>
      </c>
      <c r="F6249" s="240" t="s">
        <v>45</v>
      </c>
      <c r="G6249" s="240" t="s">
        <v>46</v>
      </c>
      <c r="H6249" s="16">
        <v>51501</v>
      </c>
      <c r="I6249" s="82"/>
    </row>
    <row r="6250" spans="1:9" ht="23.25" customHeight="1">
      <c r="A6250" s="519" t="s">
        <v>4277</v>
      </c>
      <c r="B6250" s="14">
        <v>10.39</v>
      </c>
      <c r="C6250" s="241">
        <v>1</v>
      </c>
      <c r="D6250" s="240" t="s">
        <v>13</v>
      </c>
      <c r="E6250" s="240" t="s">
        <v>22</v>
      </c>
      <c r="F6250" s="240" t="s">
        <v>45</v>
      </c>
      <c r="G6250" s="240" t="s">
        <v>46</v>
      </c>
      <c r="H6250" s="16">
        <v>51501</v>
      </c>
      <c r="I6250" s="83">
        <f>B6153+B6154+B6158+B6159+B6160+B6161+B6162+B6163+B6165+B6166+B6167+B6169+B6170+B6171+B6172+B6173+B6175+B6176+B6177+B6178+B6179+B6180+B6181+B6182+B6183+B6184+B6185+B6186+B6187+B6188+B6189+B6190+B6191+B6192+B6195+B6196+B6207+B6208+B6209+B6210+B6211+B6212+B6213+B6214+B6219+B6220+B6221+B6222+B6223+B6225+B6226+B6233+B6234+B6235+B6236+B6237+B6241+B6242+B6243+B6245+B6247+B6250+B6164+B6238+B6218+B6217+B6216+B6215+B6194+B6193+B6224+B6227+B6228+B6229+B6232+B6244+B6157+B6248+B6206+B6168+B6174+B6230+B6231+B6155+B6156+B6197+B6198+B6199+B6200+B6201+B6202+B6203+B6204+B6205+B6239+B6240+B6246+B6249</f>
        <v>1465.4500000000016</v>
      </c>
    </row>
    <row r="6251" spans="1:9">
      <c r="A6251" s="519" t="s">
        <v>2045</v>
      </c>
      <c r="B6251" s="14">
        <v>11.63</v>
      </c>
      <c r="C6251" s="241">
        <v>1</v>
      </c>
      <c r="D6251" s="240" t="s">
        <v>13</v>
      </c>
      <c r="E6251" s="240" t="s">
        <v>22</v>
      </c>
      <c r="F6251" s="240" t="s">
        <v>45</v>
      </c>
      <c r="G6251" s="240" t="s">
        <v>46</v>
      </c>
      <c r="H6251" s="16">
        <v>51501</v>
      </c>
      <c r="I6251" s="82"/>
    </row>
    <row r="6252" spans="1:9" ht="22.5" customHeight="1">
      <c r="A6252" s="519" t="s">
        <v>2046</v>
      </c>
      <c r="B6252" s="14">
        <v>9.59</v>
      </c>
      <c r="C6252" s="241">
        <v>1</v>
      </c>
      <c r="D6252" s="240" t="s">
        <v>13</v>
      </c>
      <c r="E6252" s="240" t="s">
        <v>22</v>
      </c>
      <c r="F6252" s="240" t="s">
        <v>45</v>
      </c>
      <c r="G6252" s="240" t="s">
        <v>46</v>
      </c>
      <c r="H6252" s="16">
        <v>51501</v>
      </c>
      <c r="I6252" s="82"/>
    </row>
    <row r="6253" spans="1:9" ht="22.5" customHeight="1">
      <c r="A6253" s="519" t="s">
        <v>4364</v>
      </c>
      <c r="B6253" s="14">
        <v>6.36</v>
      </c>
      <c r="C6253" s="241">
        <v>1</v>
      </c>
      <c r="D6253" s="240" t="s">
        <v>13</v>
      </c>
      <c r="E6253" s="240" t="s">
        <v>22</v>
      </c>
      <c r="F6253" s="240" t="s">
        <v>45</v>
      </c>
      <c r="G6253" s="240" t="s">
        <v>46</v>
      </c>
      <c r="H6253" s="16">
        <v>51501</v>
      </c>
      <c r="I6253" s="82"/>
    </row>
    <row r="6254" spans="1:9" ht="22.5" customHeight="1">
      <c r="A6254" s="519" t="s">
        <v>2047</v>
      </c>
      <c r="B6254" s="14">
        <v>8.14</v>
      </c>
      <c r="C6254" s="241">
        <v>1</v>
      </c>
      <c r="D6254" s="240" t="s">
        <v>13</v>
      </c>
      <c r="E6254" s="240" t="s">
        <v>22</v>
      </c>
      <c r="F6254" s="240" t="s">
        <v>45</v>
      </c>
      <c r="G6254" s="240" t="s">
        <v>46</v>
      </c>
      <c r="H6254" s="16">
        <v>51501</v>
      </c>
      <c r="I6254" s="82"/>
    </row>
    <row r="6255" spans="1:9" ht="22.5" customHeight="1">
      <c r="A6255" s="519" t="s">
        <v>2048</v>
      </c>
      <c r="B6255" s="14">
        <v>9.7899999999999991</v>
      </c>
      <c r="C6255" s="241">
        <v>1</v>
      </c>
      <c r="D6255" s="240" t="s">
        <v>13</v>
      </c>
      <c r="E6255" s="240" t="s">
        <v>22</v>
      </c>
      <c r="F6255" s="240" t="s">
        <v>45</v>
      </c>
      <c r="G6255" s="240" t="s">
        <v>46</v>
      </c>
      <c r="H6255" s="16">
        <v>51501</v>
      </c>
      <c r="I6255" s="82"/>
    </row>
    <row r="6256" spans="1:9" ht="22.5" customHeight="1">
      <c r="A6256" s="519" t="s">
        <v>2048</v>
      </c>
      <c r="B6256" s="14">
        <v>9.58</v>
      </c>
      <c r="C6256" s="241">
        <v>1</v>
      </c>
      <c r="D6256" s="240" t="s">
        <v>13</v>
      </c>
      <c r="E6256" s="240" t="s">
        <v>22</v>
      </c>
      <c r="F6256" s="240" t="s">
        <v>45</v>
      </c>
      <c r="G6256" s="240" t="s">
        <v>46</v>
      </c>
      <c r="H6256" s="16">
        <v>51501</v>
      </c>
      <c r="I6256" s="82"/>
    </row>
    <row r="6257" spans="1:9" ht="22.5" customHeight="1">
      <c r="A6257" s="519" t="s">
        <v>2049</v>
      </c>
      <c r="B6257" s="14">
        <v>7.87</v>
      </c>
      <c r="C6257" s="241">
        <v>1</v>
      </c>
      <c r="D6257" s="240" t="s">
        <v>13</v>
      </c>
      <c r="E6257" s="240" t="s">
        <v>22</v>
      </c>
      <c r="F6257" s="240" t="s">
        <v>45</v>
      </c>
      <c r="G6257" s="240" t="s">
        <v>46</v>
      </c>
      <c r="H6257" s="16">
        <v>51501</v>
      </c>
      <c r="I6257" s="82"/>
    </row>
    <row r="6258" spans="1:9" ht="22.5" customHeight="1">
      <c r="A6258" s="519" t="s">
        <v>2049</v>
      </c>
      <c r="B6258" s="14">
        <v>7.87</v>
      </c>
      <c r="C6258" s="241">
        <v>1</v>
      </c>
      <c r="D6258" s="240" t="s">
        <v>13</v>
      </c>
      <c r="E6258" s="240" t="s">
        <v>22</v>
      </c>
      <c r="F6258" s="240" t="s">
        <v>45</v>
      </c>
      <c r="G6258" s="240" t="s">
        <v>46</v>
      </c>
      <c r="H6258" s="16">
        <v>51501</v>
      </c>
      <c r="I6258" s="82"/>
    </row>
    <row r="6259" spans="1:9" ht="22.5" customHeight="1">
      <c r="A6259" s="519" t="s">
        <v>2050</v>
      </c>
      <c r="B6259" s="14">
        <v>6.94</v>
      </c>
      <c r="C6259" s="241">
        <v>2</v>
      </c>
      <c r="D6259" s="240" t="s">
        <v>13</v>
      </c>
      <c r="E6259" s="240" t="s">
        <v>22</v>
      </c>
      <c r="F6259" s="240" t="s">
        <v>45</v>
      </c>
      <c r="G6259" s="240" t="s">
        <v>46</v>
      </c>
      <c r="H6259" s="16">
        <v>51501</v>
      </c>
      <c r="I6259" s="82"/>
    </row>
    <row r="6260" spans="1:9" ht="21.75" customHeight="1">
      <c r="A6260" s="519" t="s">
        <v>2050</v>
      </c>
      <c r="B6260" s="14">
        <v>5.78</v>
      </c>
      <c r="C6260" s="241">
        <v>2</v>
      </c>
      <c r="D6260" s="240" t="s">
        <v>13</v>
      </c>
      <c r="E6260" s="240" t="s">
        <v>22</v>
      </c>
      <c r="F6260" s="240" t="s">
        <v>45</v>
      </c>
      <c r="G6260" s="240" t="s">
        <v>46</v>
      </c>
      <c r="H6260" s="16">
        <v>51501</v>
      </c>
      <c r="I6260" s="82"/>
    </row>
    <row r="6261" spans="1:9" ht="21.75" customHeight="1">
      <c r="A6261" s="519" t="s">
        <v>2051</v>
      </c>
      <c r="B6261" s="14">
        <v>9.2899999999999991</v>
      </c>
      <c r="C6261" s="241">
        <v>1</v>
      </c>
      <c r="D6261" s="240" t="s">
        <v>13</v>
      </c>
      <c r="E6261" s="240" t="s">
        <v>22</v>
      </c>
      <c r="F6261" s="240" t="s">
        <v>45</v>
      </c>
      <c r="G6261" s="240" t="s">
        <v>46</v>
      </c>
      <c r="H6261" s="16">
        <v>51501</v>
      </c>
      <c r="I6261" s="82"/>
    </row>
    <row r="6262" spans="1:9" ht="21.75" customHeight="1">
      <c r="A6262" s="519" t="s">
        <v>2051</v>
      </c>
      <c r="B6262" s="14">
        <v>9.2899999999999991</v>
      </c>
      <c r="C6262" s="241">
        <v>1</v>
      </c>
      <c r="D6262" s="240" t="s">
        <v>13</v>
      </c>
      <c r="E6262" s="240" t="s">
        <v>22</v>
      </c>
      <c r="F6262" s="240" t="s">
        <v>45</v>
      </c>
      <c r="G6262" s="240" t="s">
        <v>46</v>
      </c>
      <c r="H6262" s="16">
        <v>51501</v>
      </c>
      <c r="I6262" s="82"/>
    </row>
    <row r="6263" spans="1:9" ht="21.75" customHeight="1">
      <c r="A6263" s="519" t="s">
        <v>2051</v>
      </c>
      <c r="B6263" s="14">
        <v>8.74</v>
      </c>
      <c r="C6263" s="241">
        <v>1</v>
      </c>
      <c r="D6263" s="240" t="s">
        <v>13</v>
      </c>
      <c r="E6263" s="240" t="s">
        <v>22</v>
      </c>
      <c r="F6263" s="240" t="s">
        <v>45</v>
      </c>
      <c r="G6263" s="240" t="s">
        <v>46</v>
      </c>
      <c r="H6263" s="16">
        <v>51501</v>
      </c>
      <c r="I6263" s="82"/>
    </row>
    <row r="6264" spans="1:9" ht="21.75" customHeight="1">
      <c r="A6264" s="519" t="s">
        <v>4365</v>
      </c>
      <c r="B6264" s="14">
        <v>6.94</v>
      </c>
      <c r="C6264" s="241">
        <v>1</v>
      </c>
      <c r="D6264" s="240" t="s">
        <v>13</v>
      </c>
      <c r="E6264" s="240" t="s">
        <v>22</v>
      </c>
      <c r="F6264" s="240" t="s">
        <v>45</v>
      </c>
      <c r="G6264" s="240" t="s">
        <v>46</v>
      </c>
      <c r="H6264" s="16">
        <v>51501</v>
      </c>
      <c r="I6264" s="82"/>
    </row>
    <row r="6265" spans="1:9" ht="21.75" customHeight="1">
      <c r="A6265" s="519" t="s">
        <v>4365</v>
      </c>
      <c r="B6265" s="14">
        <v>6.94</v>
      </c>
      <c r="C6265" s="241">
        <v>1</v>
      </c>
      <c r="D6265" s="240" t="s">
        <v>13</v>
      </c>
      <c r="E6265" s="240" t="s">
        <v>22</v>
      </c>
      <c r="F6265" s="240" t="s">
        <v>45</v>
      </c>
      <c r="G6265" s="240" t="s">
        <v>46</v>
      </c>
      <c r="H6265" s="16">
        <v>51501</v>
      </c>
      <c r="I6265" s="82"/>
    </row>
    <row r="6266" spans="1:9" ht="21.75" customHeight="1">
      <c r="A6266" s="519" t="s">
        <v>2052</v>
      </c>
      <c r="B6266" s="14">
        <v>7.52</v>
      </c>
      <c r="C6266" s="241">
        <v>1</v>
      </c>
      <c r="D6266" s="240" t="s">
        <v>13</v>
      </c>
      <c r="E6266" s="240" t="s">
        <v>22</v>
      </c>
      <c r="F6266" s="240" t="s">
        <v>45</v>
      </c>
      <c r="G6266" s="240" t="s">
        <v>46</v>
      </c>
      <c r="H6266" s="16">
        <v>51501</v>
      </c>
      <c r="I6266" s="82"/>
    </row>
    <row r="6267" spans="1:9" ht="21.75" customHeight="1">
      <c r="A6267" s="519" t="s">
        <v>4366</v>
      </c>
      <c r="B6267" s="14">
        <v>5.78</v>
      </c>
      <c r="C6267" s="241">
        <v>1</v>
      </c>
      <c r="D6267" s="240" t="s">
        <v>13</v>
      </c>
      <c r="E6267" s="240" t="s">
        <v>22</v>
      </c>
      <c r="F6267" s="240" t="s">
        <v>45</v>
      </c>
      <c r="G6267" s="240" t="s">
        <v>46</v>
      </c>
      <c r="H6267" s="16">
        <v>51501</v>
      </c>
      <c r="I6267" s="82"/>
    </row>
    <row r="6268" spans="1:9" ht="21.75" customHeight="1">
      <c r="A6268" s="519" t="s">
        <v>2053</v>
      </c>
      <c r="B6268" s="14">
        <v>5.81</v>
      </c>
      <c r="C6268" s="241">
        <v>1</v>
      </c>
      <c r="D6268" s="240" t="s">
        <v>13</v>
      </c>
      <c r="E6268" s="240" t="s">
        <v>22</v>
      </c>
      <c r="F6268" s="240" t="s">
        <v>45</v>
      </c>
      <c r="G6268" s="240" t="s">
        <v>46</v>
      </c>
      <c r="H6268" s="16">
        <v>51501</v>
      </c>
      <c r="I6268" s="82"/>
    </row>
    <row r="6269" spans="1:9" ht="21.75" customHeight="1">
      <c r="A6269" s="519" t="s">
        <v>4375</v>
      </c>
      <c r="B6269" s="14">
        <v>7.87</v>
      </c>
      <c r="C6269" s="241">
        <v>1</v>
      </c>
      <c r="D6269" s="240" t="s">
        <v>13</v>
      </c>
      <c r="E6269" s="240" t="s">
        <v>22</v>
      </c>
      <c r="F6269" s="240" t="s">
        <v>45</v>
      </c>
      <c r="G6269" s="240" t="s">
        <v>46</v>
      </c>
      <c r="H6269" s="16">
        <v>51501</v>
      </c>
      <c r="I6269" s="82"/>
    </row>
    <row r="6270" spans="1:9">
      <c r="A6270" s="519" t="s">
        <v>2054</v>
      </c>
      <c r="B6270" s="14">
        <v>6.36</v>
      </c>
      <c r="C6270" s="241">
        <v>1</v>
      </c>
      <c r="D6270" s="240" t="s">
        <v>13</v>
      </c>
      <c r="E6270" s="240" t="s">
        <v>22</v>
      </c>
      <c r="F6270" s="240" t="s">
        <v>45</v>
      </c>
      <c r="G6270" s="240" t="s">
        <v>46</v>
      </c>
      <c r="H6270" s="16">
        <v>51501</v>
      </c>
      <c r="I6270" s="82"/>
    </row>
    <row r="6271" spans="1:9">
      <c r="A6271" s="520" t="s">
        <v>2055</v>
      </c>
      <c r="B6271" s="14">
        <v>8.66</v>
      </c>
      <c r="C6271" s="241">
        <v>1</v>
      </c>
      <c r="D6271" s="240" t="s">
        <v>13</v>
      </c>
      <c r="E6271" s="240" t="s">
        <v>22</v>
      </c>
      <c r="F6271" s="240" t="s">
        <v>45</v>
      </c>
      <c r="G6271" s="240" t="s">
        <v>46</v>
      </c>
      <c r="H6271" s="16">
        <v>51501</v>
      </c>
      <c r="I6271" s="82"/>
    </row>
    <row r="6272" spans="1:9">
      <c r="A6272" s="520" t="s">
        <v>2055</v>
      </c>
      <c r="B6272" s="14">
        <v>8.66</v>
      </c>
      <c r="C6272" s="239" t="s">
        <v>44</v>
      </c>
      <c r="D6272" s="240" t="s">
        <v>13</v>
      </c>
      <c r="E6272" s="240" t="s">
        <v>22</v>
      </c>
      <c r="F6272" s="240" t="s">
        <v>45</v>
      </c>
      <c r="G6272" s="240" t="s">
        <v>46</v>
      </c>
      <c r="H6272" s="16">
        <v>51501</v>
      </c>
      <c r="I6272" s="82"/>
    </row>
    <row r="6273" spans="1:9">
      <c r="A6273" s="520" t="s">
        <v>2055</v>
      </c>
      <c r="B6273" s="14">
        <v>8.66</v>
      </c>
      <c r="C6273" s="241">
        <v>1</v>
      </c>
      <c r="D6273" s="240" t="s">
        <v>13</v>
      </c>
      <c r="E6273" s="240" t="s">
        <v>22</v>
      </c>
      <c r="F6273" s="240" t="s">
        <v>45</v>
      </c>
      <c r="G6273" s="240" t="s">
        <v>46</v>
      </c>
      <c r="H6273" s="16">
        <v>51501</v>
      </c>
      <c r="I6273" s="82"/>
    </row>
    <row r="6274" spans="1:9">
      <c r="A6274" s="520" t="s">
        <v>2056</v>
      </c>
      <c r="B6274" s="14">
        <v>7.87</v>
      </c>
      <c r="C6274" s="241">
        <v>1</v>
      </c>
      <c r="D6274" s="240" t="s">
        <v>13</v>
      </c>
      <c r="E6274" s="240" t="s">
        <v>22</v>
      </c>
      <c r="F6274" s="240" t="s">
        <v>45</v>
      </c>
      <c r="G6274" s="240" t="s">
        <v>46</v>
      </c>
      <c r="H6274" s="16">
        <v>51501</v>
      </c>
      <c r="I6274" s="82"/>
    </row>
    <row r="6275" spans="1:9">
      <c r="A6275" s="520" t="s">
        <v>2056</v>
      </c>
      <c r="B6275" s="14">
        <v>7.87</v>
      </c>
      <c r="C6275" s="241">
        <v>1</v>
      </c>
      <c r="D6275" s="240" t="s">
        <v>13</v>
      </c>
      <c r="E6275" s="240" t="s">
        <v>22</v>
      </c>
      <c r="F6275" s="240" t="s">
        <v>45</v>
      </c>
      <c r="G6275" s="240" t="s">
        <v>46</v>
      </c>
      <c r="H6275" s="16">
        <v>51501</v>
      </c>
      <c r="I6275" s="82"/>
    </row>
    <row r="6276" spans="1:9">
      <c r="A6276" s="520" t="s">
        <v>2056</v>
      </c>
      <c r="B6276" s="14">
        <v>7.87</v>
      </c>
      <c r="C6276" s="239" t="s">
        <v>44</v>
      </c>
      <c r="D6276" s="240" t="s">
        <v>13</v>
      </c>
      <c r="E6276" s="240" t="s">
        <v>22</v>
      </c>
      <c r="F6276" s="240" t="s">
        <v>45</v>
      </c>
      <c r="G6276" s="240" t="s">
        <v>46</v>
      </c>
      <c r="H6276" s="16">
        <v>51501</v>
      </c>
      <c r="I6276" s="82"/>
    </row>
    <row r="6277" spans="1:9">
      <c r="A6277" s="519" t="s">
        <v>2057</v>
      </c>
      <c r="B6277" s="14">
        <v>6.94</v>
      </c>
      <c r="C6277" s="241">
        <v>1</v>
      </c>
      <c r="D6277" s="240" t="s">
        <v>13</v>
      </c>
      <c r="E6277" s="240" t="s">
        <v>22</v>
      </c>
      <c r="F6277" s="240" t="s">
        <v>45</v>
      </c>
      <c r="G6277" s="240" t="s">
        <v>46</v>
      </c>
      <c r="H6277" s="16">
        <v>51501</v>
      </c>
      <c r="I6277" s="82"/>
    </row>
    <row r="6278" spans="1:9">
      <c r="A6278" s="519" t="s">
        <v>2057</v>
      </c>
      <c r="B6278" s="14">
        <v>6.94</v>
      </c>
      <c r="C6278" s="241">
        <v>1</v>
      </c>
      <c r="D6278" s="240" t="s">
        <v>13</v>
      </c>
      <c r="E6278" s="240" t="s">
        <v>22</v>
      </c>
      <c r="F6278" s="240" t="s">
        <v>45</v>
      </c>
      <c r="G6278" s="240" t="s">
        <v>46</v>
      </c>
      <c r="H6278" s="16">
        <v>51501</v>
      </c>
      <c r="I6278" s="82"/>
    </row>
    <row r="6279" spans="1:9">
      <c r="A6279" s="519" t="s">
        <v>2057</v>
      </c>
      <c r="B6279" s="14">
        <v>6.94</v>
      </c>
      <c r="C6279" s="241">
        <v>1</v>
      </c>
      <c r="D6279" s="240" t="s">
        <v>13</v>
      </c>
      <c r="E6279" s="240" t="s">
        <v>22</v>
      </c>
      <c r="F6279" s="240" t="s">
        <v>45</v>
      </c>
      <c r="G6279" s="240" t="s">
        <v>46</v>
      </c>
      <c r="H6279" s="16">
        <v>51501</v>
      </c>
      <c r="I6279" s="82"/>
    </row>
    <row r="6280" spans="1:9">
      <c r="A6280" s="519" t="s">
        <v>2057</v>
      </c>
      <c r="B6280" s="14">
        <v>6.94</v>
      </c>
      <c r="C6280" s="239" t="s">
        <v>44</v>
      </c>
      <c r="D6280" s="240" t="s">
        <v>13</v>
      </c>
      <c r="E6280" s="240" t="s">
        <v>22</v>
      </c>
      <c r="F6280" s="240" t="s">
        <v>45</v>
      </c>
      <c r="G6280" s="240" t="s">
        <v>46</v>
      </c>
      <c r="H6280" s="16">
        <v>51501</v>
      </c>
      <c r="I6280" s="82"/>
    </row>
    <row r="6281" spans="1:9">
      <c r="A6281" s="519" t="s">
        <v>2057</v>
      </c>
      <c r="B6281" s="14">
        <v>6.94</v>
      </c>
      <c r="C6281" s="241">
        <v>1</v>
      </c>
      <c r="D6281" s="240" t="s">
        <v>13</v>
      </c>
      <c r="E6281" s="240" t="s">
        <v>22</v>
      </c>
      <c r="F6281" s="240" t="s">
        <v>45</v>
      </c>
      <c r="G6281" s="240" t="s">
        <v>46</v>
      </c>
      <c r="H6281" s="16">
        <v>51501</v>
      </c>
      <c r="I6281" s="82"/>
    </row>
    <row r="6282" spans="1:9">
      <c r="A6282" s="519" t="s">
        <v>2057</v>
      </c>
      <c r="B6282" s="14">
        <v>6.94</v>
      </c>
      <c r="C6282" s="239" t="s">
        <v>44</v>
      </c>
      <c r="D6282" s="240" t="s">
        <v>13</v>
      </c>
      <c r="E6282" s="240" t="s">
        <v>22</v>
      </c>
      <c r="F6282" s="240" t="s">
        <v>45</v>
      </c>
      <c r="G6282" s="240" t="s">
        <v>46</v>
      </c>
      <c r="H6282" s="16">
        <v>51501</v>
      </c>
      <c r="I6282" s="82"/>
    </row>
    <row r="6283" spans="1:9">
      <c r="A6283" s="519" t="s">
        <v>2058</v>
      </c>
      <c r="B6283" s="14">
        <v>6.36</v>
      </c>
      <c r="C6283" s="241">
        <v>1</v>
      </c>
      <c r="D6283" s="240" t="s">
        <v>13</v>
      </c>
      <c r="E6283" s="240" t="s">
        <v>22</v>
      </c>
      <c r="F6283" s="240" t="s">
        <v>45</v>
      </c>
      <c r="G6283" s="240" t="s">
        <v>46</v>
      </c>
      <c r="H6283" s="16">
        <v>51501</v>
      </c>
      <c r="I6283" s="82"/>
    </row>
    <row r="6284" spans="1:9">
      <c r="A6284" s="519" t="s">
        <v>2058</v>
      </c>
      <c r="B6284" s="14">
        <v>6.36</v>
      </c>
      <c r="C6284" s="239" t="s">
        <v>44</v>
      </c>
      <c r="D6284" s="240" t="s">
        <v>13</v>
      </c>
      <c r="E6284" s="240" t="s">
        <v>22</v>
      </c>
      <c r="F6284" s="240" t="s">
        <v>45</v>
      </c>
      <c r="G6284" s="240" t="s">
        <v>46</v>
      </c>
      <c r="H6284" s="16">
        <v>51501</v>
      </c>
      <c r="I6284" s="82"/>
    </row>
    <row r="6285" spans="1:9">
      <c r="A6285" s="519" t="s">
        <v>2058</v>
      </c>
      <c r="B6285" s="14">
        <v>6.01</v>
      </c>
      <c r="C6285" s="241">
        <v>1</v>
      </c>
      <c r="D6285" s="240" t="s">
        <v>13</v>
      </c>
      <c r="E6285" s="240" t="s">
        <v>22</v>
      </c>
      <c r="F6285" s="240" t="s">
        <v>45</v>
      </c>
      <c r="G6285" s="240" t="s">
        <v>46</v>
      </c>
      <c r="H6285" s="16">
        <v>51501</v>
      </c>
      <c r="I6285" s="82"/>
    </row>
    <row r="6286" spans="1:9">
      <c r="A6286" s="519" t="s">
        <v>2058</v>
      </c>
      <c r="B6286" s="14">
        <v>6.01</v>
      </c>
      <c r="C6286" s="241">
        <v>1</v>
      </c>
      <c r="D6286" s="240" t="s">
        <v>13</v>
      </c>
      <c r="E6286" s="240" t="s">
        <v>22</v>
      </c>
      <c r="F6286" s="240" t="s">
        <v>45</v>
      </c>
      <c r="G6286" s="240" t="s">
        <v>46</v>
      </c>
      <c r="H6286" s="16">
        <v>51501</v>
      </c>
      <c r="I6286" s="82"/>
    </row>
    <row r="6287" spans="1:9">
      <c r="A6287" s="519" t="s">
        <v>2058</v>
      </c>
      <c r="B6287" s="14">
        <v>6.01</v>
      </c>
      <c r="C6287" s="240" t="s">
        <v>44</v>
      </c>
      <c r="D6287" s="240" t="s">
        <v>13</v>
      </c>
      <c r="E6287" s="240" t="s">
        <v>22</v>
      </c>
      <c r="F6287" s="240" t="s">
        <v>45</v>
      </c>
      <c r="G6287" s="240" t="s">
        <v>46</v>
      </c>
      <c r="H6287" s="16">
        <v>51501</v>
      </c>
      <c r="I6287" s="82"/>
    </row>
    <row r="6288" spans="1:9">
      <c r="A6288" s="519" t="s">
        <v>2058</v>
      </c>
      <c r="B6288" s="14">
        <v>6.01</v>
      </c>
      <c r="C6288" s="240" t="s">
        <v>44</v>
      </c>
      <c r="D6288" s="240" t="s">
        <v>13</v>
      </c>
      <c r="E6288" s="240" t="s">
        <v>22</v>
      </c>
      <c r="F6288" s="240" t="s">
        <v>45</v>
      </c>
      <c r="G6288" s="240" t="s">
        <v>46</v>
      </c>
      <c r="H6288" s="16">
        <v>51501</v>
      </c>
      <c r="I6288" s="82"/>
    </row>
    <row r="6289" spans="1:9">
      <c r="A6289" s="519" t="s">
        <v>2058</v>
      </c>
      <c r="B6289" s="14">
        <v>6.01</v>
      </c>
      <c r="C6289" s="240" t="s">
        <v>44</v>
      </c>
      <c r="D6289" s="240" t="s">
        <v>13</v>
      </c>
      <c r="E6289" s="240" t="s">
        <v>22</v>
      </c>
      <c r="F6289" s="240" t="s">
        <v>45</v>
      </c>
      <c r="G6289" s="240" t="s">
        <v>46</v>
      </c>
      <c r="H6289" s="16">
        <v>51501</v>
      </c>
      <c r="I6289" s="82"/>
    </row>
    <row r="6290" spans="1:9">
      <c r="A6290" s="519" t="s">
        <v>2058</v>
      </c>
      <c r="B6290" s="14">
        <v>5.43</v>
      </c>
      <c r="C6290" s="240" t="s">
        <v>44</v>
      </c>
      <c r="D6290" s="240" t="s">
        <v>13</v>
      </c>
      <c r="E6290" s="240" t="s">
        <v>22</v>
      </c>
      <c r="F6290" s="240" t="s">
        <v>45</v>
      </c>
      <c r="G6290" s="240" t="s">
        <v>46</v>
      </c>
      <c r="H6290" s="16">
        <v>51501</v>
      </c>
      <c r="I6290" s="82"/>
    </row>
    <row r="6291" spans="1:9">
      <c r="A6291" s="519" t="s">
        <v>4367</v>
      </c>
      <c r="B6291" s="14">
        <v>6.94</v>
      </c>
      <c r="C6291" s="240" t="s">
        <v>44</v>
      </c>
      <c r="D6291" s="240" t="s">
        <v>13</v>
      </c>
      <c r="E6291" s="240" t="s">
        <v>22</v>
      </c>
      <c r="F6291" s="240" t="s">
        <v>45</v>
      </c>
      <c r="G6291" s="240" t="s">
        <v>46</v>
      </c>
      <c r="H6291" s="16">
        <v>51501</v>
      </c>
      <c r="I6291" s="82"/>
    </row>
    <row r="6292" spans="1:9">
      <c r="A6292" s="519" t="s">
        <v>4368</v>
      </c>
      <c r="B6292" s="14">
        <v>4.8499999999999996</v>
      </c>
      <c r="C6292" s="240" t="s">
        <v>44</v>
      </c>
      <c r="D6292" s="240" t="s">
        <v>13</v>
      </c>
      <c r="E6292" s="240" t="s">
        <v>22</v>
      </c>
      <c r="F6292" s="240" t="s">
        <v>45</v>
      </c>
      <c r="G6292" s="240" t="s">
        <v>46</v>
      </c>
      <c r="H6292" s="16">
        <v>51501</v>
      </c>
      <c r="I6292" s="82"/>
    </row>
    <row r="6293" spans="1:9">
      <c r="A6293" s="519" t="s">
        <v>4368</v>
      </c>
      <c r="B6293" s="14">
        <v>4.8499999999999996</v>
      </c>
      <c r="C6293" s="240" t="s">
        <v>44</v>
      </c>
      <c r="D6293" s="240" t="s">
        <v>13</v>
      </c>
      <c r="E6293" s="240" t="s">
        <v>22</v>
      </c>
      <c r="F6293" s="240" t="s">
        <v>45</v>
      </c>
      <c r="G6293" s="240" t="s">
        <v>46</v>
      </c>
      <c r="H6293" s="16">
        <v>51501</v>
      </c>
      <c r="I6293" s="82"/>
    </row>
    <row r="6294" spans="1:9">
      <c r="A6294" s="519" t="s">
        <v>4368</v>
      </c>
      <c r="B6294" s="14">
        <v>4.8499999999999996</v>
      </c>
      <c r="C6294" s="240" t="s">
        <v>44</v>
      </c>
      <c r="D6294" s="240" t="s">
        <v>13</v>
      </c>
      <c r="E6294" s="240" t="s">
        <v>22</v>
      </c>
      <c r="F6294" s="240" t="s">
        <v>45</v>
      </c>
      <c r="G6294" s="240" t="s">
        <v>46</v>
      </c>
      <c r="H6294" s="16">
        <v>51501</v>
      </c>
      <c r="I6294" s="82"/>
    </row>
    <row r="6295" spans="1:9">
      <c r="A6295" s="519" t="s">
        <v>4368</v>
      </c>
      <c r="B6295" s="14">
        <v>4.8499999999999996</v>
      </c>
      <c r="C6295" s="240" t="s">
        <v>44</v>
      </c>
      <c r="D6295" s="240" t="s">
        <v>13</v>
      </c>
      <c r="E6295" s="240" t="s">
        <v>22</v>
      </c>
      <c r="F6295" s="240" t="s">
        <v>45</v>
      </c>
      <c r="G6295" s="240" t="s">
        <v>46</v>
      </c>
      <c r="H6295" s="16">
        <v>51501</v>
      </c>
      <c r="I6295" s="82"/>
    </row>
    <row r="6296" spans="1:9">
      <c r="A6296" s="519" t="s">
        <v>4368</v>
      </c>
      <c r="B6296" s="14">
        <v>4.8499999999999996</v>
      </c>
      <c r="C6296" s="240" t="s">
        <v>44</v>
      </c>
      <c r="D6296" s="240" t="s">
        <v>13</v>
      </c>
      <c r="E6296" s="240" t="s">
        <v>22</v>
      </c>
      <c r="F6296" s="240" t="s">
        <v>45</v>
      </c>
      <c r="G6296" s="240" t="s">
        <v>46</v>
      </c>
      <c r="H6296" s="16">
        <v>51501</v>
      </c>
      <c r="I6296" s="82"/>
    </row>
    <row r="6297" spans="1:9">
      <c r="A6297" s="519" t="s">
        <v>4368</v>
      </c>
      <c r="B6297" s="14">
        <v>4.8499999999999996</v>
      </c>
      <c r="C6297" s="240" t="s">
        <v>44</v>
      </c>
      <c r="D6297" s="240" t="s">
        <v>13</v>
      </c>
      <c r="E6297" s="240" t="s">
        <v>22</v>
      </c>
      <c r="F6297" s="240" t="s">
        <v>45</v>
      </c>
      <c r="G6297" s="240" t="s">
        <v>46</v>
      </c>
      <c r="H6297" s="16">
        <v>51501</v>
      </c>
      <c r="I6297" s="82"/>
    </row>
    <row r="6298" spans="1:9">
      <c r="A6298" s="519" t="s">
        <v>4368</v>
      </c>
      <c r="B6298" s="14">
        <v>4.8499999999999996</v>
      </c>
      <c r="C6298" s="240" t="s">
        <v>44</v>
      </c>
      <c r="D6298" s="240" t="s">
        <v>13</v>
      </c>
      <c r="E6298" s="240" t="s">
        <v>22</v>
      </c>
      <c r="F6298" s="240" t="s">
        <v>45</v>
      </c>
      <c r="G6298" s="240" t="s">
        <v>46</v>
      </c>
      <c r="H6298" s="16">
        <v>51501</v>
      </c>
      <c r="I6298" s="82"/>
    </row>
    <row r="6299" spans="1:9">
      <c r="A6299" s="519" t="s">
        <v>4368</v>
      </c>
      <c r="B6299" s="14">
        <v>4.8499999999999996</v>
      </c>
      <c r="C6299" s="240" t="s">
        <v>44</v>
      </c>
      <c r="D6299" s="240" t="s">
        <v>13</v>
      </c>
      <c r="E6299" s="240" t="s">
        <v>22</v>
      </c>
      <c r="F6299" s="240" t="s">
        <v>45</v>
      </c>
      <c r="G6299" s="240" t="s">
        <v>46</v>
      </c>
      <c r="H6299" s="16">
        <v>51501</v>
      </c>
      <c r="I6299" s="82"/>
    </row>
    <row r="6300" spans="1:9">
      <c r="A6300" s="519" t="s">
        <v>4368</v>
      </c>
      <c r="B6300" s="14">
        <v>4.8499999999999996</v>
      </c>
      <c r="C6300" s="240" t="s">
        <v>44</v>
      </c>
      <c r="D6300" s="240" t="s">
        <v>13</v>
      </c>
      <c r="E6300" s="240" t="s">
        <v>22</v>
      </c>
      <c r="F6300" s="240" t="s">
        <v>45</v>
      </c>
      <c r="G6300" s="240" t="s">
        <v>46</v>
      </c>
      <c r="H6300" s="16">
        <v>51501</v>
      </c>
      <c r="I6300" s="82"/>
    </row>
    <row r="6301" spans="1:9">
      <c r="A6301" s="519" t="s">
        <v>4368</v>
      </c>
      <c r="B6301" s="14">
        <v>4.8499999999999996</v>
      </c>
      <c r="C6301" s="240" t="s">
        <v>44</v>
      </c>
      <c r="D6301" s="240" t="s">
        <v>13</v>
      </c>
      <c r="E6301" s="240" t="s">
        <v>22</v>
      </c>
      <c r="F6301" s="240" t="s">
        <v>45</v>
      </c>
      <c r="G6301" s="240" t="s">
        <v>46</v>
      </c>
      <c r="H6301" s="16">
        <v>51501</v>
      </c>
      <c r="I6301" s="82"/>
    </row>
    <row r="6302" spans="1:9" ht="21" customHeight="1">
      <c r="A6302" s="519" t="s">
        <v>2059</v>
      </c>
      <c r="B6302" s="14">
        <v>8.14</v>
      </c>
      <c r="C6302" s="240" t="s">
        <v>44</v>
      </c>
      <c r="D6302" s="240" t="s">
        <v>13</v>
      </c>
      <c r="E6302" s="240" t="s">
        <v>22</v>
      </c>
      <c r="F6302" s="240" t="s">
        <v>45</v>
      </c>
      <c r="G6302" s="240" t="s">
        <v>46</v>
      </c>
      <c r="H6302" s="16">
        <v>51501</v>
      </c>
      <c r="I6302" s="82"/>
    </row>
    <row r="6303" spans="1:9" ht="21" customHeight="1">
      <c r="A6303" s="519" t="s">
        <v>2060</v>
      </c>
      <c r="B6303" s="14">
        <v>8.66</v>
      </c>
      <c r="C6303" s="240" t="s">
        <v>44</v>
      </c>
      <c r="D6303" s="240" t="s">
        <v>13</v>
      </c>
      <c r="E6303" s="240" t="s">
        <v>22</v>
      </c>
      <c r="F6303" s="240" t="s">
        <v>45</v>
      </c>
      <c r="G6303" s="240" t="s">
        <v>46</v>
      </c>
      <c r="H6303" s="16">
        <v>51501</v>
      </c>
      <c r="I6303" s="82"/>
    </row>
    <row r="6304" spans="1:9" ht="23.25" customHeight="1">
      <c r="A6304" s="519" t="s">
        <v>2060</v>
      </c>
      <c r="B6304" s="14">
        <v>8.66</v>
      </c>
      <c r="C6304" s="240" t="s">
        <v>44</v>
      </c>
      <c r="D6304" s="240" t="s">
        <v>13</v>
      </c>
      <c r="E6304" s="240" t="s">
        <v>22</v>
      </c>
      <c r="F6304" s="240" t="s">
        <v>45</v>
      </c>
      <c r="G6304" s="240" t="s">
        <v>46</v>
      </c>
      <c r="H6304" s="16">
        <v>51501</v>
      </c>
      <c r="I6304" s="82"/>
    </row>
    <row r="6305" spans="1:9" ht="21.75" customHeight="1">
      <c r="A6305" s="519" t="s">
        <v>2060</v>
      </c>
      <c r="B6305" s="14">
        <v>8.66</v>
      </c>
      <c r="C6305" s="240" t="s">
        <v>44</v>
      </c>
      <c r="D6305" s="240" t="s">
        <v>13</v>
      </c>
      <c r="E6305" s="240" t="s">
        <v>22</v>
      </c>
      <c r="F6305" s="240" t="s">
        <v>45</v>
      </c>
      <c r="G6305" s="240" t="s">
        <v>46</v>
      </c>
      <c r="H6305" s="16">
        <v>51501</v>
      </c>
      <c r="I6305" s="82"/>
    </row>
    <row r="6306" spans="1:9" ht="21.75" customHeight="1">
      <c r="A6306" s="519" t="s">
        <v>2060</v>
      </c>
      <c r="B6306" s="14">
        <v>8.51</v>
      </c>
      <c r="C6306" s="241">
        <v>1</v>
      </c>
      <c r="D6306" s="240" t="s">
        <v>13</v>
      </c>
      <c r="E6306" s="240" t="s">
        <v>22</v>
      </c>
      <c r="F6306" s="240" t="s">
        <v>45</v>
      </c>
      <c r="G6306" s="240" t="s">
        <v>46</v>
      </c>
      <c r="H6306" s="16">
        <v>51501</v>
      </c>
      <c r="I6306" s="82"/>
    </row>
    <row r="6307" spans="1:9" ht="21.75" customHeight="1">
      <c r="A6307" s="519" t="s">
        <v>2061</v>
      </c>
      <c r="B6307" s="14">
        <v>7.87</v>
      </c>
      <c r="C6307" s="240" t="s">
        <v>44</v>
      </c>
      <c r="D6307" s="240" t="s">
        <v>13</v>
      </c>
      <c r="E6307" s="240" t="s">
        <v>22</v>
      </c>
      <c r="F6307" s="240" t="s">
        <v>45</v>
      </c>
      <c r="G6307" s="240" t="s">
        <v>46</v>
      </c>
      <c r="H6307" s="16">
        <v>51501</v>
      </c>
      <c r="I6307" s="82"/>
    </row>
    <row r="6308" spans="1:9" ht="21.75" customHeight="1">
      <c r="A6308" s="519" t="s">
        <v>2061</v>
      </c>
      <c r="B6308" s="14">
        <v>7.87</v>
      </c>
      <c r="C6308" s="240" t="s">
        <v>44</v>
      </c>
      <c r="D6308" s="240" t="s">
        <v>13</v>
      </c>
      <c r="E6308" s="240" t="s">
        <v>22</v>
      </c>
      <c r="F6308" s="240" t="s">
        <v>45</v>
      </c>
      <c r="G6308" s="240" t="s">
        <v>46</v>
      </c>
      <c r="H6308" s="16">
        <v>51501</v>
      </c>
      <c r="I6308" s="82"/>
    </row>
    <row r="6309" spans="1:9" ht="21.75" customHeight="1">
      <c r="A6309" s="519" t="s">
        <v>2061</v>
      </c>
      <c r="B6309" s="14">
        <v>7.87</v>
      </c>
      <c r="C6309" s="241">
        <v>1</v>
      </c>
      <c r="D6309" s="240" t="s">
        <v>13</v>
      </c>
      <c r="E6309" s="240" t="s">
        <v>22</v>
      </c>
      <c r="F6309" s="240" t="s">
        <v>45</v>
      </c>
      <c r="G6309" s="240" t="s">
        <v>46</v>
      </c>
      <c r="H6309" s="16">
        <v>51501</v>
      </c>
      <c r="I6309" s="82"/>
    </row>
    <row r="6310" spans="1:9" ht="21.75" customHeight="1">
      <c r="A6310" s="519" t="s">
        <v>2061</v>
      </c>
      <c r="B6310" s="14">
        <v>7.87</v>
      </c>
      <c r="C6310" s="240" t="s">
        <v>44</v>
      </c>
      <c r="D6310" s="240" t="s">
        <v>13</v>
      </c>
      <c r="E6310" s="240" t="s">
        <v>22</v>
      </c>
      <c r="F6310" s="240" t="s">
        <v>45</v>
      </c>
      <c r="G6310" s="240" t="s">
        <v>46</v>
      </c>
      <c r="H6310" s="16">
        <v>51501</v>
      </c>
      <c r="I6310" s="82"/>
    </row>
    <row r="6311" spans="1:9" ht="21.75" customHeight="1">
      <c r="A6311" s="519" t="s">
        <v>2061</v>
      </c>
      <c r="B6311" s="14">
        <v>7.87</v>
      </c>
      <c r="C6311" s="240" t="s">
        <v>44</v>
      </c>
      <c r="D6311" s="240" t="s">
        <v>13</v>
      </c>
      <c r="E6311" s="240" t="s">
        <v>22</v>
      </c>
      <c r="F6311" s="240" t="s">
        <v>45</v>
      </c>
      <c r="G6311" s="240" t="s">
        <v>46</v>
      </c>
      <c r="H6311" s="16">
        <v>51501</v>
      </c>
      <c r="I6311" s="82"/>
    </row>
    <row r="6312" spans="1:9" ht="22.5" customHeight="1">
      <c r="A6312" s="519" t="s">
        <v>2061</v>
      </c>
      <c r="B6312" s="14">
        <v>7.87</v>
      </c>
      <c r="C6312" s="240" t="s">
        <v>44</v>
      </c>
      <c r="D6312" s="240" t="s">
        <v>13</v>
      </c>
      <c r="E6312" s="240" t="s">
        <v>22</v>
      </c>
      <c r="F6312" s="240" t="s">
        <v>45</v>
      </c>
      <c r="G6312" s="240" t="s">
        <v>46</v>
      </c>
      <c r="H6312" s="16">
        <v>51501</v>
      </c>
      <c r="I6312" s="82"/>
    </row>
    <row r="6313" spans="1:9" ht="22.5" customHeight="1">
      <c r="A6313" s="519" t="s">
        <v>2062</v>
      </c>
      <c r="B6313" s="14">
        <v>7.87</v>
      </c>
      <c r="C6313" s="241">
        <v>1</v>
      </c>
      <c r="D6313" s="240" t="s">
        <v>13</v>
      </c>
      <c r="E6313" s="240" t="s">
        <v>22</v>
      </c>
      <c r="F6313" s="240" t="s">
        <v>45</v>
      </c>
      <c r="G6313" s="240" t="s">
        <v>46</v>
      </c>
      <c r="H6313" s="16">
        <v>51501</v>
      </c>
      <c r="I6313" s="82"/>
    </row>
    <row r="6314" spans="1:9" ht="22.5" customHeight="1">
      <c r="A6314" s="519" t="s">
        <v>2062</v>
      </c>
      <c r="B6314" s="14">
        <v>7.87</v>
      </c>
      <c r="C6314" s="240" t="s">
        <v>44</v>
      </c>
      <c r="D6314" s="240" t="s">
        <v>13</v>
      </c>
      <c r="E6314" s="240" t="s">
        <v>22</v>
      </c>
      <c r="F6314" s="240" t="s">
        <v>45</v>
      </c>
      <c r="G6314" s="240" t="s">
        <v>46</v>
      </c>
      <c r="H6314" s="16">
        <v>51501</v>
      </c>
      <c r="I6314" s="82"/>
    </row>
    <row r="6315" spans="1:9" ht="22.5" customHeight="1">
      <c r="A6315" s="519" t="s">
        <v>2063</v>
      </c>
      <c r="B6315" s="14">
        <v>6.94</v>
      </c>
      <c r="C6315" s="241">
        <v>1</v>
      </c>
      <c r="D6315" s="240" t="s">
        <v>13</v>
      </c>
      <c r="E6315" s="240" t="s">
        <v>22</v>
      </c>
      <c r="F6315" s="240" t="s">
        <v>45</v>
      </c>
      <c r="G6315" s="240" t="s">
        <v>46</v>
      </c>
      <c r="H6315" s="16">
        <v>51501</v>
      </c>
      <c r="I6315" s="82"/>
    </row>
    <row r="6316" spans="1:9" ht="22.5" customHeight="1">
      <c r="A6316" s="519" t="s">
        <v>2063</v>
      </c>
      <c r="B6316" s="14">
        <v>6.94</v>
      </c>
      <c r="C6316" s="241">
        <v>1</v>
      </c>
      <c r="D6316" s="240" t="s">
        <v>13</v>
      </c>
      <c r="E6316" s="240" t="s">
        <v>22</v>
      </c>
      <c r="F6316" s="240" t="s">
        <v>45</v>
      </c>
      <c r="G6316" s="240" t="s">
        <v>46</v>
      </c>
      <c r="H6316" s="16">
        <v>51501</v>
      </c>
      <c r="I6316" s="82"/>
    </row>
    <row r="6317" spans="1:9" ht="24.75" customHeight="1">
      <c r="A6317" s="519" t="s">
        <v>2063</v>
      </c>
      <c r="B6317" s="14">
        <v>6.94</v>
      </c>
      <c r="C6317" s="240" t="s">
        <v>44</v>
      </c>
      <c r="D6317" s="240" t="s">
        <v>13</v>
      </c>
      <c r="E6317" s="240" t="s">
        <v>22</v>
      </c>
      <c r="F6317" s="240" t="s">
        <v>45</v>
      </c>
      <c r="G6317" s="240" t="s">
        <v>46</v>
      </c>
      <c r="H6317" s="16">
        <v>51501</v>
      </c>
      <c r="I6317" s="82"/>
    </row>
    <row r="6318" spans="1:9" ht="21.75" customHeight="1">
      <c r="A6318" s="519" t="s">
        <v>2064</v>
      </c>
      <c r="B6318" s="14">
        <v>6.01</v>
      </c>
      <c r="C6318" s="240" t="s">
        <v>44</v>
      </c>
      <c r="D6318" s="240" t="s">
        <v>13</v>
      </c>
      <c r="E6318" s="240" t="s">
        <v>22</v>
      </c>
      <c r="F6318" s="240" t="s">
        <v>45</v>
      </c>
      <c r="G6318" s="240" t="s">
        <v>46</v>
      </c>
      <c r="H6318" s="16">
        <v>51501</v>
      </c>
      <c r="I6318" s="82"/>
    </row>
    <row r="6319" spans="1:9" ht="21.75" customHeight="1">
      <c r="A6319" s="519" t="s">
        <v>2064</v>
      </c>
      <c r="B6319" s="14">
        <v>6.01</v>
      </c>
      <c r="C6319" s="240" t="s">
        <v>44</v>
      </c>
      <c r="D6319" s="240" t="s">
        <v>13</v>
      </c>
      <c r="E6319" s="240" t="s">
        <v>22</v>
      </c>
      <c r="F6319" s="240" t="s">
        <v>45</v>
      </c>
      <c r="G6319" s="240" t="s">
        <v>46</v>
      </c>
      <c r="H6319" s="16">
        <v>51501</v>
      </c>
      <c r="I6319" s="82"/>
    </row>
    <row r="6320" spans="1:9" ht="21.75" customHeight="1">
      <c r="A6320" s="519" t="s">
        <v>2064</v>
      </c>
      <c r="B6320" s="14">
        <v>6.01</v>
      </c>
      <c r="C6320" s="240" t="s">
        <v>44</v>
      </c>
      <c r="D6320" s="240" t="s">
        <v>13</v>
      </c>
      <c r="E6320" s="240" t="s">
        <v>22</v>
      </c>
      <c r="F6320" s="240" t="s">
        <v>45</v>
      </c>
      <c r="G6320" s="240" t="s">
        <v>46</v>
      </c>
      <c r="H6320" s="16">
        <v>51501</v>
      </c>
      <c r="I6320" s="82"/>
    </row>
    <row r="6321" spans="1:9" ht="21.75" customHeight="1">
      <c r="A6321" s="519" t="s">
        <v>2065</v>
      </c>
      <c r="B6321" s="14">
        <v>4.8499999999999996</v>
      </c>
      <c r="C6321" s="240" t="s">
        <v>44</v>
      </c>
      <c r="D6321" s="240" t="s">
        <v>13</v>
      </c>
      <c r="E6321" s="240" t="s">
        <v>22</v>
      </c>
      <c r="F6321" s="240" t="s">
        <v>45</v>
      </c>
      <c r="G6321" s="240" t="s">
        <v>46</v>
      </c>
      <c r="H6321" s="16">
        <v>51501</v>
      </c>
      <c r="I6321" s="82"/>
    </row>
    <row r="6322" spans="1:9" ht="22.5" customHeight="1">
      <c r="A6322" s="519" t="s">
        <v>2065</v>
      </c>
      <c r="B6322" s="14">
        <v>4.8499999999999996</v>
      </c>
      <c r="C6322" s="240" t="s">
        <v>44</v>
      </c>
      <c r="D6322" s="240" t="s">
        <v>13</v>
      </c>
      <c r="E6322" s="240" t="s">
        <v>22</v>
      </c>
      <c r="F6322" s="240" t="s">
        <v>45</v>
      </c>
      <c r="G6322" s="240" t="s">
        <v>46</v>
      </c>
      <c r="H6322" s="16">
        <v>51501</v>
      </c>
      <c r="I6322" s="82"/>
    </row>
    <row r="6323" spans="1:9" ht="22.5" customHeight="1">
      <c r="A6323" s="519" t="s">
        <v>2065</v>
      </c>
      <c r="B6323" s="14">
        <v>4.8499999999999996</v>
      </c>
      <c r="C6323" s="240" t="s">
        <v>44</v>
      </c>
      <c r="D6323" s="240" t="s">
        <v>13</v>
      </c>
      <c r="E6323" s="240" t="s">
        <v>22</v>
      </c>
      <c r="F6323" s="240" t="s">
        <v>45</v>
      </c>
      <c r="G6323" s="240" t="s">
        <v>46</v>
      </c>
      <c r="H6323" s="16">
        <v>51501</v>
      </c>
      <c r="I6323" s="82"/>
    </row>
    <row r="6324" spans="1:9" ht="22.5" customHeight="1">
      <c r="A6324" s="519" t="s">
        <v>2065</v>
      </c>
      <c r="B6324" s="14">
        <v>4.8499999999999996</v>
      </c>
      <c r="C6324" s="240" t="s">
        <v>44</v>
      </c>
      <c r="D6324" s="240" t="s">
        <v>13</v>
      </c>
      <c r="E6324" s="240" t="s">
        <v>22</v>
      </c>
      <c r="F6324" s="240" t="s">
        <v>45</v>
      </c>
      <c r="G6324" s="240" t="s">
        <v>46</v>
      </c>
      <c r="H6324" s="16">
        <v>51501</v>
      </c>
      <c r="I6324" s="82"/>
    </row>
    <row r="6325" spans="1:9" ht="22.5" customHeight="1">
      <c r="A6325" s="519" t="s">
        <v>2065</v>
      </c>
      <c r="B6325" s="14">
        <v>4.8499999999999996</v>
      </c>
      <c r="C6325" s="240" t="s">
        <v>44</v>
      </c>
      <c r="D6325" s="240" t="s">
        <v>13</v>
      </c>
      <c r="E6325" s="240" t="s">
        <v>22</v>
      </c>
      <c r="F6325" s="240" t="s">
        <v>45</v>
      </c>
      <c r="G6325" s="240" t="s">
        <v>46</v>
      </c>
      <c r="H6325" s="16">
        <v>51501</v>
      </c>
      <c r="I6325" s="82"/>
    </row>
    <row r="6326" spans="1:9" ht="22.5" customHeight="1">
      <c r="A6326" s="519" t="s">
        <v>2063</v>
      </c>
      <c r="B6326" s="14">
        <v>6.36</v>
      </c>
      <c r="C6326" s="240" t="s">
        <v>44</v>
      </c>
      <c r="D6326" s="240" t="s">
        <v>13</v>
      </c>
      <c r="E6326" s="240" t="s">
        <v>22</v>
      </c>
      <c r="F6326" s="240" t="s">
        <v>45</v>
      </c>
      <c r="G6326" s="240" t="s">
        <v>46</v>
      </c>
      <c r="H6326" s="16">
        <v>51501</v>
      </c>
      <c r="I6326" s="82"/>
    </row>
    <row r="6327" spans="1:9" ht="22.5" customHeight="1">
      <c r="A6327" s="519" t="s">
        <v>2065</v>
      </c>
      <c r="B6327" s="14">
        <v>4.8499999999999996</v>
      </c>
      <c r="C6327" s="240" t="s">
        <v>44</v>
      </c>
      <c r="D6327" s="240" t="s">
        <v>13</v>
      </c>
      <c r="E6327" s="240" t="s">
        <v>22</v>
      </c>
      <c r="F6327" s="240" t="s">
        <v>45</v>
      </c>
      <c r="G6327" s="240" t="s">
        <v>46</v>
      </c>
      <c r="H6327" s="16">
        <v>51501</v>
      </c>
      <c r="I6327" s="82"/>
    </row>
    <row r="6328" spans="1:9" ht="22.5" customHeight="1">
      <c r="A6328" s="519" t="s">
        <v>2063</v>
      </c>
      <c r="B6328" s="14">
        <v>6.94</v>
      </c>
      <c r="C6328" s="240" t="s">
        <v>44</v>
      </c>
      <c r="D6328" s="240" t="s">
        <v>13</v>
      </c>
      <c r="E6328" s="240" t="s">
        <v>22</v>
      </c>
      <c r="F6328" s="240" t="s">
        <v>45</v>
      </c>
      <c r="G6328" s="240" t="s">
        <v>46</v>
      </c>
      <c r="H6328" s="16">
        <v>51501</v>
      </c>
      <c r="I6328" s="82"/>
    </row>
    <row r="6329" spans="1:9" ht="22.5" customHeight="1">
      <c r="A6329" s="519" t="s">
        <v>2066</v>
      </c>
      <c r="B6329" s="14">
        <v>4.8499999999999996</v>
      </c>
      <c r="C6329" s="240" t="s">
        <v>44</v>
      </c>
      <c r="D6329" s="240" t="s">
        <v>13</v>
      </c>
      <c r="E6329" s="240" t="s">
        <v>22</v>
      </c>
      <c r="F6329" s="240" t="s">
        <v>45</v>
      </c>
      <c r="G6329" s="240" t="s">
        <v>46</v>
      </c>
      <c r="H6329" s="16">
        <v>51501</v>
      </c>
      <c r="I6329" s="82"/>
    </row>
    <row r="6330" spans="1:9" ht="22.5" customHeight="1">
      <c r="A6330" s="519" t="s">
        <v>4369</v>
      </c>
      <c r="B6330" s="14">
        <v>7.87</v>
      </c>
      <c r="C6330" s="240" t="s">
        <v>44</v>
      </c>
      <c r="D6330" s="240" t="s">
        <v>13</v>
      </c>
      <c r="E6330" s="240" t="s">
        <v>22</v>
      </c>
      <c r="F6330" s="240" t="s">
        <v>45</v>
      </c>
      <c r="G6330" s="240" t="s">
        <v>46</v>
      </c>
      <c r="H6330" s="16">
        <v>51501</v>
      </c>
      <c r="I6330" s="82"/>
    </row>
    <row r="6331" spans="1:9" ht="25.5" customHeight="1">
      <c r="A6331" s="519" t="s">
        <v>2067</v>
      </c>
      <c r="B6331" s="14">
        <v>9.01</v>
      </c>
      <c r="C6331" s="240" t="s">
        <v>44</v>
      </c>
      <c r="D6331" s="240" t="s">
        <v>13</v>
      </c>
      <c r="E6331" s="240" t="s">
        <v>22</v>
      </c>
      <c r="F6331" s="240" t="s">
        <v>45</v>
      </c>
      <c r="G6331" s="240" t="s">
        <v>46</v>
      </c>
      <c r="H6331" s="16">
        <v>51501</v>
      </c>
      <c r="I6331" s="82"/>
    </row>
    <row r="6332" spans="1:9">
      <c r="A6332" s="519" t="s">
        <v>2068</v>
      </c>
      <c r="B6332" s="14">
        <v>6.36</v>
      </c>
      <c r="C6332" s="240" t="s">
        <v>44</v>
      </c>
      <c r="D6332" s="240" t="s">
        <v>13</v>
      </c>
      <c r="E6332" s="240" t="s">
        <v>22</v>
      </c>
      <c r="F6332" s="240" t="s">
        <v>45</v>
      </c>
      <c r="G6332" s="240" t="s">
        <v>46</v>
      </c>
      <c r="H6332" s="16">
        <v>51501</v>
      </c>
      <c r="I6332" s="82"/>
    </row>
    <row r="6333" spans="1:9" ht="15" customHeight="1">
      <c r="A6333" s="519" t="s">
        <v>2068</v>
      </c>
      <c r="B6333" s="14">
        <v>6.94</v>
      </c>
      <c r="C6333" s="240" t="s">
        <v>44</v>
      </c>
      <c r="D6333" s="240" t="s">
        <v>13</v>
      </c>
      <c r="E6333" s="240" t="s">
        <v>22</v>
      </c>
      <c r="F6333" s="240" t="s">
        <v>45</v>
      </c>
      <c r="G6333" s="240" t="s">
        <v>46</v>
      </c>
      <c r="H6333" s="16">
        <v>51501</v>
      </c>
      <c r="I6333" s="82"/>
    </row>
    <row r="6334" spans="1:9" ht="25.5">
      <c r="A6334" s="519" t="s">
        <v>2069</v>
      </c>
      <c r="B6334" s="14">
        <v>5.43</v>
      </c>
      <c r="C6334" s="240" t="s">
        <v>44</v>
      </c>
      <c r="D6334" s="240" t="s">
        <v>13</v>
      </c>
      <c r="E6334" s="240" t="s">
        <v>22</v>
      </c>
      <c r="F6334" s="240" t="s">
        <v>45</v>
      </c>
      <c r="G6334" s="240" t="s">
        <v>46</v>
      </c>
      <c r="H6334" s="16">
        <v>51501</v>
      </c>
      <c r="I6334" s="82"/>
    </row>
    <row r="6335" spans="1:9" ht="16.5" customHeight="1">
      <c r="A6335" s="519" t="s">
        <v>4370</v>
      </c>
      <c r="B6335" s="14">
        <v>8.14</v>
      </c>
      <c r="C6335" s="240" t="s">
        <v>44</v>
      </c>
      <c r="D6335" s="240" t="s">
        <v>13</v>
      </c>
      <c r="E6335" s="240" t="s">
        <v>22</v>
      </c>
      <c r="F6335" s="240" t="s">
        <v>45</v>
      </c>
      <c r="G6335" s="240" t="s">
        <v>46</v>
      </c>
      <c r="H6335" s="16">
        <v>51501</v>
      </c>
      <c r="I6335" s="82"/>
    </row>
    <row r="6336" spans="1:9">
      <c r="A6336" s="519" t="s">
        <v>4371</v>
      </c>
      <c r="B6336" s="14">
        <v>9.5299999999999994</v>
      </c>
      <c r="C6336" s="240" t="s">
        <v>44</v>
      </c>
      <c r="D6336" s="240" t="s">
        <v>13</v>
      </c>
      <c r="E6336" s="240" t="s">
        <v>22</v>
      </c>
      <c r="F6336" s="240" t="s">
        <v>45</v>
      </c>
      <c r="G6336" s="240" t="s">
        <v>46</v>
      </c>
      <c r="H6336" s="16">
        <v>51501</v>
      </c>
      <c r="I6336" s="82"/>
    </row>
    <row r="6337" spans="1:9">
      <c r="A6337" s="519" t="s">
        <v>2070</v>
      </c>
      <c r="B6337" s="14">
        <v>8.69</v>
      </c>
      <c r="C6337" s="240" t="s">
        <v>44</v>
      </c>
      <c r="D6337" s="240" t="s">
        <v>13</v>
      </c>
      <c r="E6337" s="240" t="s">
        <v>22</v>
      </c>
      <c r="F6337" s="240" t="s">
        <v>45</v>
      </c>
      <c r="G6337" s="240" t="s">
        <v>46</v>
      </c>
      <c r="H6337" s="16">
        <v>51501</v>
      </c>
      <c r="I6337" s="82"/>
    </row>
    <row r="6338" spans="1:9" ht="22.5" customHeight="1">
      <c r="A6338" s="519" t="s">
        <v>2071</v>
      </c>
      <c r="B6338" s="14">
        <v>6.94</v>
      </c>
      <c r="C6338" s="240" t="s">
        <v>44</v>
      </c>
      <c r="D6338" s="240" t="s">
        <v>13</v>
      </c>
      <c r="E6338" s="240" t="s">
        <v>22</v>
      </c>
      <c r="F6338" s="240" t="s">
        <v>45</v>
      </c>
      <c r="G6338" s="240" t="s">
        <v>46</v>
      </c>
      <c r="H6338" s="16">
        <v>51501</v>
      </c>
      <c r="I6338" s="82"/>
    </row>
    <row r="6339" spans="1:9" ht="16.5" customHeight="1">
      <c r="A6339" s="519" t="s">
        <v>2072</v>
      </c>
      <c r="B6339" s="14">
        <v>8.69</v>
      </c>
      <c r="C6339" s="241">
        <v>1</v>
      </c>
      <c r="D6339" s="240" t="s">
        <v>13</v>
      </c>
      <c r="E6339" s="240" t="s">
        <v>22</v>
      </c>
      <c r="F6339" s="240" t="s">
        <v>45</v>
      </c>
      <c r="G6339" s="240" t="s">
        <v>46</v>
      </c>
      <c r="H6339" s="16">
        <v>51501</v>
      </c>
      <c r="I6339" s="82"/>
    </row>
    <row r="6340" spans="1:9" ht="25.5">
      <c r="A6340" s="519" t="s">
        <v>2073</v>
      </c>
      <c r="B6340" s="14">
        <v>10.17</v>
      </c>
      <c r="C6340" s="241">
        <v>1</v>
      </c>
      <c r="D6340" s="240" t="s">
        <v>13</v>
      </c>
      <c r="E6340" s="240" t="s">
        <v>22</v>
      </c>
      <c r="F6340" s="240" t="s">
        <v>45</v>
      </c>
      <c r="G6340" s="240" t="s">
        <v>46</v>
      </c>
      <c r="H6340" s="16">
        <v>51501</v>
      </c>
      <c r="I6340" s="82"/>
    </row>
    <row r="6341" spans="1:9" ht="22.5" customHeight="1">
      <c r="A6341" s="519" t="s">
        <v>2074</v>
      </c>
      <c r="B6341" s="14">
        <v>8.14</v>
      </c>
      <c r="C6341" s="241">
        <v>1</v>
      </c>
      <c r="D6341" s="240" t="s">
        <v>13</v>
      </c>
      <c r="E6341" s="240" t="s">
        <v>22</v>
      </c>
      <c r="F6341" s="240" t="s">
        <v>45</v>
      </c>
      <c r="G6341" s="240" t="s">
        <v>46</v>
      </c>
      <c r="H6341" s="16">
        <v>51501</v>
      </c>
      <c r="I6341" s="82"/>
    </row>
    <row r="6342" spans="1:9">
      <c r="A6342" s="519" t="s">
        <v>4372</v>
      </c>
      <c r="B6342" s="14">
        <v>6.01</v>
      </c>
      <c r="C6342" s="240" t="s">
        <v>44</v>
      </c>
      <c r="D6342" s="240" t="s">
        <v>13</v>
      </c>
      <c r="E6342" s="240" t="s">
        <v>22</v>
      </c>
      <c r="F6342" s="240" t="s">
        <v>45</v>
      </c>
      <c r="G6342" s="240" t="s">
        <v>46</v>
      </c>
      <c r="H6342" s="16">
        <v>51501</v>
      </c>
      <c r="I6342" s="82"/>
    </row>
    <row r="6343" spans="1:9">
      <c r="A6343" s="520" t="s">
        <v>2075</v>
      </c>
      <c r="B6343" s="14">
        <v>7.95</v>
      </c>
      <c r="C6343" s="241">
        <v>1</v>
      </c>
      <c r="D6343" s="240" t="s">
        <v>13</v>
      </c>
      <c r="E6343" s="240" t="s">
        <v>22</v>
      </c>
      <c r="F6343" s="240" t="s">
        <v>45</v>
      </c>
      <c r="G6343" s="240" t="s">
        <v>46</v>
      </c>
      <c r="H6343" s="16">
        <v>51501</v>
      </c>
      <c r="I6343" s="82"/>
    </row>
    <row r="6344" spans="1:9">
      <c r="A6344" s="520" t="s">
        <v>2076</v>
      </c>
      <c r="B6344" s="14">
        <v>5.81</v>
      </c>
      <c r="C6344" s="241">
        <v>1</v>
      </c>
      <c r="D6344" s="240" t="s">
        <v>13</v>
      </c>
      <c r="E6344" s="240" t="s">
        <v>22</v>
      </c>
      <c r="F6344" s="240" t="s">
        <v>45</v>
      </c>
      <c r="G6344" s="240" t="s">
        <v>46</v>
      </c>
      <c r="H6344" s="16">
        <v>51501</v>
      </c>
      <c r="I6344" s="82"/>
    </row>
    <row r="6345" spans="1:9" ht="17.25" customHeight="1">
      <c r="A6345" s="519" t="s">
        <v>4373</v>
      </c>
      <c r="B6345" s="14">
        <v>6.94</v>
      </c>
      <c r="C6345" s="241">
        <v>1</v>
      </c>
      <c r="D6345" s="240" t="s">
        <v>13</v>
      </c>
      <c r="E6345" s="240" t="s">
        <v>22</v>
      </c>
      <c r="F6345" s="240" t="s">
        <v>45</v>
      </c>
      <c r="G6345" s="240" t="s">
        <v>46</v>
      </c>
      <c r="H6345" s="16">
        <v>51501</v>
      </c>
      <c r="I6345" s="82"/>
    </row>
    <row r="6346" spans="1:9" ht="25.5">
      <c r="A6346" s="519" t="s">
        <v>4374</v>
      </c>
      <c r="B6346" s="14">
        <v>4.8499999999999996</v>
      </c>
      <c r="C6346" s="241">
        <v>1</v>
      </c>
      <c r="D6346" s="240" t="s">
        <v>13</v>
      </c>
      <c r="E6346" s="240" t="s">
        <v>22</v>
      </c>
      <c r="F6346" s="240" t="s">
        <v>45</v>
      </c>
      <c r="G6346" s="240" t="s">
        <v>46</v>
      </c>
      <c r="H6346" s="16">
        <v>51501</v>
      </c>
      <c r="I6346" s="83">
        <f>B6251+B6255+B6256+B6257+B6258+B6261+B6259+B6262+B6263+B6265+B6267+B6268+B6269+B6271+B6272+B6273+B6275+B6276+B6277+B6280+B6281+B6282+B6283+B6284+B6285+B6286+B6304+B6305+B6306+B6308+B6309+B6310+B6311+B6312+B6313+B6314+B6315+B6316+B6317+B6318+B6320+B6327+B6328+B6330+B6331+B6332+B6337+B6338+B6339+B6341+B6342+B6346+B6254+B6260+B6266+B6274+B6278+B6279+B6319+B6324+B6335+B6323+B6322+B6321+B6326+B6287+B6288+B6289+B6325+B6290+B6291+B6292+B6302+B6334+B6333+B6340+B6253+B6252+B6303+B6343+B6264+B6270+B6329+B6293+B6294+B6295+B6296+B6297+B6298+B6299+B6300+B6301+B6336+B6344+B6345+B6307</f>
        <v>672.12000000000035</v>
      </c>
    </row>
    <row r="6347" spans="1:9" ht="25.5">
      <c r="A6347" s="521" t="s">
        <v>3984</v>
      </c>
      <c r="B6347" s="251">
        <f>67*125</f>
        <v>8375</v>
      </c>
      <c r="C6347" s="241">
        <v>1</v>
      </c>
      <c r="D6347" s="240" t="s">
        <v>13</v>
      </c>
      <c r="E6347" s="240" t="s">
        <v>22</v>
      </c>
      <c r="F6347" s="240" t="s">
        <v>44</v>
      </c>
      <c r="G6347" s="240" t="s">
        <v>3291</v>
      </c>
      <c r="H6347" s="252" t="s">
        <v>164</v>
      </c>
      <c r="I6347" s="83">
        <f>B6347</f>
        <v>8375</v>
      </c>
    </row>
    <row r="6348" spans="1:9" ht="25.5">
      <c r="A6348" s="521" t="s">
        <v>3821</v>
      </c>
      <c r="B6348" s="251">
        <f>103*60</f>
        <v>6180</v>
      </c>
      <c r="C6348" s="241">
        <v>1</v>
      </c>
      <c r="D6348" s="240" t="s">
        <v>13</v>
      </c>
      <c r="E6348" s="240" t="s">
        <v>22</v>
      </c>
      <c r="F6348" s="240" t="s">
        <v>44</v>
      </c>
      <c r="G6348" s="240" t="s">
        <v>3291</v>
      </c>
      <c r="H6348" s="252" t="s">
        <v>164</v>
      </c>
      <c r="I6348" s="83">
        <f>B6348</f>
        <v>6180</v>
      </c>
    </row>
    <row r="6349" spans="1:9" ht="18" customHeight="1">
      <c r="A6349" s="253" t="s">
        <v>2077</v>
      </c>
      <c r="B6349" s="251">
        <v>2500</v>
      </c>
      <c r="C6349" s="248" t="s">
        <v>44</v>
      </c>
      <c r="D6349" s="248" t="s">
        <v>13</v>
      </c>
      <c r="E6349" s="240" t="s">
        <v>22</v>
      </c>
      <c r="F6349" s="248" t="s">
        <v>45</v>
      </c>
      <c r="G6349" s="248" t="s">
        <v>46</v>
      </c>
      <c r="H6349" s="250" t="s">
        <v>484</v>
      </c>
      <c r="I6349" s="83">
        <f>B6349</f>
        <v>2500</v>
      </c>
    </row>
    <row r="6350" spans="1:9" ht="18" customHeight="1">
      <c r="A6350" s="79" t="s">
        <v>838</v>
      </c>
      <c r="B6350" s="246">
        <v>50</v>
      </c>
      <c r="C6350" s="248" t="s">
        <v>44</v>
      </c>
      <c r="D6350" s="248" t="s">
        <v>13</v>
      </c>
      <c r="E6350" s="240" t="s">
        <v>22</v>
      </c>
      <c r="F6350" s="248" t="s">
        <v>45</v>
      </c>
      <c r="G6350" s="248" t="s">
        <v>46</v>
      </c>
      <c r="H6350" s="250" t="s">
        <v>399</v>
      </c>
      <c r="I6350" s="82"/>
    </row>
    <row r="6351" spans="1:9" ht="15" customHeight="1">
      <c r="A6351" s="79" t="s">
        <v>2078</v>
      </c>
      <c r="B6351" s="246">
        <v>50</v>
      </c>
      <c r="C6351" s="248" t="s">
        <v>44</v>
      </c>
      <c r="D6351" s="248" t="s">
        <v>13</v>
      </c>
      <c r="E6351" s="240" t="s">
        <v>22</v>
      </c>
      <c r="F6351" s="248" t="s">
        <v>45</v>
      </c>
      <c r="G6351" s="248" t="s">
        <v>46</v>
      </c>
      <c r="H6351" s="250" t="s">
        <v>399</v>
      </c>
      <c r="I6351" s="82"/>
    </row>
    <row r="6352" spans="1:9" ht="16.5" customHeight="1">
      <c r="A6352" s="79" t="s">
        <v>2079</v>
      </c>
      <c r="B6352" s="246">
        <v>50</v>
      </c>
      <c r="C6352" s="248" t="s">
        <v>44</v>
      </c>
      <c r="D6352" s="248" t="s">
        <v>13</v>
      </c>
      <c r="E6352" s="240" t="s">
        <v>22</v>
      </c>
      <c r="F6352" s="248" t="s">
        <v>45</v>
      </c>
      <c r="G6352" s="248" t="s">
        <v>46</v>
      </c>
      <c r="H6352" s="250" t="s">
        <v>399</v>
      </c>
      <c r="I6352" s="82"/>
    </row>
    <row r="6353" spans="1:9" ht="15.75" customHeight="1">
      <c r="A6353" s="79" t="s">
        <v>2080</v>
      </c>
      <c r="B6353" s="246">
        <v>1900</v>
      </c>
      <c r="C6353" s="248" t="s">
        <v>44</v>
      </c>
      <c r="D6353" s="248" t="s">
        <v>13</v>
      </c>
      <c r="E6353" s="240" t="s">
        <v>22</v>
      </c>
      <c r="F6353" s="248" t="s">
        <v>45</v>
      </c>
      <c r="G6353" s="248" t="s">
        <v>46</v>
      </c>
      <c r="H6353" s="250" t="s">
        <v>399</v>
      </c>
      <c r="I6353" s="82"/>
    </row>
    <row r="6354" spans="1:9" ht="15" customHeight="1">
      <c r="A6354" s="79" t="s">
        <v>2081</v>
      </c>
      <c r="B6354" s="246">
        <v>2500</v>
      </c>
      <c r="C6354" s="248" t="s">
        <v>44</v>
      </c>
      <c r="D6354" s="248" t="s">
        <v>13</v>
      </c>
      <c r="E6354" s="240" t="s">
        <v>22</v>
      </c>
      <c r="F6354" s="248" t="s">
        <v>45</v>
      </c>
      <c r="G6354" s="248" t="s">
        <v>46</v>
      </c>
      <c r="H6354" s="250" t="s">
        <v>399</v>
      </c>
      <c r="I6354" s="82"/>
    </row>
    <row r="6355" spans="1:9" ht="13.5" customHeight="1">
      <c r="A6355" s="79" t="s">
        <v>2082</v>
      </c>
      <c r="B6355" s="246">
        <v>2500</v>
      </c>
      <c r="C6355" s="248" t="s">
        <v>44</v>
      </c>
      <c r="D6355" s="248" t="s">
        <v>13</v>
      </c>
      <c r="E6355" s="240" t="s">
        <v>22</v>
      </c>
      <c r="F6355" s="248" t="s">
        <v>45</v>
      </c>
      <c r="G6355" s="248" t="s">
        <v>46</v>
      </c>
      <c r="H6355" s="250" t="s">
        <v>399</v>
      </c>
      <c r="I6355" s="82"/>
    </row>
    <row r="6356" spans="1:9" ht="15.75" customHeight="1">
      <c r="A6356" s="79" t="s">
        <v>2083</v>
      </c>
      <c r="B6356" s="246">
        <v>1000</v>
      </c>
      <c r="C6356" s="248" t="s">
        <v>44</v>
      </c>
      <c r="D6356" s="248" t="s">
        <v>13</v>
      </c>
      <c r="E6356" s="240" t="s">
        <v>22</v>
      </c>
      <c r="F6356" s="248" t="s">
        <v>45</v>
      </c>
      <c r="G6356" s="248" t="s">
        <v>46</v>
      </c>
      <c r="H6356" s="250" t="s">
        <v>399</v>
      </c>
      <c r="I6356" s="82"/>
    </row>
    <row r="6357" spans="1:9" ht="18" customHeight="1">
      <c r="A6357" s="79" t="s">
        <v>2084</v>
      </c>
      <c r="B6357" s="246">
        <v>500</v>
      </c>
      <c r="C6357" s="248" t="s">
        <v>44</v>
      </c>
      <c r="D6357" s="248" t="s">
        <v>13</v>
      </c>
      <c r="E6357" s="240" t="s">
        <v>22</v>
      </c>
      <c r="F6357" s="248" t="s">
        <v>45</v>
      </c>
      <c r="G6357" s="248" t="s">
        <v>46</v>
      </c>
      <c r="H6357" s="250" t="s">
        <v>399</v>
      </c>
      <c r="I6357" s="82"/>
    </row>
    <row r="6358" spans="1:9" ht="15.75" customHeight="1">
      <c r="A6358" s="79" t="s">
        <v>2085</v>
      </c>
      <c r="B6358" s="246">
        <v>500</v>
      </c>
      <c r="C6358" s="248" t="s">
        <v>44</v>
      </c>
      <c r="D6358" s="248" t="s">
        <v>13</v>
      </c>
      <c r="E6358" s="240" t="s">
        <v>22</v>
      </c>
      <c r="F6358" s="248" t="s">
        <v>45</v>
      </c>
      <c r="G6358" s="248" t="s">
        <v>46</v>
      </c>
      <c r="H6358" s="250" t="s">
        <v>399</v>
      </c>
      <c r="I6358" s="82"/>
    </row>
    <row r="6359" spans="1:9" ht="13.5" customHeight="1">
      <c r="A6359" s="79" t="s">
        <v>2086</v>
      </c>
      <c r="B6359" s="246">
        <v>50</v>
      </c>
      <c r="C6359" s="248" t="s">
        <v>44</v>
      </c>
      <c r="D6359" s="248" t="s">
        <v>13</v>
      </c>
      <c r="E6359" s="240" t="s">
        <v>22</v>
      </c>
      <c r="F6359" s="248" t="s">
        <v>45</v>
      </c>
      <c r="G6359" s="248" t="s">
        <v>46</v>
      </c>
      <c r="H6359" s="250" t="s">
        <v>399</v>
      </c>
      <c r="I6359" s="83">
        <f>B6359+B6358+B6357+B6356+B6355+B6354+B6353+B6352+B6351+B6350</f>
        <v>9100</v>
      </c>
    </row>
    <row r="6360" spans="1:9">
      <c r="A6360" s="79" t="s">
        <v>1247</v>
      </c>
      <c r="B6360" s="246">
        <v>25</v>
      </c>
      <c r="C6360" s="248" t="s">
        <v>44</v>
      </c>
      <c r="D6360" s="248" t="s">
        <v>13</v>
      </c>
      <c r="E6360" s="240" t="s">
        <v>22</v>
      </c>
      <c r="F6360" s="248" t="s">
        <v>45</v>
      </c>
      <c r="G6360" s="248" t="s">
        <v>46</v>
      </c>
      <c r="H6360" s="250" t="s">
        <v>170</v>
      </c>
      <c r="I6360" s="82"/>
    </row>
    <row r="6361" spans="1:9">
      <c r="A6361" s="79" t="s">
        <v>2087</v>
      </c>
      <c r="B6361" s="246">
        <v>200</v>
      </c>
      <c r="C6361" s="248" t="s">
        <v>44</v>
      </c>
      <c r="D6361" s="248" t="s">
        <v>13</v>
      </c>
      <c r="E6361" s="240" t="s">
        <v>22</v>
      </c>
      <c r="F6361" s="248" t="s">
        <v>45</v>
      </c>
      <c r="G6361" s="248" t="s">
        <v>46</v>
      </c>
      <c r="H6361" s="250" t="s">
        <v>170</v>
      </c>
      <c r="I6361" s="82"/>
    </row>
    <row r="6362" spans="1:9">
      <c r="A6362" s="79" t="s">
        <v>1469</v>
      </c>
      <c r="B6362" s="246">
        <v>50</v>
      </c>
      <c r="C6362" s="248" t="s">
        <v>44</v>
      </c>
      <c r="D6362" s="248" t="s">
        <v>13</v>
      </c>
      <c r="E6362" s="240" t="s">
        <v>22</v>
      </c>
      <c r="F6362" s="248" t="s">
        <v>45</v>
      </c>
      <c r="G6362" s="248" t="s">
        <v>46</v>
      </c>
      <c r="H6362" s="250" t="s">
        <v>170</v>
      </c>
      <c r="I6362" s="82"/>
    </row>
    <row r="6363" spans="1:9">
      <c r="A6363" s="79" t="s">
        <v>2088</v>
      </c>
      <c r="B6363" s="246">
        <v>25</v>
      </c>
      <c r="C6363" s="248" t="s">
        <v>44</v>
      </c>
      <c r="D6363" s="248" t="s">
        <v>13</v>
      </c>
      <c r="E6363" s="240" t="s">
        <v>22</v>
      </c>
      <c r="F6363" s="248" t="s">
        <v>45</v>
      </c>
      <c r="G6363" s="248" t="s">
        <v>46</v>
      </c>
      <c r="H6363" s="250" t="s">
        <v>170</v>
      </c>
      <c r="I6363" s="82"/>
    </row>
    <row r="6364" spans="1:9">
      <c r="A6364" s="79" t="s">
        <v>841</v>
      </c>
      <c r="B6364" s="246">
        <v>50</v>
      </c>
      <c r="C6364" s="248" t="s">
        <v>44</v>
      </c>
      <c r="D6364" s="248" t="s">
        <v>13</v>
      </c>
      <c r="E6364" s="240" t="s">
        <v>22</v>
      </c>
      <c r="F6364" s="248" t="s">
        <v>45</v>
      </c>
      <c r="G6364" s="248" t="s">
        <v>46</v>
      </c>
      <c r="H6364" s="254">
        <v>54105</v>
      </c>
      <c r="I6364" s="82"/>
    </row>
    <row r="6365" spans="1:9">
      <c r="A6365" s="79" t="s">
        <v>289</v>
      </c>
      <c r="B6365" s="246">
        <v>25</v>
      </c>
      <c r="C6365" s="248" t="s">
        <v>44</v>
      </c>
      <c r="D6365" s="248" t="s">
        <v>13</v>
      </c>
      <c r="E6365" s="240" t="s">
        <v>22</v>
      </c>
      <c r="F6365" s="248" t="s">
        <v>45</v>
      </c>
      <c r="G6365" s="248" t="s">
        <v>46</v>
      </c>
      <c r="H6365" s="250" t="s">
        <v>170</v>
      </c>
      <c r="I6365" s="82"/>
    </row>
    <row r="6366" spans="1:9">
      <c r="A6366" s="79" t="s">
        <v>487</v>
      </c>
      <c r="B6366" s="246">
        <v>25</v>
      </c>
      <c r="C6366" s="248" t="s">
        <v>44</v>
      </c>
      <c r="D6366" s="248" t="s">
        <v>13</v>
      </c>
      <c r="E6366" s="240" t="s">
        <v>22</v>
      </c>
      <c r="F6366" s="248" t="s">
        <v>45</v>
      </c>
      <c r="G6366" s="248" t="s">
        <v>46</v>
      </c>
      <c r="H6366" s="254">
        <v>54105</v>
      </c>
      <c r="I6366" s="82"/>
    </row>
    <row r="6367" spans="1:9">
      <c r="A6367" s="79" t="s">
        <v>2089</v>
      </c>
      <c r="B6367" s="246">
        <v>20</v>
      </c>
      <c r="C6367" s="248" t="s">
        <v>44</v>
      </c>
      <c r="D6367" s="248" t="s">
        <v>13</v>
      </c>
      <c r="E6367" s="240" t="s">
        <v>22</v>
      </c>
      <c r="F6367" s="248" t="s">
        <v>45</v>
      </c>
      <c r="G6367" s="248" t="s">
        <v>46</v>
      </c>
      <c r="H6367" s="254">
        <v>54105</v>
      </c>
      <c r="I6367" s="82"/>
    </row>
    <row r="6368" spans="1:9">
      <c r="A6368" s="79" t="s">
        <v>2090</v>
      </c>
      <c r="B6368" s="246">
        <v>60</v>
      </c>
      <c r="C6368" s="248" t="s">
        <v>44</v>
      </c>
      <c r="D6368" s="248" t="s">
        <v>13</v>
      </c>
      <c r="E6368" s="240" t="s">
        <v>22</v>
      </c>
      <c r="F6368" s="248" t="s">
        <v>45</v>
      </c>
      <c r="G6368" s="248" t="s">
        <v>46</v>
      </c>
      <c r="H6368" s="250" t="s">
        <v>170</v>
      </c>
      <c r="I6368" s="82"/>
    </row>
    <row r="6369" spans="1:9">
      <c r="A6369" s="79" t="s">
        <v>2091</v>
      </c>
      <c r="B6369" s="246">
        <v>60</v>
      </c>
      <c r="C6369" s="248" t="s">
        <v>44</v>
      </c>
      <c r="D6369" s="248" t="s">
        <v>13</v>
      </c>
      <c r="E6369" s="240" t="s">
        <v>22</v>
      </c>
      <c r="F6369" s="248" t="s">
        <v>45</v>
      </c>
      <c r="G6369" s="248" t="s">
        <v>46</v>
      </c>
      <c r="H6369" s="250" t="s">
        <v>170</v>
      </c>
      <c r="I6369" s="82"/>
    </row>
    <row r="6370" spans="1:9" ht="17.25" customHeight="1">
      <c r="A6370" s="79" t="s">
        <v>168</v>
      </c>
      <c r="B6370" s="246">
        <v>50</v>
      </c>
      <c r="C6370" s="248" t="s">
        <v>44</v>
      </c>
      <c r="D6370" s="248" t="s">
        <v>13</v>
      </c>
      <c r="E6370" s="240" t="s">
        <v>22</v>
      </c>
      <c r="F6370" s="248" t="s">
        <v>45</v>
      </c>
      <c r="G6370" s="248" t="s">
        <v>46</v>
      </c>
      <c r="H6370" s="250" t="s">
        <v>170</v>
      </c>
      <c r="I6370" s="82"/>
    </row>
    <row r="6371" spans="1:9" ht="17.25" customHeight="1">
      <c r="A6371" s="79" t="s">
        <v>2092</v>
      </c>
      <c r="B6371" s="246">
        <v>20</v>
      </c>
      <c r="C6371" s="248" t="s">
        <v>44</v>
      </c>
      <c r="D6371" s="248" t="s">
        <v>13</v>
      </c>
      <c r="E6371" s="240" t="s">
        <v>22</v>
      </c>
      <c r="F6371" s="248" t="s">
        <v>45</v>
      </c>
      <c r="G6371" s="248" t="s">
        <v>46</v>
      </c>
      <c r="H6371" s="250" t="s">
        <v>170</v>
      </c>
      <c r="I6371" s="82"/>
    </row>
    <row r="6372" spans="1:9" ht="17.25" customHeight="1">
      <c r="A6372" s="79" t="s">
        <v>2093</v>
      </c>
      <c r="B6372" s="246">
        <v>15</v>
      </c>
      <c r="C6372" s="248" t="s">
        <v>44</v>
      </c>
      <c r="D6372" s="248" t="s">
        <v>13</v>
      </c>
      <c r="E6372" s="240" t="s">
        <v>22</v>
      </c>
      <c r="F6372" s="248" t="s">
        <v>45</v>
      </c>
      <c r="G6372" s="248" t="s">
        <v>46</v>
      </c>
      <c r="H6372" s="250" t="s">
        <v>170</v>
      </c>
      <c r="I6372" s="82"/>
    </row>
    <row r="6373" spans="1:9" ht="17.25" customHeight="1">
      <c r="A6373" s="79" t="s">
        <v>405</v>
      </c>
      <c r="B6373" s="246">
        <v>200</v>
      </c>
      <c r="C6373" s="248" t="s">
        <v>44</v>
      </c>
      <c r="D6373" s="248" t="s">
        <v>13</v>
      </c>
      <c r="E6373" s="240" t="s">
        <v>22</v>
      </c>
      <c r="F6373" s="248" t="s">
        <v>45</v>
      </c>
      <c r="G6373" s="248" t="s">
        <v>46</v>
      </c>
      <c r="H6373" s="250" t="s">
        <v>170</v>
      </c>
      <c r="I6373" s="82"/>
    </row>
    <row r="6374" spans="1:9" ht="17.25" customHeight="1">
      <c r="A6374" s="79" t="s">
        <v>402</v>
      </c>
      <c r="B6374" s="246">
        <v>200</v>
      </c>
      <c r="C6374" s="248" t="s">
        <v>44</v>
      </c>
      <c r="D6374" s="248" t="s">
        <v>13</v>
      </c>
      <c r="E6374" s="240" t="s">
        <v>22</v>
      </c>
      <c r="F6374" s="248" t="s">
        <v>45</v>
      </c>
      <c r="G6374" s="248" t="s">
        <v>46</v>
      </c>
      <c r="H6374" s="250" t="s">
        <v>170</v>
      </c>
      <c r="I6374" s="82"/>
    </row>
    <row r="6375" spans="1:9" ht="17.25" customHeight="1">
      <c r="A6375" s="79" t="s">
        <v>2094</v>
      </c>
      <c r="B6375" s="246">
        <v>40</v>
      </c>
      <c r="C6375" s="248" t="s">
        <v>44</v>
      </c>
      <c r="D6375" s="248" t="s">
        <v>13</v>
      </c>
      <c r="E6375" s="240" t="s">
        <v>22</v>
      </c>
      <c r="F6375" s="248" t="s">
        <v>45</v>
      </c>
      <c r="G6375" s="248" t="s">
        <v>46</v>
      </c>
      <c r="H6375" s="250" t="s">
        <v>170</v>
      </c>
      <c r="I6375" s="83">
        <f>B6375+B6372+B6371+B6370+B6369+B6368+B6367+B6366+B6365+B6364+B6363+B6362+B6361+B6360+B6373+B6374</f>
        <v>1065</v>
      </c>
    </row>
    <row r="6376" spans="1:9">
      <c r="A6376" s="79" t="s">
        <v>2095</v>
      </c>
      <c r="B6376" s="246">
        <v>10000</v>
      </c>
      <c r="C6376" s="248" t="s">
        <v>44</v>
      </c>
      <c r="D6376" s="248" t="s">
        <v>13</v>
      </c>
      <c r="E6376" s="240" t="s">
        <v>22</v>
      </c>
      <c r="F6376" s="248" t="s">
        <v>45</v>
      </c>
      <c r="G6376" s="248" t="s">
        <v>46</v>
      </c>
      <c r="H6376" s="250" t="s">
        <v>423</v>
      </c>
      <c r="I6376" s="83"/>
    </row>
    <row r="6377" spans="1:9">
      <c r="A6377" s="79" t="s">
        <v>2096</v>
      </c>
      <c r="B6377" s="246">
        <v>4000</v>
      </c>
      <c r="C6377" s="248" t="s">
        <v>44</v>
      </c>
      <c r="D6377" s="248" t="s">
        <v>13</v>
      </c>
      <c r="E6377" s="240" t="s">
        <v>22</v>
      </c>
      <c r="F6377" s="248" t="s">
        <v>45</v>
      </c>
      <c r="G6377" s="248" t="s">
        <v>46</v>
      </c>
      <c r="H6377" s="250" t="s">
        <v>423</v>
      </c>
      <c r="I6377" s="83"/>
    </row>
    <row r="6378" spans="1:9">
      <c r="A6378" s="79" t="s">
        <v>2097</v>
      </c>
      <c r="B6378" s="246">
        <v>500</v>
      </c>
      <c r="C6378" s="248" t="s">
        <v>44</v>
      </c>
      <c r="D6378" s="248" t="s">
        <v>13</v>
      </c>
      <c r="E6378" s="240" t="s">
        <v>22</v>
      </c>
      <c r="F6378" s="248" t="s">
        <v>45</v>
      </c>
      <c r="G6378" s="248" t="s">
        <v>46</v>
      </c>
      <c r="H6378" s="250" t="s">
        <v>423</v>
      </c>
      <c r="I6378" s="83">
        <f>B6378+B6377+B6376</f>
        <v>14500</v>
      </c>
    </row>
    <row r="6379" spans="1:9">
      <c r="A6379" s="79" t="s">
        <v>2098</v>
      </c>
      <c r="B6379" s="246">
        <v>600</v>
      </c>
      <c r="C6379" s="248" t="s">
        <v>44</v>
      </c>
      <c r="D6379" s="248" t="s">
        <v>13</v>
      </c>
      <c r="E6379" s="240" t="s">
        <v>22</v>
      </c>
      <c r="F6379" s="248" t="s">
        <v>45</v>
      </c>
      <c r="G6379" s="248" t="s">
        <v>46</v>
      </c>
      <c r="H6379" s="250" t="s">
        <v>173</v>
      </c>
      <c r="I6379" s="83"/>
    </row>
    <row r="6380" spans="1:9">
      <c r="A6380" s="79" t="s">
        <v>2099</v>
      </c>
      <c r="B6380" s="246">
        <v>25</v>
      </c>
      <c r="C6380" s="248" t="s">
        <v>44</v>
      </c>
      <c r="D6380" s="248" t="s">
        <v>13</v>
      </c>
      <c r="E6380" s="240" t="s">
        <v>22</v>
      </c>
      <c r="F6380" s="248" t="s">
        <v>45</v>
      </c>
      <c r="G6380" s="248" t="s">
        <v>46</v>
      </c>
      <c r="H6380" s="250" t="s">
        <v>173</v>
      </c>
      <c r="I6380" s="82"/>
    </row>
    <row r="6381" spans="1:9">
      <c r="A6381" s="79" t="s">
        <v>2100</v>
      </c>
      <c r="B6381" s="246">
        <v>12</v>
      </c>
      <c r="C6381" s="248" t="s">
        <v>44</v>
      </c>
      <c r="D6381" s="248" t="s">
        <v>13</v>
      </c>
      <c r="E6381" s="240" t="s">
        <v>22</v>
      </c>
      <c r="F6381" s="248" t="s">
        <v>45</v>
      </c>
      <c r="G6381" s="248" t="s">
        <v>46</v>
      </c>
      <c r="H6381" s="254">
        <v>54107</v>
      </c>
      <c r="I6381" s="82"/>
    </row>
    <row r="6382" spans="1:9">
      <c r="A6382" s="79" t="s">
        <v>2101</v>
      </c>
      <c r="B6382" s="246">
        <v>900</v>
      </c>
      <c r="C6382" s="248" t="s">
        <v>44</v>
      </c>
      <c r="D6382" s="248" t="s">
        <v>13</v>
      </c>
      <c r="E6382" s="240" t="s">
        <v>22</v>
      </c>
      <c r="F6382" s="248" t="s">
        <v>45</v>
      </c>
      <c r="G6382" s="248" t="s">
        <v>46</v>
      </c>
      <c r="H6382" s="250" t="s">
        <v>173</v>
      </c>
      <c r="I6382" s="82"/>
    </row>
    <row r="6383" spans="1:9">
      <c r="A6383" s="79" t="s">
        <v>2102</v>
      </c>
      <c r="B6383" s="246">
        <v>700</v>
      </c>
      <c r="C6383" s="248" t="s">
        <v>44</v>
      </c>
      <c r="D6383" s="248" t="s">
        <v>13</v>
      </c>
      <c r="E6383" s="240" t="s">
        <v>22</v>
      </c>
      <c r="F6383" s="248" t="s">
        <v>45</v>
      </c>
      <c r="G6383" s="248" t="s">
        <v>46</v>
      </c>
      <c r="H6383" s="250" t="s">
        <v>173</v>
      </c>
      <c r="I6383" s="82"/>
    </row>
    <row r="6384" spans="1:9">
      <c r="A6384" s="79" t="s">
        <v>2103</v>
      </c>
      <c r="B6384" s="246">
        <v>800</v>
      </c>
      <c r="C6384" s="248" t="s">
        <v>44</v>
      </c>
      <c r="D6384" s="248" t="s">
        <v>13</v>
      </c>
      <c r="E6384" s="240" t="s">
        <v>22</v>
      </c>
      <c r="F6384" s="248" t="s">
        <v>45</v>
      </c>
      <c r="G6384" s="248" t="s">
        <v>46</v>
      </c>
      <c r="H6384" s="250" t="s">
        <v>173</v>
      </c>
      <c r="I6384" s="82"/>
    </row>
    <row r="6385" spans="1:9">
      <c r="A6385" s="79" t="s">
        <v>2104</v>
      </c>
      <c r="B6385" s="246">
        <v>300</v>
      </c>
      <c r="C6385" s="248" t="s">
        <v>44</v>
      </c>
      <c r="D6385" s="248" t="s">
        <v>13</v>
      </c>
      <c r="E6385" s="240" t="s">
        <v>22</v>
      </c>
      <c r="F6385" s="248" t="s">
        <v>45</v>
      </c>
      <c r="G6385" s="248" t="s">
        <v>46</v>
      </c>
      <c r="H6385" s="250" t="s">
        <v>173</v>
      </c>
      <c r="I6385" s="82"/>
    </row>
    <row r="6386" spans="1:9">
      <c r="A6386" s="79" t="s">
        <v>2105</v>
      </c>
      <c r="B6386" s="246">
        <v>50</v>
      </c>
      <c r="C6386" s="248" t="s">
        <v>44</v>
      </c>
      <c r="D6386" s="248" t="s">
        <v>13</v>
      </c>
      <c r="E6386" s="240" t="s">
        <v>22</v>
      </c>
      <c r="F6386" s="248" t="s">
        <v>45</v>
      </c>
      <c r="G6386" s="248" t="s">
        <v>46</v>
      </c>
      <c r="H6386" s="250" t="s">
        <v>173</v>
      </c>
      <c r="I6386" s="82"/>
    </row>
    <row r="6387" spans="1:9">
      <c r="A6387" s="79" t="s">
        <v>2106</v>
      </c>
      <c r="B6387" s="246">
        <v>50</v>
      </c>
      <c r="C6387" s="248" t="s">
        <v>44</v>
      </c>
      <c r="D6387" s="248" t="s">
        <v>13</v>
      </c>
      <c r="E6387" s="240" t="s">
        <v>22</v>
      </c>
      <c r="F6387" s="248" t="s">
        <v>45</v>
      </c>
      <c r="G6387" s="248" t="s">
        <v>46</v>
      </c>
      <c r="H6387" s="250" t="s">
        <v>173</v>
      </c>
      <c r="I6387" s="82"/>
    </row>
    <row r="6388" spans="1:9">
      <c r="A6388" s="79" t="s">
        <v>2107</v>
      </c>
      <c r="B6388" s="246">
        <v>50</v>
      </c>
      <c r="C6388" s="248" t="s">
        <v>44</v>
      </c>
      <c r="D6388" s="248" t="s">
        <v>13</v>
      </c>
      <c r="E6388" s="240" t="s">
        <v>22</v>
      </c>
      <c r="F6388" s="248" t="s">
        <v>45</v>
      </c>
      <c r="G6388" s="248" t="s">
        <v>46</v>
      </c>
      <c r="H6388" s="250" t="s">
        <v>173</v>
      </c>
      <c r="I6388" s="82"/>
    </row>
    <row r="6389" spans="1:9">
      <c r="A6389" s="79" t="s">
        <v>2108</v>
      </c>
      <c r="B6389" s="246">
        <v>100</v>
      </c>
      <c r="C6389" s="248" t="s">
        <v>44</v>
      </c>
      <c r="D6389" s="248" t="s">
        <v>13</v>
      </c>
      <c r="E6389" s="240" t="s">
        <v>22</v>
      </c>
      <c r="F6389" s="248" t="s">
        <v>45</v>
      </c>
      <c r="G6389" s="248" t="s">
        <v>46</v>
      </c>
      <c r="H6389" s="250" t="s">
        <v>173</v>
      </c>
      <c r="I6389" s="82"/>
    </row>
    <row r="6390" spans="1:9" ht="17.25" customHeight="1">
      <c r="A6390" s="79" t="s">
        <v>2109</v>
      </c>
      <c r="B6390" s="246">
        <v>50</v>
      </c>
      <c r="C6390" s="248" t="s">
        <v>44</v>
      </c>
      <c r="D6390" s="248" t="s">
        <v>13</v>
      </c>
      <c r="E6390" s="240" t="s">
        <v>22</v>
      </c>
      <c r="F6390" s="248" t="s">
        <v>45</v>
      </c>
      <c r="G6390" s="248" t="s">
        <v>46</v>
      </c>
      <c r="H6390" s="250" t="s">
        <v>173</v>
      </c>
      <c r="I6390" s="82"/>
    </row>
    <row r="6391" spans="1:9" ht="17.25" customHeight="1">
      <c r="A6391" s="79" t="s">
        <v>2110</v>
      </c>
      <c r="B6391" s="246">
        <v>50</v>
      </c>
      <c r="C6391" s="248" t="s">
        <v>44</v>
      </c>
      <c r="D6391" s="248" t="s">
        <v>13</v>
      </c>
      <c r="E6391" s="240" t="s">
        <v>22</v>
      </c>
      <c r="F6391" s="248" t="s">
        <v>45</v>
      </c>
      <c r="G6391" s="248" t="s">
        <v>46</v>
      </c>
      <c r="H6391" s="250" t="s">
        <v>173</v>
      </c>
      <c r="I6391" s="82"/>
    </row>
    <row r="6392" spans="1:9" ht="17.25" customHeight="1">
      <c r="A6392" s="79" t="s">
        <v>2111</v>
      </c>
      <c r="B6392" s="246">
        <v>150</v>
      </c>
      <c r="C6392" s="248" t="s">
        <v>44</v>
      </c>
      <c r="D6392" s="248" t="s">
        <v>13</v>
      </c>
      <c r="E6392" s="240" t="s">
        <v>22</v>
      </c>
      <c r="F6392" s="248" t="s">
        <v>45</v>
      </c>
      <c r="G6392" s="248" t="s">
        <v>46</v>
      </c>
      <c r="H6392" s="250" t="s">
        <v>173</v>
      </c>
      <c r="I6392" s="82"/>
    </row>
    <row r="6393" spans="1:9" ht="17.25" customHeight="1">
      <c r="A6393" s="79" t="s">
        <v>2112</v>
      </c>
      <c r="B6393" s="246">
        <v>100</v>
      </c>
      <c r="C6393" s="248" t="s">
        <v>44</v>
      </c>
      <c r="D6393" s="248" t="s">
        <v>13</v>
      </c>
      <c r="E6393" s="240" t="s">
        <v>22</v>
      </c>
      <c r="F6393" s="248" t="s">
        <v>45</v>
      </c>
      <c r="G6393" s="248" t="s">
        <v>46</v>
      </c>
      <c r="H6393" s="250" t="s">
        <v>173</v>
      </c>
      <c r="I6393" s="82"/>
    </row>
    <row r="6394" spans="1:9" ht="17.25" customHeight="1">
      <c r="A6394" s="79" t="s">
        <v>2113</v>
      </c>
      <c r="B6394" s="246">
        <v>500</v>
      </c>
      <c r="C6394" s="248" t="s">
        <v>44</v>
      </c>
      <c r="D6394" s="248" t="s">
        <v>13</v>
      </c>
      <c r="E6394" s="240" t="s">
        <v>22</v>
      </c>
      <c r="F6394" s="248" t="s">
        <v>45</v>
      </c>
      <c r="G6394" s="248" t="s">
        <v>46</v>
      </c>
      <c r="H6394" s="250" t="s">
        <v>173</v>
      </c>
      <c r="I6394" s="82"/>
    </row>
    <row r="6395" spans="1:9" ht="17.25" customHeight="1">
      <c r="A6395" s="79" t="s">
        <v>2114</v>
      </c>
      <c r="B6395" s="246">
        <v>100</v>
      </c>
      <c r="C6395" s="248" t="s">
        <v>44</v>
      </c>
      <c r="D6395" s="248" t="s">
        <v>13</v>
      </c>
      <c r="E6395" s="240" t="s">
        <v>22</v>
      </c>
      <c r="F6395" s="248" t="s">
        <v>45</v>
      </c>
      <c r="G6395" s="248" t="s">
        <v>46</v>
      </c>
      <c r="H6395" s="250" t="s">
        <v>173</v>
      </c>
      <c r="I6395" s="82"/>
    </row>
    <row r="6396" spans="1:9" ht="17.25" customHeight="1">
      <c r="A6396" s="80" t="s">
        <v>2870</v>
      </c>
      <c r="B6396" s="246">
        <v>1000</v>
      </c>
      <c r="C6396" s="248" t="s">
        <v>44</v>
      </c>
      <c r="D6396" s="248" t="s">
        <v>13</v>
      </c>
      <c r="E6396" s="240" t="s">
        <v>22</v>
      </c>
      <c r="F6396" s="248" t="s">
        <v>45</v>
      </c>
      <c r="G6396" s="248" t="s">
        <v>46</v>
      </c>
      <c r="H6396" s="250" t="s">
        <v>173</v>
      </c>
      <c r="I6396" s="82"/>
    </row>
    <row r="6397" spans="1:9" ht="17.25" customHeight="1">
      <c r="A6397" s="79" t="s">
        <v>2115</v>
      </c>
      <c r="B6397" s="246">
        <v>200</v>
      </c>
      <c r="C6397" s="248" t="s">
        <v>44</v>
      </c>
      <c r="D6397" s="248" t="s">
        <v>13</v>
      </c>
      <c r="E6397" s="240" t="s">
        <v>22</v>
      </c>
      <c r="F6397" s="248" t="s">
        <v>45</v>
      </c>
      <c r="G6397" s="248" t="s">
        <v>46</v>
      </c>
      <c r="H6397" s="250" t="s">
        <v>173</v>
      </c>
      <c r="I6397" s="83">
        <f>B6397+B6395+B6394+B6393+B6392+B6391+B6390+B6389+B6388+B6387+B6386+B6385+B6384+B6383+B6382+B6381+B6380+B6379+B6396</f>
        <v>5737</v>
      </c>
    </row>
    <row r="6398" spans="1:9">
      <c r="A6398" s="79" t="s">
        <v>307</v>
      </c>
      <c r="B6398" s="246">
        <v>30000</v>
      </c>
      <c r="C6398" s="248" t="s">
        <v>44</v>
      </c>
      <c r="D6398" s="248" t="s">
        <v>13</v>
      </c>
      <c r="E6398" s="240" t="s">
        <v>22</v>
      </c>
      <c r="F6398" s="248" t="s">
        <v>45</v>
      </c>
      <c r="G6398" s="248" t="s">
        <v>46</v>
      </c>
      <c r="H6398" s="250" t="s">
        <v>1177</v>
      </c>
      <c r="I6398" s="83">
        <f>B6398</f>
        <v>30000</v>
      </c>
    </row>
    <row r="6399" spans="1:9" ht="22.5" customHeight="1">
      <c r="A6399" s="80" t="s">
        <v>2871</v>
      </c>
      <c r="B6399" s="246">
        <v>5000</v>
      </c>
      <c r="C6399" s="248" t="s">
        <v>44</v>
      </c>
      <c r="D6399" s="248" t="s">
        <v>13</v>
      </c>
      <c r="E6399" s="240" t="s">
        <v>22</v>
      </c>
      <c r="F6399" s="248" t="s">
        <v>45</v>
      </c>
      <c r="G6399" s="248" t="s">
        <v>46</v>
      </c>
      <c r="H6399" s="250" t="s">
        <v>1337</v>
      </c>
      <c r="I6399" s="83"/>
    </row>
    <row r="6400" spans="1:9">
      <c r="A6400" s="79" t="s">
        <v>2116</v>
      </c>
      <c r="B6400" s="246">
        <v>70000</v>
      </c>
      <c r="C6400" s="248" t="s">
        <v>44</v>
      </c>
      <c r="D6400" s="248" t="s">
        <v>13</v>
      </c>
      <c r="E6400" s="240" t="s">
        <v>22</v>
      </c>
      <c r="F6400" s="248" t="s">
        <v>45</v>
      </c>
      <c r="G6400" s="248" t="s">
        <v>46</v>
      </c>
      <c r="H6400" s="250" t="s">
        <v>1337</v>
      </c>
      <c r="I6400" s="83">
        <f>B6400+B6399</f>
        <v>75000</v>
      </c>
    </row>
    <row r="6401" spans="1:9">
      <c r="A6401" s="79" t="s">
        <v>2117</v>
      </c>
      <c r="B6401" s="246">
        <v>100</v>
      </c>
      <c r="C6401" s="248" t="s">
        <v>44</v>
      </c>
      <c r="D6401" s="248" t="s">
        <v>13</v>
      </c>
      <c r="E6401" s="240" t="s">
        <v>22</v>
      </c>
      <c r="F6401" s="248" t="s">
        <v>45</v>
      </c>
      <c r="G6401" s="248" t="s">
        <v>46</v>
      </c>
      <c r="H6401" s="250" t="s">
        <v>629</v>
      </c>
      <c r="I6401" s="82"/>
    </row>
    <row r="6402" spans="1:9">
      <c r="A6402" s="79" t="s">
        <v>2118</v>
      </c>
      <c r="B6402" s="246">
        <v>1000</v>
      </c>
      <c r="C6402" s="248" t="s">
        <v>44</v>
      </c>
      <c r="D6402" s="248" t="s">
        <v>13</v>
      </c>
      <c r="E6402" s="240" t="s">
        <v>22</v>
      </c>
      <c r="F6402" s="248" t="s">
        <v>45</v>
      </c>
      <c r="G6402" s="248" t="s">
        <v>46</v>
      </c>
      <c r="H6402" s="250" t="s">
        <v>629</v>
      </c>
      <c r="I6402" s="82"/>
    </row>
    <row r="6403" spans="1:9">
      <c r="A6403" s="79" t="s">
        <v>2119</v>
      </c>
      <c r="B6403" s="246">
        <v>5000</v>
      </c>
      <c r="C6403" s="248" t="s">
        <v>44</v>
      </c>
      <c r="D6403" s="248" t="s">
        <v>13</v>
      </c>
      <c r="E6403" s="240" t="s">
        <v>22</v>
      </c>
      <c r="F6403" s="248" t="s">
        <v>45</v>
      </c>
      <c r="G6403" s="248" t="s">
        <v>46</v>
      </c>
      <c r="H6403" s="250" t="s">
        <v>629</v>
      </c>
      <c r="I6403" s="82"/>
    </row>
    <row r="6404" spans="1:9">
      <c r="A6404" s="79" t="s">
        <v>2120</v>
      </c>
      <c r="B6404" s="246">
        <v>5000</v>
      </c>
      <c r="C6404" s="248" t="s">
        <v>44</v>
      </c>
      <c r="D6404" s="248" t="s">
        <v>13</v>
      </c>
      <c r="E6404" s="240" t="s">
        <v>22</v>
      </c>
      <c r="F6404" s="248" t="s">
        <v>45</v>
      </c>
      <c r="G6404" s="248" t="s">
        <v>46</v>
      </c>
      <c r="H6404" s="250" t="s">
        <v>629</v>
      </c>
      <c r="I6404" s="83">
        <f>B6404+B6403+B6402+B6401</f>
        <v>11100</v>
      </c>
    </row>
    <row r="6405" spans="1:9">
      <c r="A6405" s="79" t="s">
        <v>2121</v>
      </c>
      <c r="B6405" s="246">
        <v>75</v>
      </c>
      <c r="C6405" s="248" t="s">
        <v>44</v>
      </c>
      <c r="D6405" s="248" t="s">
        <v>13</v>
      </c>
      <c r="E6405" s="240" t="s">
        <v>22</v>
      </c>
      <c r="F6405" s="248" t="s">
        <v>45</v>
      </c>
      <c r="G6405" s="248" t="s">
        <v>46</v>
      </c>
      <c r="H6405" s="250" t="s">
        <v>1339</v>
      </c>
      <c r="I6405" s="82"/>
    </row>
    <row r="6406" spans="1:9">
      <c r="A6406" s="79" t="s">
        <v>2122</v>
      </c>
      <c r="B6406" s="246">
        <v>200</v>
      </c>
      <c r="C6406" s="248" t="s">
        <v>44</v>
      </c>
      <c r="D6406" s="248" t="s">
        <v>13</v>
      </c>
      <c r="E6406" s="240" t="s">
        <v>22</v>
      </c>
      <c r="F6406" s="248" t="s">
        <v>45</v>
      </c>
      <c r="G6406" s="248" t="s">
        <v>46</v>
      </c>
      <c r="H6406" s="250" t="s">
        <v>1339</v>
      </c>
      <c r="I6406" s="82"/>
    </row>
    <row r="6407" spans="1:9">
      <c r="A6407" s="79" t="s">
        <v>2123</v>
      </c>
      <c r="B6407" s="246">
        <v>500</v>
      </c>
      <c r="C6407" s="248" t="s">
        <v>44</v>
      </c>
      <c r="D6407" s="248" t="s">
        <v>13</v>
      </c>
      <c r="E6407" s="240" t="s">
        <v>22</v>
      </c>
      <c r="F6407" s="248" t="s">
        <v>45</v>
      </c>
      <c r="G6407" s="248" t="s">
        <v>46</v>
      </c>
      <c r="H6407" s="250" t="s">
        <v>1339</v>
      </c>
      <c r="I6407" s="82"/>
    </row>
    <row r="6408" spans="1:9">
      <c r="A6408" s="79" t="s">
        <v>2124</v>
      </c>
      <c r="B6408" s="246">
        <v>200</v>
      </c>
      <c r="C6408" s="248" t="s">
        <v>44</v>
      </c>
      <c r="D6408" s="248" t="s">
        <v>13</v>
      </c>
      <c r="E6408" s="240" t="s">
        <v>22</v>
      </c>
      <c r="F6408" s="248" t="s">
        <v>45</v>
      </c>
      <c r="G6408" s="248" t="s">
        <v>46</v>
      </c>
      <c r="H6408" s="250" t="s">
        <v>1339</v>
      </c>
      <c r="I6408" s="82"/>
    </row>
    <row r="6409" spans="1:9">
      <c r="A6409" s="79" t="s">
        <v>2125</v>
      </c>
      <c r="B6409" s="246">
        <v>85</v>
      </c>
      <c r="C6409" s="248" t="s">
        <v>44</v>
      </c>
      <c r="D6409" s="248" t="s">
        <v>13</v>
      </c>
      <c r="E6409" s="240" t="s">
        <v>22</v>
      </c>
      <c r="F6409" s="248" t="s">
        <v>45</v>
      </c>
      <c r="G6409" s="248" t="s">
        <v>46</v>
      </c>
      <c r="H6409" s="250" t="s">
        <v>1339</v>
      </c>
      <c r="I6409" s="82"/>
    </row>
    <row r="6410" spans="1:9">
      <c r="A6410" s="79" t="s">
        <v>2126</v>
      </c>
      <c r="B6410" s="246">
        <v>75</v>
      </c>
      <c r="C6410" s="248" t="s">
        <v>44</v>
      </c>
      <c r="D6410" s="248" t="s">
        <v>13</v>
      </c>
      <c r="E6410" s="240" t="s">
        <v>22</v>
      </c>
      <c r="F6410" s="248" t="s">
        <v>45</v>
      </c>
      <c r="G6410" s="248" t="s">
        <v>46</v>
      </c>
      <c r="H6410" s="250" t="s">
        <v>1339</v>
      </c>
      <c r="I6410" s="82"/>
    </row>
    <row r="6411" spans="1:9">
      <c r="A6411" s="79" t="s">
        <v>2127</v>
      </c>
      <c r="B6411" s="246">
        <v>100</v>
      </c>
      <c r="C6411" s="248" t="s">
        <v>44</v>
      </c>
      <c r="D6411" s="248" t="s">
        <v>13</v>
      </c>
      <c r="E6411" s="240" t="s">
        <v>22</v>
      </c>
      <c r="F6411" s="248" t="s">
        <v>45</v>
      </c>
      <c r="G6411" s="248" t="s">
        <v>46</v>
      </c>
      <c r="H6411" s="250" t="s">
        <v>1339</v>
      </c>
      <c r="I6411" s="82"/>
    </row>
    <row r="6412" spans="1:9">
      <c r="A6412" s="79" t="s">
        <v>2128</v>
      </c>
      <c r="B6412" s="246">
        <v>200</v>
      </c>
      <c r="C6412" s="248" t="s">
        <v>44</v>
      </c>
      <c r="D6412" s="248" t="s">
        <v>13</v>
      </c>
      <c r="E6412" s="240" t="s">
        <v>22</v>
      </c>
      <c r="F6412" s="248" t="s">
        <v>45</v>
      </c>
      <c r="G6412" s="248" t="s">
        <v>46</v>
      </c>
      <c r="H6412" s="250" t="s">
        <v>1339</v>
      </c>
      <c r="I6412" s="82"/>
    </row>
    <row r="6413" spans="1:9">
      <c r="A6413" s="79" t="s">
        <v>2129</v>
      </c>
      <c r="B6413" s="246">
        <v>300</v>
      </c>
      <c r="C6413" s="248" t="s">
        <v>44</v>
      </c>
      <c r="D6413" s="248" t="s">
        <v>13</v>
      </c>
      <c r="E6413" s="240" t="s">
        <v>22</v>
      </c>
      <c r="F6413" s="248" t="s">
        <v>45</v>
      </c>
      <c r="G6413" s="248" t="s">
        <v>46</v>
      </c>
      <c r="H6413" s="250" t="s">
        <v>1339</v>
      </c>
      <c r="I6413" s="82"/>
    </row>
    <row r="6414" spans="1:9">
      <c r="A6414" s="79" t="s">
        <v>2130</v>
      </c>
      <c r="B6414" s="246">
        <v>100</v>
      </c>
      <c r="C6414" s="248" t="s">
        <v>44</v>
      </c>
      <c r="D6414" s="248" t="s">
        <v>13</v>
      </c>
      <c r="E6414" s="240" t="s">
        <v>22</v>
      </c>
      <c r="F6414" s="248" t="s">
        <v>45</v>
      </c>
      <c r="G6414" s="248" t="s">
        <v>46</v>
      </c>
      <c r="H6414" s="250" t="s">
        <v>1339</v>
      </c>
      <c r="I6414" s="82"/>
    </row>
    <row r="6415" spans="1:9">
      <c r="A6415" s="79" t="s">
        <v>2131</v>
      </c>
      <c r="B6415" s="246">
        <v>25</v>
      </c>
      <c r="C6415" s="248" t="s">
        <v>44</v>
      </c>
      <c r="D6415" s="248" t="s">
        <v>13</v>
      </c>
      <c r="E6415" s="240" t="s">
        <v>22</v>
      </c>
      <c r="F6415" s="248" t="s">
        <v>45</v>
      </c>
      <c r="G6415" s="248" t="s">
        <v>46</v>
      </c>
      <c r="H6415" s="250" t="s">
        <v>1339</v>
      </c>
      <c r="I6415" s="82"/>
    </row>
    <row r="6416" spans="1:9" ht="17.25" customHeight="1">
      <c r="A6416" s="79" t="s">
        <v>2132</v>
      </c>
      <c r="B6416" s="246">
        <v>20</v>
      </c>
      <c r="C6416" s="248" t="s">
        <v>44</v>
      </c>
      <c r="D6416" s="248" t="s">
        <v>13</v>
      </c>
      <c r="E6416" s="240" t="s">
        <v>22</v>
      </c>
      <c r="F6416" s="248" t="s">
        <v>45</v>
      </c>
      <c r="G6416" s="248" t="s">
        <v>46</v>
      </c>
      <c r="H6416" s="250" t="s">
        <v>1339</v>
      </c>
      <c r="I6416" s="82"/>
    </row>
    <row r="6417" spans="1:9" ht="17.25" customHeight="1">
      <c r="A6417" s="79" t="s">
        <v>2879</v>
      </c>
      <c r="B6417" s="246">
        <v>100</v>
      </c>
      <c r="C6417" s="248" t="s">
        <v>44</v>
      </c>
      <c r="D6417" s="248" t="s">
        <v>13</v>
      </c>
      <c r="E6417" s="240" t="s">
        <v>22</v>
      </c>
      <c r="F6417" s="248" t="s">
        <v>45</v>
      </c>
      <c r="G6417" s="248" t="s">
        <v>46</v>
      </c>
      <c r="H6417" s="250" t="s">
        <v>1339</v>
      </c>
      <c r="I6417" s="82"/>
    </row>
    <row r="6418" spans="1:9" ht="17.25" customHeight="1">
      <c r="A6418" s="79" t="s">
        <v>2133</v>
      </c>
      <c r="B6418" s="246">
        <v>5000</v>
      </c>
      <c r="C6418" s="248" t="s">
        <v>44</v>
      </c>
      <c r="D6418" s="248" t="s">
        <v>13</v>
      </c>
      <c r="E6418" s="240" t="s">
        <v>22</v>
      </c>
      <c r="F6418" s="248" t="s">
        <v>45</v>
      </c>
      <c r="G6418" s="248" t="s">
        <v>46</v>
      </c>
      <c r="H6418" s="250" t="s">
        <v>1339</v>
      </c>
      <c r="I6418" s="83">
        <f>+B6418+B6416+B6415+B6414+B6413+B6412+B6411+B6410+B6409+B6408+B6407+B6406+B6405+B6417</f>
        <v>6980</v>
      </c>
    </row>
    <row r="6419" spans="1:9">
      <c r="A6419" s="79" t="s">
        <v>639</v>
      </c>
      <c r="B6419" s="246">
        <v>10</v>
      </c>
      <c r="C6419" s="248" t="s">
        <v>44</v>
      </c>
      <c r="D6419" s="248" t="s">
        <v>13</v>
      </c>
      <c r="E6419" s="240" t="s">
        <v>22</v>
      </c>
      <c r="F6419" s="248" t="s">
        <v>45</v>
      </c>
      <c r="G6419" s="248" t="s">
        <v>46</v>
      </c>
      <c r="H6419" s="254">
        <v>54114</v>
      </c>
      <c r="I6419" s="82"/>
    </row>
    <row r="6420" spans="1:9">
      <c r="A6420" s="79" t="s">
        <v>2134</v>
      </c>
      <c r="B6420" s="246">
        <v>10</v>
      </c>
      <c r="C6420" s="248" t="s">
        <v>44</v>
      </c>
      <c r="D6420" s="248" t="s">
        <v>13</v>
      </c>
      <c r="E6420" s="240" t="s">
        <v>22</v>
      </c>
      <c r="F6420" s="248" t="s">
        <v>45</v>
      </c>
      <c r="G6420" s="248" t="s">
        <v>46</v>
      </c>
      <c r="H6420" s="254">
        <v>54114</v>
      </c>
      <c r="I6420" s="82"/>
    </row>
    <row r="6421" spans="1:9">
      <c r="A6421" s="79" t="s">
        <v>2135</v>
      </c>
      <c r="B6421" s="246">
        <v>12</v>
      </c>
      <c r="C6421" s="248" t="s">
        <v>44</v>
      </c>
      <c r="D6421" s="248" t="s">
        <v>13</v>
      </c>
      <c r="E6421" s="240" t="s">
        <v>22</v>
      </c>
      <c r="F6421" s="248" t="s">
        <v>45</v>
      </c>
      <c r="G6421" s="248" t="s">
        <v>46</v>
      </c>
      <c r="H6421" s="255">
        <v>54114</v>
      </c>
      <c r="I6421" s="82"/>
    </row>
    <row r="6422" spans="1:9">
      <c r="A6422" s="79" t="s">
        <v>2136</v>
      </c>
      <c r="B6422" s="246">
        <v>50</v>
      </c>
      <c r="C6422" s="248" t="s">
        <v>44</v>
      </c>
      <c r="D6422" s="248" t="s">
        <v>13</v>
      </c>
      <c r="E6422" s="240" t="s">
        <v>22</v>
      </c>
      <c r="F6422" s="248" t="s">
        <v>45</v>
      </c>
      <c r="G6422" s="248" t="s">
        <v>46</v>
      </c>
      <c r="H6422" s="254">
        <v>54114</v>
      </c>
      <c r="I6422" s="82"/>
    </row>
    <row r="6423" spans="1:9">
      <c r="A6423" s="79" t="s">
        <v>2137</v>
      </c>
      <c r="B6423" s="246">
        <v>40</v>
      </c>
      <c r="C6423" s="248" t="s">
        <v>44</v>
      </c>
      <c r="D6423" s="248" t="s">
        <v>13</v>
      </c>
      <c r="E6423" s="240" t="s">
        <v>22</v>
      </c>
      <c r="F6423" s="248" t="s">
        <v>45</v>
      </c>
      <c r="G6423" s="248" t="s">
        <v>46</v>
      </c>
      <c r="H6423" s="254">
        <v>54114</v>
      </c>
      <c r="I6423" s="82"/>
    </row>
    <row r="6424" spans="1:9">
      <c r="A6424" s="79" t="s">
        <v>367</v>
      </c>
      <c r="B6424" s="246">
        <v>10</v>
      </c>
      <c r="C6424" s="248" t="s">
        <v>44</v>
      </c>
      <c r="D6424" s="248" t="s">
        <v>13</v>
      </c>
      <c r="E6424" s="240" t="s">
        <v>22</v>
      </c>
      <c r="F6424" s="248" t="s">
        <v>45</v>
      </c>
      <c r="G6424" s="248" t="s">
        <v>46</v>
      </c>
      <c r="H6424" s="254">
        <v>54114</v>
      </c>
      <c r="I6424" s="82"/>
    </row>
    <row r="6425" spans="1:9" ht="17.25" customHeight="1">
      <c r="A6425" s="79" t="s">
        <v>1692</v>
      </c>
      <c r="B6425" s="246">
        <v>10</v>
      </c>
      <c r="C6425" s="248" t="s">
        <v>44</v>
      </c>
      <c r="D6425" s="248" t="s">
        <v>13</v>
      </c>
      <c r="E6425" s="240" t="s">
        <v>22</v>
      </c>
      <c r="F6425" s="248" t="s">
        <v>45</v>
      </c>
      <c r="G6425" s="248" t="s">
        <v>46</v>
      </c>
      <c r="H6425" s="254">
        <v>54114</v>
      </c>
      <c r="I6425" s="82"/>
    </row>
    <row r="6426" spans="1:9" ht="17.25" customHeight="1">
      <c r="A6426" s="79" t="s">
        <v>2138</v>
      </c>
      <c r="B6426" s="246">
        <v>10</v>
      </c>
      <c r="C6426" s="248" t="s">
        <v>44</v>
      </c>
      <c r="D6426" s="248" t="s">
        <v>13</v>
      </c>
      <c r="E6426" s="240" t="s">
        <v>22</v>
      </c>
      <c r="F6426" s="248" t="s">
        <v>45</v>
      </c>
      <c r="G6426" s="248" t="s">
        <v>46</v>
      </c>
      <c r="H6426" s="254">
        <v>54114</v>
      </c>
      <c r="I6426" s="82"/>
    </row>
    <row r="6427" spans="1:9" ht="17.25" customHeight="1">
      <c r="A6427" s="79" t="s">
        <v>1691</v>
      </c>
      <c r="B6427" s="246">
        <v>10</v>
      </c>
      <c r="C6427" s="248" t="s">
        <v>44</v>
      </c>
      <c r="D6427" s="248" t="s">
        <v>13</v>
      </c>
      <c r="E6427" s="240" t="s">
        <v>22</v>
      </c>
      <c r="F6427" s="248" t="s">
        <v>45</v>
      </c>
      <c r="G6427" s="248" t="s">
        <v>46</v>
      </c>
      <c r="H6427" s="254">
        <v>54114</v>
      </c>
      <c r="I6427" s="82"/>
    </row>
    <row r="6428" spans="1:9" ht="17.25" customHeight="1">
      <c r="A6428" s="79" t="s">
        <v>2139</v>
      </c>
      <c r="B6428" s="246">
        <v>10</v>
      </c>
      <c r="C6428" s="248" t="s">
        <v>44</v>
      </c>
      <c r="D6428" s="248" t="s">
        <v>13</v>
      </c>
      <c r="E6428" s="240" t="s">
        <v>22</v>
      </c>
      <c r="F6428" s="248" t="s">
        <v>45</v>
      </c>
      <c r="G6428" s="248" t="s">
        <v>46</v>
      </c>
      <c r="H6428" s="254">
        <v>54114</v>
      </c>
      <c r="I6428" s="82"/>
    </row>
    <row r="6429" spans="1:9" ht="17.25" customHeight="1">
      <c r="A6429" s="79" t="s">
        <v>2140</v>
      </c>
      <c r="B6429" s="246">
        <v>10</v>
      </c>
      <c r="C6429" s="248" t="s">
        <v>44</v>
      </c>
      <c r="D6429" s="248" t="s">
        <v>13</v>
      </c>
      <c r="E6429" s="240" t="s">
        <v>22</v>
      </c>
      <c r="F6429" s="248" t="s">
        <v>45</v>
      </c>
      <c r="G6429" s="248" t="s">
        <v>46</v>
      </c>
      <c r="H6429" s="254">
        <v>54114</v>
      </c>
      <c r="I6429" s="82"/>
    </row>
    <row r="6430" spans="1:9" ht="17.25" customHeight="1">
      <c r="A6430" s="79" t="s">
        <v>2141</v>
      </c>
      <c r="B6430" s="246">
        <v>10</v>
      </c>
      <c r="C6430" s="248" t="s">
        <v>44</v>
      </c>
      <c r="D6430" s="248" t="s">
        <v>13</v>
      </c>
      <c r="E6430" s="240" t="s">
        <v>22</v>
      </c>
      <c r="F6430" s="248" t="s">
        <v>45</v>
      </c>
      <c r="G6430" s="248" t="s">
        <v>46</v>
      </c>
      <c r="H6430" s="254">
        <v>54114</v>
      </c>
      <c r="I6430" s="82"/>
    </row>
    <row r="6431" spans="1:9" ht="17.25" customHeight="1">
      <c r="A6431" s="79" t="s">
        <v>2872</v>
      </c>
      <c r="B6431" s="246">
        <v>10</v>
      </c>
      <c r="C6431" s="248" t="s">
        <v>44</v>
      </c>
      <c r="D6431" s="248" t="s">
        <v>13</v>
      </c>
      <c r="E6431" s="240" t="s">
        <v>22</v>
      </c>
      <c r="F6431" s="248" t="s">
        <v>45</v>
      </c>
      <c r="G6431" s="248" t="s">
        <v>46</v>
      </c>
      <c r="H6431" s="254">
        <v>54114</v>
      </c>
      <c r="I6431" s="82"/>
    </row>
    <row r="6432" spans="1:9">
      <c r="A6432" s="79" t="s">
        <v>2873</v>
      </c>
      <c r="B6432" s="246">
        <v>50</v>
      </c>
      <c r="C6432" s="248" t="s">
        <v>44</v>
      </c>
      <c r="D6432" s="248" t="s">
        <v>13</v>
      </c>
      <c r="E6432" s="240" t="s">
        <v>22</v>
      </c>
      <c r="F6432" s="248" t="s">
        <v>45</v>
      </c>
      <c r="G6432" s="248" t="s">
        <v>46</v>
      </c>
      <c r="H6432" s="254">
        <v>54114</v>
      </c>
      <c r="I6432" s="82"/>
    </row>
    <row r="6433" spans="1:9">
      <c r="A6433" s="79" t="s">
        <v>649</v>
      </c>
      <c r="B6433" s="246">
        <v>50</v>
      </c>
      <c r="C6433" s="248" t="s">
        <v>44</v>
      </c>
      <c r="D6433" s="248" t="s">
        <v>13</v>
      </c>
      <c r="E6433" s="240" t="s">
        <v>22</v>
      </c>
      <c r="F6433" s="248" t="s">
        <v>45</v>
      </c>
      <c r="G6433" s="248" t="s">
        <v>46</v>
      </c>
      <c r="H6433" s="254">
        <v>54114</v>
      </c>
      <c r="I6433" s="82"/>
    </row>
    <row r="6434" spans="1:9">
      <c r="A6434" s="79" t="s">
        <v>2142</v>
      </c>
      <c r="B6434" s="246">
        <v>25</v>
      </c>
      <c r="C6434" s="248" t="s">
        <v>44</v>
      </c>
      <c r="D6434" s="248" t="s">
        <v>13</v>
      </c>
      <c r="E6434" s="240" t="s">
        <v>22</v>
      </c>
      <c r="F6434" s="248" t="s">
        <v>45</v>
      </c>
      <c r="G6434" s="248" t="s">
        <v>46</v>
      </c>
      <c r="H6434" s="254">
        <v>54114</v>
      </c>
      <c r="I6434" s="82"/>
    </row>
    <row r="6435" spans="1:9">
      <c r="A6435" s="79" t="s">
        <v>2143</v>
      </c>
      <c r="B6435" s="246">
        <v>40</v>
      </c>
      <c r="C6435" s="248" t="s">
        <v>44</v>
      </c>
      <c r="D6435" s="248" t="s">
        <v>13</v>
      </c>
      <c r="E6435" s="240" t="s">
        <v>22</v>
      </c>
      <c r="F6435" s="248" t="s">
        <v>45</v>
      </c>
      <c r="G6435" s="248" t="s">
        <v>46</v>
      </c>
      <c r="H6435" s="254">
        <v>54114</v>
      </c>
      <c r="I6435" s="82"/>
    </row>
    <row r="6436" spans="1:9">
      <c r="A6436" s="79" t="s">
        <v>234</v>
      </c>
      <c r="B6436" s="246">
        <v>15</v>
      </c>
      <c r="C6436" s="248" t="s">
        <v>44</v>
      </c>
      <c r="D6436" s="248" t="s">
        <v>13</v>
      </c>
      <c r="E6436" s="240" t="s">
        <v>22</v>
      </c>
      <c r="F6436" s="248" t="s">
        <v>45</v>
      </c>
      <c r="G6436" s="248" t="s">
        <v>46</v>
      </c>
      <c r="H6436" s="254">
        <v>54114</v>
      </c>
      <c r="I6436" s="82"/>
    </row>
    <row r="6437" spans="1:9">
      <c r="A6437" s="79" t="s">
        <v>318</v>
      </c>
      <c r="B6437" s="246">
        <v>10</v>
      </c>
      <c r="C6437" s="248" t="s">
        <v>44</v>
      </c>
      <c r="D6437" s="248" t="s">
        <v>13</v>
      </c>
      <c r="E6437" s="240" t="s">
        <v>22</v>
      </c>
      <c r="F6437" s="248" t="s">
        <v>45</v>
      </c>
      <c r="G6437" s="248" t="s">
        <v>46</v>
      </c>
      <c r="H6437" s="254">
        <v>54114</v>
      </c>
      <c r="I6437" s="82"/>
    </row>
    <row r="6438" spans="1:9">
      <c r="A6438" s="79" t="s">
        <v>2874</v>
      </c>
      <c r="B6438" s="246">
        <v>10</v>
      </c>
      <c r="C6438" s="248" t="s">
        <v>44</v>
      </c>
      <c r="D6438" s="248" t="s">
        <v>13</v>
      </c>
      <c r="E6438" s="240" t="s">
        <v>22</v>
      </c>
      <c r="F6438" s="248" t="s">
        <v>45</v>
      </c>
      <c r="G6438" s="248" t="s">
        <v>46</v>
      </c>
      <c r="H6438" s="254">
        <v>54114</v>
      </c>
      <c r="I6438" s="82"/>
    </row>
    <row r="6439" spans="1:9">
      <c r="A6439" s="79" t="s">
        <v>2144</v>
      </c>
      <c r="B6439" s="246">
        <v>10</v>
      </c>
      <c r="C6439" s="248" t="s">
        <v>44</v>
      </c>
      <c r="D6439" s="248" t="s">
        <v>13</v>
      </c>
      <c r="E6439" s="240" t="s">
        <v>22</v>
      </c>
      <c r="F6439" s="248" t="s">
        <v>45</v>
      </c>
      <c r="G6439" s="248" t="s">
        <v>46</v>
      </c>
      <c r="H6439" s="254">
        <v>54114</v>
      </c>
      <c r="I6439" s="82"/>
    </row>
    <row r="6440" spans="1:9">
      <c r="A6440" s="79" t="s">
        <v>2145</v>
      </c>
      <c r="B6440" s="246">
        <v>10</v>
      </c>
      <c r="C6440" s="248" t="s">
        <v>44</v>
      </c>
      <c r="D6440" s="248" t="s">
        <v>13</v>
      </c>
      <c r="E6440" s="240" t="s">
        <v>22</v>
      </c>
      <c r="F6440" s="248" t="s">
        <v>45</v>
      </c>
      <c r="G6440" s="248" t="s">
        <v>46</v>
      </c>
      <c r="H6440" s="254">
        <v>54114</v>
      </c>
      <c r="I6440" s="82"/>
    </row>
    <row r="6441" spans="1:9">
      <c r="A6441" s="79" t="s">
        <v>2146</v>
      </c>
      <c r="B6441" s="246">
        <v>10</v>
      </c>
      <c r="C6441" s="248" t="s">
        <v>44</v>
      </c>
      <c r="D6441" s="248" t="s">
        <v>13</v>
      </c>
      <c r="E6441" s="240" t="s">
        <v>22</v>
      </c>
      <c r="F6441" s="248" t="s">
        <v>45</v>
      </c>
      <c r="G6441" s="248" t="s">
        <v>46</v>
      </c>
      <c r="H6441" s="254">
        <v>54114</v>
      </c>
      <c r="I6441" s="82"/>
    </row>
    <row r="6442" spans="1:9">
      <c r="A6442" s="79" t="s">
        <v>2147</v>
      </c>
      <c r="B6442" s="246">
        <v>10</v>
      </c>
      <c r="C6442" s="248" t="s">
        <v>44</v>
      </c>
      <c r="D6442" s="248" t="s">
        <v>13</v>
      </c>
      <c r="E6442" s="240" t="s">
        <v>22</v>
      </c>
      <c r="F6442" s="248" t="s">
        <v>45</v>
      </c>
      <c r="G6442" s="248" t="s">
        <v>46</v>
      </c>
      <c r="H6442" s="254">
        <v>54114</v>
      </c>
      <c r="I6442" s="82"/>
    </row>
    <row r="6443" spans="1:9">
      <c r="A6443" s="79" t="s">
        <v>2148</v>
      </c>
      <c r="B6443" s="246">
        <v>80</v>
      </c>
      <c r="C6443" s="248" t="s">
        <v>44</v>
      </c>
      <c r="D6443" s="248" t="s">
        <v>13</v>
      </c>
      <c r="E6443" s="240" t="s">
        <v>22</v>
      </c>
      <c r="F6443" s="248" t="s">
        <v>45</v>
      </c>
      <c r="G6443" s="248" t="s">
        <v>46</v>
      </c>
      <c r="H6443" s="254">
        <v>54114</v>
      </c>
      <c r="I6443" s="82"/>
    </row>
    <row r="6444" spans="1:9">
      <c r="A6444" s="79" t="s">
        <v>2149</v>
      </c>
      <c r="B6444" s="246">
        <v>10</v>
      </c>
      <c r="C6444" s="248" t="s">
        <v>44</v>
      </c>
      <c r="D6444" s="248" t="s">
        <v>13</v>
      </c>
      <c r="E6444" s="240" t="s">
        <v>22</v>
      </c>
      <c r="F6444" s="248" t="s">
        <v>45</v>
      </c>
      <c r="G6444" s="248" t="s">
        <v>46</v>
      </c>
      <c r="H6444" s="254">
        <v>54114</v>
      </c>
      <c r="I6444" s="82"/>
    </row>
    <row r="6445" spans="1:9">
      <c r="A6445" s="79" t="s">
        <v>2150</v>
      </c>
      <c r="B6445" s="246">
        <v>15</v>
      </c>
      <c r="C6445" s="248" t="s">
        <v>44</v>
      </c>
      <c r="D6445" s="248" t="s">
        <v>13</v>
      </c>
      <c r="E6445" s="240" t="s">
        <v>22</v>
      </c>
      <c r="F6445" s="248" t="s">
        <v>45</v>
      </c>
      <c r="G6445" s="248" t="s">
        <v>46</v>
      </c>
      <c r="H6445" s="254">
        <v>54114</v>
      </c>
      <c r="I6445" s="82"/>
    </row>
    <row r="6446" spans="1:9">
      <c r="A6446" s="79" t="s">
        <v>638</v>
      </c>
      <c r="B6446" s="246">
        <v>15</v>
      </c>
      <c r="C6446" s="248" t="s">
        <v>44</v>
      </c>
      <c r="D6446" s="248" t="s">
        <v>13</v>
      </c>
      <c r="E6446" s="240" t="s">
        <v>22</v>
      </c>
      <c r="F6446" s="248" t="s">
        <v>45</v>
      </c>
      <c r="G6446" s="248" t="s">
        <v>46</v>
      </c>
      <c r="H6446" s="254">
        <v>54114</v>
      </c>
      <c r="I6446" s="82"/>
    </row>
    <row r="6447" spans="1:9">
      <c r="A6447" s="79" t="s">
        <v>2151</v>
      </c>
      <c r="B6447" s="246">
        <v>40</v>
      </c>
      <c r="C6447" s="248" t="s">
        <v>44</v>
      </c>
      <c r="D6447" s="248" t="s">
        <v>13</v>
      </c>
      <c r="E6447" s="240" t="s">
        <v>22</v>
      </c>
      <c r="F6447" s="248" t="s">
        <v>45</v>
      </c>
      <c r="G6447" s="248" t="s">
        <v>46</v>
      </c>
      <c r="H6447" s="254">
        <v>54114</v>
      </c>
      <c r="I6447" s="82"/>
    </row>
    <row r="6448" spans="1:9">
      <c r="A6448" s="79" t="s">
        <v>634</v>
      </c>
      <c r="B6448" s="246">
        <v>25</v>
      </c>
      <c r="C6448" s="248" t="s">
        <v>44</v>
      </c>
      <c r="D6448" s="248" t="s">
        <v>13</v>
      </c>
      <c r="E6448" s="240" t="s">
        <v>22</v>
      </c>
      <c r="F6448" s="248" t="s">
        <v>45</v>
      </c>
      <c r="G6448" s="248" t="s">
        <v>46</v>
      </c>
      <c r="H6448" s="254">
        <v>54114</v>
      </c>
      <c r="I6448" s="83">
        <f>B6419+B6420+B6421+B6422+B6423+B6424+B6425+B6426+B6427+B6428+B6447+B6448+B6446+B6445+B6444+B6443+B6442+B6441+B6440+B6439+B6438+B6437+B6436+B6435+B6434+B6433+B6432+B6431+B6430+B6429</f>
        <v>627</v>
      </c>
    </row>
    <row r="6449" spans="1:9">
      <c r="A6449" s="79" t="s">
        <v>2152</v>
      </c>
      <c r="B6449" s="246">
        <v>200</v>
      </c>
      <c r="C6449" s="248" t="s">
        <v>44</v>
      </c>
      <c r="D6449" s="248" t="s">
        <v>13</v>
      </c>
      <c r="E6449" s="240" t="s">
        <v>22</v>
      </c>
      <c r="F6449" s="248" t="s">
        <v>45</v>
      </c>
      <c r="G6449" s="248" t="s">
        <v>46</v>
      </c>
      <c r="H6449" s="255">
        <v>54115</v>
      </c>
      <c r="I6449" s="82"/>
    </row>
    <row r="6450" spans="1:9" ht="14.25" customHeight="1">
      <c r="A6450" s="79" t="s">
        <v>2153</v>
      </c>
      <c r="B6450" s="246">
        <v>100</v>
      </c>
      <c r="C6450" s="248" t="s">
        <v>44</v>
      </c>
      <c r="D6450" s="248" t="s">
        <v>13</v>
      </c>
      <c r="E6450" s="240" t="s">
        <v>22</v>
      </c>
      <c r="F6450" s="248" t="s">
        <v>45</v>
      </c>
      <c r="G6450" s="248" t="s">
        <v>46</v>
      </c>
      <c r="H6450" s="254">
        <v>54115</v>
      </c>
      <c r="I6450" s="82"/>
    </row>
    <row r="6451" spans="1:9" ht="14.25" customHeight="1">
      <c r="A6451" s="79" t="s">
        <v>2154</v>
      </c>
      <c r="B6451" s="246">
        <v>20</v>
      </c>
      <c r="C6451" s="248" t="s">
        <v>44</v>
      </c>
      <c r="D6451" s="248" t="s">
        <v>13</v>
      </c>
      <c r="E6451" s="240" t="s">
        <v>22</v>
      </c>
      <c r="F6451" s="248" t="s">
        <v>45</v>
      </c>
      <c r="G6451" s="248" t="s">
        <v>46</v>
      </c>
      <c r="H6451" s="250" t="s">
        <v>177</v>
      </c>
      <c r="I6451" s="83">
        <f>B6451+B6450+B6449</f>
        <v>320</v>
      </c>
    </row>
    <row r="6452" spans="1:9" ht="14.25" customHeight="1">
      <c r="A6452" s="79" t="s">
        <v>2155</v>
      </c>
      <c r="B6452" s="246">
        <v>100</v>
      </c>
      <c r="C6452" s="248" t="s">
        <v>44</v>
      </c>
      <c r="D6452" s="248" t="s">
        <v>13</v>
      </c>
      <c r="E6452" s="240" t="s">
        <v>22</v>
      </c>
      <c r="F6452" s="248" t="s">
        <v>45</v>
      </c>
      <c r="G6452" s="248" t="s">
        <v>46</v>
      </c>
      <c r="H6452" s="250" t="s">
        <v>243</v>
      </c>
      <c r="I6452" s="82"/>
    </row>
    <row r="6453" spans="1:9" ht="14.25" customHeight="1">
      <c r="A6453" s="79" t="s">
        <v>2156</v>
      </c>
      <c r="B6453" s="246">
        <v>100</v>
      </c>
      <c r="C6453" s="248" t="s">
        <v>44</v>
      </c>
      <c r="D6453" s="248" t="s">
        <v>13</v>
      </c>
      <c r="E6453" s="240" t="s">
        <v>22</v>
      </c>
      <c r="F6453" s="248" t="s">
        <v>45</v>
      </c>
      <c r="G6453" s="248" t="s">
        <v>46</v>
      </c>
      <c r="H6453" s="250" t="s">
        <v>243</v>
      </c>
      <c r="I6453" s="82"/>
    </row>
    <row r="6454" spans="1:9" ht="14.25" customHeight="1">
      <c r="A6454" s="79" t="s">
        <v>2157</v>
      </c>
      <c r="B6454" s="246">
        <v>100</v>
      </c>
      <c r="C6454" s="248" t="s">
        <v>44</v>
      </c>
      <c r="D6454" s="248" t="s">
        <v>13</v>
      </c>
      <c r="E6454" s="240" t="s">
        <v>22</v>
      </c>
      <c r="F6454" s="248" t="s">
        <v>45</v>
      </c>
      <c r="G6454" s="248" t="s">
        <v>46</v>
      </c>
      <c r="H6454" s="250" t="s">
        <v>243</v>
      </c>
      <c r="I6454" s="82"/>
    </row>
    <row r="6455" spans="1:9" ht="14.25" customHeight="1">
      <c r="A6455" s="79" t="s">
        <v>2158</v>
      </c>
      <c r="B6455" s="246">
        <v>20</v>
      </c>
      <c r="C6455" s="248" t="s">
        <v>44</v>
      </c>
      <c r="D6455" s="248" t="s">
        <v>13</v>
      </c>
      <c r="E6455" s="240" t="s">
        <v>22</v>
      </c>
      <c r="F6455" s="248" t="s">
        <v>45</v>
      </c>
      <c r="G6455" s="248" t="s">
        <v>46</v>
      </c>
      <c r="H6455" s="250" t="s">
        <v>243</v>
      </c>
      <c r="I6455" s="82"/>
    </row>
    <row r="6456" spans="1:9" ht="14.25" customHeight="1">
      <c r="A6456" s="79" t="s">
        <v>2159</v>
      </c>
      <c r="B6456" s="246">
        <v>50</v>
      </c>
      <c r="C6456" s="248" t="s">
        <v>44</v>
      </c>
      <c r="D6456" s="248" t="s">
        <v>13</v>
      </c>
      <c r="E6456" s="240" t="s">
        <v>22</v>
      </c>
      <c r="F6456" s="248" t="s">
        <v>45</v>
      </c>
      <c r="G6456" s="248" t="s">
        <v>46</v>
      </c>
      <c r="H6456" s="250" t="s">
        <v>243</v>
      </c>
      <c r="I6456" s="82"/>
    </row>
    <row r="6457" spans="1:9" ht="14.25" customHeight="1">
      <c r="A6457" s="79" t="s">
        <v>2160</v>
      </c>
      <c r="B6457" s="246">
        <v>200</v>
      </c>
      <c r="C6457" s="248" t="s">
        <v>44</v>
      </c>
      <c r="D6457" s="248" t="s">
        <v>13</v>
      </c>
      <c r="E6457" s="240" t="s">
        <v>22</v>
      </c>
      <c r="F6457" s="248" t="s">
        <v>45</v>
      </c>
      <c r="G6457" s="248" t="s">
        <v>46</v>
      </c>
      <c r="H6457" s="250" t="s">
        <v>243</v>
      </c>
      <c r="I6457" s="82"/>
    </row>
    <row r="6458" spans="1:9" ht="14.25" customHeight="1">
      <c r="A6458" s="79" t="s">
        <v>2161</v>
      </c>
      <c r="B6458" s="246">
        <v>20</v>
      </c>
      <c r="C6458" s="248" t="s">
        <v>44</v>
      </c>
      <c r="D6458" s="248" t="s">
        <v>13</v>
      </c>
      <c r="E6458" s="240" t="s">
        <v>22</v>
      </c>
      <c r="F6458" s="248" t="s">
        <v>45</v>
      </c>
      <c r="G6458" s="248" t="s">
        <v>46</v>
      </c>
      <c r="H6458" s="250" t="s">
        <v>243</v>
      </c>
      <c r="I6458" s="82"/>
    </row>
    <row r="6459" spans="1:9" ht="14.25" customHeight="1">
      <c r="A6459" s="79" t="s">
        <v>2162</v>
      </c>
      <c r="B6459" s="246">
        <v>80</v>
      </c>
      <c r="C6459" s="248" t="s">
        <v>44</v>
      </c>
      <c r="D6459" s="248" t="s">
        <v>13</v>
      </c>
      <c r="E6459" s="240" t="s">
        <v>22</v>
      </c>
      <c r="F6459" s="248" t="s">
        <v>45</v>
      </c>
      <c r="G6459" s="248" t="s">
        <v>46</v>
      </c>
      <c r="H6459" s="250" t="s">
        <v>243</v>
      </c>
      <c r="I6459" s="82"/>
    </row>
    <row r="6460" spans="1:9" ht="14.25" customHeight="1">
      <c r="A6460" s="79" t="s">
        <v>2163</v>
      </c>
      <c r="B6460" s="246">
        <v>50</v>
      </c>
      <c r="C6460" s="248" t="s">
        <v>44</v>
      </c>
      <c r="D6460" s="248" t="s">
        <v>13</v>
      </c>
      <c r="E6460" s="240" t="s">
        <v>22</v>
      </c>
      <c r="F6460" s="248" t="s">
        <v>45</v>
      </c>
      <c r="G6460" s="248" t="s">
        <v>46</v>
      </c>
      <c r="H6460" s="250" t="s">
        <v>243</v>
      </c>
      <c r="I6460" s="82"/>
    </row>
    <row r="6461" spans="1:9" ht="14.25" customHeight="1">
      <c r="A6461" s="79" t="s">
        <v>2164</v>
      </c>
      <c r="B6461" s="246">
        <v>500</v>
      </c>
      <c r="C6461" s="248" t="s">
        <v>44</v>
      </c>
      <c r="D6461" s="248" t="s">
        <v>13</v>
      </c>
      <c r="E6461" s="240" t="s">
        <v>22</v>
      </c>
      <c r="F6461" s="248" t="s">
        <v>45</v>
      </c>
      <c r="G6461" s="248" t="s">
        <v>46</v>
      </c>
      <c r="H6461" s="250" t="s">
        <v>243</v>
      </c>
      <c r="I6461" s="82"/>
    </row>
    <row r="6462" spans="1:9" ht="14.25" customHeight="1">
      <c r="A6462" s="79" t="s">
        <v>2165</v>
      </c>
      <c r="B6462" s="246">
        <v>100</v>
      </c>
      <c r="C6462" s="248" t="s">
        <v>44</v>
      </c>
      <c r="D6462" s="248" t="s">
        <v>13</v>
      </c>
      <c r="E6462" s="240" t="s">
        <v>22</v>
      </c>
      <c r="F6462" s="248" t="s">
        <v>45</v>
      </c>
      <c r="G6462" s="248" t="s">
        <v>46</v>
      </c>
      <c r="H6462" s="250" t="s">
        <v>243</v>
      </c>
      <c r="I6462" s="82"/>
    </row>
    <row r="6463" spans="1:9" ht="15" customHeight="1">
      <c r="A6463" s="79" t="s">
        <v>2166</v>
      </c>
      <c r="B6463" s="246">
        <v>2000</v>
      </c>
      <c r="C6463" s="248" t="s">
        <v>44</v>
      </c>
      <c r="D6463" s="248" t="s">
        <v>13</v>
      </c>
      <c r="E6463" s="240" t="s">
        <v>22</v>
      </c>
      <c r="F6463" s="248" t="s">
        <v>45</v>
      </c>
      <c r="G6463" s="248" t="s">
        <v>46</v>
      </c>
      <c r="H6463" s="250" t="s">
        <v>243</v>
      </c>
      <c r="I6463" s="82"/>
    </row>
    <row r="6464" spans="1:9" ht="15" customHeight="1">
      <c r="A6464" s="79" t="s">
        <v>2167</v>
      </c>
      <c r="B6464" s="246">
        <v>50</v>
      </c>
      <c r="C6464" s="248" t="s">
        <v>44</v>
      </c>
      <c r="D6464" s="248" t="s">
        <v>13</v>
      </c>
      <c r="E6464" s="240" t="s">
        <v>22</v>
      </c>
      <c r="F6464" s="248" t="s">
        <v>45</v>
      </c>
      <c r="G6464" s="248" t="s">
        <v>46</v>
      </c>
      <c r="H6464" s="250" t="s">
        <v>243</v>
      </c>
      <c r="I6464" s="82"/>
    </row>
    <row r="6465" spans="1:9" ht="15" customHeight="1">
      <c r="A6465" s="79" t="s">
        <v>2168</v>
      </c>
      <c r="B6465" s="246">
        <v>50</v>
      </c>
      <c r="C6465" s="248" t="s">
        <v>44</v>
      </c>
      <c r="D6465" s="248" t="s">
        <v>13</v>
      </c>
      <c r="E6465" s="240" t="s">
        <v>22</v>
      </c>
      <c r="F6465" s="248" t="s">
        <v>45</v>
      </c>
      <c r="G6465" s="248" t="s">
        <v>46</v>
      </c>
      <c r="H6465" s="250" t="s">
        <v>243</v>
      </c>
      <c r="I6465" s="82"/>
    </row>
    <row r="6466" spans="1:9" ht="15" customHeight="1">
      <c r="A6466" s="79" t="s">
        <v>2169</v>
      </c>
      <c r="B6466" s="246">
        <v>50</v>
      </c>
      <c r="C6466" s="248" t="s">
        <v>44</v>
      </c>
      <c r="D6466" s="248" t="s">
        <v>13</v>
      </c>
      <c r="E6466" s="240" t="s">
        <v>22</v>
      </c>
      <c r="F6466" s="248" t="s">
        <v>45</v>
      </c>
      <c r="G6466" s="248" t="s">
        <v>46</v>
      </c>
      <c r="H6466" s="250" t="s">
        <v>243</v>
      </c>
      <c r="I6466" s="82"/>
    </row>
    <row r="6467" spans="1:9">
      <c r="A6467" s="79" t="s">
        <v>2170</v>
      </c>
      <c r="B6467" s="246">
        <v>150</v>
      </c>
      <c r="C6467" s="248" t="s">
        <v>44</v>
      </c>
      <c r="D6467" s="248" t="s">
        <v>13</v>
      </c>
      <c r="E6467" s="240" t="s">
        <v>22</v>
      </c>
      <c r="F6467" s="248" t="s">
        <v>45</v>
      </c>
      <c r="G6467" s="248" t="s">
        <v>46</v>
      </c>
      <c r="H6467" s="250" t="s">
        <v>243</v>
      </c>
      <c r="I6467" s="82"/>
    </row>
    <row r="6468" spans="1:9">
      <c r="A6468" s="79" t="s">
        <v>2171</v>
      </c>
      <c r="B6468" s="246">
        <v>600</v>
      </c>
      <c r="C6468" s="248" t="s">
        <v>44</v>
      </c>
      <c r="D6468" s="248" t="s">
        <v>13</v>
      </c>
      <c r="E6468" s="240" t="s">
        <v>22</v>
      </c>
      <c r="F6468" s="248" t="s">
        <v>45</v>
      </c>
      <c r="G6468" s="248" t="s">
        <v>46</v>
      </c>
      <c r="H6468" s="250" t="s">
        <v>243</v>
      </c>
      <c r="I6468" s="82"/>
    </row>
    <row r="6469" spans="1:9">
      <c r="A6469" s="79" t="s">
        <v>2172</v>
      </c>
      <c r="B6469" s="246">
        <v>75</v>
      </c>
      <c r="C6469" s="248" t="s">
        <v>44</v>
      </c>
      <c r="D6469" s="248" t="s">
        <v>13</v>
      </c>
      <c r="E6469" s="240" t="s">
        <v>22</v>
      </c>
      <c r="F6469" s="248" t="s">
        <v>45</v>
      </c>
      <c r="G6469" s="248" t="s">
        <v>46</v>
      </c>
      <c r="H6469" s="250" t="s">
        <v>243</v>
      </c>
      <c r="I6469" s="82"/>
    </row>
    <row r="6470" spans="1:9">
      <c r="A6470" s="79" t="s">
        <v>2173</v>
      </c>
      <c r="B6470" s="246">
        <v>200</v>
      </c>
      <c r="C6470" s="248" t="s">
        <v>44</v>
      </c>
      <c r="D6470" s="248" t="s">
        <v>13</v>
      </c>
      <c r="E6470" s="240" t="s">
        <v>22</v>
      </c>
      <c r="F6470" s="248" t="s">
        <v>45</v>
      </c>
      <c r="G6470" s="248" t="s">
        <v>46</v>
      </c>
      <c r="H6470" s="250" t="s">
        <v>243</v>
      </c>
      <c r="I6470" s="82"/>
    </row>
    <row r="6471" spans="1:9">
      <c r="A6471" s="79" t="s">
        <v>2174</v>
      </c>
      <c r="B6471" s="246">
        <v>40</v>
      </c>
      <c r="C6471" s="248" t="s">
        <v>44</v>
      </c>
      <c r="D6471" s="248" t="s">
        <v>13</v>
      </c>
      <c r="E6471" s="240" t="s">
        <v>22</v>
      </c>
      <c r="F6471" s="248" t="s">
        <v>45</v>
      </c>
      <c r="G6471" s="248" t="s">
        <v>46</v>
      </c>
      <c r="H6471" s="250" t="s">
        <v>243</v>
      </c>
      <c r="I6471" s="82"/>
    </row>
    <row r="6472" spans="1:9">
      <c r="A6472" s="79" t="s">
        <v>2175</v>
      </c>
      <c r="B6472" s="246">
        <v>40</v>
      </c>
      <c r="C6472" s="248" t="s">
        <v>44</v>
      </c>
      <c r="D6472" s="248" t="s">
        <v>13</v>
      </c>
      <c r="E6472" s="240" t="s">
        <v>22</v>
      </c>
      <c r="F6472" s="248" t="s">
        <v>45</v>
      </c>
      <c r="G6472" s="248" t="s">
        <v>46</v>
      </c>
      <c r="H6472" s="250" t="s">
        <v>243</v>
      </c>
      <c r="I6472" s="82"/>
    </row>
    <row r="6473" spans="1:9">
      <c r="A6473" s="79" t="s">
        <v>2176</v>
      </c>
      <c r="B6473" s="246">
        <v>20</v>
      </c>
      <c r="C6473" s="248" t="s">
        <v>44</v>
      </c>
      <c r="D6473" s="248" t="s">
        <v>13</v>
      </c>
      <c r="E6473" s="240" t="s">
        <v>22</v>
      </c>
      <c r="F6473" s="248" t="s">
        <v>45</v>
      </c>
      <c r="G6473" s="248" t="s">
        <v>46</v>
      </c>
      <c r="H6473" s="250" t="s">
        <v>243</v>
      </c>
      <c r="I6473" s="82"/>
    </row>
    <row r="6474" spans="1:9">
      <c r="A6474" s="79" t="s">
        <v>2177</v>
      </c>
      <c r="B6474" s="246">
        <v>100</v>
      </c>
      <c r="C6474" s="248" t="s">
        <v>44</v>
      </c>
      <c r="D6474" s="248" t="s">
        <v>13</v>
      </c>
      <c r="E6474" s="240" t="s">
        <v>22</v>
      </c>
      <c r="F6474" s="248" t="s">
        <v>45</v>
      </c>
      <c r="G6474" s="248" t="s">
        <v>46</v>
      </c>
      <c r="H6474" s="250" t="s">
        <v>243</v>
      </c>
      <c r="I6474" s="82"/>
    </row>
    <row r="6475" spans="1:9">
      <c r="A6475" s="79" t="s">
        <v>2178</v>
      </c>
      <c r="B6475" s="246">
        <v>40</v>
      </c>
      <c r="C6475" s="248" t="s">
        <v>44</v>
      </c>
      <c r="D6475" s="248" t="s">
        <v>13</v>
      </c>
      <c r="E6475" s="240" t="s">
        <v>22</v>
      </c>
      <c r="F6475" s="248" t="s">
        <v>45</v>
      </c>
      <c r="G6475" s="248" t="s">
        <v>46</v>
      </c>
      <c r="H6475" s="250" t="s">
        <v>243</v>
      </c>
      <c r="I6475" s="82"/>
    </row>
    <row r="6476" spans="1:9">
      <c r="A6476" s="79" t="s">
        <v>2179</v>
      </c>
      <c r="B6476" s="246">
        <v>50</v>
      </c>
      <c r="C6476" s="248" t="s">
        <v>44</v>
      </c>
      <c r="D6476" s="248" t="s">
        <v>13</v>
      </c>
      <c r="E6476" s="240" t="s">
        <v>22</v>
      </c>
      <c r="F6476" s="248" t="s">
        <v>45</v>
      </c>
      <c r="G6476" s="248" t="s">
        <v>46</v>
      </c>
      <c r="H6476" s="250" t="s">
        <v>243</v>
      </c>
      <c r="I6476" s="82"/>
    </row>
    <row r="6477" spans="1:9">
      <c r="A6477" s="79" t="s">
        <v>2180</v>
      </c>
      <c r="B6477" s="246">
        <v>35</v>
      </c>
      <c r="C6477" s="248" t="s">
        <v>44</v>
      </c>
      <c r="D6477" s="248" t="s">
        <v>13</v>
      </c>
      <c r="E6477" s="240" t="s">
        <v>22</v>
      </c>
      <c r="F6477" s="248" t="s">
        <v>45</v>
      </c>
      <c r="G6477" s="248" t="s">
        <v>46</v>
      </c>
      <c r="H6477" s="250" t="s">
        <v>243</v>
      </c>
      <c r="I6477" s="82"/>
    </row>
    <row r="6478" spans="1:9">
      <c r="A6478" s="79" t="s">
        <v>2181</v>
      </c>
      <c r="B6478" s="246">
        <v>20</v>
      </c>
      <c r="C6478" s="248" t="s">
        <v>44</v>
      </c>
      <c r="D6478" s="248" t="s">
        <v>13</v>
      </c>
      <c r="E6478" s="240" t="s">
        <v>22</v>
      </c>
      <c r="F6478" s="248" t="s">
        <v>45</v>
      </c>
      <c r="G6478" s="248" t="s">
        <v>46</v>
      </c>
      <c r="H6478" s="250" t="s">
        <v>243</v>
      </c>
      <c r="I6478" s="82"/>
    </row>
    <row r="6479" spans="1:9">
      <c r="A6479" s="79" t="s">
        <v>2182</v>
      </c>
      <c r="B6479" s="246">
        <v>40</v>
      </c>
      <c r="C6479" s="248" t="s">
        <v>44</v>
      </c>
      <c r="D6479" s="248" t="s">
        <v>13</v>
      </c>
      <c r="E6479" s="240" t="s">
        <v>22</v>
      </c>
      <c r="F6479" s="248" t="s">
        <v>45</v>
      </c>
      <c r="G6479" s="248" t="s">
        <v>46</v>
      </c>
      <c r="H6479" s="250" t="s">
        <v>243</v>
      </c>
      <c r="I6479" s="82"/>
    </row>
    <row r="6480" spans="1:9">
      <c r="A6480" s="79" t="s">
        <v>2183</v>
      </c>
      <c r="B6480" s="246">
        <v>1000</v>
      </c>
      <c r="C6480" s="248" t="s">
        <v>44</v>
      </c>
      <c r="D6480" s="248" t="s">
        <v>13</v>
      </c>
      <c r="E6480" s="240" t="s">
        <v>22</v>
      </c>
      <c r="F6480" s="248" t="s">
        <v>45</v>
      </c>
      <c r="G6480" s="248" t="s">
        <v>46</v>
      </c>
      <c r="H6480" s="250" t="s">
        <v>243</v>
      </c>
      <c r="I6480" s="82"/>
    </row>
    <row r="6481" spans="1:9">
      <c r="A6481" s="79" t="s">
        <v>2184</v>
      </c>
      <c r="B6481" s="246">
        <v>25</v>
      </c>
      <c r="C6481" s="248" t="s">
        <v>44</v>
      </c>
      <c r="D6481" s="248" t="s">
        <v>13</v>
      </c>
      <c r="E6481" s="240" t="s">
        <v>22</v>
      </c>
      <c r="F6481" s="248" t="s">
        <v>45</v>
      </c>
      <c r="G6481" s="248" t="s">
        <v>46</v>
      </c>
      <c r="H6481" s="250" t="s">
        <v>243</v>
      </c>
      <c r="I6481" s="82"/>
    </row>
    <row r="6482" spans="1:9">
      <c r="A6482" s="79" t="s">
        <v>2185</v>
      </c>
      <c r="B6482" s="246">
        <v>40</v>
      </c>
      <c r="C6482" s="248" t="s">
        <v>44</v>
      </c>
      <c r="D6482" s="248" t="s">
        <v>13</v>
      </c>
      <c r="E6482" s="240" t="s">
        <v>22</v>
      </c>
      <c r="F6482" s="248" t="s">
        <v>45</v>
      </c>
      <c r="G6482" s="248" t="s">
        <v>46</v>
      </c>
      <c r="H6482" s="250" t="s">
        <v>243</v>
      </c>
      <c r="I6482" s="82"/>
    </row>
    <row r="6483" spans="1:9">
      <c r="A6483" s="79" t="s">
        <v>2186</v>
      </c>
      <c r="B6483" s="246">
        <v>20</v>
      </c>
      <c r="C6483" s="248" t="s">
        <v>44</v>
      </c>
      <c r="D6483" s="248" t="s">
        <v>13</v>
      </c>
      <c r="E6483" s="240" t="s">
        <v>22</v>
      </c>
      <c r="F6483" s="248" t="s">
        <v>45</v>
      </c>
      <c r="G6483" s="248" t="s">
        <v>46</v>
      </c>
      <c r="H6483" s="250" t="s">
        <v>243</v>
      </c>
      <c r="I6483" s="82"/>
    </row>
    <row r="6484" spans="1:9">
      <c r="A6484" s="79" t="s">
        <v>2187</v>
      </c>
      <c r="B6484" s="246">
        <v>30</v>
      </c>
      <c r="C6484" s="248" t="s">
        <v>44</v>
      </c>
      <c r="D6484" s="248" t="s">
        <v>13</v>
      </c>
      <c r="E6484" s="240" t="s">
        <v>22</v>
      </c>
      <c r="F6484" s="248" t="s">
        <v>45</v>
      </c>
      <c r="G6484" s="248" t="s">
        <v>46</v>
      </c>
      <c r="H6484" s="250" t="s">
        <v>243</v>
      </c>
      <c r="I6484" s="82"/>
    </row>
    <row r="6485" spans="1:9">
      <c r="A6485" s="79" t="s">
        <v>2188</v>
      </c>
      <c r="B6485" s="246">
        <v>100</v>
      </c>
      <c r="C6485" s="248" t="s">
        <v>44</v>
      </c>
      <c r="D6485" s="248" t="s">
        <v>13</v>
      </c>
      <c r="E6485" s="240" t="s">
        <v>22</v>
      </c>
      <c r="F6485" s="248" t="s">
        <v>45</v>
      </c>
      <c r="G6485" s="248" t="s">
        <v>46</v>
      </c>
      <c r="H6485" s="250" t="s">
        <v>243</v>
      </c>
      <c r="I6485" s="82"/>
    </row>
    <row r="6486" spans="1:9">
      <c r="A6486" s="79" t="s">
        <v>2189</v>
      </c>
      <c r="B6486" s="246">
        <v>100</v>
      </c>
      <c r="C6486" s="248" t="s">
        <v>44</v>
      </c>
      <c r="D6486" s="248" t="s">
        <v>13</v>
      </c>
      <c r="E6486" s="240" t="s">
        <v>22</v>
      </c>
      <c r="F6486" s="248" t="s">
        <v>45</v>
      </c>
      <c r="G6486" s="248" t="s">
        <v>46</v>
      </c>
      <c r="H6486" s="250" t="s">
        <v>243</v>
      </c>
      <c r="I6486" s="82"/>
    </row>
    <row r="6487" spans="1:9">
      <c r="A6487" s="79" t="s">
        <v>2190</v>
      </c>
      <c r="B6487" s="246">
        <v>100</v>
      </c>
      <c r="C6487" s="248" t="s">
        <v>44</v>
      </c>
      <c r="D6487" s="248" t="s">
        <v>13</v>
      </c>
      <c r="E6487" s="240" t="s">
        <v>22</v>
      </c>
      <c r="F6487" s="248" t="s">
        <v>45</v>
      </c>
      <c r="G6487" s="248" t="s">
        <v>46</v>
      </c>
      <c r="H6487" s="250" t="s">
        <v>243</v>
      </c>
      <c r="I6487" s="82"/>
    </row>
    <row r="6488" spans="1:9" ht="27" customHeight="1">
      <c r="A6488" s="80" t="s">
        <v>2191</v>
      </c>
      <c r="B6488" s="246">
        <v>100</v>
      </c>
      <c r="C6488" s="248" t="s">
        <v>44</v>
      </c>
      <c r="D6488" s="248" t="s">
        <v>13</v>
      </c>
      <c r="E6488" s="240" t="s">
        <v>22</v>
      </c>
      <c r="F6488" s="248" t="s">
        <v>45</v>
      </c>
      <c r="G6488" s="248" t="s">
        <v>46</v>
      </c>
      <c r="H6488" s="250" t="s">
        <v>243</v>
      </c>
      <c r="I6488" s="82"/>
    </row>
    <row r="6489" spans="1:9">
      <c r="A6489" s="79" t="s">
        <v>2192</v>
      </c>
      <c r="B6489" s="246">
        <v>20</v>
      </c>
      <c r="C6489" s="248" t="s">
        <v>44</v>
      </c>
      <c r="D6489" s="248" t="s">
        <v>13</v>
      </c>
      <c r="E6489" s="240" t="s">
        <v>22</v>
      </c>
      <c r="F6489" s="248" t="s">
        <v>45</v>
      </c>
      <c r="G6489" s="248" t="s">
        <v>46</v>
      </c>
      <c r="H6489" s="250" t="s">
        <v>243</v>
      </c>
      <c r="I6489" s="82"/>
    </row>
    <row r="6490" spans="1:9">
      <c r="A6490" s="79" t="s">
        <v>2193</v>
      </c>
      <c r="B6490" s="246">
        <v>300</v>
      </c>
      <c r="C6490" s="248" t="s">
        <v>44</v>
      </c>
      <c r="D6490" s="248" t="s">
        <v>13</v>
      </c>
      <c r="E6490" s="240" t="s">
        <v>22</v>
      </c>
      <c r="F6490" s="248" t="s">
        <v>45</v>
      </c>
      <c r="G6490" s="248" t="s">
        <v>46</v>
      </c>
      <c r="H6490" s="250" t="s">
        <v>243</v>
      </c>
      <c r="I6490" s="82"/>
    </row>
    <row r="6491" spans="1:9">
      <c r="A6491" s="79" t="s">
        <v>2194</v>
      </c>
      <c r="B6491" s="246">
        <v>150</v>
      </c>
      <c r="C6491" s="248" t="s">
        <v>44</v>
      </c>
      <c r="D6491" s="248" t="s">
        <v>13</v>
      </c>
      <c r="E6491" s="240" t="s">
        <v>22</v>
      </c>
      <c r="F6491" s="248" t="s">
        <v>45</v>
      </c>
      <c r="G6491" s="248" t="s">
        <v>46</v>
      </c>
      <c r="H6491" s="250" t="s">
        <v>243</v>
      </c>
      <c r="I6491" s="82"/>
    </row>
    <row r="6492" spans="1:9">
      <c r="A6492" s="79" t="s">
        <v>2195</v>
      </c>
      <c r="B6492" s="246">
        <v>80</v>
      </c>
      <c r="C6492" s="248" t="s">
        <v>44</v>
      </c>
      <c r="D6492" s="248" t="s">
        <v>13</v>
      </c>
      <c r="E6492" s="240" t="s">
        <v>22</v>
      </c>
      <c r="F6492" s="248" t="s">
        <v>45</v>
      </c>
      <c r="G6492" s="248" t="s">
        <v>46</v>
      </c>
      <c r="H6492" s="250" t="s">
        <v>243</v>
      </c>
      <c r="I6492" s="82"/>
    </row>
    <row r="6493" spans="1:9">
      <c r="A6493" s="79" t="s">
        <v>2196</v>
      </c>
      <c r="B6493" s="246">
        <v>40</v>
      </c>
      <c r="C6493" s="248" t="s">
        <v>44</v>
      </c>
      <c r="D6493" s="248" t="s">
        <v>13</v>
      </c>
      <c r="E6493" s="240" t="s">
        <v>22</v>
      </c>
      <c r="F6493" s="248" t="s">
        <v>45</v>
      </c>
      <c r="G6493" s="248" t="s">
        <v>46</v>
      </c>
      <c r="H6493" s="250" t="s">
        <v>243</v>
      </c>
      <c r="I6493" s="82"/>
    </row>
    <row r="6494" spans="1:9">
      <c r="A6494" s="79" t="s">
        <v>2197</v>
      </c>
      <c r="B6494" s="246">
        <v>25</v>
      </c>
      <c r="C6494" s="248" t="s">
        <v>44</v>
      </c>
      <c r="D6494" s="248" t="s">
        <v>13</v>
      </c>
      <c r="E6494" s="240" t="s">
        <v>22</v>
      </c>
      <c r="F6494" s="248" t="s">
        <v>45</v>
      </c>
      <c r="G6494" s="248" t="s">
        <v>46</v>
      </c>
      <c r="H6494" s="250" t="s">
        <v>243</v>
      </c>
      <c r="I6494" s="82"/>
    </row>
    <row r="6495" spans="1:9">
      <c r="A6495" s="79" t="s">
        <v>2198</v>
      </c>
      <c r="B6495" s="246">
        <v>25</v>
      </c>
      <c r="C6495" s="248" t="s">
        <v>44</v>
      </c>
      <c r="D6495" s="248" t="s">
        <v>13</v>
      </c>
      <c r="E6495" s="240" t="s">
        <v>22</v>
      </c>
      <c r="F6495" s="248" t="s">
        <v>45</v>
      </c>
      <c r="G6495" s="248" t="s">
        <v>46</v>
      </c>
      <c r="H6495" s="250" t="s">
        <v>243</v>
      </c>
      <c r="I6495" s="82"/>
    </row>
    <row r="6496" spans="1:9">
      <c r="A6496" s="79" t="s">
        <v>2199</v>
      </c>
      <c r="B6496" s="246">
        <v>20</v>
      </c>
      <c r="C6496" s="248" t="s">
        <v>44</v>
      </c>
      <c r="D6496" s="248" t="s">
        <v>13</v>
      </c>
      <c r="E6496" s="240" t="s">
        <v>22</v>
      </c>
      <c r="F6496" s="248" t="s">
        <v>45</v>
      </c>
      <c r="G6496" s="248" t="s">
        <v>46</v>
      </c>
      <c r="H6496" s="250" t="s">
        <v>243</v>
      </c>
      <c r="I6496" s="82"/>
    </row>
    <row r="6497" spans="1:9">
      <c r="A6497" s="79" t="s">
        <v>2200</v>
      </c>
      <c r="B6497" s="246">
        <v>30</v>
      </c>
      <c r="C6497" s="248" t="s">
        <v>44</v>
      </c>
      <c r="D6497" s="248" t="s">
        <v>13</v>
      </c>
      <c r="E6497" s="240" t="s">
        <v>22</v>
      </c>
      <c r="F6497" s="248" t="s">
        <v>45</v>
      </c>
      <c r="G6497" s="248" t="s">
        <v>46</v>
      </c>
      <c r="H6497" s="250" t="s">
        <v>243</v>
      </c>
      <c r="I6497" s="82"/>
    </row>
    <row r="6498" spans="1:9">
      <c r="A6498" s="79" t="s">
        <v>2201</v>
      </c>
      <c r="B6498" s="246">
        <v>25</v>
      </c>
      <c r="C6498" s="248" t="s">
        <v>44</v>
      </c>
      <c r="D6498" s="248" t="s">
        <v>13</v>
      </c>
      <c r="E6498" s="240" t="s">
        <v>22</v>
      </c>
      <c r="F6498" s="248" t="s">
        <v>45</v>
      </c>
      <c r="G6498" s="248" t="s">
        <v>46</v>
      </c>
      <c r="H6498" s="250" t="s">
        <v>243</v>
      </c>
      <c r="I6498" s="82"/>
    </row>
    <row r="6499" spans="1:9" ht="47.25" customHeight="1">
      <c r="A6499" s="80" t="s">
        <v>2875</v>
      </c>
      <c r="B6499" s="246">
        <v>15000</v>
      </c>
      <c r="C6499" s="248" t="s">
        <v>44</v>
      </c>
      <c r="D6499" s="248" t="s">
        <v>13</v>
      </c>
      <c r="E6499" s="240" t="s">
        <v>22</v>
      </c>
      <c r="F6499" s="248" t="s">
        <v>45</v>
      </c>
      <c r="G6499" s="248" t="s">
        <v>46</v>
      </c>
      <c r="H6499" s="250" t="s">
        <v>243</v>
      </c>
      <c r="I6499" s="82"/>
    </row>
    <row r="6500" spans="1:9">
      <c r="A6500" s="79" t="s">
        <v>2202</v>
      </c>
      <c r="B6500" s="246">
        <v>40</v>
      </c>
      <c r="C6500" s="248" t="s">
        <v>44</v>
      </c>
      <c r="D6500" s="248" t="s">
        <v>13</v>
      </c>
      <c r="E6500" s="240" t="s">
        <v>22</v>
      </c>
      <c r="F6500" s="248" t="s">
        <v>45</v>
      </c>
      <c r="G6500" s="248" t="s">
        <v>46</v>
      </c>
      <c r="H6500" s="250" t="s">
        <v>243</v>
      </c>
      <c r="I6500" s="82"/>
    </row>
    <row r="6501" spans="1:9">
      <c r="A6501" s="79" t="s">
        <v>2203</v>
      </c>
      <c r="B6501" s="246">
        <v>30</v>
      </c>
      <c r="C6501" s="248" t="s">
        <v>44</v>
      </c>
      <c r="D6501" s="248" t="s">
        <v>13</v>
      </c>
      <c r="E6501" s="240" t="s">
        <v>22</v>
      </c>
      <c r="F6501" s="248" t="s">
        <v>45</v>
      </c>
      <c r="G6501" s="248" t="s">
        <v>46</v>
      </c>
      <c r="H6501" s="250" t="s">
        <v>243</v>
      </c>
      <c r="I6501" s="82"/>
    </row>
    <row r="6502" spans="1:9">
      <c r="A6502" s="79" t="s">
        <v>2204</v>
      </c>
      <c r="B6502" s="246">
        <v>200</v>
      </c>
      <c r="C6502" s="248" t="s">
        <v>44</v>
      </c>
      <c r="D6502" s="248" t="s">
        <v>13</v>
      </c>
      <c r="E6502" s="240" t="s">
        <v>22</v>
      </c>
      <c r="F6502" s="248" t="s">
        <v>45</v>
      </c>
      <c r="G6502" s="248" t="s">
        <v>46</v>
      </c>
      <c r="H6502" s="250" t="s">
        <v>243</v>
      </c>
      <c r="I6502" s="82"/>
    </row>
    <row r="6503" spans="1:9">
      <c r="A6503" s="79" t="s">
        <v>2205</v>
      </c>
      <c r="B6503" s="246">
        <v>800</v>
      </c>
      <c r="C6503" s="248" t="s">
        <v>44</v>
      </c>
      <c r="D6503" s="248" t="s">
        <v>13</v>
      </c>
      <c r="E6503" s="240" t="s">
        <v>22</v>
      </c>
      <c r="F6503" s="248" t="s">
        <v>45</v>
      </c>
      <c r="G6503" s="248" t="s">
        <v>46</v>
      </c>
      <c r="H6503" s="250" t="s">
        <v>243</v>
      </c>
      <c r="I6503" s="82"/>
    </row>
    <row r="6504" spans="1:9">
      <c r="A6504" s="79" t="s">
        <v>2206</v>
      </c>
      <c r="B6504" s="246">
        <v>325</v>
      </c>
      <c r="C6504" s="248" t="s">
        <v>44</v>
      </c>
      <c r="D6504" s="248" t="s">
        <v>13</v>
      </c>
      <c r="E6504" s="240" t="s">
        <v>22</v>
      </c>
      <c r="F6504" s="248" t="s">
        <v>45</v>
      </c>
      <c r="G6504" s="248" t="s">
        <v>46</v>
      </c>
      <c r="H6504" s="250" t="s">
        <v>243</v>
      </c>
      <c r="I6504" s="83">
        <f>B6452+B6453+B6454+B6455+B6456+B6457+B6458+B6459+B6460+B6461+B6462+B6463+B6464+B6465+B6466+B6467+B6468+B6469+B6470+B6471+B6472+B6473+B6474+B6475+B6476+B6477+B6478+B6479+B6480+B6481+B6482+B6483+B6484+B6485+B6486+B6487+B6488+B6489+B6490+B6491+B6492+B6493+B6494+B6495+B6496+B6497+B6498+B6499+B6500+B6501+B6502+B6503+B6504</f>
        <v>23505</v>
      </c>
    </row>
    <row r="6505" spans="1:9">
      <c r="A6505" s="79" t="s">
        <v>194</v>
      </c>
      <c r="B6505" s="246">
        <v>10000</v>
      </c>
      <c r="C6505" s="248" t="s">
        <v>44</v>
      </c>
      <c r="D6505" s="248" t="s">
        <v>13</v>
      </c>
      <c r="E6505" s="240" t="s">
        <v>22</v>
      </c>
      <c r="F6505" s="248" t="s">
        <v>44</v>
      </c>
      <c r="G6505" s="248" t="s">
        <v>3291</v>
      </c>
      <c r="H6505" s="250" t="s">
        <v>243</v>
      </c>
      <c r="I6505" s="83">
        <f>B6505</f>
        <v>10000</v>
      </c>
    </row>
    <row r="6506" spans="1:9" ht="15.75" customHeight="1">
      <c r="A6506" s="79" t="s">
        <v>2207</v>
      </c>
      <c r="B6506" s="246">
        <v>100</v>
      </c>
      <c r="C6506" s="248" t="s">
        <v>44</v>
      </c>
      <c r="D6506" s="248" t="s">
        <v>13</v>
      </c>
      <c r="E6506" s="240" t="s">
        <v>22</v>
      </c>
      <c r="F6506" s="248" t="s">
        <v>45</v>
      </c>
      <c r="G6506" s="248" t="s">
        <v>46</v>
      </c>
      <c r="H6506" s="250" t="s">
        <v>246</v>
      </c>
      <c r="I6506" s="82"/>
    </row>
    <row r="6507" spans="1:9" ht="15.75" customHeight="1">
      <c r="A6507" s="79" t="s">
        <v>2208</v>
      </c>
      <c r="B6507" s="246">
        <v>9000</v>
      </c>
      <c r="C6507" s="248" t="s">
        <v>44</v>
      </c>
      <c r="D6507" s="248" t="s">
        <v>13</v>
      </c>
      <c r="E6507" s="240" t="s">
        <v>22</v>
      </c>
      <c r="F6507" s="248" t="s">
        <v>45</v>
      </c>
      <c r="G6507" s="248" t="s">
        <v>46</v>
      </c>
      <c r="H6507" s="250" t="s">
        <v>246</v>
      </c>
      <c r="I6507" s="82"/>
    </row>
    <row r="6508" spans="1:9" ht="15.75" customHeight="1">
      <c r="A6508" s="79" t="s">
        <v>2209</v>
      </c>
      <c r="B6508" s="246">
        <v>500</v>
      </c>
      <c r="C6508" s="248" t="s">
        <v>44</v>
      </c>
      <c r="D6508" s="248" t="s">
        <v>13</v>
      </c>
      <c r="E6508" s="240" t="s">
        <v>22</v>
      </c>
      <c r="F6508" s="248" t="s">
        <v>45</v>
      </c>
      <c r="G6508" s="248" t="s">
        <v>46</v>
      </c>
      <c r="H6508" s="250" t="s">
        <v>246</v>
      </c>
      <c r="I6508" s="82"/>
    </row>
    <row r="6509" spans="1:9" ht="15.75" customHeight="1">
      <c r="A6509" s="79" t="s">
        <v>2210</v>
      </c>
      <c r="B6509" s="246">
        <v>1100</v>
      </c>
      <c r="C6509" s="248" t="s">
        <v>44</v>
      </c>
      <c r="D6509" s="248" t="s">
        <v>13</v>
      </c>
      <c r="E6509" s="240" t="s">
        <v>22</v>
      </c>
      <c r="F6509" s="248" t="s">
        <v>45</v>
      </c>
      <c r="G6509" s="248" t="s">
        <v>46</v>
      </c>
      <c r="H6509" s="250" t="s">
        <v>246</v>
      </c>
      <c r="I6509" s="82"/>
    </row>
    <row r="6510" spans="1:9" ht="15.75" customHeight="1">
      <c r="A6510" s="79" t="s">
        <v>2211</v>
      </c>
      <c r="B6510" s="246">
        <v>3500</v>
      </c>
      <c r="C6510" s="248" t="s">
        <v>44</v>
      </c>
      <c r="D6510" s="248" t="s">
        <v>13</v>
      </c>
      <c r="E6510" s="240" t="s">
        <v>22</v>
      </c>
      <c r="F6510" s="248" t="s">
        <v>45</v>
      </c>
      <c r="G6510" s="248" t="s">
        <v>46</v>
      </c>
      <c r="H6510" s="250" t="s">
        <v>246</v>
      </c>
      <c r="I6510" s="82"/>
    </row>
    <row r="6511" spans="1:9" ht="15.75" customHeight="1">
      <c r="A6511" s="79" t="s">
        <v>2212</v>
      </c>
      <c r="B6511" s="246">
        <v>200</v>
      </c>
      <c r="C6511" s="248" t="s">
        <v>44</v>
      </c>
      <c r="D6511" s="248" t="s">
        <v>13</v>
      </c>
      <c r="E6511" s="240" t="s">
        <v>22</v>
      </c>
      <c r="F6511" s="248" t="s">
        <v>45</v>
      </c>
      <c r="G6511" s="248" t="s">
        <v>46</v>
      </c>
      <c r="H6511" s="250" t="s">
        <v>246</v>
      </c>
      <c r="I6511" s="82"/>
    </row>
    <row r="6512" spans="1:9" ht="15.75" customHeight="1">
      <c r="A6512" s="79" t="s">
        <v>2213</v>
      </c>
      <c r="B6512" s="246">
        <v>200</v>
      </c>
      <c r="C6512" s="248" t="s">
        <v>44</v>
      </c>
      <c r="D6512" s="248" t="s">
        <v>13</v>
      </c>
      <c r="E6512" s="240" t="s">
        <v>22</v>
      </c>
      <c r="F6512" s="248" t="s">
        <v>45</v>
      </c>
      <c r="G6512" s="248" t="s">
        <v>46</v>
      </c>
      <c r="H6512" s="250" t="s">
        <v>246</v>
      </c>
      <c r="I6512" s="82"/>
    </row>
    <row r="6513" spans="1:9" ht="15.75" customHeight="1">
      <c r="A6513" s="79" t="s">
        <v>2214</v>
      </c>
      <c r="B6513" s="246">
        <v>1200</v>
      </c>
      <c r="C6513" s="248" t="s">
        <v>44</v>
      </c>
      <c r="D6513" s="248" t="s">
        <v>13</v>
      </c>
      <c r="E6513" s="240" t="s">
        <v>22</v>
      </c>
      <c r="F6513" s="248" t="s">
        <v>45</v>
      </c>
      <c r="G6513" s="248" t="s">
        <v>46</v>
      </c>
      <c r="H6513" s="250" t="s">
        <v>246</v>
      </c>
      <c r="I6513" s="82"/>
    </row>
    <row r="6514" spans="1:9" ht="15.75" customHeight="1">
      <c r="A6514" s="79" t="s">
        <v>2215</v>
      </c>
      <c r="B6514" s="246">
        <v>600</v>
      </c>
      <c r="C6514" s="248" t="s">
        <v>44</v>
      </c>
      <c r="D6514" s="248" t="s">
        <v>13</v>
      </c>
      <c r="E6514" s="240" t="s">
        <v>22</v>
      </c>
      <c r="F6514" s="248" t="s">
        <v>45</v>
      </c>
      <c r="G6514" s="248" t="s">
        <v>46</v>
      </c>
      <c r="H6514" s="250" t="s">
        <v>246</v>
      </c>
      <c r="I6514" s="82"/>
    </row>
    <row r="6515" spans="1:9">
      <c r="A6515" s="79" t="s">
        <v>2216</v>
      </c>
      <c r="B6515" s="246">
        <v>600</v>
      </c>
      <c r="C6515" s="248" t="s">
        <v>44</v>
      </c>
      <c r="D6515" s="248" t="s">
        <v>13</v>
      </c>
      <c r="E6515" s="240" t="s">
        <v>22</v>
      </c>
      <c r="F6515" s="248" t="s">
        <v>45</v>
      </c>
      <c r="G6515" s="248" t="s">
        <v>46</v>
      </c>
      <c r="H6515" s="250" t="s">
        <v>246</v>
      </c>
      <c r="I6515" s="82"/>
    </row>
    <row r="6516" spans="1:9">
      <c r="A6516" s="79" t="s">
        <v>2217</v>
      </c>
      <c r="B6516" s="246">
        <v>300</v>
      </c>
      <c r="C6516" s="248" t="s">
        <v>44</v>
      </c>
      <c r="D6516" s="248" t="s">
        <v>13</v>
      </c>
      <c r="E6516" s="240" t="s">
        <v>22</v>
      </c>
      <c r="F6516" s="248" t="s">
        <v>45</v>
      </c>
      <c r="G6516" s="248" t="s">
        <v>46</v>
      </c>
      <c r="H6516" s="250" t="s">
        <v>246</v>
      </c>
      <c r="I6516" s="82"/>
    </row>
    <row r="6517" spans="1:9">
      <c r="A6517" s="79" t="s">
        <v>2218</v>
      </c>
      <c r="B6517" s="246">
        <v>150</v>
      </c>
      <c r="C6517" s="248" t="s">
        <v>44</v>
      </c>
      <c r="D6517" s="248" t="s">
        <v>13</v>
      </c>
      <c r="E6517" s="240" t="s">
        <v>22</v>
      </c>
      <c r="F6517" s="248" t="s">
        <v>45</v>
      </c>
      <c r="G6517" s="248" t="s">
        <v>46</v>
      </c>
      <c r="H6517" s="250" t="s">
        <v>246</v>
      </c>
      <c r="I6517" s="82"/>
    </row>
    <row r="6518" spans="1:9">
      <c r="A6518" s="79" t="s">
        <v>2219</v>
      </c>
      <c r="B6518" s="246">
        <v>200</v>
      </c>
      <c r="C6518" s="248" t="s">
        <v>44</v>
      </c>
      <c r="D6518" s="248" t="s">
        <v>13</v>
      </c>
      <c r="E6518" s="240" t="s">
        <v>22</v>
      </c>
      <c r="F6518" s="248" t="s">
        <v>45</v>
      </c>
      <c r="G6518" s="248" t="s">
        <v>46</v>
      </c>
      <c r="H6518" s="250" t="s">
        <v>246</v>
      </c>
      <c r="I6518" s="82"/>
    </row>
    <row r="6519" spans="1:9">
      <c r="A6519" s="79" t="s">
        <v>2220</v>
      </c>
      <c r="B6519" s="246">
        <v>200</v>
      </c>
      <c r="C6519" s="248" t="s">
        <v>44</v>
      </c>
      <c r="D6519" s="248" t="s">
        <v>13</v>
      </c>
      <c r="E6519" s="240" t="s">
        <v>22</v>
      </c>
      <c r="F6519" s="248" t="s">
        <v>45</v>
      </c>
      <c r="G6519" s="248" t="s">
        <v>46</v>
      </c>
      <c r="H6519" s="250" t="s">
        <v>246</v>
      </c>
      <c r="I6519" s="82"/>
    </row>
    <row r="6520" spans="1:9" ht="15.75" customHeight="1">
      <c r="A6520" s="79" t="s">
        <v>2221</v>
      </c>
      <c r="B6520" s="246">
        <v>100</v>
      </c>
      <c r="C6520" s="248" t="s">
        <v>44</v>
      </c>
      <c r="D6520" s="248" t="s">
        <v>13</v>
      </c>
      <c r="E6520" s="240" t="s">
        <v>22</v>
      </c>
      <c r="F6520" s="248" t="s">
        <v>45</v>
      </c>
      <c r="G6520" s="248" t="s">
        <v>46</v>
      </c>
      <c r="H6520" s="250" t="s">
        <v>246</v>
      </c>
      <c r="I6520" s="82"/>
    </row>
    <row r="6521" spans="1:9" ht="15.75" customHeight="1">
      <c r="A6521" s="79" t="s">
        <v>2222</v>
      </c>
      <c r="B6521" s="246">
        <v>50</v>
      </c>
      <c r="C6521" s="248" t="s">
        <v>44</v>
      </c>
      <c r="D6521" s="248" t="s">
        <v>13</v>
      </c>
      <c r="E6521" s="240" t="s">
        <v>22</v>
      </c>
      <c r="F6521" s="248" t="s">
        <v>45</v>
      </c>
      <c r="G6521" s="248" t="s">
        <v>46</v>
      </c>
      <c r="H6521" s="250" t="s">
        <v>246</v>
      </c>
      <c r="I6521" s="82"/>
    </row>
    <row r="6522" spans="1:9" ht="15.75" customHeight="1">
      <c r="A6522" s="79" t="s">
        <v>2223</v>
      </c>
      <c r="B6522" s="246">
        <v>200</v>
      </c>
      <c r="C6522" s="248" t="s">
        <v>44</v>
      </c>
      <c r="D6522" s="248" t="s">
        <v>13</v>
      </c>
      <c r="E6522" s="240" t="s">
        <v>22</v>
      </c>
      <c r="F6522" s="248" t="s">
        <v>45</v>
      </c>
      <c r="G6522" s="248" t="s">
        <v>46</v>
      </c>
      <c r="H6522" s="250" t="s">
        <v>246</v>
      </c>
      <c r="I6522" s="82"/>
    </row>
    <row r="6523" spans="1:9" ht="15.75" customHeight="1">
      <c r="A6523" s="79" t="s">
        <v>2224</v>
      </c>
      <c r="B6523" s="246">
        <v>100</v>
      </c>
      <c r="C6523" s="248" t="s">
        <v>44</v>
      </c>
      <c r="D6523" s="248" t="s">
        <v>13</v>
      </c>
      <c r="E6523" s="240" t="s">
        <v>22</v>
      </c>
      <c r="F6523" s="248" t="s">
        <v>45</v>
      </c>
      <c r="G6523" s="248" t="s">
        <v>46</v>
      </c>
      <c r="H6523" s="250" t="s">
        <v>246</v>
      </c>
      <c r="I6523" s="82"/>
    </row>
    <row r="6524" spans="1:9" ht="15.75" customHeight="1">
      <c r="A6524" s="79" t="s">
        <v>2225</v>
      </c>
      <c r="B6524" s="246">
        <v>80</v>
      </c>
      <c r="C6524" s="248" t="s">
        <v>44</v>
      </c>
      <c r="D6524" s="248" t="s">
        <v>13</v>
      </c>
      <c r="E6524" s="240" t="s">
        <v>22</v>
      </c>
      <c r="F6524" s="248" t="s">
        <v>45</v>
      </c>
      <c r="G6524" s="248" t="s">
        <v>46</v>
      </c>
      <c r="H6524" s="250" t="s">
        <v>246</v>
      </c>
      <c r="I6524" s="82"/>
    </row>
    <row r="6525" spans="1:9" ht="15.75" customHeight="1">
      <c r="A6525" s="79" t="s">
        <v>2226</v>
      </c>
      <c r="B6525" s="246">
        <v>200</v>
      </c>
      <c r="C6525" s="248" t="s">
        <v>44</v>
      </c>
      <c r="D6525" s="248" t="s">
        <v>13</v>
      </c>
      <c r="E6525" s="240" t="s">
        <v>22</v>
      </c>
      <c r="F6525" s="248" t="s">
        <v>45</v>
      </c>
      <c r="G6525" s="248" t="s">
        <v>46</v>
      </c>
      <c r="H6525" s="250" t="s">
        <v>246</v>
      </c>
      <c r="I6525" s="82"/>
    </row>
    <row r="6526" spans="1:9" ht="15.75" customHeight="1">
      <c r="A6526" s="79" t="s">
        <v>2227</v>
      </c>
      <c r="B6526" s="246">
        <v>200</v>
      </c>
      <c r="C6526" s="248" t="s">
        <v>44</v>
      </c>
      <c r="D6526" s="248" t="s">
        <v>13</v>
      </c>
      <c r="E6526" s="240" t="s">
        <v>22</v>
      </c>
      <c r="F6526" s="248" t="s">
        <v>45</v>
      </c>
      <c r="G6526" s="248" t="s">
        <v>46</v>
      </c>
      <c r="H6526" s="250" t="s">
        <v>246</v>
      </c>
      <c r="I6526" s="82"/>
    </row>
    <row r="6527" spans="1:9" ht="15.75" customHeight="1">
      <c r="A6527" s="79" t="s">
        <v>2228</v>
      </c>
      <c r="B6527" s="246">
        <v>600</v>
      </c>
      <c r="C6527" s="248" t="s">
        <v>44</v>
      </c>
      <c r="D6527" s="248" t="s">
        <v>13</v>
      </c>
      <c r="E6527" s="240" t="s">
        <v>22</v>
      </c>
      <c r="F6527" s="248" t="s">
        <v>45</v>
      </c>
      <c r="G6527" s="248" t="s">
        <v>46</v>
      </c>
      <c r="H6527" s="250" t="s">
        <v>246</v>
      </c>
      <c r="I6527" s="82"/>
    </row>
    <row r="6528" spans="1:9" ht="15" customHeight="1">
      <c r="A6528" s="79" t="s">
        <v>2229</v>
      </c>
      <c r="B6528" s="246">
        <v>100</v>
      </c>
      <c r="C6528" s="248" t="s">
        <v>44</v>
      </c>
      <c r="D6528" s="248" t="s">
        <v>13</v>
      </c>
      <c r="E6528" s="240" t="s">
        <v>22</v>
      </c>
      <c r="F6528" s="248" t="s">
        <v>45</v>
      </c>
      <c r="G6528" s="248" t="s">
        <v>46</v>
      </c>
      <c r="H6528" s="250" t="s">
        <v>246</v>
      </c>
      <c r="I6528" s="82"/>
    </row>
    <row r="6529" spans="1:9">
      <c r="A6529" s="79" t="s">
        <v>2230</v>
      </c>
      <c r="B6529" s="246">
        <v>100</v>
      </c>
      <c r="C6529" s="248" t="s">
        <v>44</v>
      </c>
      <c r="D6529" s="248" t="s">
        <v>13</v>
      </c>
      <c r="E6529" s="240" t="s">
        <v>22</v>
      </c>
      <c r="F6529" s="248" t="s">
        <v>45</v>
      </c>
      <c r="G6529" s="248" t="s">
        <v>46</v>
      </c>
      <c r="H6529" s="250" t="s">
        <v>246</v>
      </c>
      <c r="I6529" s="82"/>
    </row>
    <row r="6530" spans="1:9" ht="15" customHeight="1">
      <c r="A6530" s="79" t="s">
        <v>2231</v>
      </c>
      <c r="B6530" s="246">
        <v>100</v>
      </c>
      <c r="C6530" s="248" t="s">
        <v>44</v>
      </c>
      <c r="D6530" s="248" t="s">
        <v>13</v>
      </c>
      <c r="E6530" s="240" t="s">
        <v>22</v>
      </c>
      <c r="F6530" s="248" t="s">
        <v>45</v>
      </c>
      <c r="G6530" s="248" t="s">
        <v>46</v>
      </c>
      <c r="H6530" s="250" t="s">
        <v>246</v>
      </c>
      <c r="I6530" s="82"/>
    </row>
    <row r="6531" spans="1:9">
      <c r="A6531" s="79" t="s">
        <v>2232</v>
      </c>
      <c r="B6531" s="246">
        <v>50</v>
      </c>
      <c r="C6531" s="248" t="s">
        <v>44</v>
      </c>
      <c r="D6531" s="248" t="s">
        <v>13</v>
      </c>
      <c r="E6531" s="240" t="s">
        <v>22</v>
      </c>
      <c r="F6531" s="248" t="s">
        <v>45</v>
      </c>
      <c r="G6531" s="248" t="s">
        <v>46</v>
      </c>
      <c r="H6531" s="250" t="s">
        <v>246</v>
      </c>
      <c r="I6531" s="82"/>
    </row>
    <row r="6532" spans="1:9">
      <c r="A6532" s="79" t="s">
        <v>2233</v>
      </c>
      <c r="B6532" s="246">
        <v>50</v>
      </c>
      <c r="C6532" s="248" t="s">
        <v>44</v>
      </c>
      <c r="D6532" s="248" t="s">
        <v>13</v>
      </c>
      <c r="E6532" s="240" t="s">
        <v>22</v>
      </c>
      <c r="F6532" s="248" t="s">
        <v>45</v>
      </c>
      <c r="G6532" s="248" t="s">
        <v>46</v>
      </c>
      <c r="H6532" s="250" t="s">
        <v>246</v>
      </c>
      <c r="I6532" s="82"/>
    </row>
    <row r="6533" spans="1:9">
      <c r="A6533" s="79" t="s">
        <v>1550</v>
      </c>
      <c r="B6533" s="246">
        <v>7000</v>
      </c>
      <c r="C6533" s="248" t="s">
        <v>44</v>
      </c>
      <c r="D6533" s="248" t="s">
        <v>13</v>
      </c>
      <c r="E6533" s="240" t="s">
        <v>22</v>
      </c>
      <c r="F6533" s="248" t="s">
        <v>45</v>
      </c>
      <c r="G6533" s="248" t="s">
        <v>46</v>
      </c>
      <c r="H6533" s="250" t="s">
        <v>246</v>
      </c>
      <c r="I6533" s="82"/>
    </row>
    <row r="6534" spans="1:9">
      <c r="A6534" s="79" t="s">
        <v>2234</v>
      </c>
      <c r="B6534" s="246">
        <v>300</v>
      </c>
      <c r="C6534" s="248" t="s">
        <v>44</v>
      </c>
      <c r="D6534" s="248" t="s">
        <v>13</v>
      </c>
      <c r="E6534" s="240" t="s">
        <v>22</v>
      </c>
      <c r="F6534" s="248" t="s">
        <v>45</v>
      </c>
      <c r="G6534" s="248" t="s">
        <v>46</v>
      </c>
      <c r="H6534" s="250" t="s">
        <v>246</v>
      </c>
      <c r="I6534" s="82"/>
    </row>
    <row r="6535" spans="1:9" ht="15" customHeight="1">
      <c r="A6535" s="79" t="s">
        <v>2235</v>
      </c>
      <c r="B6535" s="246">
        <v>600</v>
      </c>
      <c r="C6535" s="248" t="s">
        <v>44</v>
      </c>
      <c r="D6535" s="248" t="s">
        <v>13</v>
      </c>
      <c r="E6535" s="240" t="s">
        <v>22</v>
      </c>
      <c r="F6535" s="248" t="s">
        <v>45</v>
      </c>
      <c r="G6535" s="248" t="s">
        <v>46</v>
      </c>
      <c r="H6535" s="250" t="s">
        <v>246</v>
      </c>
      <c r="I6535" s="83">
        <f>B6535+B6534+B6533+B6532+B6531+B6530+B6529+B6528+B6527+B6526+B6525+B6524+B6523+B6522+B6521+B6520+B6519+B6518+B6517+B6516+B6515+B6514+B6513+B6512+B6511+B6510+B6509+B6508+B6507+B6506</f>
        <v>27680</v>
      </c>
    </row>
    <row r="6536" spans="1:9">
      <c r="A6536" s="79" t="s">
        <v>1550</v>
      </c>
      <c r="B6536" s="246">
        <v>2000</v>
      </c>
      <c r="C6536" s="248" t="s">
        <v>44</v>
      </c>
      <c r="D6536" s="248" t="s">
        <v>13</v>
      </c>
      <c r="E6536" s="240" t="s">
        <v>22</v>
      </c>
      <c r="F6536" s="248" t="s">
        <v>44</v>
      </c>
      <c r="G6536" s="248" t="s">
        <v>3291</v>
      </c>
      <c r="H6536" s="250" t="s">
        <v>246</v>
      </c>
      <c r="I6536" s="83">
        <f>B6536</f>
        <v>2000</v>
      </c>
    </row>
    <row r="6537" spans="1:9">
      <c r="A6537" s="79" t="s">
        <v>2236</v>
      </c>
      <c r="B6537" s="246">
        <v>50</v>
      </c>
      <c r="C6537" s="248" t="s">
        <v>44</v>
      </c>
      <c r="D6537" s="248" t="s">
        <v>13</v>
      </c>
      <c r="E6537" s="240" t="s">
        <v>22</v>
      </c>
      <c r="F6537" s="248" t="s">
        <v>45</v>
      </c>
      <c r="G6537" s="248" t="s">
        <v>46</v>
      </c>
      <c r="H6537" s="250" t="s">
        <v>383</v>
      </c>
      <c r="I6537" s="82"/>
    </row>
    <row r="6538" spans="1:9">
      <c r="A6538" s="79" t="s">
        <v>2237</v>
      </c>
      <c r="B6538" s="246">
        <v>25</v>
      </c>
      <c r="C6538" s="248" t="s">
        <v>44</v>
      </c>
      <c r="D6538" s="248" t="s">
        <v>13</v>
      </c>
      <c r="E6538" s="240" t="s">
        <v>22</v>
      </c>
      <c r="F6538" s="248" t="s">
        <v>45</v>
      </c>
      <c r="G6538" s="248" t="s">
        <v>46</v>
      </c>
      <c r="H6538" s="250" t="s">
        <v>383</v>
      </c>
      <c r="I6538" s="82"/>
    </row>
    <row r="6539" spans="1:9">
      <c r="A6539" s="79" t="s">
        <v>2238</v>
      </c>
      <c r="B6539" s="246">
        <v>80</v>
      </c>
      <c r="C6539" s="248" t="s">
        <v>44</v>
      </c>
      <c r="D6539" s="248" t="s">
        <v>13</v>
      </c>
      <c r="E6539" s="240" t="s">
        <v>22</v>
      </c>
      <c r="F6539" s="248" t="s">
        <v>45</v>
      </c>
      <c r="G6539" s="248" t="s">
        <v>46</v>
      </c>
      <c r="H6539" s="250" t="s">
        <v>383</v>
      </c>
      <c r="I6539" s="82"/>
    </row>
    <row r="6540" spans="1:9">
      <c r="A6540" s="79" t="s">
        <v>2239</v>
      </c>
      <c r="B6540" s="246">
        <v>30</v>
      </c>
      <c r="C6540" s="248" t="s">
        <v>44</v>
      </c>
      <c r="D6540" s="248" t="s">
        <v>13</v>
      </c>
      <c r="E6540" s="240" t="s">
        <v>22</v>
      </c>
      <c r="F6540" s="248" t="s">
        <v>45</v>
      </c>
      <c r="G6540" s="248" t="s">
        <v>46</v>
      </c>
      <c r="H6540" s="250" t="s">
        <v>383</v>
      </c>
      <c r="I6540" s="82"/>
    </row>
    <row r="6541" spans="1:9">
      <c r="A6541" s="79" t="s">
        <v>2240</v>
      </c>
      <c r="B6541" s="246">
        <v>30</v>
      </c>
      <c r="C6541" s="248" t="s">
        <v>44</v>
      </c>
      <c r="D6541" s="248" t="s">
        <v>13</v>
      </c>
      <c r="E6541" s="240" t="s">
        <v>22</v>
      </c>
      <c r="F6541" s="248" t="s">
        <v>45</v>
      </c>
      <c r="G6541" s="248" t="s">
        <v>46</v>
      </c>
      <c r="H6541" s="250" t="s">
        <v>383</v>
      </c>
      <c r="I6541" s="82"/>
    </row>
    <row r="6542" spans="1:9">
      <c r="A6542" s="79" t="s">
        <v>2241</v>
      </c>
      <c r="B6542" s="246">
        <v>25</v>
      </c>
      <c r="C6542" s="248" t="s">
        <v>44</v>
      </c>
      <c r="D6542" s="248" t="s">
        <v>13</v>
      </c>
      <c r="E6542" s="240" t="s">
        <v>22</v>
      </c>
      <c r="F6542" s="248" t="s">
        <v>45</v>
      </c>
      <c r="G6542" s="248" t="s">
        <v>46</v>
      </c>
      <c r="H6542" s="250" t="s">
        <v>383</v>
      </c>
      <c r="I6542" s="82"/>
    </row>
    <row r="6543" spans="1:9">
      <c r="A6543" s="79" t="s">
        <v>2242</v>
      </c>
      <c r="B6543" s="246">
        <v>80</v>
      </c>
      <c r="C6543" s="248" t="s">
        <v>44</v>
      </c>
      <c r="D6543" s="248" t="s">
        <v>13</v>
      </c>
      <c r="E6543" s="240" t="s">
        <v>22</v>
      </c>
      <c r="F6543" s="248" t="s">
        <v>45</v>
      </c>
      <c r="G6543" s="248" t="s">
        <v>46</v>
      </c>
      <c r="H6543" s="250" t="s">
        <v>383</v>
      </c>
      <c r="I6543" s="82"/>
    </row>
    <row r="6544" spans="1:9">
      <c r="A6544" s="79" t="s">
        <v>2243</v>
      </c>
      <c r="B6544" s="246">
        <v>25</v>
      </c>
      <c r="C6544" s="248" t="s">
        <v>44</v>
      </c>
      <c r="D6544" s="248" t="s">
        <v>13</v>
      </c>
      <c r="E6544" s="240" t="s">
        <v>22</v>
      </c>
      <c r="F6544" s="248" t="s">
        <v>45</v>
      </c>
      <c r="G6544" s="248" t="s">
        <v>46</v>
      </c>
      <c r="H6544" s="250" t="s">
        <v>383</v>
      </c>
      <c r="I6544" s="82"/>
    </row>
    <row r="6545" spans="1:9">
      <c r="A6545" s="79" t="s">
        <v>2244</v>
      </c>
      <c r="B6545" s="246">
        <v>100</v>
      </c>
      <c r="C6545" s="248" t="s">
        <v>44</v>
      </c>
      <c r="D6545" s="248" t="s">
        <v>13</v>
      </c>
      <c r="E6545" s="240" t="s">
        <v>22</v>
      </c>
      <c r="F6545" s="248" t="s">
        <v>45</v>
      </c>
      <c r="G6545" s="248" t="s">
        <v>46</v>
      </c>
      <c r="H6545" s="250" t="s">
        <v>383</v>
      </c>
      <c r="I6545" s="82"/>
    </row>
    <row r="6546" spans="1:9">
      <c r="A6546" s="79" t="s">
        <v>2245</v>
      </c>
      <c r="B6546" s="246">
        <v>1500</v>
      </c>
      <c r="C6546" s="248" t="s">
        <v>44</v>
      </c>
      <c r="D6546" s="248" t="s">
        <v>13</v>
      </c>
      <c r="E6546" s="240" t="s">
        <v>22</v>
      </c>
      <c r="F6546" s="248" t="s">
        <v>45</v>
      </c>
      <c r="G6546" s="248" t="s">
        <v>46</v>
      </c>
      <c r="H6546" s="250" t="s">
        <v>383</v>
      </c>
      <c r="I6546" s="82"/>
    </row>
    <row r="6547" spans="1:9">
      <c r="A6547" s="79" t="s">
        <v>2246</v>
      </c>
      <c r="B6547" s="246">
        <v>200</v>
      </c>
      <c r="C6547" s="248" t="s">
        <v>44</v>
      </c>
      <c r="D6547" s="248" t="s">
        <v>13</v>
      </c>
      <c r="E6547" s="240" t="s">
        <v>22</v>
      </c>
      <c r="F6547" s="248" t="s">
        <v>45</v>
      </c>
      <c r="G6547" s="248" t="s">
        <v>46</v>
      </c>
      <c r="H6547" s="250" t="s">
        <v>383</v>
      </c>
      <c r="I6547" s="82"/>
    </row>
    <row r="6548" spans="1:9">
      <c r="A6548" s="79" t="s">
        <v>2247</v>
      </c>
      <c r="B6548" s="246">
        <v>700</v>
      </c>
      <c r="C6548" s="248" t="s">
        <v>44</v>
      </c>
      <c r="D6548" s="248" t="s">
        <v>13</v>
      </c>
      <c r="E6548" s="240" t="s">
        <v>22</v>
      </c>
      <c r="F6548" s="248" t="s">
        <v>45</v>
      </c>
      <c r="G6548" s="248" t="s">
        <v>46</v>
      </c>
      <c r="H6548" s="250" t="s">
        <v>383</v>
      </c>
      <c r="I6548" s="82"/>
    </row>
    <row r="6549" spans="1:9" ht="16.5" customHeight="1">
      <c r="A6549" s="79" t="s">
        <v>2248</v>
      </c>
      <c r="B6549" s="246">
        <v>250</v>
      </c>
      <c r="C6549" s="248" t="s">
        <v>44</v>
      </c>
      <c r="D6549" s="248" t="s">
        <v>13</v>
      </c>
      <c r="E6549" s="240" t="s">
        <v>22</v>
      </c>
      <c r="F6549" s="248" t="s">
        <v>45</v>
      </c>
      <c r="G6549" s="248" t="s">
        <v>46</v>
      </c>
      <c r="H6549" s="250" t="s">
        <v>383</v>
      </c>
      <c r="I6549" s="82"/>
    </row>
    <row r="6550" spans="1:9" ht="16.5" customHeight="1">
      <c r="A6550" s="79" t="s">
        <v>2249</v>
      </c>
      <c r="B6550" s="246">
        <v>300</v>
      </c>
      <c r="C6550" s="248" t="s">
        <v>44</v>
      </c>
      <c r="D6550" s="248" t="s">
        <v>13</v>
      </c>
      <c r="E6550" s="240" t="s">
        <v>22</v>
      </c>
      <c r="F6550" s="248" t="s">
        <v>45</v>
      </c>
      <c r="G6550" s="248" t="s">
        <v>46</v>
      </c>
      <c r="H6550" s="250" t="s">
        <v>383</v>
      </c>
      <c r="I6550" s="83">
        <f>B6537+B6538+B6539+B6540+B6541+B6542+B6543+B6544+B6545+B6546+B6547+B6548+B6549+B6550</f>
        <v>3395</v>
      </c>
    </row>
    <row r="6551" spans="1:9">
      <c r="A6551" s="79" t="s">
        <v>2250</v>
      </c>
      <c r="B6551" s="246">
        <v>45000</v>
      </c>
      <c r="C6551" s="248" t="s">
        <v>44</v>
      </c>
      <c r="D6551" s="248" t="s">
        <v>13</v>
      </c>
      <c r="E6551" s="240" t="s">
        <v>22</v>
      </c>
      <c r="F6551" s="248" t="s">
        <v>45</v>
      </c>
      <c r="G6551" s="248" t="s">
        <v>46</v>
      </c>
      <c r="H6551" s="250" t="s">
        <v>880</v>
      </c>
      <c r="I6551" s="83">
        <f t="shared" ref="I6551:I6556" si="35">B6551</f>
        <v>45000</v>
      </c>
    </row>
    <row r="6552" spans="1:9">
      <c r="A6552" s="79" t="s">
        <v>2250</v>
      </c>
      <c r="B6552" s="246">
        <v>1500</v>
      </c>
      <c r="C6552" s="248" t="s">
        <v>44</v>
      </c>
      <c r="D6552" s="248" t="s">
        <v>13</v>
      </c>
      <c r="E6552" s="240" t="s">
        <v>22</v>
      </c>
      <c r="F6552" s="248" t="s">
        <v>44</v>
      </c>
      <c r="G6552" s="248" t="s">
        <v>3291</v>
      </c>
      <c r="H6552" s="250" t="s">
        <v>880</v>
      </c>
      <c r="I6552" s="83">
        <f>B6552</f>
        <v>1500</v>
      </c>
    </row>
    <row r="6553" spans="1:9">
      <c r="A6553" s="80" t="s">
        <v>2251</v>
      </c>
      <c r="B6553" s="246">
        <v>8000</v>
      </c>
      <c r="C6553" s="248" t="s">
        <v>44</v>
      </c>
      <c r="D6553" s="248" t="s">
        <v>13</v>
      </c>
      <c r="E6553" s="240" t="s">
        <v>22</v>
      </c>
      <c r="F6553" s="248" t="s">
        <v>45</v>
      </c>
      <c r="G6553" s="248" t="s">
        <v>46</v>
      </c>
      <c r="H6553" s="250" t="s">
        <v>2252</v>
      </c>
      <c r="I6553" s="83">
        <f t="shared" si="35"/>
        <v>8000</v>
      </c>
    </row>
    <row r="6554" spans="1:9">
      <c r="A6554" s="79" t="s">
        <v>2253</v>
      </c>
      <c r="B6554" s="246">
        <v>600</v>
      </c>
      <c r="C6554" s="248" t="s">
        <v>44</v>
      </c>
      <c r="D6554" s="248" t="s">
        <v>13</v>
      </c>
      <c r="E6554" s="240" t="s">
        <v>22</v>
      </c>
      <c r="F6554" s="248" t="s">
        <v>45</v>
      </c>
      <c r="G6554" s="248" t="s">
        <v>46</v>
      </c>
      <c r="H6554" s="250" t="s">
        <v>250</v>
      </c>
      <c r="I6554" s="83">
        <f t="shared" si="35"/>
        <v>600</v>
      </c>
    </row>
    <row r="6555" spans="1:9" ht="30" customHeight="1">
      <c r="A6555" s="22" t="s">
        <v>4515</v>
      </c>
      <c r="B6555" s="17">
        <v>200000</v>
      </c>
      <c r="C6555" s="15" t="s">
        <v>44</v>
      </c>
      <c r="D6555" s="248" t="s">
        <v>13</v>
      </c>
      <c r="E6555" s="240" t="s">
        <v>22</v>
      </c>
      <c r="F6555" s="15" t="s">
        <v>45</v>
      </c>
      <c r="G6555" s="15" t="s">
        <v>46</v>
      </c>
      <c r="H6555" s="18">
        <v>54602</v>
      </c>
      <c r="I6555" s="83">
        <f>B6555</f>
        <v>200000</v>
      </c>
    </row>
    <row r="6556" spans="1:9">
      <c r="A6556" s="79" t="s">
        <v>2254</v>
      </c>
      <c r="B6556" s="246">
        <v>2000</v>
      </c>
      <c r="C6556" s="248" t="s">
        <v>44</v>
      </c>
      <c r="D6556" s="248" t="s">
        <v>13</v>
      </c>
      <c r="E6556" s="240" t="s">
        <v>22</v>
      </c>
      <c r="F6556" s="248" t="s">
        <v>45</v>
      </c>
      <c r="G6556" s="248" t="s">
        <v>46</v>
      </c>
      <c r="H6556" s="250" t="s">
        <v>882</v>
      </c>
      <c r="I6556" s="83">
        <f t="shared" si="35"/>
        <v>2000</v>
      </c>
    </row>
    <row r="6557" spans="1:9" ht="15.75" customHeight="1">
      <c r="A6557" s="263" t="s">
        <v>2255</v>
      </c>
      <c r="B6557" s="256">
        <v>1500</v>
      </c>
      <c r="C6557" s="239" t="s">
        <v>44</v>
      </c>
      <c r="D6557" s="240" t="s">
        <v>13</v>
      </c>
      <c r="E6557" s="240" t="s">
        <v>22</v>
      </c>
      <c r="F6557" s="240" t="s">
        <v>45</v>
      </c>
      <c r="G6557" s="240" t="s">
        <v>46</v>
      </c>
      <c r="H6557" s="252" t="s">
        <v>254</v>
      </c>
      <c r="I6557" s="246"/>
    </row>
    <row r="6558" spans="1:9">
      <c r="A6558" s="263" t="s">
        <v>2256</v>
      </c>
      <c r="B6558" s="256">
        <v>800</v>
      </c>
      <c r="C6558" s="239" t="s">
        <v>44</v>
      </c>
      <c r="D6558" s="240" t="s">
        <v>13</v>
      </c>
      <c r="E6558" s="240" t="s">
        <v>22</v>
      </c>
      <c r="F6558" s="240" t="s">
        <v>45</v>
      </c>
      <c r="G6558" s="240" t="s">
        <v>46</v>
      </c>
      <c r="H6558" s="252" t="s">
        <v>254</v>
      </c>
      <c r="I6558" s="246"/>
    </row>
    <row r="6559" spans="1:9">
      <c r="A6559" s="263" t="s">
        <v>2257</v>
      </c>
      <c r="B6559" s="256">
        <v>1500</v>
      </c>
      <c r="C6559" s="239" t="s">
        <v>44</v>
      </c>
      <c r="D6559" s="240" t="s">
        <v>13</v>
      </c>
      <c r="E6559" s="240" t="s">
        <v>22</v>
      </c>
      <c r="F6559" s="240" t="s">
        <v>45</v>
      </c>
      <c r="G6559" s="240" t="s">
        <v>46</v>
      </c>
      <c r="H6559" s="252" t="s">
        <v>254</v>
      </c>
      <c r="I6559" s="246">
        <f>B6559+B6558+B6557</f>
        <v>3800</v>
      </c>
    </row>
    <row r="6560" spans="1:9">
      <c r="A6560" s="257" t="s">
        <v>2876</v>
      </c>
      <c r="B6560" s="246">
        <v>2000</v>
      </c>
      <c r="C6560" s="249" t="s">
        <v>44</v>
      </c>
      <c r="D6560" s="248" t="s">
        <v>13</v>
      </c>
      <c r="E6560" s="240" t="s">
        <v>22</v>
      </c>
      <c r="F6560" s="248" t="s">
        <v>45</v>
      </c>
      <c r="G6560" s="248" t="s">
        <v>46</v>
      </c>
      <c r="H6560" s="248" t="s">
        <v>256</v>
      </c>
      <c r="I6560" s="246"/>
    </row>
    <row r="6561" spans="1:9">
      <c r="A6561" s="257" t="s">
        <v>2877</v>
      </c>
      <c r="B6561" s="246">
        <v>720</v>
      </c>
      <c r="C6561" s="249" t="s">
        <v>44</v>
      </c>
      <c r="D6561" s="248" t="s">
        <v>13</v>
      </c>
      <c r="E6561" s="240" t="s">
        <v>22</v>
      </c>
      <c r="F6561" s="248" t="s">
        <v>45</v>
      </c>
      <c r="G6561" s="248" t="s">
        <v>46</v>
      </c>
      <c r="H6561" s="248" t="s">
        <v>256</v>
      </c>
      <c r="I6561" s="246"/>
    </row>
    <row r="6562" spans="1:9">
      <c r="A6562" s="257" t="s">
        <v>2258</v>
      </c>
      <c r="B6562" s="246">
        <v>1800</v>
      </c>
      <c r="C6562" s="258" t="s">
        <v>44</v>
      </c>
      <c r="D6562" s="259" t="s">
        <v>13</v>
      </c>
      <c r="E6562" s="240" t="s">
        <v>22</v>
      </c>
      <c r="F6562" s="259" t="s">
        <v>45</v>
      </c>
      <c r="G6562" s="259" t="s">
        <v>46</v>
      </c>
      <c r="H6562" s="260" t="s">
        <v>256</v>
      </c>
      <c r="I6562" s="246"/>
    </row>
    <row r="6563" spans="1:9">
      <c r="A6563" s="257" t="s">
        <v>388</v>
      </c>
      <c r="B6563" s="246">
        <v>35</v>
      </c>
      <c r="C6563" s="258" t="s">
        <v>44</v>
      </c>
      <c r="D6563" s="259" t="s">
        <v>13</v>
      </c>
      <c r="E6563" s="240" t="s">
        <v>22</v>
      </c>
      <c r="F6563" s="259" t="s">
        <v>45</v>
      </c>
      <c r="G6563" s="259" t="s">
        <v>46</v>
      </c>
      <c r="H6563" s="260" t="s">
        <v>256</v>
      </c>
      <c r="I6563" s="83">
        <f>B6563+B6562+B6561+B6560</f>
        <v>4555</v>
      </c>
    </row>
    <row r="6564" spans="1:9">
      <c r="A6564" s="261" t="s">
        <v>335</v>
      </c>
      <c r="B6564" s="262">
        <v>800</v>
      </c>
      <c r="C6564" s="249" t="s">
        <v>44</v>
      </c>
      <c r="D6564" s="248" t="s">
        <v>13</v>
      </c>
      <c r="E6564" s="240" t="s">
        <v>22</v>
      </c>
      <c r="F6564" s="248" t="s">
        <v>45</v>
      </c>
      <c r="G6564" s="248" t="s">
        <v>46</v>
      </c>
      <c r="H6564" s="250" t="s">
        <v>258</v>
      </c>
      <c r="I6564" s="83">
        <f>B6564</f>
        <v>800</v>
      </c>
    </row>
    <row r="6565" spans="1:9">
      <c r="A6565" s="261" t="s">
        <v>2878</v>
      </c>
      <c r="B6565" s="262">
        <v>19000</v>
      </c>
      <c r="C6565" s="249" t="s">
        <v>44</v>
      </c>
      <c r="D6565" s="248" t="s">
        <v>13</v>
      </c>
      <c r="E6565" s="240" t="s">
        <v>22</v>
      </c>
      <c r="F6565" s="248" t="s">
        <v>45</v>
      </c>
      <c r="G6565" s="248" t="s">
        <v>46</v>
      </c>
      <c r="H6565" s="250" t="s">
        <v>1228</v>
      </c>
      <c r="I6565" s="86">
        <f>B6565</f>
        <v>19000</v>
      </c>
    </row>
    <row r="6566" spans="1:9">
      <c r="A6566" s="261" t="s">
        <v>2878</v>
      </c>
      <c r="B6566" s="262">
        <v>10000</v>
      </c>
      <c r="C6566" s="248" t="s">
        <v>44</v>
      </c>
      <c r="D6566" s="248" t="s">
        <v>13</v>
      </c>
      <c r="E6566" s="240" t="s">
        <v>22</v>
      </c>
      <c r="F6566" s="248" t="s">
        <v>44</v>
      </c>
      <c r="G6566" s="248" t="s">
        <v>3291</v>
      </c>
      <c r="H6566" s="250" t="s">
        <v>1228</v>
      </c>
      <c r="I6566" s="86">
        <f>B6566</f>
        <v>10000</v>
      </c>
    </row>
    <row r="6567" spans="1:9" ht="15.75" thickBot="1">
      <c r="A6567" s="261" t="s">
        <v>2259</v>
      </c>
      <c r="B6567" s="262">
        <v>4500</v>
      </c>
      <c r="C6567" s="259" t="s">
        <v>44</v>
      </c>
      <c r="D6567" s="259" t="s">
        <v>13</v>
      </c>
      <c r="E6567" s="557" t="s">
        <v>22</v>
      </c>
      <c r="F6567" s="259" t="s">
        <v>45</v>
      </c>
      <c r="G6567" s="259" t="s">
        <v>46</v>
      </c>
      <c r="H6567" s="260" t="s">
        <v>2260</v>
      </c>
      <c r="I6567" s="86">
        <f>B6567</f>
        <v>4500</v>
      </c>
    </row>
    <row r="6568" spans="1:9" ht="35.25" customHeight="1" thickTop="1" thickBot="1">
      <c r="A6568" s="643" t="s">
        <v>4626</v>
      </c>
      <c r="B6568" s="235">
        <f>SUM(B5015:B6567)</f>
        <v>1546221.6199999969</v>
      </c>
      <c r="C6568" s="236"/>
      <c r="D6568" s="237"/>
      <c r="E6568" s="237"/>
      <c r="F6568" s="237"/>
      <c r="G6568" s="237"/>
      <c r="H6568" s="237"/>
      <c r="I6568" s="547">
        <f>SUM(I5015:I6567)</f>
        <v>1546221.62</v>
      </c>
    </row>
    <row r="6569" spans="1:9" ht="17.25" thickTop="1">
      <c r="A6569" s="558"/>
      <c r="B6569" s="559"/>
      <c r="C6569" s="560"/>
      <c r="D6569" s="561"/>
      <c r="E6569" s="561"/>
      <c r="F6569" s="561"/>
      <c r="G6569" s="561"/>
      <c r="H6569" s="561"/>
      <c r="I6569" s="562"/>
    </row>
    <row r="6570" spans="1:9" ht="16.5">
      <c r="A6570" s="558"/>
      <c r="B6570" s="559"/>
      <c r="C6570" s="560"/>
      <c r="D6570" s="561"/>
      <c r="E6570" s="561"/>
      <c r="F6570" s="561"/>
      <c r="G6570" s="561"/>
      <c r="H6570" s="561"/>
      <c r="I6570" s="562"/>
    </row>
    <row r="6571" spans="1:9" ht="16.5">
      <c r="A6571" s="558"/>
      <c r="B6571" s="559"/>
      <c r="C6571" s="560"/>
      <c r="D6571" s="561"/>
      <c r="E6571" s="561"/>
      <c r="F6571" s="561"/>
      <c r="G6571" s="561"/>
      <c r="H6571" s="561"/>
      <c r="I6571" s="562"/>
    </row>
    <row r="6572" spans="1:9" ht="16.5">
      <c r="A6572" s="558"/>
      <c r="B6572" s="559"/>
      <c r="C6572" s="560"/>
      <c r="D6572" s="561"/>
      <c r="E6572" s="561"/>
      <c r="F6572" s="561"/>
      <c r="G6572" s="561"/>
      <c r="H6572" s="561"/>
      <c r="I6572" s="562"/>
    </row>
    <row r="6573" spans="1:9" ht="16.5">
      <c r="A6573" s="558"/>
      <c r="B6573" s="559"/>
      <c r="C6573" s="560"/>
      <c r="D6573" s="561"/>
      <c r="E6573" s="561"/>
      <c r="F6573" s="561"/>
      <c r="G6573" s="561"/>
      <c r="H6573" s="561"/>
      <c r="I6573" s="562"/>
    </row>
    <row r="6574" spans="1:9" ht="16.5">
      <c r="A6574" s="558"/>
      <c r="B6574" s="559"/>
      <c r="C6574" s="560"/>
      <c r="D6574" s="561"/>
      <c r="E6574" s="561"/>
      <c r="F6574" s="561"/>
      <c r="G6574" s="561"/>
      <c r="H6574" s="561"/>
      <c r="I6574" s="562"/>
    </row>
    <row r="6575" spans="1:9" ht="16.5">
      <c r="A6575" s="558"/>
      <c r="B6575" s="559"/>
      <c r="C6575" s="560"/>
      <c r="D6575" s="561"/>
      <c r="E6575" s="561"/>
      <c r="F6575" s="561"/>
      <c r="G6575" s="561"/>
      <c r="H6575" s="561"/>
      <c r="I6575" s="562"/>
    </row>
    <row r="6576" spans="1:9" ht="16.5">
      <c r="A6576" s="558"/>
      <c r="B6576" s="559"/>
      <c r="C6576" s="560"/>
      <c r="D6576" s="561"/>
      <c r="E6576" s="561"/>
      <c r="F6576" s="561"/>
      <c r="G6576" s="561"/>
      <c r="H6576" s="561"/>
      <c r="I6576" s="562"/>
    </row>
    <row r="6577" spans="1:9" ht="16.5">
      <c r="A6577" s="558"/>
      <c r="B6577" s="559"/>
      <c r="C6577" s="560"/>
      <c r="D6577" s="561"/>
      <c r="E6577" s="561"/>
      <c r="F6577" s="561"/>
      <c r="G6577" s="561"/>
      <c r="H6577" s="561"/>
      <c r="I6577" s="562"/>
    </row>
    <row r="6578" spans="1:9" ht="16.5">
      <c r="A6578" s="558"/>
      <c r="B6578" s="559"/>
      <c r="C6578" s="560"/>
      <c r="D6578" s="561"/>
      <c r="E6578" s="561"/>
      <c r="F6578" s="561"/>
      <c r="G6578" s="561"/>
      <c r="H6578" s="561"/>
      <c r="I6578" s="562"/>
    </row>
    <row r="6579" spans="1:9" ht="16.5">
      <c r="A6579" s="558"/>
      <c r="B6579" s="559"/>
      <c r="C6579" s="560"/>
      <c r="D6579" s="561"/>
      <c r="E6579" s="561"/>
      <c r="F6579" s="561"/>
      <c r="G6579" s="561"/>
      <c r="H6579" s="561"/>
      <c r="I6579" s="562"/>
    </row>
    <row r="6580" spans="1:9" ht="16.5">
      <c r="A6580" s="558"/>
      <c r="B6580" s="559"/>
      <c r="C6580" s="560"/>
      <c r="D6580" s="561"/>
      <c r="E6580" s="561"/>
      <c r="F6580" s="561"/>
      <c r="G6580" s="561"/>
      <c r="H6580" s="561"/>
      <c r="I6580" s="562"/>
    </row>
    <row r="6581" spans="1:9" ht="16.5">
      <c r="A6581" s="558"/>
      <c r="B6581" s="559"/>
      <c r="C6581" s="560"/>
      <c r="D6581" s="561"/>
      <c r="E6581" s="561"/>
      <c r="F6581" s="561"/>
      <c r="G6581" s="561"/>
      <c r="H6581" s="561"/>
      <c r="I6581" s="562"/>
    </row>
    <row r="6582" spans="1:9" ht="16.5">
      <c r="A6582" s="558"/>
      <c r="B6582" s="559"/>
      <c r="C6582" s="560"/>
      <c r="D6582" s="561"/>
      <c r="E6582" s="561"/>
      <c r="F6582" s="561"/>
      <c r="G6582" s="561"/>
      <c r="H6582" s="561"/>
      <c r="I6582" s="562"/>
    </row>
    <row r="6583" spans="1:9" ht="16.5">
      <c r="A6583" s="558"/>
      <c r="B6583" s="559"/>
      <c r="C6583" s="560"/>
      <c r="D6583" s="561"/>
      <c r="E6583" s="561"/>
      <c r="F6583" s="561"/>
      <c r="G6583" s="561"/>
      <c r="H6583" s="561"/>
      <c r="I6583" s="562"/>
    </row>
    <row r="6584" spans="1:9" ht="16.5">
      <c r="A6584" s="558"/>
      <c r="B6584" s="559"/>
      <c r="C6584" s="560"/>
      <c r="D6584" s="561"/>
      <c r="E6584" s="561"/>
      <c r="F6584" s="561"/>
      <c r="G6584" s="561"/>
      <c r="H6584" s="561"/>
      <c r="I6584" s="562"/>
    </row>
    <row r="6585" spans="1:9" ht="16.5">
      <c r="A6585" s="558"/>
      <c r="B6585" s="559"/>
      <c r="C6585" s="560"/>
      <c r="D6585" s="561"/>
      <c r="E6585" s="561"/>
      <c r="F6585" s="561"/>
      <c r="G6585" s="561"/>
      <c r="H6585" s="561"/>
      <c r="I6585" s="562"/>
    </row>
    <row r="6586" spans="1:9" ht="16.5">
      <c r="A6586" s="558"/>
      <c r="B6586" s="559"/>
      <c r="C6586" s="560"/>
      <c r="D6586" s="561"/>
      <c r="E6586" s="561"/>
      <c r="F6586" s="561"/>
      <c r="G6586" s="561"/>
      <c r="H6586" s="561"/>
      <c r="I6586" s="562"/>
    </row>
    <row r="6587" spans="1:9" ht="16.5">
      <c r="A6587" s="558"/>
      <c r="B6587" s="559"/>
      <c r="C6587" s="560"/>
      <c r="D6587" s="561"/>
      <c r="E6587" s="561"/>
      <c r="F6587" s="561"/>
      <c r="G6587" s="561"/>
      <c r="H6587" s="561"/>
      <c r="I6587" s="562"/>
    </row>
    <row r="6588" spans="1:9" ht="16.5">
      <c r="A6588" s="558"/>
      <c r="B6588" s="559"/>
      <c r="C6588" s="560"/>
      <c r="D6588" s="561"/>
      <c r="E6588" s="561"/>
      <c r="F6588" s="561"/>
      <c r="G6588" s="561"/>
      <c r="H6588" s="561"/>
      <c r="I6588" s="562"/>
    </row>
    <row r="6589" spans="1:9" ht="16.5">
      <c r="A6589" s="558"/>
      <c r="B6589" s="559"/>
      <c r="C6589" s="560"/>
      <c r="D6589" s="561"/>
      <c r="E6589" s="561"/>
      <c r="F6589" s="561"/>
      <c r="G6589" s="561"/>
      <c r="H6589" s="561"/>
      <c r="I6589" s="562"/>
    </row>
    <row r="6590" spans="1:9" ht="16.5">
      <c r="A6590" s="558"/>
      <c r="B6590" s="559"/>
      <c r="C6590" s="560"/>
      <c r="D6590" s="561"/>
      <c r="E6590" s="561"/>
      <c r="F6590" s="561"/>
      <c r="G6590" s="561"/>
      <c r="H6590" s="561"/>
      <c r="I6590" s="562"/>
    </row>
    <row r="6591" spans="1:9" ht="16.5">
      <c r="A6591" s="558"/>
      <c r="B6591" s="559"/>
      <c r="C6591" s="560"/>
      <c r="D6591" s="561"/>
      <c r="E6591" s="561"/>
      <c r="F6591" s="561"/>
      <c r="G6591" s="561"/>
      <c r="H6591" s="561"/>
      <c r="I6591" s="562"/>
    </row>
    <row r="6592" spans="1:9" ht="16.5">
      <c r="A6592" s="558"/>
      <c r="B6592" s="559"/>
      <c r="C6592" s="560"/>
      <c r="D6592" s="561"/>
      <c r="E6592" s="561"/>
      <c r="F6592" s="561"/>
      <c r="G6592" s="561"/>
      <c r="H6592" s="561"/>
      <c r="I6592" s="562"/>
    </row>
    <row r="6593" spans="1:9" ht="16.5">
      <c r="A6593" s="558"/>
      <c r="B6593" s="559"/>
      <c r="C6593" s="560"/>
      <c r="D6593" s="561"/>
      <c r="E6593" s="561"/>
      <c r="F6593" s="561"/>
      <c r="G6593" s="561"/>
      <c r="H6593" s="561"/>
      <c r="I6593" s="562"/>
    </row>
    <row r="6594" spans="1:9" ht="16.5">
      <c r="A6594" s="558"/>
      <c r="B6594" s="559"/>
      <c r="C6594" s="560"/>
      <c r="D6594" s="561"/>
      <c r="E6594" s="561"/>
      <c r="F6594" s="561"/>
      <c r="G6594" s="561"/>
      <c r="H6594" s="561"/>
      <c r="I6594" s="562"/>
    </row>
    <row r="6595" spans="1:9" ht="31.5" customHeight="1">
      <c r="A6595" s="320" t="s">
        <v>3715</v>
      </c>
      <c r="B6595" s="124"/>
      <c r="C6595" s="47"/>
      <c r="D6595" s="35"/>
      <c r="E6595" s="35"/>
      <c r="F6595" s="35"/>
      <c r="G6595" s="35"/>
      <c r="H6595" s="35"/>
      <c r="I6595" s="36"/>
    </row>
    <row r="6596" spans="1:9" ht="30" customHeight="1">
      <c r="A6596" s="319" t="s">
        <v>35</v>
      </c>
      <c r="B6596" s="37" t="s">
        <v>36</v>
      </c>
      <c r="C6596" s="5" t="s">
        <v>37</v>
      </c>
      <c r="D6596" s="146" t="s">
        <v>38</v>
      </c>
      <c r="E6596" s="146" t="s">
        <v>39</v>
      </c>
      <c r="F6596" s="146" t="s">
        <v>40</v>
      </c>
      <c r="G6596" s="146" t="s">
        <v>41</v>
      </c>
      <c r="H6596" s="147" t="s">
        <v>42</v>
      </c>
      <c r="I6596" s="147" t="s">
        <v>43</v>
      </c>
    </row>
    <row r="6597" spans="1:9" ht="17.25" customHeight="1">
      <c r="A6597" s="522" t="s">
        <v>2261</v>
      </c>
      <c r="B6597" s="14">
        <v>12000</v>
      </c>
      <c r="C6597" s="12">
        <v>1</v>
      </c>
      <c r="D6597" s="9" t="s">
        <v>13</v>
      </c>
      <c r="E6597" s="9" t="s">
        <v>22</v>
      </c>
      <c r="F6597" s="9" t="s">
        <v>45</v>
      </c>
      <c r="G6597" s="9" t="s">
        <v>46</v>
      </c>
      <c r="H6597" s="63" t="s">
        <v>153</v>
      </c>
      <c r="I6597" s="82"/>
    </row>
    <row r="6598" spans="1:9" ht="17.25" customHeight="1">
      <c r="A6598" s="522" t="s">
        <v>2262</v>
      </c>
      <c r="B6598" s="14">
        <v>9000</v>
      </c>
      <c r="C6598" s="12">
        <v>1</v>
      </c>
      <c r="D6598" s="9" t="s">
        <v>13</v>
      </c>
      <c r="E6598" s="9" t="s">
        <v>22</v>
      </c>
      <c r="F6598" s="9" t="s">
        <v>45</v>
      </c>
      <c r="G6598" s="9" t="s">
        <v>46</v>
      </c>
      <c r="H6598" s="63" t="s">
        <v>153</v>
      </c>
      <c r="I6598" s="82"/>
    </row>
    <row r="6599" spans="1:9" ht="17.25" customHeight="1">
      <c r="A6599" s="522" t="s">
        <v>344</v>
      </c>
      <c r="B6599" s="14">
        <v>8208</v>
      </c>
      <c r="C6599" s="12">
        <v>1</v>
      </c>
      <c r="D6599" s="9" t="s">
        <v>13</v>
      </c>
      <c r="E6599" s="9" t="s">
        <v>22</v>
      </c>
      <c r="F6599" s="9" t="s">
        <v>45</v>
      </c>
      <c r="G6599" s="9" t="s">
        <v>46</v>
      </c>
      <c r="H6599" s="63" t="s">
        <v>153</v>
      </c>
      <c r="I6599" s="82"/>
    </row>
    <row r="6600" spans="1:9" ht="17.25" customHeight="1">
      <c r="A6600" s="522" t="s">
        <v>3822</v>
      </c>
      <c r="B6600" s="14">
        <v>6600</v>
      </c>
      <c r="C6600" s="12">
        <v>1</v>
      </c>
      <c r="D6600" s="9" t="s">
        <v>13</v>
      </c>
      <c r="E6600" s="9" t="s">
        <v>22</v>
      </c>
      <c r="F6600" s="9" t="s">
        <v>45</v>
      </c>
      <c r="G6600" s="9" t="s">
        <v>46</v>
      </c>
      <c r="H6600" s="63" t="s">
        <v>153</v>
      </c>
      <c r="I6600" s="82"/>
    </row>
    <row r="6601" spans="1:9" ht="17.25" customHeight="1">
      <c r="A6601" s="522" t="s">
        <v>154</v>
      </c>
      <c r="B6601" s="14">
        <v>8364</v>
      </c>
      <c r="C6601" s="12">
        <v>1</v>
      </c>
      <c r="D6601" s="9" t="s">
        <v>13</v>
      </c>
      <c r="E6601" s="9" t="s">
        <v>22</v>
      </c>
      <c r="F6601" s="9" t="s">
        <v>45</v>
      </c>
      <c r="G6601" s="9" t="s">
        <v>46</v>
      </c>
      <c r="H6601" s="63" t="s">
        <v>153</v>
      </c>
      <c r="I6601" s="82"/>
    </row>
    <row r="6602" spans="1:9" ht="17.25" customHeight="1">
      <c r="A6602" s="522" t="s">
        <v>3823</v>
      </c>
      <c r="B6602" s="14">
        <v>7164</v>
      </c>
      <c r="C6602" s="12">
        <v>1</v>
      </c>
      <c r="D6602" s="9" t="s">
        <v>13</v>
      </c>
      <c r="E6602" s="9" t="s">
        <v>22</v>
      </c>
      <c r="F6602" s="9" t="s">
        <v>45</v>
      </c>
      <c r="G6602" s="9" t="s">
        <v>46</v>
      </c>
      <c r="H6602" s="63" t="s">
        <v>153</v>
      </c>
      <c r="I6602" s="82"/>
    </row>
    <row r="6603" spans="1:9" ht="17.25" customHeight="1">
      <c r="A6603" s="522" t="s">
        <v>2263</v>
      </c>
      <c r="B6603" s="14">
        <v>8904</v>
      </c>
      <c r="C6603" s="12">
        <v>1</v>
      </c>
      <c r="D6603" s="9" t="s">
        <v>13</v>
      </c>
      <c r="E6603" s="9" t="s">
        <v>22</v>
      </c>
      <c r="F6603" s="9" t="s">
        <v>45</v>
      </c>
      <c r="G6603" s="9" t="s">
        <v>46</v>
      </c>
      <c r="H6603" s="63" t="s">
        <v>153</v>
      </c>
      <c r="I6603" s="82"/>
    </row>
    <row r="6604" spans="1:9" ht="17.25" customHeight="1">
      <c r="A6604" s="522" t="s">
        <v>2263</v>
      </c>
      <c r="B6604" s="14">
        <v>8208</v>
      </c>
      <c r="C6604" s="12">
        <v>1</v>
      </c>
      <c r="D6604" s="9" t="s">
        <v>13</v>
      </c>
      <c r="E6604" s="9" t="s">
        <v>22</v>
      </c>
      <c r="F6604" s="9" t="s">
        <v>45</v>
      </c>
      <c r="G6604" s="9" t="s">
        <v>46</v>
      </c>
      <c r="H6604" s="63" t="s">
        <v>153</v>
      </c>
      <c r="I6604" s="82"/>
    </row>
    <row r="6605" spans="1:9" ht="17.25" customHeight="1">
      <c r="A6605" s="522" t="s">
        <v>2263</v>
      </c>
      <c r="B6605" s="14">
        <v>8208</v>
      </c>
      <c r="C6605" s="12">
        <v>1</v>
      </c>
      <c r="D6605" s="9" t="s">
        <v>13</v>
      </c>
      <c r="E6605" s="9" t="s">
        <v>22</v>
      </c>
      <c r="F6605" s="9" t="s">
        <v>45</v>
      </c>
      <c r="G6605" s="9" t="s">
        <v>46</v>
      </c>
      <c r="H6605" s="63" t="s">
        <v>153</v>
      </c>
      <c r="I6605" s="82"/>
    </row>
    <row r="6606" spans="1:9" ht="17.25" customHeight="1">
      <c r="A6606" s="522" t="s">
        <v>2264</v>
      </c>
      <c r="B6606" s="14">
        <v>6204</v>
      </c>
      <c r="C6606" s="12">
        <v>1</v>
      </c>
      <c r="D6606" s="9" t="s">
        <v>13</v>
      </c>
      <c r="E6606" s="9" t="s">
        <v>22</v>
      </c>
      <c r="F6606" s="9" t="s">
        <v>45</v>
      </c>
      <c r="G6606" s="9" t="s">
        <v>46</v>
      </c>
      <c r="H6606" s="63" t="s">
        <v>153</v>
      </c>
      <c r="I6606" s="82"/>
    </row>
    <row r="6607" spans="1:9" ht="17.25" customHeight="1">
      <c r="A6607" s="522" t="s">
        <v>2265</v>
      </c>
      <c r="B6607" s="14">
        <v>5604</v>
      </c>
      <c r="C6607" s="12">
        <v>1</v>
      </c>
      <c r="D6607" s="9" t="s">
        <v>13</v>
      </c>
      <c r="E6607" s="9" t="s">
        <v>22</v>
      </c>
      <c r="F6607" s="9" t="s">
        <v>45</v>
      </c>
      <c r="G6607" s="9" t="s">
        <v>46</v>
      </c>
      <c r="H6607" s="63" t="s">
        <v>153</v>
      </c>
      <c r="I6607" s="82"/>
    </row>
    <row r="6608" spans="1:9" ht="17.25" customHeight="1">
      <c r="A6608" s="522" t="s">
        <v>3824</v>
      </c>
      <c r="B6608" s="14">
        <v>7164</v>
      </c>
      <c r="C6608" s="12">
        <v>1</v>
      </c>
      <c r="D6608" s="9" t="s">
        <v>13</v>
      </c>
      <c r="E6608" s="9" t="s">
        <v>22</v>
      </c>
      <c r="F6608" s="9" t="s">
        <v>45</v>
      </c>
      <c r="G6608" s="9" t="s">
        <v>46</v>
      </c>
      <c r="H6608" s="63" t="s">
        <v>153</v>
      </c>
      <c r="I6608" s="82"/>
    </row>
    <row r="6609" spans="1:9" ht="17.25" customHeight="1">
      <c r="A6609" s="522" t="s">
        <v>3824</v>
      </c>
      <c r="B6609" s="14">
        <v>7164</v>
      </c>
      <c r="C6609" s="12">
        <v>1</v>
      </c>
      <c r="D6609" s="9" t="s">
        <v>13</v>
      </c>
      <c r="E6609" s="9" t="s">
        <v>22</v>
      </c>
      <c r="F6609" s="9" t="s">
        <v>45</v>
      </c>
      <c r="G6609" s="9" t="s">
        <v>46</v>
      </c>
      <c r="H6609" s="63" t="s">
        <v>153</v>
      </c>
      <c r="I6609" s="82"/>
    </row>
    <row r="6610" spans="1:9" ht="17.25" customHeight="1">
      <c r="A6610" s="522" t="s">
        <v>3824</v>
      </c>
      <c r="B6610" s="14">
        <v>7164</v>
      </c>
      <c r="C6610" s="12">
        <v>1</v>
      </c>
      <c r="D6610" s="9" t="s">
        <v>13</v>
      </c>
      <c r="E6610" s="9" t="s">
        <v>22</v>
      </c>
      <c r="F6610" s="9" t="s">
        <v>45</v>
      </c>
      <c r="G6610" s="9" t="s">
        <v>46</v>
      </c>
      <c r="H6610" s="63" t="s">
        <v>153</v>
      </c>
      <c r="I6610" s="82"/>
    </row>
    <row r="6611" spans="1:9" ht="17.25" customHeight="1">
      <c r="A6611" s="522" t="s">
        <v>2266</v>
      </c>
      <c r="B6611" s="14">
        <v>6564</v>
      </c>
      <c r="C6611" s="12">
        <v>1</v>
      </c>
      <c r="D6611" s="9" t="s">
        <v>13</v>
      </c>
      <c r="E6611" s="9" t="s">
        <v>22</v>
      </c>
      <c r="F6611" s="9" t="s">
        <v>45</v>
      </c>
      <c r="G6611" s="9" t="s">
        <v>46</v>
      </c>
      <c r="H6611" s="63" t="s">
        <v>153</v>
      </c>
      <c r="I6611" s="82"/>
    </row>
    <row r="6612" spans="1:9" ht="17.25" customHeight="1">
      <c r="A6612" s="522" t="s">
        <v>2267</v>
      </c>
      <c r="B6612" s="14">
        <v>5604</v>
      </c>
      <c r="C6612" s="12">
        <v>1</v>
      </c>
      <c r="D6612" s="9" t="s">
        <v>13</v>
      </c>
      <c r="E6612" s="9" t="s">
        <v>22</v>
      </c>
      <c r="F6612" s="9" t="s">
        <v>45</v>
      </c>
      <c r="G6612" s="9" t="s">
        <v>46</v>
      </c>
      <c r="H6612" s="63" t="s">
        <v>153</v>
      </c>
      <c r="I6612" s="82"/>
    </row>
    <row r="6613" spans="1:9" ht="17.25" customHeight="1">
      <c r="A6613" s="522" t="s">
        <v>2267</v>
      </c>
      <c r="B6613" s="14">
        <v>5004</v>
      </c>
      <c r="C6613" s="12">
        <v>1</v>
      </c>
      <c r="D6613" s="9" t="s">
        <v>13</v>
      </c>
      <c r="E6613" s="9" t="s">
        <v>22</v>
      </c>
      <c r="F6613" s="9" t="s">
        <v>45</v>
      </c>
      <c r="G6613" s="9" t="s">
        <v>46</v>
      </c>
      <c r="H6613" s="63" t="s">
        <v>153</v>
      </c>
      <c r="I6613" s="82"/>
    </row>
    <row r="6614" spans="1:9" ht="17.25" customHeight="1">
      <c r="A6614" s="522" t="s">
        <v>2267</v>
      </c>
      <c r="B6614" s="14">
        <v>5004</v>
      </c>
      <c r="C6614" s="12">
        <v>1</v>
      </c>
      <c r="D6614" s="9" t="s">
        <v>13</v>
      </c>
      <c r="E6614" s="9" t="s">
        <v>22</v>
      </c>
      <c r="F6614" s="9" t="s">
        <v>45</v>
      </c>
      <c r="G6614" s="9" t="s">
        <v>46</v>
      </c>
      <c r="H6614" s="63" t="s">
        <v>153</v>
      </c>
      <c r="I6614" s="83">
        <f>B6614+B6613+B6612+B6611+B6610+B6609+B6606+B6604+B6603+B6601+B6599+B6597+B6607+B6608+B6598+B6605+B6600+B6602</f>
        <v>132132</v>
      </c>
    </row>
    <row r="6615" spans="1:9" ht="17.25" customHeight="1">
      <c r="A6615" s="519" t="s">
        <v>3159</v>
      </c>
      <c r="B6615" s="222">
        <v>1000</v>
      </c>
      <c r="C6615" s="264">
        <v>1</v>
      </c>
      <c r="D6615" s="9" t="s">
        <v>13</v>
      </c>
      <c r="E6615" s="9" t="s">
        <v>22</v>
      </c>
      <c r="F6615" s="9" t="s">
        <v>44</v>
      </c>
      <c r="G6615" s="9" t="s">
        <v>3291</v>
      </c>
      <c r="H6615" s="224" t="s">
        <v>155</v>
      </c>
      <c r="I6615" s="82"/>
    </row>
    <row r="6616" spans="1:9" ht="17.25" customHeight="1">
      <c r="A6616" s="519" t="s">
        <v>3965</v>
      </c>
      <c r="B6616" s="222">
        <v>750</v>
      </c>
      <c r="C6616" s="264">
        <v>1</v>
      </c>
      <c r="D6616" s="9" t="s">
        <v>13</v>
      </c>
      <c r="E6616" s="9" t="s">
        <v>22</v>
      </c>
      <c r="F6616" s="9" t="s">
        <v>44</v>
      </c>
      <c r="G6616" s="9" t="s">
        <v>3291</v>
      </c>
      <c r="H6616" s="224" t="s">
        <v>155</v>
      </c>
      <c r="I6616" s="82"/>
    </row>
    <row r="6617" spans="1:9" ht="17.25" customHeight="1">
      <c r="A6617" s="519" t="s">
        <v>3160</v>
      </c>
      <c r="B6617" s="222">
        <v>684</v>
      </c>
      <c r="C6617" s="264">
        <v>1</v>
      </c>
      <c r="D6617" s="9" t="s">
        <v>13</v>
      </c>
      <c r="E6617" s="9" t="s">
        <v>22</v>
      </c>
      <c r="F6617" s="9" t="s">
        <v>44</v>
      </c>
      <c r="G6617" s="9" t="s">
        <v>3291</v>
      </c>
      <c r="H6617" s="224" t="s">
        <v>155</v>
      </c>
      <c r="I6617" s="82"/>
    </row>
    <row r="6618" spans="1:9" ht="17.25" customHeight="1">
      <c r="A6618" s="519" t="s">
        <v>3966</v>
      </c>
      <c r="B6618" s="222">
        <v>550</v>
      </c>
      <c r="C6618" s="264">
        <v>1</v>
      </c>
      <c r="D6618" s="9" t="s">
        <v>13</v>
      </c>
      <c r="E6618" s="9" t="s">
        <v>22</v>
      </c>
      <c r="F6618" s="9" t="s">
        <v>44</v>
      </c>
      <c r="G6618" s="9" t="s">
        <v>3291</v>
      </c>
      <c r="H6618" s="224" t="s">
        <v>155</v>
      </c>
      <c r="I6618" s="82"/>
    </row>
    <row r="6619" spans="1:9" ht="17.25" customHeight="1">
      <c r="A6619" s="519" t="s">
        <v>2904</v>
      </c>
      <c r="B6619" s="222">
        <v>697</v>
      </c>
      <c r="C6619" s="264">
        <v>1</v>
      </c>
      <c r="D6619" s="9" t="s">
        <v>13</v>
      </c>
      <c r="E6619" s="9" t="s">
        <v>22</v>
      </c>
      <c r="F6619" s="9" t="s">
        <v>44</v>
      </c>
      <c r="G6619" s="9" t="s">
        <v>3291</v>
      </c>
      <c r="H6619" s="224" t="s">
        <v>155</v>
      </c>
      <c r="I6619" s="82"/>
    </row>
    <row r="6620" spans="1:9" ht="17.25" customHeight="1">
      <c r="A6620" s="520" t="s">
        <v>3967</v>
      </c>
      <c r="B6620" s="222">
        <v>597</v>
      </c>
      <c r="C6620" s="264">
        <v>1</v>
      </c>
      <c r="D6620" s="9" t="s">
        <v>13</v>
      </c>
      <c r="E6620" s="9" t="s">
        <v>22</v>
      </c>
      <c r="F6620" s="9" t="s">
        <v>44</v>
      </c>
      <c r="G6620" s="9" t="s">
        <v>3291</v>
      </c>
      <c r="H6620" s="224" t="s">
        <v>155</v>
      </c>
      <c r="I6620" s="82"/>
    </row>
    <row r="6621" spans="1:9" ht="17.25" customHeight="1">
      <c r="A6621" s="520" t="s">
        <v>3161</v>
      </c>
      <c r="B6621" s="222">
        <v>742</v>
      </c>
      <c r="C6621" s="264">
        <v>1</v>
      </c>
      <c r="D6621" s="9" t="s">
        <v>13</v>
      </c>
      <c r="E6621" s="9" t="s">
        <v>22</v>
      </c>
      <c r="F6621" s="9" t="s">
        <v>44</v>
      </c>
      <c r="G6621" s="9" t="s">
        <v>3291</v>
      </c>
      <c r="H6621" s="224" t="s">
        <v>155</v>
      </c>
      <c r="I6621" s="82"/>
    </row>
    <row r="6622" spans="1:9" ht="17.25" customHeight="1">
      <c r="A6622" s="520" t="s">
        <v>3162</v>
      </c>
      <c r="B6622" s="222">
        <v>684</v>
      </c>
      <c r="C6622" s="264">
        <v>1</v>
      </c>
      <c r="D6622" s="9" t="s">
        <v>13</v>
      </c>
      <c r="E6622" s="9" t="s">
        <v>22</v>
      </c>
      <c r="F6622" s="9" t="s">
        <v>44</v>
      </c>
      <c r="G6622" s="9" t="s">
        <v>3291</v>
      </c>
      <c r="H6622" s="224" t="s">
        <v>155</v>
      </c>
      <c r="I6622" s="82"/>
    </row>
    <row r="6623" spans="1:9" ht="17.25" customHeight="1">
      <c r="A6623" s="520" t="s">
        <v>3162</v>
      </c>
      <c r="B6623" s="222">
        <v>684</v>
      </c>
      <c r="C6623" s="264">
        <v>1</v>
      </c>
      <c r="D6623" s="9" t="s">
        <v>13</v>
      </c>
      <c r="E6623" s="9" t="s">
        <v>22</v>
      </c>
      <c r="F6623" s="9" t="s">
        <v>44</v>
      </c>
      <c r="G6623" s="9" t="s">
        <v>3291</v>
      </c>
      <c r="H6623" s="224" t="s">
        <v>155</v>
      </c>
      <c r="I6623" s="82"/>
    </row>
    <row r="6624" spans="1:9" ht="17.25" customHeight="1">
      <c r="A6624" s="520" t="s">
        <v>3163</v>
      </c>
      <c r="B6624" s="222">
        <v>517</v>
      </c>
      <c r="C6624" s="264">
        <v>1</v>
      </c>
      <c r="D6624" s="9" t="s">
        <v>13</v>
      </c>
      <c r="E6624" s="9" t="s">
        <v>22</v>
      </c>
      <c r="F6624" s="9" t="s">
        <v>44</v>
      </c>
      <c r="G6624" s="9" t="s">
        <v>3291</v>
      </c>
      <c r="H6624" s="224" t="s">
        <v>155</v>
      </c>
      <c r="I6624" s="82"/>
    </row>
    <row r="6625" spans="1:9" ht="17.25" customHeight="1">
      <c r="A6625" s="520" t="s">
        <v>3164</v>
      </c>
      <c r="B6625" s="222">
        <v>467</v>
      </c>
      <c r="C6625" s="264">
        <v>1</v>
      </c>
      <c r="D6625" s="9" t="s">
        <v>13</v>
      </c>
      <c r="E6625" s="9" t="s">
        <v>22</v>
      </c>
      <c r="F6625" s="9" t="s">
        <v>44</v>
      </c>
      <c r="G6625" s="9" t="s">
        <v>3291</v>
      </c>
      <c r="H6625" s="224" t="s">
        <v>155</v>
      </c>
      <c r="I6625" s="82"/>
    </row>
    <row r="6626" spans="1:9" ht="17.25" customHeight="1">
      <c r="A6626" s="520" t="s">
        <v>3066</v>
      </c>
      <c r="B6626" s="222">
        <v>597</v>
      </c>
      <c r="C6626" s="264">
        <v>1</v>
      </c>
      <c r="D6626" s="9" t="s">
        <v>13</v>
      </c>
      <c r="E6626" s="9" t="s">
        <v>22</v>
      </c>
      <c r="F6626" s="9" t="s">
        <v>44</v>
      </c>
      <c r="G6626" s="9" t="s">
        <v>3291</v>
      </c>
      <c r="H6626" s="224" t="s">
        <v>155</v>
      </c>
      <c r="I6626" s="82"/>
    </row>
    <row r="6627" spans="1:9" ht="17.25" customHeight="1">
      <c r="A6627" s="520" t="s">
        <v>3066</v>
      </c>
      <c r="B6627" s="222">
        <v>597</v>
      </c>
      <c r="C6627" s="264">
        <v>1</v>
      </c>
      <c r="D6627" s="9" t="s">
        <v>13</v>
      </c>
      <c r="E6627" s="9" t="s">
        <v>22</v>
      </c>
      <c r="F6627" s="9" t="s">
        <v>44</v>
      </c>
      <c r="G6627" s="9" t="s">
        <v>3291</v>
      </c>
      <c r="H6627" s="224" t="s">
        <v>155</v>
      </c>
      <c r="I6627" s="82"/>
    </row>
    <row r="6628" spans="1:9" ht="17.25" customHeight="1">
      <c r="A6628" s="520" t="s">
        <v>3066</v>
      </c>
      <c r="B6628" s="222">
        <v>597</v>
      </c>
      <c r="C6628" s="264">
        <v>1</v>
      </c>
      <c r="D6628" s="9" t="s">
        <v>13</v>
      </c>
      <c r="E6628" s="9" t="s">
        <v>22</v>
      </c>
      <c r="F6628" s="9" t="s">
        <v>44</v>
      </c>
      <c r="G6628" s="9" t="s">
        <v>3291</v>
      </c>
      <c r="H6628" s="224" t="s">
        <v>155</v>
      </c>
      <c r="I6628" s="82"/>
    </row>
    <row r="6629" spans="1:9" ht="17.25" customHeight="1">
      <c r="A6629" s="520" t="s">
        <v>3067</v>
      </c>
      <c r="B6629" s="222">
        <v>547</v>
      </c>
      <c r="C6629" s="264">
        <v>1</v>
      </c>
      <c r="D6629" s="9" t="s">
        <v>13</v>
      </c>
      <c r="E6629" s="9" t="s">
        <v>22</v>
      </c>
      <c r="F6629" s="9" t="s">
        <v>44</v>
      </c>
      <c r="G6629" s="9" t="s">
        <v>3291</v>
      </c>
      <c r="H6629" s="224" t="s">
        <v>155</v>
      </c>
      <c r="I6629" s="82"/>
    </row>
    <row r="6630" spans="1:9" ht="17.25" customHeight="1">
      <c r="A6630" s="520" t="s">
        <v>3165</v>
      </c>
      <c r="B6630" s="222">
        <v>467</v>
      </c>
      <c r="C6630" s="264">
        <v>1</v>
      </c>
      <c r="D6630" s="9" t="s">
        <v>13</v>
      </c>
      <c r="E6630" s="9" t="s">
        <v>22</v>
      </c>
      <c r="F6630" s="9" t="s">
        <v>44</v>
      </c>
      <c r="G6630" s="9" t="s">
        <v>3291</v>
      </c>
      <c r="H6630" s="224" t="s">
        <v>155</v>
      </c>
      <c r="I6630" s="82"/>
    </row>
    <row r="6631" spans="1:9" ht="17.25" customHeight="1">
      <c r="A6631" s="520" t="s">
        <v>3165</v>
      </c>
      <c r="B6631" s="222">
        <v>417</v>
      </c>
      <c r="C6631" s="264">
        <v>1</v>
      </c>
      <c r="D6631" s="9" t="s">
        <v>13</v>
      </c>
      <c r="E6631" s="9" t="s">
        <v>22</v>
      </c>
      <c r="F6631" s="9" t="s">
        <v>44</v>
      </c>
      <c r="G6631" s="9" t="s">
        <v>3291</v>
      </c>
      <c r="H6631" s="224" t="s">
        <v>155</v>
      </c>
      <c r="I6631" s="82"/>
    </row>
    <row r="6632" spans="1:9" ht="17.25" customHeight="1">
      <c r="A6632" s="520" t="s">
        <v>3165</v>
      </c>
      <c r="B6632" s="222">
        <v>417</v>
      </c>
      <c r="C6632" s="264">
        <v>1</v>
      </c>
      <c r="D6632" s="9" t="s">
        <v>13</v>
      </c>
      <c r="E6632" s="9" t="s">
        <v>22</v>
      </c>
      <c r="F6632" s="9" t="s">
        <v>44</v>
      </c>
      <c r="G6632" s="9" t="s">
        <v>3291</v>
      </c>
      <c r="H6632" s="224" t="s">
        <v>155</v>
      </c>
      <c r="I6632" s="83">
        <f>B6632+B6631+B6630+B6629+B6628+B6627+B6624+B6622+B6621+B6619+B6617+B6615+B6625+B6626+B6616+B6623+B6618+B6620</f>
        <v>11011</v>
      </c>
    </row>
    <row r="6633" spans="1:9" ht="17.25" customHeight="1">
      <c r="A6633" s="523" t="s">
        <v>3968</v>
      </c>
      <c r="B6633" s="222">
        <f>18*300</f>
        <v>5400</v>
      </c>
      <c r="C6633" s="264">
        <v>1</v>
      </c>
      <c r="D6633" s="9" t="s">
        <v>13</v>
      </c>
      <c r="E6633" s="9" t="s">
        <v>22</v>
      </c>
      <c r="F6633" s="9" t="s">
        <v>44</v>
      </c>
      <c r="G6633" s="9" t="s">
        <v>3291</v>
      </c>
      <c r="H6633" s="224" t="s">
        <v>156</v>
      </c>
      <c r="I6633" s="83">
        <f>B6633</f>
        <v>5400</v>
      </c>
    </row>
    <row r="6634" spans="1:9" ht="15.75" customHeight="1">
      <c r="A6634" s="519" t="s">
        <v>3166</v>
      </c>
      <c r="B6634" s="222">
        <v>150</v>
      </c>
      <c r="C6634" s="264">
        <v>1</v>
      </c>
      <c r="D6634" s="9" t="s">
        <v>13</v>
      </c>
      <c r="E6634" s="9" t="s">
        <v>22</v>
      </c>
      <c r="F6634" s="9" t="s">
        <v>44</v>
      </c>
      <c r="G6634" s="9" t="s">
        <v>3291</v>
      </c>
      <c r="H6634" s="224" t="s">
        <v>156</v>
      </c>
      <c r="I6634" s="82"/>
    </row>
    <row r="6635" spans="1:9" ht="15.75" customHeight="1">
      <c r="A6635" s="519" t="s">
        <v>3167</v>
      </c>
      <c r="B6635" s="222">
        <v>112.5</v>
      </c>
      <c r="C6635" s="264">
        <v>1</v>
      </c>
      <c r="D6635" s="9" t="s">
        <v>13</v>
      </c>
      <c r="E6635" s="9" t="s">
        <v>22</v>
      </c>
      <c r="F6635" s="9" t="s">
        <v>44</v>
      </c>
      <c r="G6635" s="9" t="s">
        <v>3291</v>
      </c>
      <c r="H6635" s="224" t="s">
        <v>156</v>
      </c>
      <c r="I6635" s="82"/>
    </row>
    <row r="6636" spans="1:9" ht="15.75" customHeight="1">
      <c r="A6636" s="519" t="s">
        <v>3168</v>
      </c>
      <c r="B6636" s="222">
        <v>102.6</v>
      </c>
      <c r="C6636" s="264">
        <v>1</v>
      </c>
      <c r="D6636" s="9" t="s">
        <v>13</v>
      </c>
      <c r="E6636" s="9" t="s">
        <v>22</v>
      </c>
      <c r="F6636" s="9" t="s">
        <v>44</v>
      </c>
      <c r="G6636" s="9" t="s">
        <v>3291</v>
      </c>
      <c r="H6636" s="224" t="s">
        <v>156</v>
      </c>
      <c r="I6636" s="82"/>
    </row>
    <row r="6637" spans="1:9" ht="15.75" customHeight="1">
      <c r="A6637" s="520" t="s">
        <v>4407</v>
      </c>
      <c r="B6637" s="222">
        <v>82.5</v>
      </c>
      <c r="C6637" s="264">
        <v>1</v>
      </c>
      <c r="D6637" s="9" t="s">
        <v>13</v>
      </c>
      <c r="E6637" s="9" t="s">
        <v>22</v>
      </c>
      <c r="F6637" s="9" t="s">
        <v>44</v>
      </c>
      <c r="G6637" s="9" t="s">
        <v>3291</v>
      </c>
      <c r="H6637" s="224" t="s">
        <v>156</v>
      </c>
      <c r="I6637" s="82"/>
    </row>
    <row r="6638" spans="1:9" ht="15.75" customHeight="1">
      <c r="A6638" s="520" t="s">
        <v>3169</v>
      </c>
      <c r="B6638" s="222">
        <v>111.3</v>
      </c>
      <c r="C6638" s="264">
        <v>1</v>
      </c>
      <c r="D6638" s="9" t="s">
        <v>13</v>
      </c>
      <c r="E6638" s="9" t="s">
        <v>22</v>
      </c>
      <c r="F6638" s="9" t="s">
        <v>44</v>
      </c>
      <c r="G6638" s="9" t="s">
        <v>3291</v>
      </c>
      <c r="H6638" s="224" t="s">
        <v>156</v>
      </c>
      <c r="I6638" s="82"/>
    </row>
    <row r="6639" spans="1:9" ht="15.75" customHeight="1">
      <c r="A6639" s="520" t="s">
        <v>3169</v>
      </c>
      <c r="B6639" s="222">
        <v>102.6</v>
      </c>
      <c r="C6639" s="264">
        <v>1</v>
      </c>
      <c r="D6639" s="9" t="s">
        <v>13</v>
      </c>
      <c r="E6639" s="9" t="s">
        <v>22</v>
      </c>
      <c r="F6639" s="9" t="s">
        <v>44</v>
      </c>
      <c r="G6639" s="9" t="s">
        <v>3291</v>
      </c>
      <c r="H6639" s="224" t="s">
        <v>156</v>
      </c>
      <c r="I6639" s="82"/>
    </row>
    <row r="6640" spans="1:9" ht="15.75" customHeight="1">
      <c r="A6640" s="520" t="s">
        <v>3169</v>
      </c>
      <c r="B6640" s="222">
        <v>102.6</v>
      </c>
      <c r="C6640" s="264">
        <v>1</v>
      </c>
      <c r="D6640" s="9" t="s">
        <v>13</v>
      </c>
      <c r="E6640" s="9" t="s">
        <v>22</v>
      </c>
      <c r="F6640" s="9" t="s">
        <v>44</v>
      </c>
      <c r="G6640" s="9" t="s">
        <v>3291</v>
      </c>
      <c r="H6640" s="224" t="s">
        <v>156</v>
      </c>
      <c r="I6640" s="82"/>
    </row>
    <row r="6641" spans="1:9" ht="15.75" customHeight="1">
      <c r="A6641" s="520" t="s">
        <v>4408</v>
      </c>
      <c r="B6641" s="222">
        <v>77.55</v>
      </c>
      <c r="C6641" s="264">
        <v>1</v>
      </c>
      <c r="D6641" s="9" t="s">
        <v>13</v>
      </c>
      <c r="E6641" s="9" t="s">
        <v>22</v>
      </c>
      <c r="F6641" s="9" t="s">
        <v>44</v>
      </c>
      <c r="G6641" s="9" t="s">
        <v>3291</v>
      </c>
      <c r="H6641" s="224" t="s">
        <v>156</v>
      </c>
      <c r="I6641" s="82"/>
    </row>
    <row r="6642" spans="1:9" ht="15.75" customHeight="1">
      <c r="A6642" s="520" t="s">
        <v>3170</v>
      </c>
      <c r="B6642" s="222">
        <v>70.05</v>
      </c>
      <c r="C6642" s="264">
        <v>1</v>
      </c>
      <c r="D6642" s="9" t="s">
        <v>13</v>
      </c>
      <c r="E6642" s="9" t="s">
        <v>22</v>
      </c>
      <c r="F6642" s="9" t="s">
        <v>44</v>
      </c>
      <c r="G6642" s="9" t="s">
        <v>3291</v>
      </c>
      <c r="H6642" s="224" t="s">
        <v>156</v>
      </c>
      <c r="I6642" s="82"/>
    </row>
    <row r="6643" spans="1:9" ht="15.75" customHeight="1">
      <c r="A6643" s="520" t="s">
        <v>4409</v>
      </c>
      <c r="B6643" s="222">
        <v>89.55</v>
      </c>
      <c r="C6643" s="264">
        <v>1</v>
      </c>
      <c r="D6643" s="9" t="s">
        <v>13</v>
      </c>
      <c r="E6643" s="9" t="s">
        <v>22</v>
      </c>
      <c r="F6643" s="9" t="s">
        <v>44</v>
      </c>
      <c r="G6643" s="9" t="s">
        <v>3291</v>
      </c>
      <c r="H6643" s="224" t="s">
        <v>156</v>
      </c>
      <c r="I6643" s="82"/>
    </row>
    <row r="6644" spans="1:9" ht="15.75" customHeight="1">
      <c r="A6644" s="520" t="s">
        <v>4409</v>
      </c>
      <c r="B6644" s="222">
        <v>89.55</v>
      </c>
      <c r="C6644" s="264">
        <v>1</v>
      </c>
      <c r="D6644" s="9" t="s">
        <v>13</v>
      </c>
      <c r="E6644" s="9" t="s">
        <v>22</v>
      </c>
      <c r="F6644" s="9" t="s">
        <v>44</v>
      </c>
      <c r="G6644" s="9" t="s">
        <v>3291</v>
      </c>
      <c r="H6644" s="224" t="s">
        <v>156</v>
      </c>
      <c r="I6644" s="82"/>
    </row>
    <row r="6645" spans="1:9" ht="15.75" customHeight="1">
      <c r="A6645" s="520" t="s">
        <v>4409</v>
      </c>
      <c r="B6645" s="222">
        <v>89.55</v>
      </c>
      <c r="C6645" s="264">
        <v>1</v>
      </c>
      <c r="D6645" s="9" t="s">
        <v>13</v>
      </c>
      <c r="E6645" s="9" t="s">
        <v>22</v>
      </c>
      <c r="F6645" s="9" t="s">
        <v>44</v>
      </c>
      <c r="G6645" s="9" t="s">
        <v>3291</v>
      </c>
      <c r="H6645" s="224" t="s">
        <v>156</v>
      </c>
      <c r="I6645" s="82"/>
    </row>
    <row r="6646" spans="1:9" ht="15.75" customHeight="1">
      <c r="A6646" s="520" t="s">
        <v>4410</v>
      </c>
      <c r="B6646" s="222">
        <v>82.05</v>
      </c>
      <c r="C6646" s="264">
        <v>1</v>
      </c>
      <c r="D6646" s="9" t="s">
        <v>13</v>
      </c>
      <c r="E6646" s="9" t="s">
        <v>22</v>
      </c>
      <c r="F6646" s="9" t="s">
        <v>44</v>
      </c>
      <c r="G6646" s="9" t="s">
        <v>3291</v>
      </c>
      <c r="H6646" s="224" t="s">
        <v>156</v>
      </c>
      <c r="I6646" s="82"/>
    </row>
    <row r="6647" spans="1:9" ht="15.75" customHeight="1">
      <c r="A6647" s="520" t="s">
        <v>4411</v>
      </c>
      <c r="B6647" s="222">
        <v>70.05</v>
      </c>
      <c r="C6647" s="264">
        <v>1</v>
      </c>
      <c r="D6647" s="9" t="s">
        <v>13</v>
      </c>
      <c r="E6647" s="9" t="s">
        <v>22</v>
      </c>
      <c r="F6647" s="9" t="s">
        <v>44</v>
      </c>
      <c r="G6647" s="9" t="s">
        <v>3291</v>
      </c>
      <c r="H6647" s="224" t="s">
        <v>156</v>
      </c>
      <c r="I6647" s="82"/>
    </row>
    <row r="6648" spans="1:9" ht="15.75" customHeight="1">
      <c r="A6648" s="520" t="s">
        <v>4411</v>
      </c>
      <c r="B6648" s="222">
        <v>62.55</v>
      </c>
      <c r="C6648" s="264">
        <v>1</v>
      </c>
      <c r="D6648" s="9" t="s">
        <v>13</v>
      </c>
      <c r="E6648" s="9" t="s">
        <v>22</v>
      </c>
      <c r="F6648" s="9" t="s">
        <v>44</v>
      </c>
      <c r="G6648" s="9" t="s">
        <v>3291</v>
      </c>
      <c r="H6648" s="224" t="s">
        <v>156</v>
      </c>
      <c r="I6648" s="82"/>
    </row>
    <row r="6649" spans="1:9" ht="15.75" customHeight="1">
      <c r="A6649" s="520" t="s">
        <v>4411</v>
      </c>
      <c r="B6649" s="222">
        <v>62.55</v>
      </c>
      <c r="C6649" s="264">
        <v>1</v>
      </c>
      <c r="D6649" s="9" t="s">
        <v>13</v>
      </c>
      <c r="E6649" s="9" t="s">
        <v>22</v>
      </c>
      <c r="F6649" s="9" t="s">
        <v>44</v>
      </c>
      <c r="G6649" s="9" t="s">
        <v>3291</v>
      </c>
      <c r="H6649" s="224" t="s">
        <v>156</v>
      </c>
      <c r="I6649" s="83">
        <f>B6649+B6647+B6646+B6645+B6644+B6643+B6640+B6638+B6637+B6636+B6634+B6641+B6642+B6635+B6639+B6648</f>
        <v>1457.5499999999997</v>
      </c>
    </row>
    <row r="6650" spans="1:9" ht="15.75" customHeight="1">
      <c r="A6650" s="523" t="s">
        <v>4308</v>
      </c>
      <c r="B6650" s="222">
        <v>321.43</v>
      </c>
      <c r="C6650" s="264">
        <v>1</v>
      </c>
      <c r="D6650" s="9" t="s">
        <v>13</v>
      </c>
      <c r="E6650" s="9" t="s">
        <v>22</v>
      </c>
      <c r="F6650" s="9" t="s">
        <v>44</v>
      </c>
      <c r="G6650" s="9" t="s">
        <v>3291</v>
      </c>
      <c r="H6650" s="224" t="s">
        <v>1285</v>
      </c>
      <c r="I6650" s="82"/>
    </row>
    <row r="6651" spans="1:9" ht="15.75" customHeight="1">
      <c r="A6651" s="523" t="s">
        <v>4309</v>
      </c>
      <c r="B6651" s="222">
        <v>241.07</v>
      </c>
      <c r="C6651" s="264">
        <v>1</v>
      </c>
      <c r="D6651" s="9" t="s">
        <v>13</v>
      </c>
      <c r="E6651" s="9" t="s">
        <v>22</v>
      </c>
      <c r="F6651" s="9" t="s">
        <v>44</v>
      </c>
      <c r="G6651" s="9" t="s">
        <v>3291</v>
      </c>
      <c r="H6651" s="224" t="s">
        <v>1285</v>
      </c>
      <c r="I6651" s="82"/>
    </row>
    <row r="6652" spans="1:9" ht="15.75" customHeight="1">
      <c r="A6652" s="523" t="s">
        <v>3171</v>
      </c>
      <c r="B6652" s="222">
        <v>219.86</v>
      </c>
      <c r="C6652" s="264">
        <v>1</v>
      </c>
      <c r="D6652" s="9" t="s">
        <v>13</v>
      </c>
      <c r="E6652" s="9" t="s">
        <v>22</v>
      </c>
      <c r="F6652" s="9" t="s">
        <v>44</v>
      </c>
      <c r="G6652" s="9" t="s">
        <v>3291</v>
      </c>
      <c r="H6652" s="224" t="s">
        <v>1285</v>
      </c>
      <c r="I6652" s="82"/>
    </row>
    <row r="6653" spans="1:9" ht="15.75" customHeight="1">
      <c r="A6653" s="522" t="s">
        <v>4310</v>
      </c>
      <c r="B6653" s="222">
        <v>176.78</v>
      </c>
      <c r="C6653" s="264">
        <v>1</v>
      </c>
      <c r="D6653" s="9" t="s">
        <v>13</v>
      </c>
      <c r="E6653" s="9" t="s">
        <v>22</v>
      </c>
      <c r="F6653" s="9" t="s">
        <v>44</v>
      </c>
      <c r="G6653" s="9" t="s">
        <v>3291</v>
      </c>
      <c r="H6653" s="224" t="s">
        <v>1285</v>
      </c>
      <c r="I6653" s="82"/>
    </row>
    <row r="6654" spans="1:9" ht="15.75" customHeight="1">
      <c r="A6654" s="522" t="s">
        <v>4252</v>
      </c>
      <c r="B6654" s="222">
        <v>224.03</v>
      </c>
      <c r="C6654" s="264">
        <v>1</v>
      </c>
      <c r="D6654" s="9" t="s">
        <v>13</v>
      </c>
      <c r="E6654" s="9" t="s">
        <v>22</v>
      </c>
      <c r="F6654" s="9" t="s">
        <v>44</v>
      </c>
      <c r="G6654" s="9" t="s">
        <v>3291</v>
      </c>
      <c r="H6654" s="224" t="s">
        <v>1285</v>
      </c>
      <c r="I6654" s="82"/>
    </row>
    <row r="6655" spans="1:9" ht="15.75" customHeight="1">
      <c r="A6655" s="522" t="s">
        <v>4311</v>
      </c>
      <c r="B6655" s="222">
        <v>191.88</v>
      </c>
      <c r="C6655" s="264">
        <v>1</v>
      </c>
      <c r="D6655" s="9" t="s">
        <v>13</v>
      </c>
      <c r="E6655" s="9" t="s">
        <v>22</v>
      </c>
      <c r="F6655" s="9" t="s">
        <v>44</v>
      </c>
      <c r="G6655" s="9" t="s">
        <v>3291</v>
      </c>
      <c r="H6655" s="224" t="s">
        <v>1285</v>
      </c>
      <c r="I6655" s="82"/>
    </row>
    <row r="6656" spans="1:9" ht="15.75" customHeight="1">
      <c r="A6656" s="522" t="s">
        <v>4312</v>
      </c>
      <c r="B6656" s="222">
        <v>238.5</v>
      </c>
      <c r="C6656" s="264">
        <v>1</v>
      </c>
      <c r="D6656" s="9" t="s">
        <v>13</v>
      </c>
      <c r="E6656" s="9" t="s">
        <v>22</v>
      </c>
      <c r="F6656" s="9" t="s">
        <v>44</v>
      </c>
      <c r="G6656" s="9" t="s">
        <v>3291</v>
      </c>
      <c r="H6656" s="224" t="s">
        <v>1285</v>
      </c>
      <c r="I6656" s="82"/>
    </row>
    <row r="6657" spans="1:9" ht="15.75" customHeight="1">
      <c r="A6657" s="522" t="s">
        <v>4313</v>
      </c>
      <c r="B6657" s="222">
        <v>219.86</v>
      </c>
      <c r="C6657" s="264">
        <v>1</v>
      </c>
      <c r="D6657" s="9" t="s">
        <v>13</v>
      </c>
      <c r="E6657" s="9" t="s">
        <v>22</v>
      </c>
      <c r="F6657" s="9" t="s">
        <v>44</v>
      </c>
      <c r="G6657" s="9" t="s">
        <v>3291</v>
      </c>
      <c r="H6657" s="224" t="s">
        <v>1285</v>
      </c>
      <c r="I6657" s="82"/>
    </row>
    <row r="6658" spans="1:9" ht="15.75" customHeight="1">
      <c r="A6658" s="522" t="s">
        <v>4313</v>
      </c>
      <c r="B6658" s="222">
        <v>219.86</v>
      </c>
      <c r="C6658" s="264">
        <v>1</v>
      </c>
      <c r="D6658" s="9" t="s">
        <v>13</v>
      </c>
      <c r="E6658" s="9" t="s">
        <v>22</v>
      </c>
      <c r="F6658" s="9" t="s">
        <v>44</v>
      </c>
      <c r="G6658" s="9" t="s">
        <v>3291</v>
      </c>
      <c r="H6658" s="224" t="s">
        <v>1285</v>
      </c>
      <c r="I6658" s="82"/>
    </row>
    <row r="6659" spans="1:9" ht="15.75" customHeight="1">
      <c r="A6659" s="522" t="s">
        <v>4314</v>
      </c>
      <c r="B6659" s="222">
        <v>166.18</v>
      </c>
      <c r="C6659" s="264">
        <v>1</v>
      </c>
      <c r="D6659" s="9" t="s">
        <v>13</v>
      </c>
      <c r="E6659" s="9" t="s">
        <v>22</v>
      </c>
      <c r="F6659" s="9" t="s">
        <v>44</v>
      </c>
      <c r="G6659" s="9" t="s">
        <v>3291</v>
      </c>
      <c r="H6659" s="224" t="s">
        <v>1285</v>
      </c>
      <c r="I6659" s="82"/>
    </row>
    <row r="6660" spans="1:9" ht="15.75" customHeight="1">
      <c r="A6660" s="522" t="s">
        <v>3172</v>
      </c>
      <c r="B6660" s="222">
        <v>150.11000000000001</v>
      </c>
      <c r="C6660" s="264">
        <v>1</v>
      </c>
      <c r="D6660" s="9" t="s">
        <v>13</v>
      </c>
      <c r="E6660" s="9" t="s">
        <v>22</v>
      </c>
      <c r="F6660" s="9" t="s">
        <v>44</v>
      </c>
      <c r="G6660" s="9" t="s">
        <v>3291</v>
      </c>
      <c r="H6660" s="224" t="s">
        <v>1285</v>
      </c>
      <c r="I6660" s="82"/>
    </row>
    <row r="6661" spans="1:9" ht="15.75" customHeight="1">
      <c r="A6661" s="522" t="s">
        <v>4315</v>
      </c>
      <c r="B6661" s="222">
        <v>191.89</v>
      </c>
      <c r="C6661" s="264">
        <v>1</v>
      </c>
      <c r="D6661" s="9" t="s">
        <v>13</v>
      </c>
      <c r="E6661" s="9" t="s">
        <v>22</v>
      </c>
      <c r="F6661" s="9" t="s">
        <v>44</v>
      </c>
      <c r="G6661" s="9" t="s">
        <v>3291</v>
      </c>
      <c r="H6661" s="224" t="s">
        <v>1285</v>
      </c>
      <c r="I6661" s="82"/>
    </row>
    <row r="6662" spans="1:9" ht="15.75" customHeight="1">
      <c r="A6662" s="522" t="s">
        <v>4315</v>
      </c>
      <c r="B6662" s="222">
        <v>191.89</v>
      </c>
      <c r="C6662" s="264">
        <v>1</v>
      </c>
      <c r="D6662" s="9" t="s">
        <v>13</v>
      </c>
      <c r="E6662" s="9" t="s">
        <v>22</v>
      </c>
      <c r="F6662" s="9" t="s">
        <v>44</v>
      </c>
      <c r="G6662" s="9" t="s">
        <v>3291</v>
      </c>
      <c r="H6662" s="224" t="s">
        <v>1285</v>
      </c>
      <c r="I6662" s="82"/>
    </row>
    <row r="6663" spans="1:9" ht="15.75" customHeight="1">
      <c r="A6663" s="522" t="s">
        <v>4315</v>
      </c>
      <c r="B6663" s="222">
        <v>191.89</v>
      </c>
      <c r="C6663" s="264">
        <v>1</v>
      </c>
      <c r="D6663" s="9" t="s">
        <v>13</v>
      </c>
      <c r="E6663" s="9" t="s">
        <v>22</v>
      </c>
      <c r="F6663" s="9" t="s">
        <v>44</v>
      </c>
      <c r="G6663" s="9" t="s">
        <v>3291</v>
      </c>
      <c r="H6663" s="224" t="s">
        <v>1285</v>
      </c>
      <c r="I6663" s="82"/>
    </row>
    <row r="6664" spans="1:9" ht="15.75" customHeight="1">
      <c r="A6664" s="522" t="s">
        <v>4316</v>
      </c>
      <c r="B6664" s="222">
        <v>175.82</v>
      </c>
      <c r="C6664" s="264">
        <v>1</v>
      </c>
      <c r="D6664" s="9" t="s">
        <v>13</v>
      </c>
      <c r="E6664" s="9" t="s">
        <v>22</v>
      </c>
      <c r="F6664" s="9" t="s">
        <v>44</v>
      </c>
      <c r="G6664" s="9" t="s">
        <v>3291</v>
      </c>
      <c r="H6664" s="224" t="s">
        <v>1285</v>
      </c>
      <c r="I6664" s="82"/>
    </row>
    <row r="6665" spans="1:9" ht="15.75" customHeight="1">
      <c r="A6665" s="522" t="s">
        <v>3173</v>
      </c>
      <c r="B6665" s="222">
        <v>150.11000000000001</v>
      </c>
      <c r="C6665" s="264">
        <v>1</v>
      </c>
      <c r="D6665" s="9" t="s">
        <v>13</v>
      </c>
      <c r="E6665" s="9" t="s">
        <v>22</v>
      </c>
      <c r="F6665" s="9" t="s">
        <v>44</v>
      </c>
      <c r="G6665" s="9" t="s">
        <v>3291</v>
      </c>
      <c r="H6665" s="224" t="s">
        <v>1285</v>
      </c>
      <c r="I6665" s="82"/>
    </row>
    <row r="6666" spans="1:9" ht="15.75" customHeight="1">
      <c r="A6666" s="522" t="s">
        <v>3173</v>
      </c>
      <c r="B6666" s="222">
        <v>134.04</v>
      </c>
      <c r="C6666" s="264">
        <v>1</v>
      </c>
      <c r="D6666" s="9" t="s">
        <v>13</v>
      </c>
      <c r="E6666" s="9" t="s">
        <v>22</v>
      </c>
      <c r="F6666" s="9" t="s">
        <v>44</v>
      </c>
      <c r="G6666" s="9" t="s">
        <v>3291</v>
      </c>
      <c r="H6666" s="224" t="s">
        <v>1285</v>
      </c>
      <c r="I6666" s="82"/>
    </row>
    <row r="6667" spans="1:9" ht="15.75" customHeight="1">
      <c r="A6667" s="522" t="s">
        <v>3173</v>
      </c>
      <c r="B6667" s="222">
        <v>134.04</v>
      </c>
      <c r="C6667" s="264">
        <v>1</v>
      </c>
      <c r="D6667" s="9" t="s">
        <v>13</v>
      </c>
      <c r="E6667" s="9" t="s">
        <v>22</v>
      </c>
      <c r="F6667" s="9" t="s">
        <v>44</v>
      </c>
      <c r="G6667" s="9" t="s">
        <v>3291</v>
      </c>
      <c r="H6667" s="224" t="s">
        <v>1285</v>
      </c>
      <c r="I6667" s="83">
        <f>B6667+B6665+B6664+B6663+B6662+B6661+B6656+B6655+B6652+B6650+B6660+B6651+B6657+B6653+B6654+B6658+B6659+B6666</f>
        <v>3539.2400000000007</v>
      </c>
    </row>
    <row r="6668" spans="1:9" ht="25.5" customHeight="1">
      <c r="A6668" s="519" t="s">
        <v>2268</v>
      </c>
      <c r="B6668" s="222">
        <v>975</v>
      </c>
      <c r="C6668" s="264">
        <v>1</v>
      </c>
      <c r="D6668" s="9" t="s">
        <v>13</v>
      </c>
      <c r="E6668" s="9" t="s">
        <v>22</v>
      </c>
      <c r="F6668" s="223" t="s">
        <v>45</v>
      </c>
      <c r="G6668" s="223" t="s">
        <v>46</v>
      </c>
      <c r="H6668" s="224" t="s">
        <v>157</v>
      </c>
      <c r="I6668" s="82"/>
    </row>
    <row r="6669" spans="1:9" ht="17.25" customHeight="1">
      <c r="A6669" s="519" t="s">
        <v>2269</v>
      </c>
      <c r="B6669" s="222">
        <v>731.25</v>
      </c>
      <c r="C6669" s="264">
        <v>1</v>
      </c>
      <c r="D6669" s="9" t="s">
        <v>13</v>
      </c>
      <c r="E6669" s="9" t="s">
        <v>22</v>
      </c>
      <c r="F6669" s="223" t="s">
        <v>45</v>
      </c>
      <c r="G6669" s="223" t="s">
        <v>46</v>
      </c>
      <c r="H6669" s="224" t="s">
        <v>157</v>
      </c>
      <c r="I6669" s="82"/>
    </row>
    <row r="6670" spans="1:9" ht="17.25" customHeight="1">
      <c r="A6670" s="519" t="s">
        <v>2270</v>
      </c>
      <c r="B6670" s="222">
        <v>666.9</v>
      </c>
      <c r="C6670" s="264">
        <v>1</v>
      </c>
      <c r="D6670" s="9" t="s">
        <v>13</v>
      </c>
      <c r="E6670" s="9" t="s">
        <v>22</v>
      </c>
      <c r="F6670" s="223" t="s">
        <v>45</v>
      </c>
      <c r="G6670" s="223" t="s">
        <v>46</v>
      </c>
      <c r="H6670" s="224" t="s">
        <v>157</v>
      </c>
      <c r="I6670" s="82"/>
    </row>
    <row r="6671" spans="1:9" ht="17.25" customHeight="1">
      <c r="A6671" s="519" t="s">
        <v>4207</v>
      </c>
      <c r="B6671" s="222">
        <v>536.25</v>
      </c>
      <c r="C6671" s="264">
        <v>1</v>
      </c>
      <c r="D6671" s="9" t="s">
        <v>13</v>
      </c>
      <c r="E6671" s="9" t="s">
        <v>22</v>
      </c>
      <c r="F6671" s="223" t="s">
        <v>45</v>
      </c>
      <c r="G6671" s="223" t="s">
        <v>46</v>
      </c>
      <c r="H6671" s="224" t="s">
        <v>157</v>
      </c>
      <c r="I6671" s="82"/>
    </row>
    <row r="6672" spans="1:9" ht="17.25" customHeight="1">
      <c r="A6672" s="519" t="s">
        <v>201</v>
      </c>
      <c r="B6672" s="222">
        <v>679.58</v>
      </c>
      <c r="C6672" s="264">
        <v>1</v>
      </c>
      <c r="D6672" s="9" t="s">
        <v>13</v>
      </c>
      <c r="E6672" s="9" t="s">
        <v>22</v>
      </c>
      <c r="F6672" s="223" t="s">
        <v>45</v>
      </c>
      <c r="G6672" s="223" t="s">
        <v>46</v>
      </c>
      <c r="H6672" s="224" t="s">
        <v>157</v>
      </c>
      <c r="I6672" s="82"/>
    </row>
    <row r="6673" spans="1:9" ht="17.25" customHeight="1">
      <c r="A6673" s="519" t="s">
        <v>4208</v>
      </c>
      <c r="B6673" s="222">
        <v>582.08000000000004</v>
      </c>
      <c r="C6673" s="264">
        <v>1</v>
      </c>
      <c r="D6673" s="9" t="s">
        <v>13</v>
      </c>
      <c r="E6673" s="9" t="s">
        <v>22</v>
      </c>
      <c r="F6673" s="223" t="s">
        <v>45</v>
      </c>
      <c r="G6673" s="223" t="s">
        <v>46</v>
      </c>
      <c r="H6673" s="224" t="s">
        <v>157</v>
      </c>
      <c r="I6673" s="82"/>
    </row>
    <row r="6674" spans="1:9" ht="17.25" customHeight="1">
      <c r="A6674" s="519" t="s">
        <v>2271</v>
      </c>
      <c r="B6674" s="222">
        <v>723.45</v>
      </c>
      <c r="C6674" s="264">
        <v>1</v>
      </c>
      <c r="D6674" s="9" t="s">
        <v>13</v>
      </c>
      <c r="E6674" s="9" t="s">
        <v>22</v>
      </c>
      <c r="F6674" s="223" t="s">
        <v>45</v>
      </c>
      <c r="G6674" s="223" t="s">
        <v>46</v>
      </c>
      <c r="H6674" s="224" t="s">
        <v>157</v>
      </c>
      <c r="I6674" s="82"/>
    </row>
    <row r="6675" spans="1:9" ht="17.25" customHeight="1">
      <c r="A6675" s="519" t="s">
        <v>2271</v>
      </c>
      <c r="B6675" s="222">
        <v>666.9</v>
      </c>
      <c r="C6675" s="264">
        <v>1</v>
      </c>
      <c r="D6675" s="9" t="s">
        <v>13</v>
      </c>
      <c r="E6675" s="9" t="s">
        <v>22</v>
      </c>
      <c r="F6675" s="223" t="s">
        <v>45</v>
      </c>
      <c r="G6675" s="223" t="s">
        <v>46</v>
      </c>
      <c r="H6675" s="224" t="s">
        <v>157</v>
      </c>
      <c r="I6675" s="82"/>
    </row>
    <row r="6676" spans="1:9" ht="17.25" customHeight="1">
      <c r="A6676" s="519" t="s">
        <v>2271</v>
      </c>
      <c r="B6676" s="222">
        <v>666.9</v>
      </c>
      <c r="C6676" s="264">
        <v>1</v>
      </c>
      <c r="D6676" s="9" t="s">
        <v>13</v>
      </c>
      <c r="E6676" s="9" t="s">
        <v>22</v>
      </c>
      <c r="F6676" s="223" t="s">
        <v>45</v>
      </c>
      <c r="G6676" s="223" t="s">
        <v>46</v>
      </c>
      <c r="H6676" s="224" t="s">
        <v>157</v>
      </c>
      <c r="I6676" s="82"/>
    </row>
    <row r="6677" spans="1:9" ht="17.25" customHeight="1">
      <c r="A6677" s="519" t="s">
        <v>2272</v>
      </c>
      <c r="B6677" s="222">
        <v>504.08</v>
      </c>
      <c r="C6677" s="264">
        <v>1</v>
      </c>
      <c r="D6677" s="9" t="s">
        <v>13</v>
      </c>
      <c r="E6677" s="9" t="s">
        <v>22</v>
      </c>
      <c r="F6677" s="223" t="s">
        <v>45</v>
      </c>
      <c r="G6677" s="223" t="s">
        <v>46</v>
      </c>
      <c r="H6677" s="224" t="s">
        <v>157</v>
      </c>
      <c r="I6677" s="82"/>
    </row>
    <row r="6678" spans="1:9" ht="17.25" customHeight="1">
      <c r="A6678" s="519" t="s">
        <v>2273</v>
      </c>
      <c r="B6678" s="222">
        <v>455.33</v>
      </c>
      <c r="C6678" s="264">
        <v>1</v>
      </c>
      <c r="D6678" s="9" t="s">
        <v>13</v>
      </c>
      <c r="E6678" s="9" t="s">
        <v>22</v>
      </c>
      <c r="F6678" s="223" t="s">
        <v>45</v>
      </c>
      <c r="G6678" s="223" t="s">
        <v>46</v>
      </c>
      <c r="H6678" s="224" t="s">
        <v>157</v>
      </c>
      <c r="I6678" s="82"/>
    </row>
    <row r="6679" spans="1:9" ht="17.25" customHeight="1">
      <c r="A6679" s="519" t="s">
        <v>1776</v>
      </c>
      <c r="B6679" s="222">
        <v>582.08000000000004</v>
      </c>
      <c r="C6679" s="264">
        <v>1</v>
      </c>
      <c r="D6679" s="9" t="s">
        <v>13</v>
      </c>
      <c r="E6679" s="9" t="s">
        <v>22</v>
      </c>
      <c r="F6679" s="223" t="s">
        <v>45</v>
      </c>
      <c r="G6679" s="223" t="s">
        <v>46</v>
      </c>
      <c r="H6679" s="224" t="s">
        <v>157</v>
      </c>
      <c r="I6679" s="82"/>
    </row>
    <row r="6680" spans="1:9" ht="17.25" customHeight="1">
      <c r="A6680" s="519" t="s">
        <v>1776</v>
      </c>
      <c r="B6680" s="222">
        <v>582.08000000000004</v>
      </c>
      <c r="C6680" s="264">
        <v>1</v>
      </c>
      <c r="D6680" s="9" t="s">
        <v>13</v>
      </c>
      <c r="E6680" s="9" t="s">
        <v>22</v>
      </c>
      <c r="F6680" s="223" t="s">
        <v>45</v>
      </c>
      <c r="G6680" s="223" t="s">
        <v>46</v>
      </c>
      <c r="H6680" s="224" t="s">
        <v>157</v>
      </c>
      <c r="I6680" s="82"/>
    </row>
    <row r="6681" spans="1:9" ht="17.25" customHeight="1">
      <c r="A6681" s="519" t="s">
        <v>1776</v>
      </c>
      <c r="B6681" s="222">
        <v>582.08000000000004</v>
      </c>
      <c r="C6681" s="264">
        <v>1</v>
      </c>
      <c r="D6681" s="9" t="s">
        <v>13</v>
      </c>
      <c r="E6681" s="9" t="s">
        <v>22</v>
      </c>
      <c r="F6681" s="223" t="s">
        <v>45</v>
      </c>
      <c r="G6681" s="223" t="s">
        <v>46</v>
      </c>
      <c r="H6681" s="224" t="s">
        <v>157</v>
      </c>
      <c r="I6681" s="82"/>
    </row>
    <row r="6682" spans="1:9" ht="17.25" customHeight="1">
      <c r="A6682" s="519" t="s">
        <v>4209</v>
      </c>
      <c r="B6682" s="222">
        <v>533.33000000000004</v>
      </c>
      <c r="C6682" s="264">
        <v>1</v>
      </c>
      <c r="D6682" s="9" t="s">
        <v>13</v>
      </c>
      <c r="E6682" s="9" t="s">
        <v>22</v>
      </c>
      <c r="F6682" s="223" t="s">
        <v>45</v>
      </c>
      <c r="G6682" s="223" t="s">
        <v>46</v>
      </c>
      <c r="H6682" s="224" t="s">
        <v>157</v>
      </c>
      <c r="I6682" s="82"/>
    </row>
    <row r="6683" spans="1:9" ht="17.25" customHeight="1">
      <c r="A6683" s="519" t="s">
        <v>1777</v>
      </c>
      <c r="B6683" s="222">
        <v>455.33</v>
      </c>
      <c r="C6683" s="264">
        <v>1</v>
      </c>
      <c r="D6683" s="9" t="s">
        <v>13</v>
      </c>
      <c r="E6683" s="9" t="s">
        <v>22</v>
      </c>
      <c r="F6683" s="223" t="s">
        <v>45</v>
      </c>
      <c r="G6683" s="223" t="s">
        <v>46</v>
      </c>
      <c r="H6683" s="224" t="s">
        <v>157</v>
      </c>
      <c r="I6683" s="82"/>
    </row>
    <row r="6684" spans="1:9" ht="17.25" customHeight="1">
      <c r="A6684" s="519" t="s">
        <v>1777</v>
      </c>
      <c r="B6684" s="222">
        <v>406.58</v>
      </c>
      <c r="C6684" s="264">
        <v>1</v>
      </c>
      <c r="D6684" s="9" t="s">
        <v>13</v>
      </c>
      <c r="E6684" s="9" t="s">
        <v>22</v>
      </c>
      <c r="F6684" s="223" t="s">
        <v>45</v>
      </c>
      <c r="G6684" s="223" t="s">
        <v>46</v>
      </c>
      <c r="H6684" s="224" t="s">
        <v>157</v>
      </c>
      <c r="I6684" s="82"/>
    </row>
    <row r="6685" spans="1:9" ht="17.25" customHeight="1">
      <c r="A6685" s="519" t="s">
        <v>1777</v>
      </c>
      <c r="B6685" s="222">
        <v>406.58</v>
      </c>
      <c r="C6685" s="264">
        <v>1</v>
      </c>
      <c r="D6685" s="9" t="s">
        <v>13</v>
      </c>
      <c r="E6685" s="9" t="s">
        <v>22</v>
      </c>
      <c r="F6685" s="223" t="s">
        <v>45</v>
      </c>
      <c r="G6685" s="223" t="s">
        <v>46</v>
      </c>
      <c r="H6685" s="224" t="s">
        <v>157</v>
      </c>
      <c r="I6685" s="83">
        <f>B6668+B6670+B6671+B6672+B6673+B6674+B6678+B6679+B6680+B6681+B6684+B6685+B6676+B6677+B6669+B6675+B6682+B6683</f>
        <v>10735.779999999999</v>
      </c>
    </row>
    <row r="6686" spans="1:9" ht="23.25" customHeight="1">
      <c r="A6686" s="519" t="s">
        <v>2274</v>
      </c>
      <c r="B6686" s="222">
        <v>24.11</v>
      </c>
      <c r="C6686" s="264">
        <v>1</v>
      </c>
      <c r="D6686" s="9" t="s">
        <v>13</v>
      </c>
      <c r="E6686" s="9" t="s">
        <v>22</v>
      </c>
      <c r="F6686" s="223" t="s">
        <v>45</v>
      </c>
      <c r="G6686" s="223" t="s">
        <v>46</v>
      </c>
      <c r="H6686" s="224" t="s">
        <v>157</v>
      </c>
      <c r="I6686" s="82"/>
    </row>
    <row r="6687" spans="1:9" ht="16.5" customHeight="1">
      <c r="A6687" s="519" t="s">
        <v>2275</v>
      </c>
      <c r="B6687" s="222">
        <v>18.079999999999998</v>
      </c>
      <c r="C6687" s="264">
        <v>1</v>
      </c>
      <c r="D6687" s="9" t="s">
        <v>13</v>
      </c>
      <c r="E6687" s="9" t="s">
        <v>22</v>
      </c>
      <c r="F6687" s="223" t="s">
        <v>45</v>
      </c>
      <c r="G6687" s="223" t="s">
        <v>46</v>
      </c>
      <c r="H6687" s="224" t="s">
        <v>157</v>
      </c>
      <c r="I6687" s="82"/>
    </row>
    <row r="6688" spans="1:9" ht="16.5" customHeight="1">
      <c r="A6688" s="519" t="s">
        <v>2276</v>
      </c>
      <c r="B6688" s="222">
        <v>16.489999999999998</v>
      </c>
      <c r="C6688" s="264">
        <v>1</v>
      </c>
      <c r="D6688" s="9" t="s">
        <v>13</v>
      </c>
      <c r="E6688" s="9" t="s">
        <v>22</v>
      </c>
      <c r="F6688" s="223" t="s">
        <v>45</v>
      </c>
      <c r="G6688" s="223" t="s">
        <v>46</v>
      </c>
      <c r="H6688" s="224" t="s">
        <v>157</v>
      </c>
      <c r="I6688" s="82"/>
    </row>
    <row r="6689" spans="1:9" ht="16.5" customHeight="1">
      <c r="A6689" s="519" t="s">
        <v>4322</v>
      </c>
      <c r="B6689" s="222">
        <v>13.26</v>
      </c>
      <c r="C6689" s="264">
        <v>1</v>
      </c>
      <c r="D6689" s="9" t="s">
        <v>13</v>
      </c>
      <c r="E6689" s="9" t="s">
        <v>22</v>
      </c>
      <c r="F6689" s="223" t="s">
        <v>45</v>
      </c>
      <c r="G6689" s="223" t="s">
        <v>46</v>
      </c>
      <c r="H6689" s="224" t="s">
        <v>157</v>
      </c>
      <c r="I6689" s="82"/>
    </row>
    <row r="6690" spans="1:9" ht="16.5" customHeight="1">
      <c r="A6690" s="519" t="s">
        <v>4278</v>
      </c>
      <c r="B6690" s="222">
        <v>16.8</v>
      </c>
      <c r="C6690" s="264">
        <v>1</v>
      </c>
      <c r="D6690" s="9" t="s">
        <v>13</v>
      </c>
      <c r="E6690" s="9" t="s">
        <v>22</v>
      </c>
      <c r="F6690" s="223" t="s">
        <v>45</v>
      </c>
      <c r="G6690" s="223" t="s">
        <v>46</v>
      </c>
      <c r="H6690" s="224" t="s">
        <v>157</v>
      </c>
      <c r="I6690" s="82"/>
    </row>
    <row r="6691" spans="1:9" ht="16.5" customHeight="1">
      <c r="A6691" s="519" t="s">
        <v>4323</v>
      </c>
      <c r="B6691" s="222">
        <v>14.39</v>
      </c>
      <c r="C6691" s="264">
        <v>1</v>
      </c>
      <c r="D6691" s="9" t="s">
        <v>13</v>
      </c>
      <c r="E6691" s="9" t="s">
        <v>22</v>
      </c>
      <c r="F6691" s="223" t="s">
        <v>45</v>
      </c>
      <c r="G6691" s="223" t="s">
        <v>46</v>
      </c>
      <c r="H6691" s="224" t="s">
        <v>157</v>
      </c>
      <c r="I6691" s="82"/>
    </row>
    <row r="6692" spans="1:9" ht="16.5" customHeight="1">
      <c r="A6692" s="519" t="s">
        <v>2277</v>
      </c>
      <c r="B6692" s="222">
        <v>17.89</v>
      </c>
      <c r="C6692" s="264">
        <v>1</v>
      </c>
      <c r="D6692" s="9" t="s">
        <v>13</v>
      </c>
      <c r="E6692" s="9" t="s">
        <v>22</v>
      </c>
      <c r="F6692" s="223" t="s">
        <v>45</v>
      </c>
      <c r="G6692" s="223" t="s">
        <v>46</v>
      </c>
      <c r="H6692" s="224" t="s">
        <v>157</v>
      </c>
      <c r="I6692" s="82"/>
    </row>
    <row r="6693" spans="1:9" ht="16.5" customHeight="1">
      <c r="A6693" s="519" t="s">
        <v>2277</v>
      </c>
      <c r="B6693" s="222">
        <v>16.489999999999998</v>
      </c>
      <c r="C6693" s="264">
        <v>1</v>
      </c>
      <c r="D6693" s="9" t="s">
        <v>13</v>
      </c>
      <c r="E6693" s="9" t="s">
        <v>22</v>
      </c>
      <c r="F6693" s="223" t="s">
        <v>45</v>
      </c>
      <c r="G6693" s="223" t="s">
        <v>46</v>
      </c>
      <c r="H6693" s="224" t="s">
        <v>157</v>
      </c>
      <c r="I6693" s="82"/>
    </row>
    <row r="6694" spans="1:9" ht="16.5" customHeight="1">
      <c r="A6694" s="519" t="s">
        <v>2277</v>
      </c>
      <c r="B6694" s="222">
        <v>16.489999999999998</v>
      </c>
      <c r="C6694" s="264">
        <v>1</v>
      </c>
      <c r="D6694" s="9" t="s">
        <v>13</v>
      </c>
      <c r="E6694" s="9" t="s">
        <v>22</v>
      </c>
      <c r="F6694" s="223" t="s">
        <v>45</v>
      </c>
      <c r="G6694" s="223" t="s">
        <v>46</v>
      </c>
      <c r="H6694" s="224" t="s">
        <v>157</v>
      </c>
      <c r="I6694" s="82"/>
    </row>
    <row r="6695" spans="1:9" ht="16.5" customHeight="1">
      <c r="A6695" s="519" t="s">
        <v>4324</v>
      </c>
      <c r="B6695" s="222">
        <v>12.46</v>
      </c>
      <c r="C6695" s="264">
        <v>1</v>
      </c>
      <c r="D6695" s="9" t="s">
        <v>13</v>
      </c>
      <c r="E6695" s="9" t="s">
        <v>22</v>
      </c>
      <c r="F6695" s="223" t="s">
        <v>45</v>
      </c>
      <c r="G6695" s="223" t="s">
        <v>46</v>
      </c>
      <c r="H6695" s="224" t="s">
        <v>157</v>
      </c>
      <c r="I6695" s="82"/>
    </row>
    <row r="6696" spans="1:9" ht="16.5" customHeight="1">
      <c r="A6696" s="519" t="s">
        <v>2278</v>
      </c>
      <c r="B6696" s="222">
        <v>11.26</v>
      </c>
      <c r="C6696" s="264">
        <v>1</v>
      </c>
      <c r="D6696" s="9" t="s">
        <v>13</v>
      </c>
      <c r="E6696" s="9" t="s">
        <v>22</v>
      </c>
      <c r="F6696" s="223" t="s">
        <v>45</v>
      </c>
      <c r="G6696" s="223" t="s">
        <v>46</v>
      </c>
      <c r="H6696" s="224" t="s">
        <v>157</v>
      </c>
      <c r="I6696" s="82"/>
    </row>
    <row r="6697" spans="1:9" ht="25.5" customHeight="1">
      <c r="A6697" s="519" t="s">
        <v>1809</v>
      </c>
      <c r="B6697" s="222">
        <v>14.39</v>
      </c>
      <c r="C6697" s="264">
        <v>1</v>
      </c>
      <c r="D6697" s="9" t="s">
        <v>13</v>
      </c>
      <c r="E6697" s="9" t="s">
        <v>22</v>
      </c>
      <c r="F6697" s="223" t="s">
        <v>45</v>
      </c>
      <c r="G6697" s="223" t="s">
        <v>46</v>
      </c>
      <c r="H6697" s="224" t="s">
        <v>157</v>
      </c>
      <c r="I6697" s="82"/>
    </row>
    <row r="6698" spans="1:9" ht="25.5" customHeight="1">
      <c r="A6698" s="519" t="s">
        <v>1809</v>
      </c>
      <c r="B6698" s="222">
        <v>14.39</v>
      </c>
      <c r="C6698" s="264">
        <v>1</v>
      </c>
      <c r="D6698" s="9" t="s">
        <v>13</v>
      </c>
      <c r="E6698" s="9" t="s">
        <v>22</v>
      </c>
      <c r="F6698" s="223" t="s">
        <v>45</v>
      </c>
      <c r="G6698" s="223" t="s">
        <v>46</v>
      </c>
      <c r="H6698" s="224" t="s">
        <v>157</v>
      </c>
      <c r="I6698" s="82"/>
    </row>
    <row r="6699" spans="1:9" ht="25.5" customHeight="1">
      <c r="A6699" s="519" t="s">
        <v>1809</v>
      </c>
      <c r="B6699" s="265">
        <v>14.39</v>
      </c>
      <c r="C6699" s="264">
        <v>1</v>
      </c>
      <c r="D6699" s="9" t="s">
        <v>13</v>
      </c>
      <c r="E6699" s="9" t="s">
        <v>22</v>
      </c>
      <c r="F6699" s="223" t="s">
        <v>45</v>
      </c>
      <c r="G6699" s="223" t="s">
        <v>46</v>
      </c>
      <c r="H6699" s="224" t="s">
        <v>157</v>
      </c>
      <c r="I6699" s="82"/>
    </row>
    <row r="6700" spans="1:9" ht="24" customHeight="1">
      <c r="A6700" s="519" t="s">
        <v>4325</v>
      </c>
      <c r="B6700" s="222">
        <v>13.19</v>
      </c>
      <c r="C6700" s="264">
        <v>1</v>
      </c>
      <c r="D6700" s="9" t="s">
        <v>13</v>
      </c>
      <c r="E6700" s="9" t="s">
        <v>22</v>
      </c>
      <c r="F6700" s="223" t="s">
        <v>45</v>
      </c>
      <c r="G6700" s="223" t="s">
        <v>46</v>
      </c>
      <c r="H6700" s="224" t="s">
        <v>157</v>
      </c>
      <c r="I6700" s="82"/>
    </row>
    <row r="6701" spans="1:9" ht="24" customHeight="1">
      <c r="A6701" s="519" t="s">
        <v>1810</v>
      </c>
      <c r="B6701" s="222">
        <v>11.26</v>
      </c>
      <c r="C6701" s="264">
        <v>1</v>
      </c>
      <c r="D6701" s="9" t="s">
        <v>13</v>
      </c>
      <c r="E6701" s="9" t="s">
        <v>22</v>
      </c>
      <c r="F6701" s="223" t="s">
        <v>45</v>
      </c>
      <c r="G6701" s="223" t="s">
        <v>46</v>
      </c>
      <c r="H6701" s="224" t="s">
        <v>157</v>
      </c>
      <c r="I6701" s="82"/>
    </row>
    <row r="6702" spans="1:9" ht="24" customHeight="1">
      <c r="A6702" s="519" t="s">
        <v>1810</v>
      </c>
      <c r="B6702" s="222">
        <v>10.050000000000001</v>
      </c>
      <c r="C6702" s="264">
        <v>1</v>
      </c>
      <c r="D6702" s="9" t="s">
        <v>13</v>
      </c>
      <c r="E6702" s="9" t="s">
        <v>22</v>
      </c>
      <c r="F6702" s="223" t="s">
        <v>45</v>
      </c>
      <c r="G6702" s="223" t="s">
        <v>46</v>
      </c>
      <c r="H6702" s="224" t="s">
        <v>157</v>
      </c>
      <c r="I6702" s="82"/>
    </row>
    <row r="6703" spans="1:9" ht="24" customHeight="1">
      <c r="A6703" s="519" t="s">
        <v>1810</v>
      </c>
      <c r="B6703" s="222">
        <v>10.050000000000001</v>
      </c>
      <c r="C6703" s="264">
        <v>1</v>
      </c>
      <c r="D6703" s="9" t="s">
        <v>13</v>
      </c>
      <c r="E6703" s="9" t="s">
        <v>22</v>
      </c>
      <c r="F6703" s="223" t="s">
        <v>45</v>
      </c>
      <c r="G6703" s="223" t="s">
        <v>46</v>
      </c>
      <c r="H6703" s="224" t="s">
        <v>157</v>
      </c>
      <c r="I6703" s="83">
        <f>B6686+B6688+B6689+B6690+B6697+B6698+B6699+B6700+B6701+B6703+B6696+B6687+B6691+B6692+B6693+B6694+B6695+B6702</f>
        <v>265.44</v>
      </c>
    </row>
    <row r="6704" spans="1:9" ht="24.75" customHeight="1">
      <c r="A6704" s="519" t="s">
        <v>2279</v>
      </c>
      <c r="B6704" s="222">
        <v>11.25</v>
      </c>
      <c r="C6704" s="264">
        <v>1</v>
      </c>
      <c r="D6704" s="9" t="s">
        <v>13</v>
      </c>
      <c r="E6704" s="9" t="s">
        <v>22</v>
      </c>
      <c r="F6704" s="223" t="s">
        <v>45</v>
      </c>
      <c r="G6704" s="223" t="s">
        <v>46</v>
      </c>
      <c r="H6704" s="224" t="s">
        <v>157</v>
      </c>
      <c r="I6704" s="82"/>
    </row>
    <row r="6705" spans="1:9" ht="18.75" customHeight="1">
      <c r="A6705" s="519" t="s">
        <v>2280</v>
      </c>
      <c r="B6705" s="222">
        <v>8.44</v>
      </c>
      <c r="C6705" s="264">
        <v>1</v>
      </c>
      <c r="D6705" s="9" t="s">
        <v>13</v>
      </c>
      <c r="E6705" s="9" t="s">
        <v>22</v>
      </c>
      <c r="F6705" s="223" t="s">
        <v>45</v>
      </c>
      <c r="G6705" s="223" t="s">
        <v>46</v>
      </c>
      <c r="H6705" s="224" t="s">
        <v>157</v>
      </c>
      <c r="I6705" s="82"/>
    </row>
    <row r="6706" spans="1:9" ht="18.75" customHeight="1">
      <c r="A6706" s="519" t="s">
        <v>2281</v>
      </c>
      <c r="B6706" s="222">
        <v>7.7</v>
      </c>
      <c r="C6706" s="264">
        <v>1</v>
      </c>
      <c r="D6706" s="9" t="s">
        <v>13</v>
      </c>
      <c r="E6706" s="9" t="s">
        <v>22</v>
      </c>
      <c r="F6706" s="223" t="s">
        <v>45</v>
      </c>
      <c r="G6706" s="223" t="s">
        <v>46</v>
      </c>
      <c r="H6706" s="224" t="s">
        <v>157</v>
      </c>
      <c r="I6706" s="82"/>
    </row>
    <row r="6707" spans="1:9" ht="18.75" customHeight="1">
      <c r="A6707" s="519" t="s">
        <v>4415</v>
      </c>
      <c r="B6707" s="222">
        <v>6.19</v>
      </c>
      <c r="C6707" s="264">
        <v>1</v>
      </c>
      <c r="D6707" s="9" t="s">
        <v>13</v>
      </c>
      <c r="E6707" s="9" t="s">
        <v>22</v>
      </c>
      <c r="F6707" s="223" t="s">
        <v>45</v>
      </c>
      <c r="G6707" s="223" t="s">
        <v>46</v>
      </c>
      <c r="H6707" s="224" t="s">
        <v>157</v>
      </c>
      <c r="I6707" s="82"/>
    </row>
    <row r="6708" spans="1:9" ht="18.75" customHeight="1">
      <c r="A6708" s="519" t="s">
        <v>2282</v>
      </c>
      <c r="B6708" s="222">
        <v>8.35</v>
      </c>
      <c r="C6708" s="264">
        <v>1</v>
      </c>
      <c r="D6708" s="9" t="s">
        <v>13</v>
      </c>
      <c r="E6708" s="9" t="s">
        <v>22</v>
      </c>
      <c r="F6708" s="223" t="s">
        <v>45</v>
      </c>
      <c r="G6708" s="223" t="s">
        <v>46</v>
      </c>
      <c r="H6708" s="224" t="s">
        <v>157</v>
      </c>
      <c r="I6708" s="82"/>
    </row>
    <row r="6709" spans="1:9" ht="18.75" customHeight="1">
      <c r="A6709" s="519" t="s">
        <v>2282</v>
      </c>
      <c r="B6709" s="222">
        <v>7.7</v>
      </c>
      <c r="C6709" s="264">
        <v>1</v>
      </c>
      <c r="D6709" s="9" t="s">
        <v>13</v>
      </c>
      <c r="E6709" s="9" t="s">
        <v>22</v>
      </c>
      <c r="F6709" s="223" t="s">
        <v>45</v>
      </c>
      <c r="G6709" s="223" t="s">
        <v>46</v>
      </c>
      <c r="H6709" s="224" t="s">
        <v>157</v>
      </c>
      <c r="I6709" s="82"/>
    </row>
    <row r="6710" spans="1:9" ht="18.75" customHeight="1">
      <c r="A6710" s="519" t="s">
        <v>2282</v>
      </c>
      <c r="B6710" s="222">
        <v>7.7</v>
      </c>
      <c r="C6710" s="264">
        <v>1</v>
      </c>
      <c r="D6710" s="9" t="s">
        <v>13</v>
      </c>
      <c r="E6710" s="9" t="s">
        <v>22</v>
      </c>
      <c r="F6710" s="223" t="s">
        <v>45</v>
      </c>
      <c r="G6710" s="223" t="s">
        <v>46</v>
      </c>
      <c r="H6710" s="224" t="s">
        <v>157</v>
      </c>
      <c r="I6710" s="82"/>
    </row>
    <row r="6711" spans="1:9" ht="18.75" customHeight="1">
      <c r="A6711" s="519" t="s">
        <v>2283</v>
      </c>
      <c r="B6711" s="222">
        <v>5.82</v>
      </c>
      <c r="C6711" s="264">
        <v>1</v>
      </c>
      <c r="D6711" s="9" t="s">
        <v>13</v>
      </c>
      <c r="E6711" s="9" t="s">
        <v>22</v>
      </c>
      <c r="F6711" s="223" t="s">
        <v>45</v>
      </c>
      <c r="G6711" s="223" t="s">
        <v>46</v>
      </c>
      <c r="H6711" s="224" t="s">
        <v>157</v>
      </c>
      <c r="I6711" s="82"/>
    </row>
    <row r="6712" spans="1:9" ht="18.75" customHeight="1">
      <c r="A6712" s="519" t="s">
        <v>2284</v>
      </c>
      <c r="B6712" s="222">
        <v>5.25</v>
      </c>
      <c r="C6712" s="264">
        <v>1</v>
      </c>
      <c r="D6712" s="9" t="s">
        <v>13</v>
      </c>
      <c r="E6712" s="9" t="s">
        <v>22</v>
      </c>
      <c r="F6712" s="223" t="s">
        <v>45</v>
      </c>
      <c r="G6712" s="223" t="s">
        <v>46</v>
      </c>
      <c r="H6712" s="224" t="s">
        <v>157</v>
      </c>
      <c r="I6712" s="82"/>
    </row>
    <row r="6713" spans="1:9" ht="26.25" customHeight="1">
      <c r="A6713" s="519" t="s">
        <v>4416</v>
      </c>
      <c r="B6713" s="222">
        <v>6.72</v>
      </c>
      <c r="C6713" s="264">
        <v>1</v>
      </c>
      <c r="D6713" s="9" t="s">
        <v>13</v>
      </c>
      <c r="E6713" s="9" t="s">
        <v>22</v>
      </c>
      <c r="F6713" s="223" t="s">
        <v>45</v>
      </c>
      <c r="G6713" s="223" t="s">
        <v>46</v>
      </c>
      <c r="H6713" s="224" t="s">
        <v>157</v>
      </c>
      <c r="I6713" s="82"/>
    </row>
    <row r="6714" spans="1:9" ht="26.25" customHeight="1">
      <c r="A6714" s="519" t="s">
        <v>4416</v>
      </c>
      <c r="B6714" s="222">
        <v>6.72</v>
      </c>
      <c r="C6714" s="264">
        <v>1</v>
      </c>
      <c r="D6714" s="9" t="s">
        <v>13</v>
      </c>
      <c r="E6714" s="9" t="s">
        <v>22</v>
      </c>
      <c r="F6714" s="223" t="s">
        <v>45</v>
      </c>
      <c r="G6714" s="223" t="s">
        <v>46</v>
      </c>
      <c r="H6714" s="224" t="s">
        <v>157</v>
      </c>
      <c r="I6714" s="82"/>
    </row>
    <row r="6715" spans="1:9" ht="26.25" customHeight="1">
      <c r="A6715" s="519" t="s">
        <v>4416</v>
      </c>
      <c r="B6715" s="222">
        <v>6.72</v>
      </c>
      <c r="C6715" s="264">
        <v>1</v>
      </c>
      <c r="D6715" s="9" t="s">
        <v>13</v>
      </c>
      <c r="E6715" s="9" t="s">
        <v>22</v>
      </c>
      <c r="F6715" s="223" t="s">
        <v>45</v>
      </c>
      <c r="G6715" s="223" t="s">
        <v>46</v>
      </c>
      <c r="H6715" s="224" t="s">
        <v>157</v>
      </c>
      <c r="I6715" s="82"/>
    </row>
    <row r="6716" spans="1:9" ht="26.25" customHeight="1">
      <c r="A6716" s="519" t="s">
        <v>4417</v>
      </c>
      <c r="B6716" s="222">
        <v>6.15</v>
      </c>
      <c r="C6716" s="264">
        <v>1</v>
      </c>
      <c r="D6716" s="9" t="s">
        <v>13</v>
      </c>
      <c r="E6716" s="9" t="s">
        <v>22</v>
      </c>
      <c r="F6716" s="223" t="s">
        <v>45</v>
      </c>
      <c r="G6716" s="223" t="s">
        <v>46</v>
      </c>
      <c r="H6716" s="224" t="s">
        <v>157</v>
      </c>
      <c r="I6716" s="82"/>
    </row>
    <row r="6717" spans="1:9" ht="26.25" customHeight="1">
      <c r="A6717" s="519" t="s">
        <v>2285</v>
      </c>
      <c r="B6717" s="222">
        <v>5.25</v>
      </c>
      <c r="C6717" s="264">
        <v>1</v>
      </c>
      <c r="D6717" s="9" t="s">
        <v>13</v>
      </c>
      <c r="E6717" s="9" t="s">
        <v>22</v>
      </c>
      <c r="F6717" s="223" t="s">
        <v>45</v>
      </c>
      <c r="G6717" s="223" t="s">
        <v>46</v>
      </c>
      <c r="H6717" s="224" t="s">
        <v>157</v>
      </c>
      <c r="I6717" s="82"/>
    </row>
    <row r="6718" spans="1:9" ht="26.25" customHeight="1">
      <c r="A6718" s="519" t="s">
        <v>2285</v>
      </c>
      <c r="B6718" s="222">
        <v>4.6900000000000004</v>
      </c>
      <c r="C6718" s="264">
        <v>1</v>
      </c>
      <c r="D6718" s="9" t="s">
        <v>13</v>
      </c>
      <c r="E6718" s="9" t="s">
        <v>22</v>
      </c>
      <c r="F6718" s="223" t="s">
        <v>45</v>
      </c>
      <c r="G6718" s="223" t="s">
        <v>46</v>
      </c>
      <c r="H6718" s="224" t="s">
        <v>157</v>
      </c>
      <c r="I6718" s="82"/>
    </row>
    <row r="6719" spans="1:9" ht="27.75" customHeight="1">
      <c r="A6719" s="519" t="s">
        <v>2285</v>
      </c>
      <c r="B6719" s="222">
        <v>4.6900000000000004</v>
      </c>
      <c r="C6719" s="264">
        <v>1</v>
      </c>
      <c r="D6719" s="9" t="s">
        <v>13</v>
      </c>
      <c r="E6719" s="9" t="s">
        <v>22</v>
      </c>
      <c r="F6719" s="223" t="s">
        <v>45</v>
      </c>
      <c r="G6719" s="223" t="s">
        <v>46</v>
      </c>
      <c r="H6719" s="224" t="s">
        <v>157</v>
      </c>
      <c r="I6719" s="83">
        <f>B6704+B6706+B6707+B6708+B6710+B6713+B6714+B6715+B6716+B6717+B6719+B6711+B6712+B6705+B6709+B6718</f>
        <v>109.33999999999999</v>
      </c>
    </row>
    <row r="6720" spans="1:9" ht="27.75" customHeight="1">
      <c r="A6720" s="519" t="s">
        <v>4327</v>
      </c>
      <c r="B6720" s="222">
        <v>130</v>
      </c>
      <c r="C6720" s="223" t="s">
        <v>44</v>
      </c>
      <c r="D6720" s="9" t="s">
        <v>13</v>
      </c>
      <c r="E6720" s="9" t="s">
        <v>22</v>
      </c>
      <c r="F6720" s="223" t="s">
        <v>45</v>
      </c>
      <c r="G6720" s="223" t="s">
        <v>46</v>
      </c>
      <c r="H6720" s="224" t="s">
        <v>157</v>
      </c>
      <c r="I6720" s="82"/>
    </row>
    <row r="6721" spans="1:9" ht="17.25" customHeight="1">
      <c r="A6721" s="519" t="s">
        <v>1506</v>
      </c>
      <c r="B6721" s="222">
        <v>97.5</v>
      </c>
      <c r="C6721" s="223" t="s">
        <v>44</v>
      </c>
      <c r="D6721" s="9" t="s">
        <v>13</v>
      </c>
      <c r="E6721" s="9" t="s">
        <v>22</v>
      </c>
      <c r="F6721" s="223" t="s">
        <v>45</v>
      </c>
      <c r="G6721" s="223" t="s">
        <v>46</v>
      </c>
      <c r="H6721" s="224" t="s">
        <v>157</v>
      </c>
      <c r="I6721" s="82"/>
    </row>
    <row r="6722" spans="1:9" ht="17.25" customHeight="1">
      <c r="A6722" s="519" t="s">
        <v>2286</v>
      </c>
      <c r="B6722" s="222">
        <v>88.92</v>
      </c>
      <c r="C6722" s="223" t="s">
        <v>44</v>
      </c>
      <c r="D6722" s="9" t="s">
        <v>13</v>
      </c>
      <c r="E6722" s="9" t="s">
        <v>22</v>
      </c>
      <c r="F6722" s="223" t="s">
        <v>45</v>
      </c>
      <c r="G6722" s="223" t="s">
        <v>46</v>
      </c>
      <c r="H6722" s="224" t="s">
        <v>157</v>
      </c>
      <c r="I6722" s="82"/>
    </row>
    <row r="6723" spans="1:9" ht="17.25" customHeight="1">
      <c r="A6723" s="519" t="s">
        <v>4204</v>
      </c>
      <c r="B6723" s="222">
        <v>71.5</v>
      </c>
      <c r="C6723" s="223" t="s">
        <v>44</v>
      </c>
      <c r="D6723" s="9" t="s">
        <v>13</v>
      </c>
      <c r="E6723" s="9" t="s">
        <v>22</v>
      </c>
      <c r="F6723" s="223" t="s">
        <v>45</v>
      </c>
      <c r="G6723" s="223" t="s">
        <v>46</v>
      </c>
      <c r="H6723" s="224" t="s">
        <v>157</v>
      </c>
      <c r="I6723" s="82"/>
    </row>
    <row r="6724" spans="1:9" ht="17.25" customHeight="1">
      <c r="A6724" s="519" t="s">
        <v>1860</v>
      </c>
      <c r="B6724" s="222">
        <v>90.61</v>
      </c>
      <c r="C6724" s="223" t="s">
        <v>44</v>
      </c>
      <c r="D6724" s="9" t="s">
        <v>13</v>
      </c>
      <c r="E6724" s="9" t="s">
        <v>22</v>
      </c>
      <c r="F6724" s="223" t="s">
        <v>45</v>
      </c>
      <c r="G6724" s="223" t="s">
        <v>46</v>
      </c>
      <c r="H6724" s="224" t="s">
        <v>157</v>
      </c>
      <c r="I6724" s="82"/>
    </row>
    <row r="6725" spans="1:9" ht="17.25" customHeight="1">
      <c r="A6725" s="520" t="s">
        <v>4205</v>
      </c>
      <c r="B6725" s="222">
        <v>77.61</v>
      </c>
      <c r="C6725" s="223" t="s">
        <v>44</v>
      </c>
      <c r="D6725" s="9" t="s">
        <v>13</v>
      </c>
      <c r="E6725" s="9" t="s">
        <v>22</v>
      </c>
      <c r="F6725" s="223" t="s">
        <v>45</v>
      </c>
      <c r="G6725" s="223" t="s">
        <v>46</v>
      </c>
      <c r="H6725" s="224" t="s">
        <v>157</v>
      </c>
      <c r="I6725" s="82"/>
    </row>
    <row r="6726" spans="1:9" ht="17.25" customHeight="1">
      <c r="A6726" s="520" t="s">
        <v>2287</v>
      </c>
      <c r="B6726" s="222">
        <v>96.46</v>
      </c>
      <c r="C6726" s="223" t="s">
        <v>44</v>
      </c>
      <c r="D6726" s="9" t="s">
        <v>13</v>
      </c>
      <c r="E6726" s="9" t="s">
        <v>22</v>
      </c>
      <c r="F6726" s="223" t="s">
        <v>45</v>
      </c>
      <c r="G6726" s="223" t="s">
        <v>46</v>
      </c>
      <c r="H6726" s="224" t="s">
        <v>157</v>
      </c>
      <c r="I6726" s="82"/>
    </row>
    <row r="6727" spans="1:9" ht="17.25" customHeight="1">
      <c r="A6727" s="520" t="s">
        <v>2287</v>
      </c>
      <c r="B6727" s="222">
        <v>88.92</v>
      </c>
      <c r="C6727" s="223" t="s">
        <v>44</v>
      </c>
      <c r="D6727" s="9" t="s">
        <v>13</v>
      </c>
      <c r="E6727" s="9" t="s">
        <v>22</v>
      </c>
      <c r="F6727" s="223" t="s">
        <v>45</v>
      </c>
      <c r="G6727" s="223" t="s">
        <v>46</v>
      </c>
      <c r="H6727" s="224" t="s">
        <v>157</v>
      </c>
      <c r="I6727" s="82"/>
    </row>
    <row r="6728" spans="1:9" ht="17.25" customHeight="1">
      <c r="A6728" s="520" t="s">
        <v>2287</v>
      </c>
      <c r="B6728" s="222">
        <v>88.92</v>
      </c>
      <c r="C6728" s="223" t="s">
        <v>44</v>
      </c>
      <c r="D6728" s="9" t="s">
        <v>13</v>
      </c>
      <c r="E6728" s="9" t="s">
        <v>22</v>
      </c>
      <c r="F6728" s="223" t="s">
        <v>45</v>
      </c>
      <c r="G6728" s="223" t="s">
        <v>46</v>
      </c>
      <c r="H6728" s="224" t="s">
        <v>157</v>
      </c>
      <c r="I6728" s="82"/>
    </row>
    <row r="6729" spans="1:9" ht="17.25" customHeight="1">
      <c r="A6729" s="520" t="s">
        <v>2288</v>
      </c>
      <c r="B6729" s="222">
        <v>67.209999999999994</v>
      </c>
      <c r="C6729" s="223" t="s">
        <v>44</v>
      </c>
      <c r="D6729" s="9" t="s">
        <v>13</v>
      </c>
      <c r="E6729" s="9" t="s">
        <v>22</v>
      </c>
      <c r="F6729" s="223" t="s">
        <v>45</v>
      </c>
      <c r="G6729" s="223" t="s">
        <v>46</v>
      </c>
      <c r="H6729" s="224" t="s">
        <v>157</v>
      </c>
      <c r="I6729" s="82"/>
    </row>
    <row r="6730" spans="1:9" ht="17.25" customHeight="1">
      <c r="A6730" s="520" t="s">
        <v>2289</v>
      </c>
      <c r="B6730" s="222">
        <v>60.71</v>
      </c>
      <c r="C6730" s="223" t="s">
        <v>44</v>
      </c>
      <c r="D6730" s="9" t="s">
        <v>13</v>
      </c>
      <c r="E6730" s="9" t="s">
        <v>22</v>
      </c>
      <c r="F6730" s="223" t="s">
        <v>45</v>
      </c>
      <c r="G6730" s="223" t="s">
        <v>46</v>
      </c>
      <c r="H6730" s="224" t="s">
        <v>157</v>
      </c>
      <c r="I6730" s="82"/>
    </row>
    <row r="6731" spans="1:9" ht="17.25" customHeight="1">
      <c r="A6731" s="519" t="s">
        <v>1879</v>
      </c>
      <c r="B6731" s="222">
        <v>77.61</v>
      </c>
      <c r="C6731" s="223" t="s">
        <v>44</v>
      </c>
      <c r="D6731" s="9" t="s">
        <v>13</v>
      </c>
      <c r="E6731" s="9" t="s">
        <v>22</v>
      </c>
      <c r="F6731" s="223" t="s">
        <v>45</v>
      </c>
      <c r="G6731" s="223" t="s">
        <v>46</v>
      </c>
      <c r="H6731" s="224" t="s">
        <v>157</v>
      </c>
      <c r="I6731" s="82"/>
    </row>
    <row r="6732" spans="1:9" ht="17.25" customHeight="1">
      <c r="A6732" s="519" t="s">
        <v>1879</v>
      </c>
      <c r="B6732" s="222">
        <v>77.61</v>
      </c>
      <c r="C6732" s="223" t="s">
        <v>44</v>
      </c>
      <c r="D6732" s="9" t="s">
        <v>13</v>
      </c>
      <c r="E6732" s="9" t="s">
        <v>22</v>
      </c>
      <c r="F6732" s="223" t="s">
        <v>45</v>
      </c>
      <c r="G6732" s="223" t="s">
        <v>46</v>
      </c>
      <c r="H6732" s="224" t="s">
        <v>157</v>
      </c>
      <c r="I6732" s="82"/>
    </row>
    <row r="6733" spans="1:9" ht="17.25" customHeight="1">
      <c r="A6733" s="519" t="s">
        <v>1879</v>
      </c>
      <c r="B6733" s="222">
        <v>77.61</v>
      </c>
      <c r="C6733" s="223" t="s">
        <v>44</v>
      </c>
      <c r="D6733" s="9" t="s">
        <v>13</v>
      </c>
      <c r="E6733" s="9" t="s">
        <v>22</v>
      </c>
      <c r="F6733" s="223" t="s">
        <v>45</v>
      </c>
      <c r="G6733" s="223" t="s">
        <v>46</v>
      </c>
      <c r="H6733" s="224" t="s">
        <v>157</v>
      </c>
      <c r="I6733" s="82"/>
    </row>
    <row r="6734" spans="1:9" ht="17.25" customHeight="1">
      <c r="A6734" s="519" t="s">
        <v>4206</v>
      </c>
      <c r="B6734" s="222">
        <v>71.11</v>
      </c>
      <c r="C6734" s="223" t="s">
        <v>44</v>
      </c>
      <c r="D6734" s="9" t="s">
        <v>13</v>
      </c>
      <c r="E6734" s="9" t="s">
        <v>22</v>
      </c>
      <c r="F6734" s="223" t="s">
        <v>45</v>
      </c>
      <c r="G6734" s="223" t="s">
        <v>46</v>
      </c>
      <c r="H6734" s="224" t="s">
        <v>157</v>
      </c>
      <c r="I6734" s="82"/>
    </row>
    <row r="6735" spans="1:9" ht="24.75" customHeight="1">
      <c r="A6735" s="519" t="s">
        <v>1880</v>
      </c>
      <c r="B6735" s="222">
        <v>60.71</v>
      </c>
      <c r="C6735" s="223" t="s">
        <v>44</v>
      </c>
      <c r="D6735" s="9" t="s">
        <v>13</v>
      </c>
      <c r="E6735" s="9" t="s">
        <v>22</v>
      </c>
      <c r="F6735" s="223" t="s">
        <v>45</v>
      </c>
      <c r="G6735" s="223" t="s">
        <v>46</v>
      </c>
      <c r="H6735" s="224" t="s">
        <v>157</v>
      </c>
      <c r="I6735" s="82"/>
    </row>
    <row r="6736" spans="1:9" ht="24.75" customHeight="1">
      <c r="A6736" s="519" t="s">
        <v>1880</v>
      </c>
      <c r="B6736" s="222">
        <v>54.21</v>
      </c>
      <c r="C6736" s="223" t="s">
        <v>44</v>
      </c>
      <c r="D6736" s="9" t="s">
        <v>13</v>
      </c>
      <c r="E6736" s="9" t="s">
        <v>22</v>
      </c>
      <c r="F6736" s="223" t="s">
        <v>45</v>
      </c>
      <c r="G6736" s="223" t="s">
        <v>46</v>
      </c>
      <c r="H6736" s="224" t="s">
        <v>157</v>
      </c>
      <c r="I6736" s="82"/>
    </row>
    <row r="6737" spans="1:9" ht="24.75" customHeight="1">
      <c r="A6737" s="519" t="s">
        <v>1880</v>
      </c>
      <c r="B6737" s="222">
        <v>54.21</v>
      </c>
      <c r="C6737" s="223" t="s">
        <v>44</v>
      </c>
      <c r="D6737" s="9" t="s">
        <v>13</v>
      </c>
      <c r="E6737" s="9" t="s">
        <v>22</v>
      </c>
      <c r="F6737" s="223" t="s">
        <v>45</v>
      </c>
      <c r="G6737" s="223" t="s">
        <v>46</v>
      </c>
      <c r="H6737" s="224" t="s">
        <v>157</v>
      </c>
      <c r="I6737" s="83">
        <f>B6720+B6722+B6724+B6725+B6726+B6728+B6731+B6732+B6733+B6734+B6736+B6737+B6729+B6730+B6721+B6727+B6723+B6735</f>
        <v>1431.4300000000003</v>
      </c>
    </row>
    <row r="6738" spans="1:9" ht="24" customHeight="1">
      <c r="A6738" s="519" t="s">
        <v>4326</v>
      </c>
      <c r="B6738" s="222">
        <v>3.21</v>
      </c>
      <c r="C6738" s="223" t="s">
        <v>44</v>
      </c>
      <c r="D6738" s="9" t="s">
        <v>13</v>
      </c>
      <c r="E6738" s="9" t="s">
        <v>22</v>
      </c>
      <c r="F6738" s="223" t="s">
        <v>45</v>
      </c>
      <c r="G6738" s="223" t="s">
        <v>46</v>
      </c>
      <c r="H6738" s="224" t="s">
        <v>157</v>
      </c>
      <c r="I6738" s="82"/>
    </row>
    <row r="6739" spans="1:9" ht="17.25" customHeight="1">
      <c r="A6739" s="519" t="s">
        <v>2290</v>
      </c>
      <c r="B6739" s="222">
        <v>2.41</v>
      </c>
      <c r="C6739" s="223" t="s">
        <v>44</v>
      </c>
      <c r="D6739" s="9" t="s">
        <v>13</v>
      </c>
      <c r="E6739" s="9" t="s">
        <v>22</v>
      </c>
      <c r="F6739" s="223" t="s">
        <v>45</v>
      </c>
      <c r="G6739" s="223" t="s">
        <v>46</v>
      </c>
      <c r="H6739" s="224" t="s">
        <v>157</v>
      </c>
      <c r="I6739" s="82"/>
    </row>
    <row r="6740" spans="1:9" ht="17.25" customHeight="1">
      <c r="A6740" s="519" t="s">
        <v>2291</v>
      </c>
      <c r="B6740" s="222">
        <v>2.2000000000000002</v>
      </c>
      <c r="C6740" s="223" t="s">
        <v>44</v>
      </c>
      <c r="D6740" s="9" t="s">
        <v>13</v>
      </c>
      <c r="E6740" s="9" t="s">
        <v>22</v>
      </c>
      <c r="F6740" s="223" t="s">
        <v>45</v>
      </c>
      <c r="G6740" s="223" t="s">
        <v>46</v>
      </c>
      <c r="H6740" s="224" t="s">
        <v>157</v>
      </c>
      <c r="I6740" s="82"/>
    </row>
    <row r="6741" spans="1:9" ht="24.75" customHeight="1">
      <c r="A6741" s="519" t="s">
        <v>4328</v>
      </c>
      <c r="B6741" s="222">
        <v>1.77</v>
      </c>
      <c r="C6741" s="223" t="s">
        <v>44</v>
      </c>
      <c r="D6741" s="9" t="s">
        <v>13</v>
      </c>
      <c r="E6741" s="9" t="s">
        <v>22</v>
      </c>
      <c r="F6741" s="223" t="s">
        <v>45</v>
      </c>
      <c r="G6741" s="223" t="s">
        <v>46</v>
      </c>
      <c r="H6741" s="224" t="s">
        <v>157</v>
      </c>
      <c r="I6741" s="82"/>
    </row>
    <row r="6742" spans="1:9" ht="17.25" customHeight="1">
      <c r="A6742" s="519" t="s">
        <v>4329</v>
      </c>
      <c r="B6742" s="222">
        <v>2.2400000000000002</v>
      </c>
      <c r="C6742" s="223" t="s">
        <v>44</v>
      </c>
      <c r="D6742" s="9" t="s">
        <v>13</v>
      </c>
      <c r="E6742" s="9" t="s">
        <v>22</v>
      </c>
      <c r="F6742" s="223" t="s">
        <v>45</v>
      </c>
      <c r="G6742" s="223" t="s">
        <v>46</v>
      </c>
      <c r="H6742" s="224" t="s">
        <v>157</v>
      </c>
      <c r="I6742" s="82"/>
    </row>
    <row r="6743" spans="1:9" ht="26.25" customHeight="1">
      <c r="A6743" s="519" t="s">
        <v>4330</v>
      </c>
      <c r="B6743" s="222">
        <v>1.92</v>
      </c>
      <c r="C6743" s="223" t="s">
        <v>44</v>
      </c>
      <c r="D6743" s="9" t="s">
        <v>13</v>
      </c>
      <c r="E6743" s="9" t="s">
        <v>22</v>
      </c>
      <c r="F6743" s="223" t="s">
        <v>45</v>
      </c>
      <c r="G6743" s="223" t="s">
        <v>46</v>
      </c>
      <c r="H6743" s="224" t="s">
        <v>157</v>
      </c>
      <c r="I6743" s="82"/>
    </row>
    <row r="6744" spans="1:9" ht="17.25" customHeight="1">
      <c r="A6744" s="519" t="s">
        <v>2292</v>
      </c>
      <c r="B6744" s="222">
        <v>2.39</v>
      </c>
      <c r="C6744" s="223" t="s">
        <v>44</v>
      </c>
      <c r="D6744" s="9" t="s">
        <v>13</v>
      </c>
      <c r="E6744" s="9" t="s">
        <v>22</v>
      </c>
      <c r="F6744" s="223" t="s">
        <v>45</v>
      </c>
      <c r="G6744" s="223" t="s">
        <v>46</v>
      </c>
      <c r="H6744" s="224" t="s">
        <v>157</v>
      </c>
      <c r="I6744" s="82"/>
    </row>
    <row r="6745" spans="1:9" ht="17.25" customHeight="1">
      <c r="A6745" s="519" t="s">
        <v>2292</v>
      </c>
      <c r="B6745" s="222">
        <v>2.2000000000000002</v>
      </c>
      <c r="C6745" s="223" t="s">
        <v>44</v>
      </c>
      <c r="D6745" s="9" t="s">
        <v>13</v>
      </c>
      <c r="E6745" s="9" t="s">
        <v>22</v>
      </c>
      <c r="F6745" s="223" t="s">
        <v>45</v>
      </c>
      <c r="G6745" s="223" t="s">
        <v>46</v>
      </c>
      <c r="H6745" s="224" t="s">
        <v>157</v>
      </c>
      <c r="I6745" s="82"/>
    </row>
    <row r="6746" spans="1:9" ht="17.25" customHeight="1">
      <c r="A6746" s="519" t="s">
        <v>2292</v>
      </c>
      <c r="B6746" s="222">
        <v>2.2000000000000002</v>
      </c>
      <c r="C6746" s="223" t="s">
        <v>44</v>
      </c>
      <c r="D6746" s="9" t="s">
        <v>13</v>
      </c>
      <c r="E6746" s="9" t="s">
        <v>22</v>
      </c>
      <c r="F6746" s="223" t="s">
        <v>45</v>
      </c>
      <c r="G6746" s="223" t="s">
        <v>46</v>
      </c>
      <c r="H6746" s="224" t="s">
        <v>157</v>
      </c>
      <c r="I6746" s="82"/>
    </row>
    <row r="6747" spans="1:9" ht="24" customHeight="1">
      <c r="A6747" s="519" t="s">
        <v>4331</v>
      </c>
      <c r="B6747" s="222">
        <v>1.66</v>
      </c>
      <c r="C6747" s="223" t="s">
        <v>44</v>
      </c>
      <c r="D6747" s="9" t="s">
        <v>13</v>
      </c>
      <c r="E6747" s="9" t="s">
        <v>22</v>
      </c>
      <c r="F6747" s="223" t="s">
        <v>45</v>
      </c>
      <c r="G6747" s="223" t="s">
        <v>46</v>
      </c>
      <c r="H6747" s="224" t="s">
        <v>157</v>
      </c>
      <c r="I6747" s="82"/>
    </row>
    <row r="6748" spans="1:9" ht="24" customHeight="1">
      <c r="A6748" s="519" t="s">
        <v>2293</v>
      </c>
      <c r="B6748" s="222">
        <v>1.5</v>
      </c>
      <c r="C6748" s="223" t="s">
        <v>44</v>
      </c>
      <c r="D6748" s="9" t="s">
        <v>13</v>
      </c>
      <c r="E6748" s="9" t="s">
        <v>22</v>
      </c>
      <c r="F6748" s="223" t="s">
        <v>45</v>
      </c>
      <c r="G6748" s="223" t="s">
        <v>46</v>
      </c>
      <c r="H6748" s="224" t="s">
        <v>157</v>
      </c>
      <c r="I6748" s="82"/>
    </row>
    <row r="6749" spans="1:9" ht="28.5" customHeight="1">
      <c r="A6749" s="525" t="s">
        <v>4332</v>
      </c>
      <c r="B6749" s="222">
        <v>1.92</v>
      </c>
      <c r="C6749" s="223" t="s">
        <v>44</v>
      </c>
      <c r="D6749" s="9" t="s">
        <v>13</v>
      </c>
      <c r="E6749" s="9" t="s">
        <v>22</v>
      </c>
      <c r="F6749" s="223" t="s">
        <v>45</v>
      </c>
      <c r="G6749" s="223" t="s">
        <v>46</v>
      </c>
      <c r="H6749" s="224" t="s">
        <v>157</v>
      </c>
      <c r="I6749" s="82"/>
    </row>
    <row r="6750" spans="1:9" ht="24.75" customHeight="1">
      <c r="A6750" s="519" t="s">
        <v>4332</v>
      </c>
      <c r="B6750" s="222">
        <v>1.92</v>
      </c>
      <c r="C6750" s="223" t="s">
        <v>44</v>
      </c>
      <c r="D6750" s="9" t="s">
        <v>13</v>
      </c>
      <c r="E6750" s="9" t="s">
        <v>22</v>
      </c>
      <c r="F6750" s="223" t="s">
        <v>45</v>
      </c>
      <c r="G6750" s="223" t="s">
        <v>46</v>
      </c>
      <c r="H6750" s="224" t="s">
        <v>157</v>
      </c>
      <c r="I6750" s="82"/>
    </row>
    <row r="6751" spans="1:9" ht="27" customHeight="1">
      <c r="A6751" s="519" t="s">
        <v>4332</v>
      </c>
      <c r="B6751" s="222">
        <v>1.92</v>
      </c>
      <c r="C6751" s="223" t="s">
        <v>44</v>
      </c>
      <c r="D6751" s="9" t="s">
        <v>13</v>
      </c>
      <c r="E6751" s="9" t="s">
        <v>22</v>
      </c>
      <c r="F6751" s="223" t="s">
        <v>45</v>
      </c>
      <c r="G6751" s="223" t="s">
        <v>46</v>
      </c>
      <c r="H6751" s="224" t="s">
        <v>157</v>
      </c>
      <c r="I6751" s="82"/>
    </row>
    <row r="6752" spans="1:9" ht="24" customHeight="1">
      <c r="A6752" s="519" t="s">
        <v>4333</v>
      </c>
      <c r="B6752" s="222">
        <v>1.76</v>
      </c>
      <c r="C6752" s="223" t="s">
        <v>44</v>
      </c>
      <c r="D6752" s="9" t="s">
        <v>13</v>
      </c>
      <c r="E6752" s="9" t="s">
        <v>22</v>
      </c>
      <c r="F6752" s="223" t="s">
        <v>45</v>
      </c>
      <c r="G6752" s="223" t="s">
        <v>46</v>
      </c>
      <c r="H6752" s="224" t="s">
        <v>157</v>
      </c>
      <c r="I6752" s="82"/>
    </row>
    <row r="6753" spans="1:9" ht="25.5" customHeight="1">
      <c r="A6753" s="519" t="s">
        <v>2294</v>
      </c>
      <c r="B6753" s="222">
        <v>1.5</v>
      </c>
      <c r="C6753" s="223" t="s">
        <v>44</v>
      </c>
      <c r="D6753" s="9" t="s">
        <v>13</v>
      </c>
      <c r="E6753" s="9" t="s">
        <v>22</v>
      </c>
      <c r="F6753" s="223" t="s">
        <v>45</v>
      </c>
      <c r="G6753" s="223" t="s">
        <v>46</v>
      </c>
      <c r="H6753" s="224" t="s">
        <v>157</v>
      </c>
      <c r="I6753" s="82"/>
    </row>
    <row r="6754" spans="1:9" ht="26.25" customHeight="1">
      <c r="A6754" s="519" t="s">
        <v>2294</v>
      </c>
      <c r="B6754" s="222">
        <v>1.34</v>
      </c>
      <c r="C6754" s="223" t="s">
        <v>44</v>
      </c>
      <c r="D6754" s="9" t="s">
        <v>13</v>
      </c>
      <c r="E6754" s="9" t="s">
        <v>22</v>
      </c>
      <c r="F6754" s="223" t="s">
        <v>45</v>
      </c>
      <c r="G6754" s="223" t="s">
        <v>46</v>
      </c>
      <c r="H6754" s="224" t="s">
        <v>157</v>
      </c>
      <c r="I6754" s="82"/>
    </row>
    <row r="6755" spans="1:9" ht="25.5" customHeight="1">
      <c r="A6755" s="519" t="s">
        <v>2294</v>
      </c>
      <c r="B6755" s="222">
        <v>1.34</v>
      </c>
      <c r="C6755" s="223" t="s">
        <v>44</v>
      </c>
      <c r="D6755" s="9" t="s">
        <v>13</v>
      </c>
      <c r="E6755" s="9" t="s">
        <v>22</v>
      </c>
      <c r="F6755" s="223" t="s">
        <v>45</v>
      </c>
      <c r="G6755" s="223" t="s">
        <v>46</v>
      </c>
      <c r="H6755" s="224" t="s">
        <v>157</v>
      </c>
      <c r="I6755" s="83">
        <f>B6738+B6740+B6741+B6743+B6749+B6750+B6751+B6752+B6753+B6755+B6748+B6739+B6742+B6744+B6745+B6746+B6747+B6754</f>
        <v>35.4</v>
      </c>
    </row>
    <row r="6756" spans="1:9" ht="27.75" customHeight="1">
      <c r="A6756" s="519" t="s">
        <v>2295</v>
      </c>
      <c r="B6756" s="222">
        <v>1.5</v>
      </c>
      <c r="C6756" s="223" t="s">
        <v>44</v>
      </c>
      <c r="D6756" s="9" t="s">
        <v>13</v>
      </c>
      <c r="E6756" s="9" t="s">
        <v>22</v>
      </c>
      <c r="F6756" s="223" t="s">
        <v>45</v>
      </c>
      <c r="G6756" s="223" t="s">
        <v>46</v>
      </c>
      <c r="H6756" s="224" t="s">
        <v>157</v>
      </c>
      <c r="I6756" s="82"/>
    </row>
    <row r="6757" spans="1:9" ht="17.25" customHeight="1">
      <c r="A6757" s="519" t="s">
        <v>2296</v>
      </c>
      <c r="B6757" s="222">
        <v>1.1299999999999999</v>
      </c>
      <c r="C6757" s="223" t="s">
        <v>44</v>
      </c>
      <c r="D6757" s="9" t="s">
        <v>13</v>
      </c>
      <c r="E6757" s="9" t="s">
        <v>22</v>
      </c>
      <c r="F6757" s="223" t="s">
        <v>45</v>
      </c>
      <c r="G6757" s="223" t="s">
        <v>46</v>
      </c>
      <c r="H6757" s="224" t="s">
        <v>157</v>
      </c>
      <c r="I6757" s="82"/>
    </row>
    <row r="6758" spans="1:9" ht="17.25" customHeight="1">
      <c r="A6758" s="519" t="s">
        <v>2297</v>
      </c>
      <c r="B6758" s="222">
        <v>1.03</v>
      </c>
      <c r="C6758" s="223" t="s">
        <v>44</v>
      </c>
      <c r="D6758" s="9" t="s">
        <v>13</v>
      </c>
      <c r="E6758" s="9" t="s">
        <v>22</v>
      </c>
      <c r="F6758" s="223" t="s">
        <v>45</v>
      </c>
      <c r="G6758" s="223" t="s">
        <v>46</v>
      </c>
      <c r="H6758" s="224" t="s">
        <v>157</v>
      </c>
      <c r="I6758" s="82"/>
    </row>
    <row r="6759" spans="1:9" ht="17.25" customHeight="1">
      <c r="A6759" s="519" t="s">
        <v>4418</v>
      </c>
      <c r="B6759" s="222">
        <v>0.83</v>
      </c>
      <c r="C6759" s="223" t="s">
        <v>44</v>
      </c>
      <c r="D6759" s="9" t="s">
        <v>13</v>
      </c>
      <c r="E6759" s="9" t="s">
        <v>22</v>
      </c>
      <c r="F6759" s="223" t="s">
        <v>45</v>
      </c>
      <c r="G6759" s="223" t="s">
        <v>46</v>
      </c>
      <c r="H6759" s="224" t="s">
        <v>157</v>
      </c>
      <c r="I6759" s="82"/>
    </row>
    <row r="6760" spans="1:9" ht="17.25" customHeight="1">
      <c r="A6760" s="519" t="s">
        <v>2298</v>
      </c>
      <c r="B6760" s="222">
        <v>1.1100000000000001</v>
      </c>
      <c r="C6760" s="223" t="s">
        <v>44</v>
      </c>
      <c r="D6760" s="9" t="s">
        <v>13</v>
      </c>
      <c r="E6760" s="9" t="s">
        <v>22</v>
      </c>
      <c r="F6760" s="223" t="s">
        <v>45</v>
      </c>
      <c r="G6760" s="223" t="s">
        <v>46</v>
      </c>
      <c r="H6760" s="224" t="s">
        <v>157</v>
      </c>
      <c r="I6760" s="82"/>
    </row>
    <row r="6761" spans="1:9" ht="17.25" customHeight="1">
      <c r="A6761" s="519" t="s">
        <v>2298</v>
      </c>
      <c r="B6761" s="222">
        <v>1.03</v>
      </c>
      <c r="C6761" s="223" t="s">
        <v>44</v>
      </c>
      <c r="D6761" s="9" t="s">
        <v>13</v>
      </c>
      <c r="E6761" s="9" t="s">
        <v>22</v>
      </c>
      <c r="F6761" s="223" t="s">
        <v>45</v>
      </c>
      <c r="G6761" s="223" t="s">
        <v>46</v>
      </c>
      <c r="H6761" s="224" t="s">
        <v>157</v>
      </c>
      <c r="I6761" s="82"/>
    </row>
    <row r="6762" spans="1:9" ht="17.25" customHeight="1">
      <c r="A6762" s="519" t="s">
        <v>4419</v>
      </c>
      <c r="B6762" s="222">
        <v>1.03</v>
      </c>
      <c r="C6762" s="223" t="s">
        <v>44</v>
      </c>
      <c r="D6762" s="9" t="s">
        <v>13</v>
      </c>
      <c r="E6762" s="9" t="s">
        <v>22</v>
      </c>
      <c r="F6762" s="223" t="s">
        <v>45</v>
      </c>
      <c r="G6762" s="223" t="s">
        <v>46</v>
      </c>
      <c r="H6762" s="224" t="s">
        <v>157</v>
      </c>
      <c r="I6762" s="82"/>
    </row>
    <row r="6763" spans="1:9" ht="17.25" customHeight="1">
      <c r="A6763" s="519" t="s">
        <v>2299</v>
      </c>
      <c r="B6763" s="222">
        <v>0.78</v>
      </c>
      <c r="C6763" s="223" t="s">
        <v>44</v>
      </c>
      <c r="D6763" s="9" t="s">
        <v>13</v>
      </c>
      <c r="E6763" s="9" t="s">
        <v>22</v>
      </c>
      <c r="F6763" s="223" t="s">
        <v>45</v>
      </c>
      <c r="G6763" s="223" t="s">
        <v>46</v>
      </c>
      <c r="H6763" s="224" t="s">
        <v>157</v>
      </c>
      <c r="I6763" s="82"/>
    </row>
    <row r="6764" spans="1:9" ht="17.25" customHeight="1">
      <c r="A6764" s="519" t="s">
        <v>2300</v>
      </c>
      <c r="B6764" s="222">
        <v>0.7</v>
      </c>
      <c r="C6764" s="223" t="s">
        <v>44</v>
      </c>
      <c r="D6764" s="9" t="s">
        <v>13</v>
      </c>
      <c r="E6764" s="9" t="s">
        <v>22</v>
      </c>
      <c r="F6764" s="223" t="s">
        <v>45</v>
      </c>
      <c r="G6764" s="223" t="s">
        <v>46</v>
      </c>
      <c r="H6764" s="224" t="s">
        <v>157</v>
      </c>
      <c r="I6764" s="82"/>
    </row>
    <row r="6765" spans="1:9" ht="24" customHeight="1">
      <c r="A6765" s="519" t="s">
        <v>4420</v>
      </c>
      <c r="B6765" s="222">
        <v>0.9</v>
      </c>
      <c r="C6765" s="223" t="s">
        <v>44</v>
      </c>
      <c r="D6765" s="9" t="s">
        <v>13</v>
      </c>
      <c r="E6765" s="9" t="s">
        <v>22</v>
      </c>
      <c r="F6765" s="223" t="s">
        <v>45</v>
      </c>
      <c r="G6765" s="223" t="s">
        <v>46</v>
      </c>
      <c r="H6765" s="224" t="s">
        <v>157</v>
      </c>
      <c r="I6765" s="82"/>
    </row>
    <row r="6766" spans="1:9" ht="24" customHeight="1">
      <c r="A6766" s="519" t="s">
        <v>4420</v>
      </c>
      <c r="B6766" s="222">
        <v>0.9</v>
      </c>
      <c r="C6766" s="223" t="s">
        <v>44</v>
      </c>
      <c r="D6766" s="9" t="s">
        <v>13</v>
      </c>
      <c r="E6766" s="9" t="s">
        <v>22</v>
      </c>
      <c r="F6766" s="223" t="s">
        <v>45</v>
      </c>
      <c r="G6766" s="223" t="s">
        <v>46</v>
      </c>
      <c r="H6766" s="224" t="s">
        <v>157</v>
      </c>
      <c r="I6766" s="82"/>
    </row>
    <row r="6767" spans="1:9" ht="24" customHeight="1">
      <c r="A6767" s="519" t="s">
        <v>4420</v>
      </c>
      <c r="B6767" s="222">
        <v>0.9</v>
      </c>
      <c r="C6767" s="223" t="s">
        <v>44</v>
      </c>
      <c r="D6767" s="9" t="s">
        <v>13</v>
      </c>
      <c r="E6767" s="9" t="s">
        <v>22</v>
      </c>
      <c r="F6767" s="223" t="s">
        <v>45</v>
      </c>
      <c r="G6767" s="223" t="s">
        <v>46</v>
      </c>
      <c r="H6767" s="224" t="s">
        <v>157</v>
      </c>
      <c r="I6767" s="82"/>
    </row>
    <row r="6768" spans="1:9" ht="24" customHeight="1">
      <c r="A6768" s="519" t="s">
        <v>4421</v>
      </c>
      <c r="B6768" s="222">
        <v>0.82</v>
      </c>
      <c r="C6768" s="223" t="s">
        <v>44</v>
      </c>
      <c r="D6768" s="9" t="s">
        <v>13</v>
      </c>
      <c r="E6768" s="9" t="s">
        <v>22</v>
      </c>
      <c r="F6768" s="223" t="s">
        <v>45</v>
      </c>
      <c r="G6768" s="223" t="s">
        <v>46</v>
      </c>
      <c r="H6768" s="224" t="s">
        <v>157</v>
      </c>
      <c r="I6768" s="82"/>
    </row>
    <row r="6769" spans="1:9" ht="24" customHeight="1">
      <c r="A6769" s="519" t="s">
        <v>2301</v>
      </c>
      <c r="B6769" s="222">
        <v>0.7</v>
      </c>
      <c r="C6769" s="223" t="s">
        <v>44</v>
      </c>
      <c r="D6769" s="9" t="s">
        <v>13</v>
      </c>
      <c r="E6769" s="9" t="s">
        <v>22</v>
      </c>
      <c r="F6769" s="223" t="s">
        <v>45</v>
      </c>
      <c r="G6769" s="223" t="s">
        <v>46</v>
      </c>
      <c r="H6769" s="224" t="s">
        <v>157</v>
      </c>
      <c r="I6769" s="82"/>
    </row>
    <row r="6770" spans="1:9" ht="24" customHeight="1">
      <c r="A6770" s="519" t="s">
        <v>2301</v>
      </c>
      <c r="B6770" s="222">
        <v>0.63</v>
      </c>
      <c r="C6770" s="223" t="s">
        <v>44</v>
      </c>
      <c r="D6770" s="9" t="s">
        <v>13</v>
      </c>
      <c r="E6770" s="9" t="s">
        <v>22</v>
      </c>
      <c r="F6770" s="223" t="s">
        <v>45</v>
      </c>
      <c r="G6770" s="223" t="s">
        <v>46</v>
      </c>
      <c r="H6770" s="224" t="s">
        <v>157</v>
      </c>
      <c r="I6770" s="82"/>
    </row>
    <row r="6771" spans="1:9" ht="24" customHeight="1">
      <c r="A6771" s="519" t="s">
        <v>2301</v>
      </c>
      <c r="B6771" s="222">
        <v>0.63</v>
      </c>
      <c r="C6771" s="223" t="s">
        <v>44</v>
      </c>
      <c r="D6771" s="9" t="s">
        <v>13</v>
      </c>
      <c r="E6771" s="9" t="s">
        <v>22</v>
      </c>
      <c r="F6771" s="223" t="s">
        <v>45</v>
      </c>
      <c r="G6771" s="223" t="s">
        <v>46</v>
      </c>
      <c r="H6771" s="224" t="s">
        <v>157</v>
      </c>
      <c r="I6771" s="83">
        <f>B6756+B6758+B6759+B6760+B6762+B6765+B6766+B6767+B6768+B6769+B6771+B6763+B6764+B6757+B6761+B6770</f>
        <v>14.620000000000001</v>
      </c>
    </row>
    <row r="6772" spans="1:9" ht="24" customHeight="1">
      <c r="A6772" s="519" t="s">
        <v>2302</v>
      </c>
      <c r="B6772" s="222">
        <v>1007.5</v>
      </c>
      <c r="C6772" s="264">
        <v>1</v>
      </c>
      <c r="D6772" s="9" t="s">
        <v>13</v>
      </c>
      <c r="E6772" s="9" t="s">
        <v>22</v>
      </c>
      <c r="F6772" s="223" t="s">
        <v>45</v>
      </c>
      <c r="G6772" s="223" t="s">
        <v>46</v>
      </c>
      <c r="H6772" s="224" t="s">
        <v>161</v>
      </c>
      <c r="I6772" s="82"/>
    </row>
    <row r="6773" spans="1:9" ht="17.25" customHeight="1">
      <c r="A6773" s="519" t="s">
        <v>2303</v>
      </c>
      <c r="B6773" s="222">
        <v>755.63</v>
      </c>
      <c r="C6773" s="264">
        <v>1</v>
      </c>
      <c r="D6773" s="9" t="s">
        <v>13</v>
      </c>
      <c r="E6773" s="9" t="s">
        <v>22</v>
      </c>
      <c r="F6773" s="223" t="s">
        <v>45</v>
      </c>
      <c r="G6773" s="223" t="s">
        <v>46</v>
      </c>
      <c r="H6773" s="224" t="s">
        <v>161</v>
      </c>
      <c r="I6773" s="82"/>
    </row>
    <row r="6774" spans="1:9" ht="17.25" customHeight="1">
      <c r="A6774" s="519" t="s">
        <v>2304</v>
      </c>
      <c r="B6774" s="222">
        <v>689.13</v>
      </c>
      <c r="C6774" s="264">
        <v>1</v>
      </c>
      <c r="D6774" s="9" t="s">
        <v>13</v>
      </c>
      <c r="E6774" s="9" t="s">
        <v>22</v>
      </c>
      <c r="F6774" s="223" t="s">
        <v>45</v>
      </c>
      <c r="G6774" s="223" t="s">
        <v>46</v>
      </c>
      <c r="H6774" s="224" t="s">
        <v>161</v>
      </c>
      <c r="I6774" s="82"/>
    </row>
    <row r="6775" spans="1:9" ht="17.25" customHeight="1">
      <c r="A6775" s="519" t="s">
        <v>4210</v>
      </c>
      <c r="B6775" s="222">
        <v>554.13</v>
      </c>
      <c r="C6775" s="264">
        <v>1</v>
      </c>
      <c r="D6775" s="9" t="s">
        <v>13</v>
      </c>
      <c r="E6775" s="9" t="s">
        <v>22</v>
      </c>
      <c r="F6775" s="223" t="s">
        <v>45</v>
      </c>
      <c r="G6775" s="223" t="s">
        <v>46</v>
      </c>
      <c r="H6775" s="224" t="s">
        <v>161</v>
      </c>
      <c r="I6775" s="82"/>
    </row>
    <row r="6776" spans="1:9" ht="17.25" customHeight="1">
      <c r="A6776" s="519" t="s">
        <v>2305</v>
      </c>
      <c r="B6776" s="222">
        <v>702.23</v>
      </c>
      <c r="C6776" s="264">
        <v>1</v>
      </c>
      <c r="D6776" s="9" t="s">
        <v>13</v>
      </c>
      <c r="E6776" s="9" t="s">
        <v>22</v>
      </c>
      <c r="F6776" s="223" t="s">
        <v>45</v>
      </c>
      <c r="G6776" s="223" t="s">
        <v>46</v>
      </c>
      <c r="H6776" s="224" t="s">
        <v>161</v>
      </c>
      <c r="I6776" s="82"/>
    </row>
    <row r="6777" spans="1:9" ht="17.25" customHeight="1">
      <c r="A6777" s="520" t="s">
        <v>4211</v>
      </c>
      <c r="B6777" s="222">
        <v>601.48</v>
      </c>
      <c r="C6777" s="264">
        <v>1</v>
      </c>
      <c r="D6777" s="9" t="s">
        <v>13</v>
      </c>
      <c r="E6777" s="9" t="s">
        <v>22</v>
      </c>
      <c r="F6777" s="223" t="s">
        <v>45</v>
      </c>
      <c r="G6777" s="223" t="s">
        <v>46</v>
      </c>
      <c r="H6777" s="224" t="s">
        <v>161</v>
      </c>
      <c r="I6777" s="82"/>
    </row>
    <row r="6778" spans="1:9" ht="17.25" customHeight="1">
      <c r="A6778" s="520" t="s">
        <v>2306</v>
      </c>
      <c r="B6778" s="222">
        <v>747.57</v>
      </c>
      <c r="C6778" s="264">
        <v>1</v>
      </c>
      <c r="D6778" s="9" t="s">
        <v>13</v>
      </c>
      <c r="E6778" s="9" t="s">
        <v>22</v>
      </c>
      <c r="F6778" s="223" t="s">
        <v>45</v>
      </c>
      <c r="G6778" s="223" t="s">
        <v>46</v>
      </c>
      <c r="H6778" s="224" t="s">
        <v>161</v>
      </c>
      <c r="I6778" s="82"/>
    </row>
    <row r="6779" spans="1:9" ht="17.25" customHeight="1">
      <c r="A6779" s="520" t="s">
        <v>2306</v>
      </c>
      <c r="B6779" s="222">
        <v>689.13</v>
      </c>
      <c r="C6779" s="264">
        <v>1</v>
      </c>
      <c r="D6779" s="9" t="s">
        <v>13</v>
      </c>
      <c r="E6779" s="9" t="s">
        <v>22</v>
      </c>
      <c r="F6779" s="223" t="s">
        <v>45</v>
      </c>
      <c r="G6779" s="223" t="s">
        <v>46</v>
      </c>
      <c r="H6779" s="224" t="s">
        <v>161</v>
      </c>
      <c r="I6779" s="82"/>
    </row>
    <row r="6780" spans="1:9" ht="17.25" customHeight="1">
      <c r="A6780" s="520" t="s">
        <v>2306</v>
      </c>
      <c r="B6780" s="222">
        <v>689.13</v>
      </c>
      <c r="C6780" s="264">
        <v>1</v>
      </c>
      <c r="D6780" s="9" t="s">
        <v>13</v>
      </c>
      <c r="E6780" s="9" t="s">
        <v>22</v>
      </c>
      <c r="F6780" s="223" t="s">
        <v>45</v>
      </c>
      <c r="G6780" s="223" t="s">
        <v>46</v>
      </c>
      <c r="H6780" s="224" t="s">
        <v>161</v>
      </c>
      <c r="I6780" s="82"/>
    </row>
    <row r="6781" spans="1:9" ht="17.25" customHeight="1">
      <c r="A6781" s="520" t="s">
        <v>2307</v>
      </c>
      <c r="B6781" s="222">
        <v>520.88</v>
      </c>
      <c r="C6781" s="264">
        <v>1</v>
      </c>
      <c r="D6781" s="9" t="s">
        <v>13</v>
      </c>
      <c r="E6781" s="9" t="s">
        <v>22</v>
      </c>
      <c r="F6781" s="223" t="s">
        <v>45</v>
      </c>
      <c r="G6781" s="223" t="s">
        <v>46</v>
      </c>
      <c r="H6781" s="224" t="s">
        <v>161</v>
      </c>
      <c r="I6781" s="82"/>
    </row>
    <row r="6782" spans="1:9" ht="17.25" customHeight="1">
      <c r="A6782" s="520" t="s">
        <v>2308</v>
      </c>
      <c r="B6782" s="222">
        <v>470.5</v>
      </c>
      <c r="C6782" s="264">
        <v>1</v>
      </c>
      <c r="D6782" s="9" t="s">
        <v>13</v>
      </c>
      <c r="E6782" s="9" t="s">
        <v>22</v>
      </c>
      <c r="F6782" s="223" t="s">
        <v>45</v>
      </c>
      <c r="G6782" s="223" t="s">
        <v>46</v>
      </c>
      <c r="H6782" s="224" t="s">
        <v>161</v>
      </c>
      <c r="I6782" s="82"/>
    </row>
    <row r="6783" spans="1:9" ht="17.25" customHeight="1">
      <c r="A6783" s="519" t="s">
        <v>2000</v>
      </c>
      <c r="B6783" s="222">
        <v>601.48</v>
      </c>
      <c r="C6783" s="264">
        <v>1</v>
      </c>
      <c r="D6783" s="9" t="s">
        <v>13</v>
      </c>
      <c r="E6783" s="9" t="s">
        <v>22</v>
      </c>
      <c r="F6783" s="223" t="s">
        <v>45</v>
      </c>
      <c r="G6783" s="223" t="s">
        <v>46</v>
      </c>
      <c r="H6783" s="224" t="s">
        <v>161</v>
      </c>
      <c r="I6783" s="82"/>
    </row>
    <row r="6784" spans="1:9" ht="17.25" customHeight="1">
      <c r="A6784" s="519" t="s">
        <v>2000</v>
      </c>
      <c r="B6784" s="222">
        <v>601.48</v>
      </c>
      <c r="C6784" s="264">
        <v>1</v>
      </c>
      <c r="D6784" s="9" t="s">
        <v>13</v>
      </c>
      <c r="E6784" s="9" t="s">
        <v>22</v>
      </c>
      <c r="F6784" s="223" t="s">
        <v>45</v>
      </c>
      <c r="G6784" s="223" t="s">
        <v>46</v>
      </c>
      <c r="H6784" s="224" t="s">
        <v>161</v>
      </c>
      <c r="I6784" s="82"/>
    </row>
    <row r="6785" spans="1:9" ht="17.25" customHeight="1">
      <c r="A6785" s="519" t="s">
        <v>2000</v>
      </c>
      <c r="B6785" s="222">
        <v>601.48</v>
      </c>
      <c r="C6785" s="264">
        <v>1</v>
      </c>
      <c r="D6785" s="9" t="s">
        <v>13</v>
      </c>
      <c r="E6785" s="9" t="s">
        <v>22</v>
      </c>
      <c r="F6785" s="223" t="s">
        <v>45</v>
      </c>
      <c r="G6785" s="223" t="s">
        <v>46</v>
      </c>
      <c r="H6785" s="224" t="s">
        <v>161</v>
      </c>
      <c r="I6785" s="82"/>
    </row>
    <row r="6786" spans="1:9" ht="17.25" customHeight="1">
      <c r="A6786" s="519" t="s">
        <v>4212</v>
      </c>
      <c r="B6786" s="222">
        <v>551.1</v>
      </c>
      <c r="C6786" s="264">
        <v>1</v>
      </c>
      <c r="D6786" s="9" t="s">
        <v>13</v>
      </c>
      <c r="E6786" s="9" t="s">
        <v>22</v>
      </c>
      <c r="F6786" s="223" t="s">
        <v>45</v>
      </c>
      <c r="G6786" s="223" t="s">
        <v>46</v>
      </c>
      <c r="H6786" s="224" t="s">
        <v>161</v>
      </c>
      <c r="I6786" s="82"/>
    </row>
    <row r="6787" spans="1:9" ht="17.25" customHeight="1">
      <c r="A6787" s="519" t="s">
        <v>2001</v>
      </c>
      <c r="B6787" s="222">
        <v>470.5</v>
      </c>
      <c r="C6787" s="264">
        <v>1</v>
      </c>
      <c r="D6787" s="9" t="s">
        <v>13</v>
      </c>
      <c r="E6787" s="9" t="s">
        <v>22</v>
      </c>
      <c r="F6787" s="223" t="s">
        <v>45</v>
      </c>
      <c r="G6787" s="223" t="s">
        <v>46</v>
      </c>
      <c r="H6787" s="224" t="s">
        <v>161</v>
      </c>
      <c r="I6787" s="82"/>
    </row>
    <row r="6788" spans="1:9" ht="17.25" customHeight="1">
      <c r="A6788" s="519" t="s">
        <v>2001</v>
      </c>
      <c r="B6788" s="222">
        <v>420.13</v>
      </c>
      <c r="C6788" s="264">
        <v>1</v>
      </c>
      <c r="D6788" s="9" t="s">
        <v>13</v>
      </c>
      <c r="E6788" s="9" t="s">
        <v>22</v>
      </c>
      <c r="F6788" s="223" t="s">
        <v>45</v>
      </c>
      <c r="G6788" s="223" t="s">
        <v>46</v>
      </c>
      <c r="H6788" s="224" t="s">
        <v>161</v>
      </c>
      <c r="I6788" s="82"/>
    </row>
    <row r="6789" spans="1:9" ht="17.25" customHeight="1">
      <c r="A6789" s="519" t="s">
        <v>2001</v>
      </c>
      <c r="B6789" s="222">
        <v>420.13</v>
      </c>
      <c r="C6789" s="264">
        <v>1</v>
      </c>
      <c r="D6789" s="9" t="s">
        <v>13</v>
      </c>
      <c r="E6789" s="9" t="s">
        <v>22</v>
      </c>
      <c r="F6789" s="223" t="s">
        <v>45</v>
      </c>
      <c r="G6789" s="223" t="s">
        <v>46</v>
      </c>
      <c r="H6789" s="224" t="s">
        <v>161</v>
      </c>
      <c r="I6789" s="83">
        <f>B6772+B6774+B6775+B6776+B6777+B6780+B6782+B6783+B6784+B6785+B6786+B6789+B6779+B6781+B6773+B6778+B6787+B6788</f>
        <v>11093.609999999997</v>
      </c>
    </row>
    <row r="6790" spans="1:9" ht="24.75" customHeight="1">
      <c r="A6790" s="524" t="s">
        <v>4317</v>
      </c>
      <c r="B6790" s="222">
        <v>24.91</v>
      </c>
      <c r="C6790" s="264">
        <v>1</v>
      </c>
      <c r="D6790" s="9" t="s">
        <v>13</v>
      </c>
      <c r="E6790" s="9" t="s">
        <v>22</v>
      </c>
      <c r="F6790" s="223" t="s">
        <v>45</v>
      </c>
      <c r="G6790" s="223" t="s">
        <v>46</v>
      </c>
      <c r="H6790" s="224" t="s">
        <v>161</v>
      </c>
      <c r="I6790" s="82"/>
    </row>
    <row r="6791" spans="1:9" ht="17.25" customHeight="1">
      <c r="A6791" s="524" t="s">
        <v>2309</v>
      </c>
      <c r="B6791" s="222">
        <v>18.68</v>
      </c>
      <c r="C6791" s="264">
        <v>1</v>
      </c>
      <c r="D6791" s="9" t="s">
        <v>13</v>
      </c>
      <c r="E6791" s="9" t="s">
        <v>22</v>
      </c>
      <c r="F6791" s="223" t="s">
        <v>45</v>
      </c>
      <c r="G6791" s="223" t="s">
        <v>46</v>
      </c>
      <c r="H6791" s="224" t="s">
        <v>161</v>
      </c>
      <c r="I6791" s="82"/>
    </row>
    <row r="6792" spans="1:9" ht="17.25" customHeight="1">
      <c r="A6792" s="524" t="s">
        <v>2310</v>
      </c>
      <c r="B6792" s="222">
        <v>17.04</v>
      </c>
      <c r="C6792" s="264">
        <v>1</v>
      </c>
      <c r="D6792" s="9" t="s">
        <v>13</v>
      </c>
      <c r="E6792" s="9" t="s">
        <v>22</v>
      </c>
      <c r="F6792" s="223" t="s">
        <v>45</v>
      </c>
      <c r="G6792" s="223" t="s">
        <v>46</v>
      </c>
      <c r="H6792" s="224" t="s">
        <v>161</v>
      </c>
      <c r="I6792" s="82"/>
    </row>
    <row r="6793" spans="1:9" ht="17.25" customHeight="1">
      <c r="A6793" s="519" t="s">
        <v>4318</v>
      </c>
      <c r="B6793" s="222">
        <v>13.7</v>
      </c>
      <c r="C6793" s="264">
        <v>1</v>
      </c>
      <c r="D6793" s="9" t="s">
        <v>13</v>
      </c>
      <c r="E6793" s="9" t="s">
        <v>22</v>
      </c>
      <c r="F6793" s="223" t="s">
        <v>45</v>
      </c>
      <c r="G6793" s="223" t="s">
        <v>46</v>
      </c>
      <c r="H6793" s="224" t="s">
        <v>161</v>
      </c>
      <c r="I6793" s="82"/>
    </row>
    <row r="6794" spans="1:9" ht="17.25" customHeight="1">
      <c r="A6794" s="519" t="s">
        <v>4265</v>
      </c>
      <c r="B6794" s="222">
        <v>17.36</v>
      </c>
      <c r="C6794" s="264">
        <v>1</v>
      </c>
      <c r="D6794" s="9" t="s">
        <v>13</v>
      </c>
      <c r="E6794" s="9" t="s">
        <v>22</v>
      </c>
      <c r="F6794" s="223" t="s">
        <v>45</v>
      </c>
      <c r="G6794" s="223" t="s">
        <v>46</v>
      </c>
      <c r="H6794" s="224" t="s">
        <v>161</v>
      </c>
      <c r="I6794" s="82"/>
    </row>
    <row r="6795" spans="1:9" ht="17.25" customHeight="1">
      <c r="A6795" s="519" t="s">
        <v>4319</v>
      </c>
      <c r="B6795" s="222">
        <v>14.87</v>
      </c>
      <c r="C6795" s="264">
        <v>1</v>
      </c>
      <c r="D6795" s="9" t="s">
        <v>13</v>
      </c>
      <c r="E6795" s="9" t="s">
        <v>22</v>
      </c>
      <c r="F6795" s="223" t="s">
        <v>45</v>
      </c>
      <c r="G6795" s="223" t="s">
        <v>46</v>
      </c>
      <c r="H6795" s="224" t="s">
        <v>161</v>
      </c>
      <c r="I6795" s="82"/>
    </row>
    <row r="6796" spans="1:9" ht="17.25" customHeight="1">
      <c r="A6796" s="519" t="s">
        <v>2311</v>
      </c>
      <c r="B6796" s="222">
        <v>18.48</v>
      </c>
      <c r="C6796" s="264">
        <v>1</v>
      </c>
      <c r="D6796" s="9" t="s">
        <v>13</v>
      </c>
      <c r="E6796" s="9" t="s">
        <v>22</v>
      </c>
      <c r="F6796" s="223" t="s">
        <v>45</v>
      </c>
      <c r="G6796" s="223" t="s">
        <v>46</v>
      </c>
      <c r="H6796" s="224" t="s">
        <v>161</v>
      </c>
      <c r="I6796" s="82"/>
    </row>
    <row r="6797" spans="1:9" ht="17.25" customHeight="1">
      <c r="A6797" s="519" t="s">
        <v>2311</v>
      </c>
      <c r="B6797" s="222">
        <v>17.04</v>
      </c>
      <c r="C6797" s="264">
        <v>1</v>
      </c>
      <c r="D6797" s="9" t="s">
        <v>13</v>
      </c>
      <c r="E6797" s="9" t="s">
        <v>22</v>
      </c>
      <c r="F6797" s="223" t="s">
        <v>45</v>
      </c>
      <c r="G6797" s="223" t="s">
        <v>46</v>
      </c>
      <c r="H6797" s="224" t="s">
        <v>161</v>
      </c>
      <c r="I6797" s="82"/>
    </row>
    <row r="6798" spans="1:9" ht="17.25" customHeight="1">
      <c r="A6798" s="519" t="s">
        <v>2311</v>
      </c>
      <c r="B6798" s="222">
        <v>17.04</v>
      </c>
      <c r="C6798" s="264">
        <v>1</v>
      </c>
      <c r="D6798" s="9" t="s">
        <v>13</v>
      </c>
      <c r="E6798" s="9" t="s">
        <v>22</v>
      </c>
      <c r="F6798" s="223" t="s">
        <v>45</v>
      </c>
      <c r="G6798" s="223" t="s">
        <v>46</v>
      </c>
      <c r="H6798" s="224" t="s">
        <v>161</v>
      </c>
      <c r="I6798" s="82"/>
    </row>
    <row r="6799" spans="1:9" ht="17.25" customHeight="1">
      <c r="A6799" s="519" t="s">
        <v>4320</v>
      </c>
      <c r="B6799" s="222">
        <v>12.88</v>
      </c>
      <c r="C6799" s="264">
        <v>1</v>
      </c>
      <c r="D6799" s="9" t="s">
        <v>13</v>
      </c>
      <c r="E6799" s="9" t="s">
        <v>22</v>
      </c>
      <c r="F6799" s="223" t="s">
        <v>45</v>
      </c>
      <c r="G6799" s="223" t="s">
        <v>46</v>
      </c>
      <c r="H6799" s="224" t="s">
        <v>161</v>
      </c>
      <c r="I6799" s="82"/>
    </row>
    <row r="6800" spans="1:9" ht="17.25" customHeight="1">
      <c r="A6800" s="519" t="s">
        <v>2312</v>
      </c>
      <c r="B6800" s="222">
        <v>11.63</v>
      </c>
      <c r="C6800" s="264">
        <v>1</v>
      </c>
      <c r="D6800" s="9" t="s">
        <v>13</v>
      </c>
      <c r="E6800" s="9" t="s">
        <v>22</v>
      </c>
      <c r="F6800" s="223" t="s">
        <v>45</v>
      </c>
      <c r="G6800" s="223" t="s">
        <v>46</v>
      </c>
      <c r="H6800" s="224" t="s">
        <v>161</v>
      </c>
      <c r="I6800" s="82"/>
    </row>
    <row r="6801" spans="1:9" ht="25.5" customHeight="1">
      <c r="A6801" s="519" t="s">
        <v>2034</v>
      </c>
      <c r="B6801" s="222">
        <v>14.87</v>
      </c>
      <c r="C6801" s="264">
        <v>1</v>
      </c>
      <c r="D6801" s="9" t="s">
        <v>13</v>
      </c>
      <c r="E6801" s="9" t="s">
        <v>22</v>
      </c>
      <c r="F6801" s="223" t="s">
        <v>45</v>
      </c>
      <c r="G6801" s="223" t="s">
        <v>46</v>
      </c>
      <c r="H6801" s="224" t="s">
        <v>161</v>
      </c>
      <c r="I6801" s="82"/>
    </row>
    <row r="6802" spans="1:9" ht="25.5" customHeight="1">
      <c r="A6802" s="519" t="s">
        <v>2034</v>
      </c>
      <c r="B6802" s="222">
        <v>14.87</v>
      </c>
      <c r="C6802" s="264">
        <v>1</v>
      </c>
      <c r="D6802" s="9" t="s">
        <v>13</v>
      </c>
      <c r="E6802" s="9" t="s">
        <v>22</v>
      </c>
      <c r="F6802" s="223" t="s">
        <v>45</v>
      </c>
      <c r="G6802" s="223" t="s">
        <v>46</v>
      </c>
      <c r="H6802" s="224" t="s">
        <v>161</v>
      </c>
      <c r="I6802" s="82"/>
    </row>
    <row r="6803" spans="1:9" ht="25.5" customHeight="1">
      <c r="A6803" s="519" t="s">
        <v>2034</v>
      </c>
      <c r="B6803" s="222">
        <v>14.87</v>
      </c>
      <c r="C6803" s="264">
        <v>1</v>
      </c>
      <c r="D6803" s="9" t="s">
        <v>13</v>
      </c>
      <c r="E6803" s="9" t="s">
        <v>22</v>
      </c>
      <c r="F6803" s="223" t="s">
        <v>45</v>
      </c>
      <c r="G6803" s="223" t="s">
        <v>46</v>
      </c>
      <c r="H6803" s="224" t="s">
        <v>161</v>
      </c>
      <c r="I6803" s="82"/>
    </row>
    <row r="6804" spans="1:9" ht="25.5" customHeight="1">
      <c r="A6804" s="519" t="s">
        <v>4321</v>
      </c>
      <c r="B6804" s="222">
        <v>13.63</v>
      </c>
      <c r="C6804" s="264">
        <v>1</v>
      </c>
      <c r="D6804" s="9" t="s">
        <v>13</v>
      </c>
      <c r="E6804" s="9" t="s">
        <v>22</v>
      </c>
      <c r="F6804" s="223" t="s">
        <v>45</v>
      </c>
      <c r="G6804" s="223" t="s">
        <v>46</v>
      </c>
      <c r="H6804" s="224" t="s">
        <v>161</v>
      </c>
      <c r="I6804" s="82"/>
    </row>
    <row r="6805" spans="1:9" ht="25.5" customHeight="1">
      <c r="A6805" s="519" t="s">
        <v>2035</v>
      </c>
      <c r="B6805" s="222">
        <v>11.63</v>
      </c>
      <c r="C6805" s="264">
        <v>1</v>
      </c>
      <c r="D6805" s="9" t="s">
        <v>13</v>
      </c>
      <c r="E6805" s="9" t="s">
        <v>22</v>
      </c>
      <c r="F6805" s="223" t="s">
        <v>45</v>
      </c>
      <c r="G6805" s="223" t="s">
        <v>46</v>
      </c>
      <c r="H6805" s="224" t="s">
        <v>161</v>
      </c>
      <c r="I6805" s="82"/>
    </row>
    <row r="6806" spans="1:9" ht="25.5" customHeight="1">
      <c r="A6806" s="519" t="s">
        <v>2035</v>
      </c>
      <c r="B6806" s="222">
        <v>10.39</v>
      </c>
      <c r="C6806" s="264">
        <v>1</v>
      </c>
      <c r="D6806" s="9" t="s">
        <v>13</v>
      </c>
      <c r="E6806" s="9" t="s">
        <v>22</v>
      </c>
      <c r="F6806" s="223" t="s">
        <v>45</v>
      </c>
      <c r="G6806" s="223" t="s">
        <v>46</v>
      </c>
      <c r="H6806" s="224" t="s">
        <v>161</v>
      </c>
      <c r="I6806" s="82"/>
    </row>
    <row r="6807" spans="1:9" ht="25.5" customHeight="1">
      <c r="A6807" s="519" t="s">
        <v>2035</v>
      </c>
      <c r="B6807" s="222">
        <v>10.39</v>
      </c>
      <c r="C6807" s="264">
        <v>1</v>
      </c>
      <c r="D6807" s="9" t="s">
        <v>13</v>
      </c>
      <c r="E6807" s="9" t="s">
        <v>22</v>
      </c>
      <c r="F6807" s="223" t="s">
        <v>45</v>
      </c>
      <c r="G6807" s="223" t="s">
        <v>46</v>
      </c>
      <c r="H6807" s="224" t="s">
        <v>161</v>
      </c>
      <c r="I6807" s="83">
        <f>B6790+B6792+B6795+B6796+B6800+B6801+B6802+B6803+B6804+B6805+B6807+B6791+B6797+B6793+B6794+B6798+B6799+B6806</f>
        <v>274.27999999999997</v>
      </c>
    </row>
    <row r="6808" spans="1:9" ht="26.25" customHeight="1">
      <c r="A6808" s="519" t="s">
        <v>2313</v>
      </c>
      <c r="B6808" s="222">
        <v>11.63</v>
      </c>
      <c r="C6808" s="264">
        <v>1</v>
      </c>
      <c r="D6808" s="9" t="s">
        <v>13</v>
      </c>
      <c r="E6808" s="9" t="s">
        <v>22</v>
      </c>
      <c r="F6808" s="223" t="s">
        <v>45</v>
      </c>
      <c r="G6808" s="223" t="s">
        <v>46</v>
      </c>
      <c r="H6808" s="224" t="s">
        <v>161</v>
      </c>
      <c r="I6808" s="82"/>
    </row>
    <row r="6809" spans="1:9">
      <c r="A6809" s="519" t="s">
        <v>2314</v>
      </c>
      <c r="B6809" s="222">
        <v>8.7200000000000006</v>
      </c>
      <c r="C6809" s="264">
        <v>1</v>
      </c>
      <c r="D6809" s="9" t="s">
        <v>13</v>
      </c>
      <c r="E6809" s="9" t="s">
        <v>22</v>
      </c>
      <c r="F6809" s="223" t="s">
        <v>45</v>
      </c>
      <c r="G6809" s="223" t="s">
        <v>46</v>
      </c>
      <c r="H6809" s="224" t="s">
        <v>161</v>
      </c>
      <c r="I6809" s="82"/>
    </row>
    <row r="6810" spans="1:9">
      <c r="A6810" s="519" t="s">
        <v>2315</v>
      </c>
      <c r="B6810" s="222">
        <v>7.95</v>
      </c>
      <c r="C6810" s="264">
        <v>1</v>
      </c>
      <c r="D6810" s="9" t="s">
        <v>13</v>
      </c>
      <c r="E6810" s="9" t="s">
        <v>22</v>
      </c>
      <c r="F6810" s="223" t="s">
        <v>45</v>
      </c>
      <c r="G6810" s="223" t="s">
        <v>46</v>
      </c>
      <c r="H6810" s="224" t="s">
        <v>161</v>
      </c>
      <c r="I6810" s="82"/>
    </row>
    <row r="6811" spans="1:9">
      <c r="A6811" s="519" t="s">
        <v>4412</v>
      </c>
      <c r="B6811" s="222">
        <v>6.39</v>
      </c>
      <c r="C6811" s="264">
        <v>1</v>
      </c>
      <c r="D6811" s="9" t="s">
        <v>13</v>
      </c>
      <c r="E6811" s="9" t="s">
        <v>22</v>
      </c>
      <c r="F6811" s="223" t="s">
        <v>45</v>
      </c>
      <c r="G6811" s="223" t="s">
        <v>46</v>
      </c>
      <c r="H6811" s="224" t="s">
        <v>161</v>
      </c>
      <c r="I6811" s="82"/>
    </row>
    <row r="6812" spans="1:9">
      <c r="A6812" s="519" t="s">
        <v>2316</v>
      </c>
      <c r="B6812" s="222">
        <v>8.6300000000000008</v>
      </c>
      <c r="C6812" s="264">
        <v>1</v>
      </c>
      <c r="D6812" s="9" t="s">
        <v>13</v>
      </c>
      <c r="E6812" s="9" t="s">
        <v>22</v>
      </c>
      <c r="F6812" s="223" t="s">
        <v>45</v>
      </c>
      <c r="G6812" s="223" t="s">
        <v>46</v>
      </c>
      <c r="H6812" s="224" t="s">
        <v>161</v>
      </c>
      <c r="I6812" s="82"/>
    </row>
    <row r="6813" spans="1:9">
      <c r="A6813" s="519" t="s">
        <v>2316</v>
      </c>
      <c r="B6813" s="222">
        <v>7.95</v>
      </c>
      <c r="C6813" s="264">
        <v>1</v>
      </c>
      <c r="D6813" s="9" t="s">
        <v>13</v>
      </c>
      <c r="E6813" s="9" t="s">
        <v>22</v>
      </c>
      <c r="F6813" s="223" t="s">
        <v>45</v>
      </c>
      <c r="G6813" s="223" t="s">
        <v>46</v>
      </c>
      <c r="H6813" s="224" t="s">
        <v>161</v>
      </c>
      <c r="I6813" s="82"/>
    </row>
    <row r="6814" spans="1:9">
      <c r="A6814" s="519" t="s">
        <v>2316</v>
      </c>
      <c r="B6814" s="222">
        <v>7.95</v>
      </c>
      <c r="C6814" s="264">
        <v>1</v>
      </c>
      <c r="D6814" s="9" t="s">
        <v>13</v>
      </c>
      <c r="E6814" s="9" t="s">
        <v>22</v>
      </c>
      <c r="F6814" s="223" t="s">
        <v>45</v>
      </c>
      <c r="G6814" s="223" t="s">
        <v>46</v>
      </c>
      <c r="H6814" s="224" t="s">
        <v>161</v>
      </c>
      <c r="I6814" s="82"/>
    </row>
    <row r="6815" spans="1:9">
      <c r="A6815" s="519" t="s">
        <v>2317</v>
      </c>
      <c r="B6815" s="222">
        <v>6.01</v>
      </c>
      <c r="C6815" s="264">
        <v>1</v>
      </c>
      <c r="D6815" s="9" t="s">
        <v>13</v>
      </c>
      <c r="E6815" s="9" t="s">
        <v>22</v>
      </c>
      <c r="F6815" s="223" t="s">
        <v>45</v>
      </c>
      <c r="G6815" s="223" t="s">
        <v>46</v>
      </c>
      <c r="H6815" s="224" t="s">
        <v>161</v>
      </c>
      <c r="I6815" s="82"/>
    </row>
    <row r="6816" spans="1:9">
      <c r="A6816" s="519" t="s">
        <v>2318</v>
      </c>
      <c r="B6816" s="222">
        <v>5.43</v>
      </c>
      <c r="C6816" s="264">
        <v>1</v>
      </c>
      <c r="D6816" s="9" t="s">
        <v>13</v>
      </c>
      <c r="E6816" s="9" t="s">
        <v>22</v>
      </c>
      <c r="F6816" s="223" t="s">
        <v>45</v>
      </c>
      <c r="G6816" s="223" t="s">
        <v>46</v>
      </c>
      <c r="H6816" s="224" t="s">
        <v>161</v>
      </c>
      <c r="I6816" s="82"/>
    </row>
    <row r="6817" spans="1:9" ht="25.5" customHeight="1">
      <c r="A6817" s="519" t="s">
        <v>4413</v>
      </c>
      <c r="B6817" s="222">
        <v>6.94</v>
      </c>
      <c r="C6817" s="264">
        <v>1</v>
      </c>
      <c r="D6817" s="9" t="s">
        <v>13</v>
      </c>
      <c r="E6817" s="9" t="s">
        <v>22</v>
      </c>
      <c r="F6817" s="223" t="s">
        <v>45</v>
      </c>
      <c r="G6817" s="223" t="s">
        <v>46</v>
      </c>
      <c r="H6817" s="224" t="s">
        <v>161</v>
      </c>
      <c r="I6817" s="82"/>
    </row>
    <row r="6818" spans="1:9" ht="25.5" customHeight="1">
      <c r="A6818" s="519" t="s">
        <v>4413</v>
      </c>
      <c r="B6818" s="222">
        <v>6.94</v>
      </c>
      <c r="C6818" s="264">
        <v>1</v>
      </c>
      <c r="D6818" s="9" t="s">
        <v>13</v>
      </c>
      <c r="E6818" s="9" t="s">
        <v>22</v>
      </c>
      <c r="F6818" s="223" t="s">
        <v>45</v>
      </c>
      <c r="G6818" s="223" t="s">
        <v>46</v>
      </c>
      <c r="H6818" s="224" t="s">
        <v>161</v>
      </c>
      <c r="I6818" s="82"/>
    </row>
    <row r="6819" spans="1:9" ht="25.5" customHeight="1">
      <c r="A6819" s="519" t="s">
        <v>4413</v>
      </c>
      <c r="B6819" s="222">
        <v>6.94</v>
      </c>
      <c r="C6819" s="264">
        <v>1</v>
      </c>
      <c r="D6819" s="9" t="s">
        <v>13</v>
      </c>
      <c r="E6819" s="9" t="s">
        <v>22</v>
      </c>
      <c r="F6819" s="223" t="s">
        <v>45</v>
      </c>
      <c r="G6819" s="223" t="s">
        <v>46</v>
      </c>
      <c r="H6819" s="224" t="s">
        <v>161</v>
      </c>
      <c r="I6819" s="82"/>
    </row>
    <row r="6820" spans="1:9" ht="25.5" customHeight="1">
      <c r="A6820" s="519" t="s">
        <v>4414</v>
      </c>
      <c r="B6820" s="222">
        <v>6.36</v>
      </c>
      <c r="C6820" s="264">
        <v>1</v>
      </c>
      <c r="D6820" s="9" t="s">
        <v>13</v>
      </c>
      <c r="E6820" s="9" t="s">
        <v>22</v>
      </c>
      <c r="F6820" s="223" t="s">
        <v>45</v>
      </c>
      <c r="G6820" s="223" t="s">
        <v>46</v>
      </c>
      <c r="H6820" s="224" t="s">
        <v>161</v>
      </c>
      <c r="I6820" s="82"/>
    </row>
    <row r="6821" spans="1:9" ht="25.5" customHeight="1">
      <c r="A6821" s="519" t="s">
        <v>2319</v>
      </c>
      <c r="B6821" s="222">
        <v>5.43</v>
      </c>
      <c r="C6821" s="264">
        <v>1</v>
      </c>
      <c r="D6821" s="9" t="s">
        <v>13</v>
      </c>
      <c r="E6821" s="9" t="s">
        <v>22</v>
      </c>
      <c r="F6821" s="223" t="s">
        <v>45</v>
      </c>
      <c r="G6821" s="223" t="s">
        <v>46</v>
      </c>
      <c r="H6821" s="224" t="s">
        <v>161</v>
      </c>
      <c r="I6821" s="82"/>
    </row>
    <row r="6822" spans="1:9" ht="25.5" customHeight="1">
      <c r="A6822" s="519" t="s">
        <v>2319</v>
      </c>
      <c r="B6822" s="222">
        <v>4.8499999999999996</v>
      </c>
      <c r="C6822" s="264">
        <v>1</v>
      </c>
      <c r="D6822" s="9" t="s">
        <v>13</v>
      </c>
      <c r="E6822" s="9" t="s">
        <v>22</v>
      </c>
      <c r="F6822" s="223" t="s">
        <v>45</v>
      </c>
      <c r="G6822" s="223" t="s">
        <v>46</v>
      </c>
      <c r="H6822" s="224" t="s">
        <v>161</v>
      </c>
      <c r="I6822" s="82"/>
    </row>
    <row r="6823" spans="1:9" ht="25.5" customHeight="1">
      <c r="A6823" s="519" t="s">
        <v>2319</v>
      </c>
      <c r="B6823" s="222">
        <v>4.8499999999999996</v>
      </c>
      <c r="C6823" s="264">
        <v>1</v>
      </c>
      <c r="D6823" s="9" t="s">
        <v>13</v>
      </c>
      <c r="E6823" s="9" t="s">
        <v>22</v>
      </c>
      <c r="F6823" s="223" t="s">
        <v>45</v>
      </c>
      <c r="G6823" s="223" t="s">
        <v>46</v>
      </c>
      <c r="H6823" s="224" t="s">
        <v>161</v>
      </c>
      <c r="I6823" s="83">
        <f>B6808+B6810+B6811+B6812+B6815+B6817+B6818+B6819+B6820+B6821+B6823+B6814+B6816+B6809+B6813+B6822</f>
        <v>112.96999999999998</v>
      </c>
    </row>
    <row r="6824" spans="1:9" ht="24" customHeight="1">
      <c r="A6824" s="523" t="s">
        <v>4601</v>
      </c>
      <c r="B6824" s="14">
        <f>14*125</f>
        <v>1750</v>
      </c>
      <c r="C6824" s="264">
        <v>1</v>
      </c>
      <c r="D6824" s="9" t="s">
        <v>13</v>
      </c>
      <c r="E6824" s="9" t="s">
        <v>22</v>
      </c>
      <c r="F6824" s="223" t="s">
        <v>44</v>
      </c>
      <c r="G6824" s="223" t="s">
        <v>3291</v>
      </c>
      <c r="H6824" s="63" t="s">
        <v>164</v>
      </c>
      <c r="I6824" s="83">
        <f>B6824</f>
        <v>1750</v>
      </c>
    </row>
    <row r="6825" spans="1:9" ht="24.75" customHeight="1">
      <c r="A6825" s="523" t="s">
        <v>4447</v>
      </c>
      <c r="B6825" s="14">
        <f>18*60</f>
        <v>1080</v>
      </c>
      <c r="C6825" s="264">
        <v>1</v>
      </c>
      <c r="D6825" s="9" t="s">
        <v>13</v>
      </c>
      <c r="E6825" s="9" t="s">
        <v>22</v>
      </c>
      <c r="F6825" s="223" t="s">
        <v>44</v>
      </c>
      <c r="G6825" s="223" t="s">
        <v>3291</v>
      </c>
      <c r="H6825" s="63" t="s">
        <v>164</v>
      </c>
      <c r="I6825" s="83">
        <f>B6825</f>
        <v>1080</v>
      </c>
    </row>
    <row r="6826" spans="1:9" ht="19.5" customHeight="1">
      <c r="A6826" s="266" t="s">
        <v>400</v>
      </c>
      <c r="B6826" s="267">
        <v>320</v>
      </c>
      <c r="C6826" s="268">
        <v>1</v>
      </c>
      <c r="D6826" s="9" t="s">
        <v>13</v>
      </c>
      <c r="E6826" s="9" t="s">
        <v>22</v>
      </c>
      <c r="F6826" s="269" t="s">
        <v>45</v>
      </c>
      <c r="G6826" s="269" t="s">
        <v>46</v>
      </c>
      <c r="H6826" s="270">
        <v>54104</v>
      </c>
      <c r="I6826" s="82"/>
    </row>
    <row r="6827" spans="1:9" ht="17.25" customHeight="1">
      <c r="A6827" s="266" t="s">
        <v>2320</v>
      </c>
      <c r="B6827" s="267">
        <v>600</v>
      </c>
      <c r="C6827" s="268">
        <v>1</v>
      </c>
      <c r="D6827" s="9" t="s">
        <v>13</v>
      </c>
      <c r="E6827" s="9" t="s">
        <v>22</v>
      </c>
      <c r="F6827" s="269" t="s">
        <v>45</v>
      </c>
      <c r="G6827" s="269" t="s">
        <v>46</v>
      </c>
      <c r="H6827" s="270">
        <v>54104</v>
      </c>
      <c r="I6827" s="82"/>
    </row>
    <row r="6828" spans="1:9" ht="17.25" customHeight="1">
      <c r="A6828" s="266" t="s">
        <v>2321</v>
      </c>
      <c r="B6828" s="267">
        <v>300</v>
      </c>
      <c r="C6828" s="269" t="s">
        <v>44</v>
      </c>
      <c r="D6828" s="9" t="s">
        <v>13</v>
      </c>
      <c r="E6828" s="9" t="s">
        <v>22</v>
      </c>
      <c r="F6828" s="269" t="s">
        <v>45</v>
      </c>
      <c r="G6828" s="269" t="s">
        <v>46</v>
      </c>
      <c r="H6828" s="270">
        <v>54104</v>
      </c>
      <c r="I6828" s="82"/>
    </row>
    <row r="6829" spans="1:9" ht="17.25" customHeight="1">
      <c r="A6829" s="266" t="s">
        <v>2322</v>
      </c>
      <c r="B6829" s="267">
        <v>50</v>
      </c>
      <c r="C6829" s="268">
        <v>1</v>
      </c>
      <c r="D6829" s="9" t="s">
        <v>13</v>
      </c>
      <c r="E6829" s="9" t="s">
        <v>22</v>
      </c>
      <c r="F6829" s="269" t="s">
        <v>45</v>
      </c>
      <c r="G6829" s="269" t="s">
        <v>46</v>
      </c>
      <c r="H6829" s="270">
        <v>54104</v>
      </c>
      <c r="I6829" s="82"/>
    </row>
    <row r="6830" spans="1:9" ht="18" customHeight="1">
      <c r="A6830" s="266" t="s">
        <v>2323</v>
      </c>
      <c r="B6830" s="267">
        <v>100</v>
      </c>
      <c r="C6830" s="268">
        <v>1</v>
      </c>
      <c r="D6830" s="9" t="s">
        <v>13</v>
      </c>
      <c r="E6830" s="9" t="s">
        <v>22</v>
      </c>
      <c r="F6830" s="269" t="s">
        <v>45</v>
      </c>
      <c r="G6830" s="269" t="s">
        <v>46</v>
      </c>
      <c r="H6830" s="270">
        <v>54104</v>
      </c>
      <c r="I6830" s="83">
        <f>B6828+B6830+B6827+B6826+B6829</f>
        <v>1370</v>
      </c>
    </row>
    <row r="6831" spans="1:9" ht="16.5" customHeight="1">
      <c r="A6831" s="266" t="s">
        <v>2324</v>
      </c>
      <c r="B6831" s="267">
        <v>50</v>
      </c>
      <c r="C6831" s="269">
        <v>1</v>
      </c>
      <c r="D6831" s="9" t="s">
        <v>13</v>
      </c>
      <c r="E6831" s="9" t="s">
        <v>22</v>
      </c>
      <c r="F6831" s="269" t="s">
        <v>45</v>
      </c>
      <c r="G6831" s="269" t="s">
        <v>46</v>
      </c>
      <c r="H6831" s="270">
        <v>54105</v>
      </c>
      <c r="I6831" s="82"/>
    </row>
    <row r="6832" spans="1:9" ht="16.5" customHeight="1">
      <c r="A6832" s="266" t="s">
        <v>169</v>
      </c>
      <c r="B6832" s="267">
        <v>100</v>
      </c>
      <c r="C6832" s="269">
        <v>1</v>
      </c>
      <c r="D6832" s="9" t="s">
        <v>13</v>
      </c>
      <c r="E6832" s="9" t="s">
        <v>22</v>
      </c>
      <c r="F6832" s="269" t="s">
        <v>45</v>
      </c>
      <c r="G6832" s="269" t="s">
        <v>46</v>
      </c>
      <c r="H6832" s="270">
        <v>54105</v>
      </c>
      <c r="I6832" s="82"/>
    </row>
    <row r="6833" spans="1:9" ht="16.5" customHeight="1">
      <c r="A6833" s="266" t="s">
        <v>937</v>
      </c>
      <c r="B6833" s="267">
        <v>100</v>
      </c>
      <c r="C6833" s="269">
        <v>1</v>
      </c>
      <c r="D6833" s="9" t="s">
        <v>13</v>
      </c>
      <c r="E6833" s="9" t="s">
        <v>22</v>
      </c>
      <c r="F6833" s="269" t="s">
        <v>45</v>
      </c>
      <c r="G6833" s="269" t="s">
        <v>46</v>
      </c>
      <c r="H6833" s="270">
        <v>54105</v>
      </c>
      <c r="I6833" s="82"/>
    </row>
    <row r="6834" spans="1:9" ht="16.5" customHeight="1">
      <c r="A6834" s="266" t="s">
        <v>2325</v>
      </c>
      <c r="B6834" s="267">
        <v>100</v>
      </c>
      <c r="C6834" s="269">
        <v>1</v>
      </c>
      <c r="D6834" s="9" t="s">
        <v>13</v>
      </c>
      <c r="E6834" s="9" t="s">
        <v>22</v>
      </c>
      <c r="F6834" s="269" t="s">
        <v>45</v>
      </c>
      <c r="G6834" s="269" t="s">
        <v>46</v>
      </c>
      <c r="H6834" s="270">
        <v>54105</v>
      </c>
      <c r="I6834" s="82"/>
    </row>
    <row r="6835" spans="1:9" ht="16.5" customHeight="1">
      <c r="A6835" s="266" t="s">
        <v>572</v>
      </c>
      <c r="B6835" s="267">
        <v>50</v>
      </c>
      <c r="C6835" s="269">
        <v>1</v>
      </c>
      <c r="D6835" s="9" t="s">
        <v>13</v>
      </c>
      <c r="E6835" s="9" t="s">
        <v>22</v>
      </c>
      <c r="F6835" s="269" t="s">
        <v>45</v>
      </c>
      <c r="G6835" s="269" t="s">
        <v>46</v>
      </c>
      <c r="H6835" s="270">
        <v>54105</v>
      </c>
      <c r="I6835" s="82"/>
    </row>
    <row r="6836" spans="1:9" ht="16.5" customHeight="1">
      <c r="A6836" s="266" t="s">
        <v>2326</v>
      </c>
      <c r="B6836" s="267">
        <v>100</v>
      </c>
      <c r="C6836" s="269">
        <v>1</v>
      </c>
      <c r="D6836" s="9" t="s">
        <v>13</v>
      </c>
      <c r="E6836" s="9" t="s">
        <v>22</v>
      </c>
      <c r="F6836" s="269" t="s">
        <v>45</v>
      </c>
      <c r="G6836" s="269" t="s">
        <v>46</v>
      </c>
      <c r="H6836" s="270">
        <v>54105</v>
      </c>
      <c r="I6836" s="82"/>
    </row>
    <row r="6837" spans="1:9" ht="16.5" customHeight="1">
      <c r="A6837" s="266" t="s">
        <v>2327</v>
      </c>
      <c r="B6837" s="267">
        <v>100</v>
      </c>
      <c r="C6837" s="269">
        <v>1</v>
      </c>
      <c r="D6837" s="9" t="s">
        <v>13</v>
      </c>
      <c r="E6837" s="9" t="s">
        <v>22</v>
      </c>
      <c r="F6837" s="269" t="s">
        <v>45</v>
      </c>
      <c r="G6837" s="269" t="s">
        <v>46</v>
      </c>
      <c r="H6837" s="270">
        <v>54105</v>
      </c>
      <c r="I6837" s="82"/>
    </row>
    <row r="6838" spans="1:9" ht="16.5" customHeight="1">
      <c r="A6838" s="266" t="s">
        <v>2328</v>
      </c>
      <c r="B6838" s="267">
        <v>100</v>
      </c>
      <c r="C6838" s="269">
        <v>1</v>
      </c>
      <c r="D6838" s="9" t="s">
        <v>13</v>
      </c>
      <c r="E6838" s="9" t="s">
        <v>22</v>
      </c>
      <c r="F6838" s="269" t="s">
        <v>45</v>
      </c>
      <c r="G6838" s="269" t="s">
        <v>46</v>
      </c>
      <c r="H6838" s="270">
        <v>54105</v>
      </c>
      <c r="I6838" s="82"/>
    </row>
    <row r="6839" spans="1:9" ht="16.5" customHeight="1">
      <c r="A6839" s="266" t="s">
        <v>2329</v>
      </c>
      <c r="B6839" s="267">
        <v>100</v>
      </c>
      <c r="C6839" s="269">
        <v>1</v>
      </c>
      <c r="D6839" s="9" t="s">
        <v>13</v>
      </c>
      <c r="E6839" s="9" t="s">
        <v>22</v>
      </c>
      <c r="F6839" s="269" t="s">
        <v>45</v>
      </c>
      <c r="G6839" s="269" t="s">
        <v>46</v>
      </c>
      <c r="H6839" s="270">
        <v>54105</v>
      </c>
      <c r="I6839" s="82"/>
    </row>
    <row r="6840" spans="1:9" ht="16.5" customHeight="1">
      <c r="A6840" s="24" t="s">
        <v>2330</v>
      </c>
      <c r="B6840" s="267">
        <v>50</v>
      </c>
      <c r="C6840" s="269">
        <v>1</v>
      </c>
      <c r="D6840" s="9" t="s">
        <v>13</v>
      </c>
      <c r="E6840" s="9" t="s">
        <v>22</v>
      </c>
      <c r="F6840" s="269" t="s">
        <v>45</v>
      </c>
      <c r="G6840" s="269" t="s">
        <v>46</v>
      </c>
      <c r="H6840" s="270">
        <v>54105</v>
      </c>
      <c r="I6840" s="82"/>
    </row>
    <row r="6841" spans="1:9" ht="16.5" customHeight="1">
      <c r="A6841" s="266" t="s">
        <v>623</v>
      </c>
      <c r="B6841" s="267">
        <v>25</v>
      </c>
      <c r="C6841" s="269">
        <v>1</v>
      </c>
      <c r="D6841" s="9" t="s">
        <v>13</v>
      </c>
      <c r="E6841" s="9" t="s">
        <v>22</v>
      </c>
      <c r="F6841" s="269" t="s">
        <v>45</v>
      </c>
      <c r="G6841" s="269" t="s">
        <v>46</v>
      </c>
      <c r="H6841" s="270">
        <v>54105</v>
      </c>
      <c r="I6841" s="82"/>
    </row>
    <row r="6842" spans="1:9" ht="16.5" customHeight="1">
      <c r="A6842" s="266" t="s">
        <v>2331</v>
      </c>
      <c r="B6842" s="267">
        <v>50</v>
      </c>
      <c r="C6842" s="269">
        <v>1</v>
      </c>
      <c r="D6842" s="9" t="s">
        <v>13</v>
      </c>
      <c r="E6842" s="9" t="s">
        <v>22</v>
      </c>
      <c r="F6842" s="269" t="s">
        <v>45</v>
      </c>
      <c r="G6842" s="269" t="s">
        <v>46</v>
      </c>
      <c r="H6842" s="270">
        <v>54105</v>
      </c>
      <c r="I6842" s="82"/>
    </row>
    <row r="6843" spans="1:9" ht="16.5" customHeight="1">
      <c r="A6843" s="266" t="s">
        <v>2332</v>
      </c>
      <c r="B6843" s="267">
        <v>50</v>
      </c>
      <c r="C6843" s="269">
        <v>1</v>
      </c>
      <c r="D6843" s="9" t="s">
        <v>13</v>
      </c>
      <c r="E6843" s="9" t="s">
        <v>22</v>
      </c>
      <c r="F6843" s="269" t="s">
        <v>45</v>
      </c>
      <c r="G6843" s="269" t="s">
        <v>46</v>
      </c>
      <c r="H6843" s="270">
        <v>54105</v>
      </c>
      <c r="I6843" s="82"/>
    </row>
    <row r="6844" spans="1:9" ht="16.5" customHeight="1">
      <c r="A6844" s="266" t="s">
        <v>405</v>
      </c>
      <c r="B6844" s="267">
        <v>100</v>
      </c>
      <c r="C6844" s="269" t="s">
        <v>44</v>
      </c>
      <c r="D6844" s="9" t="s">
        <v>13</v>
      </c>
      <c r="E6844" s="9" t="s">
        <v>22</v>
      </c>
      <c r="F6844" s="269" t="s">
        <v>45</v>
      </c>
      <c r="G6844" s="269" t="s">
        <v>46</v>
      </c>
      <c r="H6844" s="270">
        <v>54105</v>
      </c>
      <c r="I6844" s="82"/>
    </row>
    <row r="6845" spans="1:9" ht="16.5" customHeight="1">
      <c r="A6845" s="266" t="s">
        <v>402</v>
      </c>
      <c r="B6845" s="267">
        <v>100</v>
      </c>
      <c r="C6845" s="269" t="s">
        <v>44</v>
      </c>
      <c r="D6845" s="9" t="s">
        <v>13</v>
      </c>
      <c r="E6845" s="9" t="s">
        <v>22</v>
      </c>
      <c r="F6845" s="269" t="s">
        <v>45</v>
      </c>
      <c r="G6845" s="269" t="s">
        <v>46</v>
      </c>
      <c r="H6845" s="270">
        <v>54105</v>
      </c>
      <c r="I6845" s="82"/>
    </row>
    <row r="6846" spans="1:9" ht="16.5" customHeight="1">
      <c r="A6846" s="266" t="s">
        <v>2333</v>
      </c>
      <c r="B6846" s="267">
        <v>1000</v>
      </c>
      <c r="C6846" s="269" t="s">
        <v>44</v>
      </c>
      <c r="D6846" s="9" t="s">
        <v>13</v>
      </c>
      <c r="E6846" s="9" t="s">
        <v>22</v>
      </c>
      <c r="F6846" s="269" t="s">
        <v>45</v>
      </c>
      <c r="G6846" s="269" t="s">
        <v>46</v>
      </c>
      <c r="H6846" s="270">
        <v>54105</v>
      </c>
      <c r="I6846" s="82"/>
    </row>
    <row r="6847" spans="1:9" ht="16.5" customHeight="1">
      <c r="A6847" s="266" t="s">
        <v>2334</v>
      </c>
      <c r="B6847" s="267">
        <v>25</v>
      </c>
      <c r="C6847" s="269" t="s">
        <v>44</v>
      </c>
      <c r="D6847" s="9" t="s">
        <v>13</v>
      </c>
      <c r="E6847" s="9" t="s">
        <v>22</v>
      </c>
      <c r="F6847" s="269" t="s">
        <v>45</v>
      </c>
      <c r="G6847" s="269" t="s">
        <v>46</v>
      </c>
      <c r="H6847" s="270">
        <v>54105</v>
      </c>
      <c r="I6847" s="83">
        <f>B6847+B6843+B6842+B6841+B6840+B6839+B6838+B6837+B6836+B6835+B6834+B6833+B6832+B6831+B6845+B6844+B6846</f>
        <v>2200</v>
      </c>
    </row>
    <row r="6848" spans="1:9" ht="15" customHeight="1">
      <c r="A6848" s="266" t="s">
        <v>2335</v>
      </c>
      <c r="B6848" s="267">
        <v>200</v>
      </c>
      <c r="C6848" s="269" t="s">
        <v>44</v>
      </c>
      <c r="D6848" s="9" t="s">
        <v>13</v>
      </c>
      <c r="E6848" s="9" t="s">
        <v>22</v>
      </c>
      <c r="F6848" s="269" t="s">
        <v>45</v>
      </c>
      <c r="G6848" s="269" t="s">
        <v>46</v>
      </c>
      <c r="H6848" s="270">
        <v>54106</v>
      </c>
      <c r="I6848" s="83"/>
    </row>
    <row r="6849" spans="1:9" ht="15" customHeight="1">
      <c r="A6849" s="266" t="s">
        <v>2880</v>
      </c>
      <c r="B6849" s="267">
        <v>1000</v>
      </c>
      <c r="C6849" s="269" t="s">
        <v>44</v>
      </c>
      <c r="D6849" s="9" t="s">
        <v>13</v>
      </c>
      <c r="E6849" s="9" t="s">
        <v>22</v>
      </c>
      <c r="F6849" s="269" t="s">
        <v>45</v>
      </c>
      <c r="G6849" s="269" t="s">
        <v>46</v>
      </c>
      <c r="H6849" s="270">
        <v>54106</v>
      </c>
      <c r="I6849" s="83"/>
    </row>
    <row r="6850" spans="1:9" ht="15" customHeight="1">
      <c r="A6850" s="266" t="s">
        <v>2336</v>
      </c>
      <c r="B6850" s="267">
        <v>120</v>
      </c>
      <c r="C6850" s="268">
        <v>1</v>
      </c>
      <c r="D6850" s="9" t="s">
        <v>13</v>
      </c>
      <c r="E6850" s="9" t="s">
        <v>22</v>
      </c>
      <c r="F6850" s="269" t="s">
        <v>45</v>
      </c>
      <c r="G6850" s="269" t="s">
        <v>46</v>
      </c>
      <c r="H6850" s="270">
        <v>54106</v>
      </c>
      <c r="I6850" s="83">
        <f>B6850+B6849+B6848</f>
        <v>1320</v>
      </c>
    </row>
    <row r="6851" spans="1:9" ht="15" customHeight="1">
      <c r="A6851" s="266" t="s">
        <v>2337</v>
      </c>
      <c r="B6851" s="267">
        <v>200</v>
      </c>
      <c r="C6851" s="268">
        <v>1</v>
      </c>
      <c r="D6851" s="9" t="s">
        <v>13</v>
      </c>
      <c r="E6851" s="9" t="s">
        <v>22</v>
      </c>
      <c r="F6851" s="269" t="s">
        <v>45</v>
      </c>
      <c r="G6851" s="269" t="s">
        <v>46</v>
      </c>
      <c r="H6851" s="270">
        <v>54107</v>
      </c>
      <c r="I6851" s="82"/>
    </row>
    <row r="6852" spans="1:9" ht="15" customHeight="1">
      <c r="A6852" s="24" t="s">
        <v>2338</v>
      </c>
      <c r="B6852" s="267">
        <v>200</v>
      </c>
      <c r="C6852" s="268">
        <v>1</v>
      </c>
      <c r="D6852" s="9" t="s">
        <v>13</v>
      </c>
      <c r="E6852" s="9" t="s">
        <v>22</v>
      </c>
      <c r="F6852" s="269" t="s">
        <v>45</v>
      </c>
      <c r="G6852" s="269" t="s">
        <v>46</v>
      </c>
      <c r="H6852" s="270">
        <v>54107</v>
      </c>
      <c r="I6852" s="82"/>
    </row>
    <row r="6853" spans="1:9" ht="15" customHeight="1">
      <c r="A6853" s="266" t="s">
        <v>2339</v>
      </c>
      <c r="B6853" s="267">
        <v>200</v>
      </c>
      <c r="C6853" s="268">
        <v>1</v>
      </c>
      <c r="D6853" s="9" t="s">
        <v>13</v>
      </c>
      <c r="E6853" s="9" t="s">
        <v>22</v>
      </c>
      <c r="F6853" s="269" t="s">
        <v>45</v>
      </c>
      <c r="G6853" s="269" t="s">
        <v>46</v>
      </c>
      <c r="H6853" s="270">
        <v>54107</v>
      </c>
      <c r="I6853" s="82"/>
    </row>
    <row r="6854" spans="1:9" ht="15" customHeight="1">
      <c r="A6854" s="266" t="s">
        <v>2340</v>
      </c>
      <c r="B6854" s="267">
        <v>50</v>
      </c>
      <c r="C6854" s="268">
        <v>1</v>
      </c>
      <c r="D6854" s="9" t="s">
        <v>13</v>
      </c>
      <c r="E6854" s="9" t="s">
        <v>22</v>
      </c>
      <c r="F6854" s="269" t="s">
        <v>45</v>
      </c>
      <c r="G6854" s="269" t="s">
        <v>46</v>
      </c>
      <c r="H6854" s="270">
        <v>54107</v>
      </c>
      <c r="I6854" s="82"/>
    </row>
    <row r="6855" spans="1:9" ht="15" customHeight="1">
      <c r="A6855" s="266" t="s">
        <v>2341</v>
      </c>
      <c r="B6855" s="267">
        <v>75</v>
      </c>
      <c r="C6855" s="268">
        <v>1</v>
      </c>
      <c r="D6855" s="9" t="s">
        <v>13</v>
      </c>
      <c r="E6855" s="9" t="s">
        <v>22</v>
      </c>
      <c r="F6855" s="269" t="s">
        <v>45</v>
      </c>
      <c r="G6855" s="269" t="s">
        <v>46</v>
      </c>
      <c r="H6855" s="270">
        <v>54107</v>
      </c>
      <c r="I6855" s="82"/>
    </row>
    <row r="6856" spans="1:9" ht="15" customHeight="1">
      <c r="A6856" s="266" t="s">
        <v>2342</v>
      </c>
      <c r="B6856" s="267">
        <v>50</v>
      </c>
      <c r="C6856" s="268">
        <v>1</v>
      </c>
      <c r="D6856" s="9" t="s">
        <v>13</v>
      </c>
      <c r="E6856" s="9" t="s">
        <v>22</v>
      </c>
      <c r="F6856" s="269" t="s">
        <v>45</v>
      </c>
      <c r="G6856" s="269" t="s">
        <v>46</v>
      </c>
      <c r="H6856" s="270">
        <v>54107</v>
      </c>
      <c r="I6856" s="82"/>
    </row>
    <row r="6857" spans="1:9" ht="15" customHeight="1">
      <c r="A6857" s="266" t="s">
        <v>2343</v>
      </c>
      <c r="B6857" s="267">
        <v>15</v>
      </c>
      <c r="C6857" s="268">
        <v>1</v>
      </c>
      <c r="D6857" s="9" t="s">
        <v>13</v>
      </c>
      <c r="E6857" s="9" t="s">
        <v>22</v>
      </c>
      <c r="F6857" s="269" t="s">
        <v>45</v>
      </c>
      <c r="G6857" s="269" t="s">
        <v>46</v>
      </c>
      <c r="H6857" s="270">
        <v>54107</v>
      </c>
      <c r="I6857" s="82"/>
    </row>
    <row r="6858" spans="1:9" ht="15" customHeight="1">
      <c r="A6858" s="266" t="s">
        <v>2344</v>
      </c>
      <c r="B6858" s="267">
        <v>100</v>
      </c>
      <c r="C6858" s="268">
        <v>1</v>
      </c>
      <c r="D6858" s="9" t="s">
        <v>13</v>
      </c>
      <c r="E6858" s="9" t="s">
        <v>22</v>
      </c>
      <c r="F6858" s="269" t="s">
        <v>45</v>
      </c>
      <c r="G6858" s="269" t="s">
        <v>46</v>
      </c>
      <c r="H6858" s="270">
        <v>54107</v>
      </c>
      <c r="I6858" s="82"/>
    </row>
    <row r="6859" spans="1:9" ht="15" customHeight="1">
      <c r="A6859" s="266" t="s">
        <v>2345</v>
      </c>
      <c r="B6859" s="267">
        <v>15</v>
      </c>
      <c r="C6859" s="268">
        <v>1</v>
      </c>
      <c r="D6859" s="9" t="s">
        <v>13</v>
      </c>
      <c r="E6859" s="9" t="s">
        <v>22</v>
      </c>
      <c r="F6859" s="269" t="s">
        <v>45</v>
      </c>
      <c r="G6859" s="269" t="s">
        <v>46</v>
      </c>
      <c r="H6859" s="270">
        <v>54107</v>
      </c>
      <c r="I6859" s="82"/>
    </row>
    <row r="6860" spans="1:9" ht="15" customHeight="1">
      <c r="A6860" s="24" t="s">
        <v>2346</v>
      </c>
      <c r="B6860" s="267">
        <v>30</v>
      </c>
      <c r="C6860" s="268">
        <v>1</v>
      </c>
      <c r="D6860" s="9" t="s">
        <v>13</v>
      </c>
      <c r="E6860" s="9" t="s">
        <v>22</v>
      </c>
      <c r="F6860" s="269" t="s">
        <v>45</v>
      </c>
      <c r="G6860" s="269" t="s">
        <v>46</v>
      </c>
      <c r="H6860" s="270">
        <v>54107</v>
      </c>
      <c r="I6860" s="82"/>
    </row>
    <row r="6861" spans="1:9" ht="15" customHeight="1">
      <c r="A6861" s="266" t="s">
        <v>2347</v>
      </c>
      <c r="B6861" s="267">
        <v>30</v>
      </c>
      <c r="C6861" s="268">
        <v>1</v>
      </c>
      <c r="D6861" s="9" t="s">
        <v>13</v>
      </c>
      <c r="E6861" s="9" t="s">
        <v>22</v>
      </c>
      <c r="F6861" s="269" t="s">
        <v>45</v>
      </c>
      <c r="G6861" s="269" t="s">
        <v>46</v>
      </c>
      <c r="H6861" s="270">
        <v>54107</v>
      </c>
      <c r="I6861" s="82"/>
    </row>
    <row r="6862" spans="1:9" ht="15" customHeight="1">
      <c r="A6862" s="266" t="s">
        <v>2348</v>
      </c>
      <c r="B6862" s="267">
        <v>40</v>
      </c>
      <c r="C6862" s="268">
        <v>1</v>
      </c>
      <c r="D6862" s="9" t="s">
        <v>13</v>
      </c>
      <c r="E6862" s="9" t="s">
        <v>22</v>
      </c>
      <c r="F6862" s="269" t="s">
        <v>45</v>
      </c>
      <c r="G6862" s="269" t="s">
        <v>46</v>
      </c>
      <c r="H6862" s="270">
        <v>54107</v>
      </c>
      <c r="I6862" s="82"/>
    </row>
    <row r="6863" spans="1:9" ht="15" customHeight="1">
      <c r="A6863" s="266" t="s">
        <v>2349</v>
      </c>
      <c r="B6863" s="267">
        <v>50</v>
      </c>
      <c r="C6863" s="269" t="s">
        <v>44</v>
      </c>
      <c r="D6863" s="9" t="s">
        <v>13</v>
      </c>
      <c r="E6863" s="9" t="s">
        <v>22</v>
      </c>
      <c r="F6863" s="269" t="s">
        <v>45</v>
      </c>
      <c r="G6863" s="269" t="s">
        <v>46</v>
      </c>
      <c r="H6863" s="270">
        <v>54107</v>
      </c>
      <c r="I6863" s="82"/>
    </row>
    <row r="6864" spans="1:9" ht="15" customHeight="1">
      <c r="A6864" s="266" t="s">
        <v>2350</v>
      </c>
      <c r="B6864" s="267">
        <v>10</v>
      </c>
      <c r="C6864" s="269" t="s">
        <v>44</v>
      </c>
      <c r="D6864" s="9" t="s">
        <v>13</v>
      </c>
      <c r="E6864" s="9" t="s">
        <v>22</v>
      </c>
      <c r="F6864" s="269" t="s">
        <v>45</v>
      </c>
      <c r="G6864" s="269" t="s">
        <v>46</v>
      </c>
      <c r="H6864" s="270">
        <v>54107</v>
      </c>
      <c r="I6864" s="82"/>
    </row>
    <row r="6865" spans="1:10" ht="15" customHeight="1">
      <c r="A6865" s="266" t="s">
        <v>900</v>
      </c>
      <c r="B6865" s="267">
        <v>30</v>
      </c>
      <c r="C6865" s="269" t="s">
        <v>44</v>
      </c>
      <c r="D6865" s="9" t="s">
        <v>13</v>
      </c>
      <c r="E6865" s="9" t="s">
        <v>22</v>
      </c>
      <c r="F6865" s="269" t="s">
        <v>45</v>
      </c>
      <c r="G6865" s="269" t="s">
        <v>46</v>
      </c>
      <c r="H6865" s="270">
        <v>54107</v>
      </c>
      <c r="I6865" s="82"/>
    </row>
    <row r="6866" spans="1:10" ht="15" customHeight="1">
      <c r="A6866" s="266" t="s">
        <v>2351</v>
      </c>
      <c r="B6866" s="267">
        <v>200</v>
      </c>
      <c r="C6866" s="269" t="s">
        <v>44</v>
      </c>
      <c r="D6866" s="9" t="s">
        <v>13</v>
      </c>
      <c r="E6866" s="9" t="s">
        <v>22</v>
      </c>
      <c r="F6866" s="269" t="s">
        <v>45</v>
      </c>
      <c r="G6866" s="269" t="s">
        <v>46</v>
      </c>
      <c r="H6866" s="270">
        <v>54107</v>
      </c>
      <c r="I6866" s="82"/>
    </row>
    <row r="6867" spans="1:10" ht="15" customHeight="1">
      <c r="A6867" s="266" t="s">
        <v>2352</v>
      </c>
      <c r="B6867" s="267">
        <v>400</v>
      </c>
      <c r="C6867" s="269" t="s">
        <v>44</v>
      </c>
      <c r="D6867" s="9" t="s">
        <v>13</v>
      </c>
      <c r="E6867" s="9" t="s">
        <v>22</v>
      </c>
      <c r="F6867" s="269" t="s">
        <v>45</v>
      </c>
      <c r="G6867" s="269" t="s">
        <v>46</v>
      </c>
      <c r="H6867" s="270">
        <v>54107</v>
      </c>
      <c r="I6867" s="82"/>
    </row>
    <row r="6868" spans="1:10" ht="15" customHeight="1">
      <c r="A6868" s="266" t="s">
        <v>2353</v>
      </c>
      <c r="B6868" s="267">
        <v>150</v>
      </c>
      <c r="C6868" s="269" t="s">
        <v>44</v>
      </c>
      <c r="D6868" s="9" t="s">
        <v>13</v>
      </c>
      <c r="E6868" s="9" t="s">
        <v>22</v>
      </c>
      <c r="F6868" s="269" t="s">
        <v>45</v>
      </c>
      <c r="G6868" s="269" t="s">
        <v>46</v>
      </c>
      <c r="H6868" s="270">
        <v>54107</v>
      </c>
      <c r="I6868" s="82"/>
    </row>
    <row r="6869" spans="1:10" ht="15" customHeight="1">
      <c r="A6869" s="266" t="s">
        <v>2354</v>
      </c>
      <c r="B6869" s="267">
        <v>30</v>
      </c>
      <c r="C6869" s="269" t="s">
        <v>44</v>
      </c>
      <c r="D6869" s="9" t="s">
        <v>13</v>
      </c>
      <c r="E6869" s="9" t="s">
        <v>22</v>
      </c>
      <c r="F6869" s="269" t="s">
        <v>45</v>
      </c>
      <c r="G6869" s="269" t="s">
        <v>46</v>
      </c>
      <c r="H6869" s="270">
        <v>54107</v>
      </c>
      <c r="I6869" s="82"/>
      <c r="J6869" s="436">
        <f>B6983-I6983</f>
        <v>-3.3333059400320053E-4</v>
      </c>
    </row>
    <row r="6870" spans="1:10" ht="15" customHeight="1">
      <c r="A6870" s="266" t="s">
        <v>2355</v>
      </c>
      <c r="B6870" s="267">
        <v>150</v>
      </c>
      <c r="C6870" s="269" t="s">
        <v>44</v>
      </c>
      <c r="D6870" s="9" t="s">
        <v>13</v>
      </c>
      <c r="E6870" s="9" t="s">
        <v>22</v>
      </c>
      <c r="F6870" s="269" t="s">
        <v>45</v>
      </c>
      <c r="G6870" s="269" t="s">
        <v>46</v>
      </c>
      <c r="H6870" s="270">
        <v>54107</v>
      </c>
      <c r="I6870" s="82"/>
      <c r="J6870" s="436">
        <f>B6984-I6984</f>
        <v>0</v>
      </c>
    </row>
    <row r="6871" spans="1:10" ht="15" customHeight="1">
      <c r="A6871" s="266" t="s">
        <v>2356</v>
      </c>
      <c r="B6871" s="267">
        <v>50</v>
      </c>
      <c r="C6871" s="269" t="s">
        <v>44</v>
      </c>
      <c r="D6871" s="9" t="s">
        <v>13</v>
      </c>
      <c r="E6871" s="9" t="s">
        <v>22</v>
      </c>
      <c r="F6871" s="269" t="s">
        <v>45</v>
      </c>
      <c r="G6871" s="269" t="s">
        <v>46</v>
      </c>
      <c r="H6871" s="270">
        <v>54107</v>
      </c>
      <c r="I6871" s="83">
        <f>B6871+B6867+B6866+B6865+B6864+B6863+B6862+B6861+B6860+B6859+B6858+B6857+B6856+B6855+B6854+B6853+B6852+B6851+B6868+B6869+B6870</f>
        <v>2075</v>
      </c>
    </row>
    <row r="6872" spans="1:10">
      <c r="A6872" s="24" t="s">
        <v>2357</v>
      </c>
      <c r="B6872" s="267">
        <v>600</v>
      </c>
      <c r="C6872" s="268">
        <v>1</v>
      </c>
      <c r="D6872" s="9" t="s">
        <v>13</v>
      </c>
      <c r="E6872" s="9" t="s">
        <v>22</v>
      </c>
      <c r="F6872" s="269" t="s">
        <v>45</v>
      </c>
      <c r="G6872" s="269" t="s">
        <v>46</v>
      </c>
      <c r="H6872" s="270">
        <v>54109</v>
      </c>
      <c r="I6872" s="83">
        <f>B6872</f>
        <v>600</v>
      </c>
    </row>
    <row r="6873" spans="1:10">
      <c r="A6873" s="266" t="s">
        <v>2358</v>
      </c>
      <c r="B6873" s="267">
        <v>40</v>
      </c>
      <c r="C6873" s="268">
        <v>1</v>
      </c>
      <c r="D6873" s="9" t="s">
        <v>13</v>
      </c>
      <c r="E6873" s="9" t="s">
        <v>22</v>
      </c>
      <c r="F6873" s="269" t="s">
        <v>45</v>
      </c>
      <c r="G6873" s="269" t="s">
        <v>46</v>
      </c>
      <c r="H6873" s="270">
        <v>54110</v>
      </c>
      <c r="I6873" s="82"/>
    </row>
    <row r="6874" spans="1:10">
      <c r="A6874" s="266" t="s">
        <v>849</v>
      </c>
      <c r="B6874" s="267">
        <v>1000</v>
      </c>
      <c r="C6874" s="268">
        <v>1</v>
      </c>
      <c r="D6874" s="9" t="s">
        <v>13</v>
      </c>
      <c r="E6874" s="9" t="s">
        <v>22</v>
      </c>
      <c r="F6874" s="269" t="s">
        <v>45</v>
      </c>
      <c r="G6874" s="269" t="s">
        <v>46</v>
      </c>
      <c r="H6874" s="270">
        <v>54110</v>
      </c>
      <c r="I6874" s="82"/>
    </row>
    <row r="6875" spans="1:10">
      <c r="A6875" s="266" t="s">
        <v>2359</v>
      </c>
      <c r="B6875" s="267">
        <v>40</v>
      </c>
      <c r="C6875" s="268">
        <v>1</v>
      </c>
      <c r="D6875" s="9" t="s">
        <v>13</v>
      </c>
      <c r="E6875" s="9" t="s">
        <v>22</v>
      </c>
      <c r="F6875" s="269" t="s">
        <v>45</v>
      </c>
      <c r="G6875" s="269" t="s">
        <v>46</v>
      </c>
      <c r="H6875" s="270">
        <v>54110</v>
      </c>
      <c r="I6875" s="83">
        <f>B6875+B6874+B6873</f>
        <v>1080</v>
      </c>
    </row>
    <row r="6876" spans="1:10">
      <c r="A6876" s="266" t="s">
        <v>2360</v>
      </c>
      <c r="B6876" s="267">
        <v>250</v>
      </c>
      <c r="C6876" s="268">
        <v>1</v>
      </c>
      <c r="D6876" s="9" t="s">
        <v>13</v>
      </c>
      <c r="E6876" s="9" t="s">
        <v>22</v>
      </c>
      <c r="F6876" s="269" t="s">
        <v>45</v>
      </c>
      <c r="G6876" s="269" t="s">
        <v>46</v>
      </c>
      <c r="H6876" s="270">
        <v>54111</v>
      </c>
      <c r="I6876" s="83"/>
      <c r="J6876" s="436">
        <f>B6991-I6991</f>
        <v>4.0000006556510925E-3</v>
      </c>
    </row>
    <row r="6877" spans="1:10">
      <c r="A6877" s="266" t="s">
        <v>2361</v>
      </c>
      <c r="B6877" s="267">
        <v>300</v>
      </c>
      <c r="C6877" s="268">
        <v>1</v>
      </c>
      <c r="D6877" s="9" t="s">
        <v>13</v>
      </c>
      <c r="E6877" s="9" t="s">
        <v>22</v>
      </c>
      <c r="F6877" s="269" t="s">
        <v>45</v>
      </c>
      <c r="G6877" s="269" t="s">
        <v>46</v>
      </c>
      <c r="H6877" s="270">
        <v>54111</v>
      </c>
      <c r="I6877" s="83"/>
    </row>
    <row r="6878" spans="1:10">
      <c r="A6878" s="266" t="s">
        <v>2120</v>
      </c>
      <c r="B6878" s="267">
        <v>250</v>
      </c>
      <c r="C6878" s="268">
        <v>1</v>
      </c>
      <c r="D6878" s="9" t="s">
        <v>13</v>
      </c>
      <c r="E6878" s="9" t="s">
        <v>22</v>
      </c>
      <c r="F6878" s="269" t="s">
        <v>45</v>
      </c>
      <c r="G6878" s="269" t="s">
        <v>46</v>
      </c>
      <c r="H6878" s="270">
        <v>54111</v>
      </c>
      <c r="I6878" s="82"/>
    </row>
    <row r="6879" spans="1:10">
      <c r="A6879" s="266" t="s">
        <v>2118</v>
      </c>
      <c r="B6879" s="267">
        <v>75</v>
      </c>
      <c r="C6879" s="268">
        <v>1</v>
      </c>
      <c r="D6879" s="9" t="s">
        <v>13</v>
      </c>
      <c r="E6879" s="9" t="s">
        <v>22</v>
      </c>
      <c r="F6879" s="269" t="s">
        <v>45</v>
      </c>
      <c r="G6879" s="269" t="s">
        <v>46</v>
      </c>
      <c r="H6879" s="270">
        <v>54111</v>
      </c>
      <c r="I6879" s="82"/>
    </row>
    <row r="6880" spans="1:10">
      <c r="A6880" s="266" t="s">
        <v>2119</v>
      </c>
      <c r="B6880" s="267">
        <v>125</v>
      </c>
      <c r="C6880" s="268">
        <v>1</v>
      </c>
      <c r="D6880" s="9" t="s">
        <v>13</v>
      </c>
      <c r="E6880" s="9" t="s">
        <v>22</v>
      </c>
      <c r="F6880" s="269" t="s">
        <v>45</v>
      </c>
      <c r="G6880" s="269" t="s">
        <v>46</v>
      </c>
      <c r="H6880" s="270">
        <v>54111</v>
      </c>
      <c r="I6880" s="83">
        <f>B6880+B6879+B6878+B6877+B6876</f>
        <v>1000</v>
      </c>
    </row>
    <row r="6881" spans="1:9">
      <c r="A6881" s="266" t="s">
        <v>2362</v>
      </c>
      <c r="B6881" s="267">
        <v>200</v>
      </c>
      <c r="C6881" s="268">
        <v>1</v>
      </c>
      <c r="D6881" s="9" t="s">
        <v>13</v>
      </c>
      <c r="E6881" s="9" t="s">
        <v>22</v>
      </c>
      <c r="F6881" s="269" t="s">
        <v>45</v>
      </c>
      <c r="G6881" s="269" t="s">
        <v>46</v>
      </c>
      <c r="H6881" s="270">
        <v>54112</v>
      </c>
      <c r="I6881" s="82"/>
    </row>
    <row r="6882" spans="1:9">
      <c r="A6882" s="266" t="s">
        <v>2363</v>
      </c>
      <c r="B6882" s="267">
        <v>200</v>
      </c>
      <c r="C6882" s="268">
        <v>1</v>
      </c>
      <c r="D6882" s="9" t="s">
        <v>13</v>
      </c>
      <c r="E6882" s="9" t="s">
        <v>22</v>
      </c>
      <c r="F6882" s="269" t="s">
        <v>45</v>
      </c>
      <c r="G6882" s="269" t="s">
        <v>46</v>
      </c>
      <c r="H6882" s="270">
        <v>54112</v>
      </c>
      <c r="I6882" s="82"/>
    </row>
    <row r="6883" spans="1:9">
      <c r="A6883" s="266" t="s">
        <v>2364</v>
      </c>
      <c r="B6883" s="267">
        <v>60</v>
      </c>
      <c r="C6883" s="268">
        <v>1</v>
      </c>
      <c r="D6883" s="9" t="s">
        <v>13</v>
      </c>
      <c r="E6883" s="9" t="s">
        <v>22</v>
      </c>
      <c r="F6883" s="269" t="s">
        <v>45</v>
      </c>
      <c r="G6883" s="269" t="s">
        <v>46</v>
      </c>
      <c r="H6883" s="270">
        <v>54112</v>
      </c>
      <c r="I6883" s="82"/>
    </row>
    <row r="6884" spans="1:9">
      <c r="A6884" s="266" t="s">
        <v>2365</v>
      </c>
      <c r="B6884" s="267">
        <v>700</v>
      </c>
      <c r="C6884" s="268">
        <v>1</v>
      </c>
      <c r="D6884" s="9" t="s">
        <v>13</v>
      </c>
      <c r="E6884" s="9" t="s">
        <v>22</v>
      </c>
      <c r="F6884" s="269" t="s">
        <v>45</v>
      </c>
      <c r="G6884" s="269" t="s">
        <v>46</v>
      </c>
      <c r="H6884" s="270">
        <v>54112</v>
      </c>
      <c r="I6884" s="82"/>
    </row>
    <row r="6885" spans="1:9">
      <c r="A6885" s="266" t="s">
        <v>2366</v>
      </c>
      <c r="B6885" s="267">
        <v>25</v>
      </c>
      <c r="C6885" s="268">
        <v>1</v>
      </c>
      <c r="D6885" s="9" t="s">
        <v>13</v>
      </c>
      <c r="E6885" s="9" t="s">
        <v>22</v>
      </c>
      <c r="F6885" s="269" t="s">
        <v>45</v>
      </c>
      <c r="G6885" s="269" t="s">
        <v>46</v>
      </c>
      <c r="H6885" s="270">
        <v>54112</v>
      </c>
      <c r="I6885" s="82"/>
    </row>
    <row r="6886" spans="1:9">
      <c r="A6886" s="266" t="s">
        <v>2367</v>
      </c>
      <c r="B6886" s="267">
        <v>400</v>
      </c>
      <c r="C6886" s="268">
        <v>1</v>
      </c>
      <c r="D6886" s="9" t="s">
        <v>13</v>
      </c>
      <c r="E6886" s="9" t="s">
        <v>22</v>
      </c>
      <c r="F6886" s="269" t="s">
        <v>45</v>
      </c>
      <c r="G6886" s="269" t="s">
        <v>46</v>
      </c>
      <c r="H6886" s="270">
        <v>54112</v>
      </c>
      <c r="I6886" s="82"/>
    </row>
    <row r="6887" spans="1:9">
      <c r="A6887" s="266" t="s">
        <v>2368</v>
      </c>
      <c r="B6887" s="267">
        <v>200</v>
      </c>
      <c r="C6887" s="268">
        <v>1</v>
      </c>
      <c r="D6887" s="9" t="s">
        <v>13</v>
      </c>
      <c r="E6887" s="9" t="s">
        <v>22</v>
      </c>
      <c r="F6887" s="269" t="s">
        <v>45</v>
      </c>
      <c r="G6887" s="269" t="s">
        <v>46</v>
      </c>
      <c r="H6887" s="270">
        <v>54112</v>
      </c>
      <c r="I6887" s="82"/>
    </row>
    <row r="6888" spans="1:9">
      <c r="A6888" s="266" t="s">
        <v>2369</v>
      </c>
      <c r="B6888" s="267">
        <v>25</v>
      </c>
      <c r="C6888" s="268">
        <v>1</v>
      </c>
      <c r="D6888" s="9" t="s">
        <v>13</v>
      </c>
      <c r="E6888" s="9" t="s">
        <v>22</v>
      </c>
      <c r="F6888" s="269" t="s">
        <v>45</v>
      </c>
      <c r="G6888" s="269" t="s">
        <v>46</v>
      </c>
      <c r="H6888" s="270">
        <v>54112</v>
      </c>
      <c r="I6888" s="83">
        <f>B6888+B6885+B6884+B6883+B6882+B6881+B6887+B6886</f>
        <v>1810</v>
      </c>
    </row>
    <row r="6889" spans="1:9">
      <c r="A6889" s="266" t="s">
        <v>2370</v>
      </c>
      <c r="B6889" s="267">
        <v>50</v>
      </c>
      <c r="C6889" s="269">
        <v>1</v>
      </c>
      <c r="D6889" s="9" t="s">
        <v>13</v>
      </c>
      <c r="E6889" s="9" t="s">
        <v>22</v>
      </c>
      <c r="F6889" s="269" t="s">
        <v>45</v>
      </c>
      <c r="G6889" s="269" t="s">
        <v>46</v>
      </c>
      <c r="H6889" s="270">
        <v>54114</v>
      </c>
      <c r="I6889" s="82"/>
    </row>
    <row r="6890" spans="1:9">
      <c r="A6890" s="266" t="s">
        <v>2371</v>
      </c>
      <c r="B6890" s="267">
        <v>50</v>
      </c>
      <c r="C6890" s="269">
        <v>1</v>
      </c>
      <c r="D6890" s="9" t="s">
        <v>13</v>
      </c>
      <c r="E6890" s="9" t="s">
        <v>22</v>
      </c>
      <c r="F6890" s="269" t="s">
        <v>45</v>
      </c>
      <c r="G6890" s="269" t="s">
        <v>46</v>
      </c>
      <c r="H6890" s="270">
        <v>54114</v>
      </c>
      <c r="I6890" s="82"/>
    </row>
    <row r="6891" spans="1:9">
      <c r="A6891" s="266" t="s">
        <v>318</v>
      </c>
      <c r="B6891" s="267">
        <v>10</v>
      </c>
      <c r="C6891" s="269">
        <v>1</v>
      </c>
      <c r="D6891" s="9" t="s">
        <v>13</v>
      </c>
      <c r="E6891" s="9" t="s">
        <v>22</v>
      </c>
      <c r="F6891" s="269" t="s">
        <v>45</v>
      </c>
      <c r="G6891" s="269" t="s">
        <v>46</v>
      </c>
      <c r="H6891" s="270">
        <v>54114</v>
      </c>
      <c r="I6891" s="82"/>
    </row>
    <row r="6892" spans="1:9">
      <c r="A6892" s="266" t="s">
        <v>2372</v>
      </c>
      <c r="B6892" s="267">
        <v>10</v>
      </c>
      <c r="C6892" s="269">
        <v>1</v>
      </c>
      <c r="D6892" s="9" t="s">
        <v>13</v>
      </c>
      <c r="E6892" s="9" t="s">
        <v>22</v>
      </c>
      <c r="F6892" s="269" t="s">
        <v>45</v>
      </c>
      <c r="G6892" s="269" t="s">
        <v>46</v>
      </c>
      <c r="H6892" s="270">
        <v>54114</v>
      </c>
      <c r="I6892" s="82"/>
    </row>
    <row r="6893" spans="1:9">
      <c r="A6893" s="266" t="s">
        <v>2373</v>
      </c>
      <c r="B6893" s="267">
        <v>40</v>
      </c>
      <c r="C6893" s="269">
        <v>1</v>
      </c>
      <c r="D6893" s="9" t="s">
        <v>13</v>
      </c>
      <c r="E6893" s="9" t="s">
        <v>22</v>
      </c>
      <c r="F6893" s="269" t="s">
        <v>45</v>
      </c>
      <c r="G6893" s="269" t="s">
        <v>46</v>
      </c>
      <c r="H6893" s="270">
        <v>54114</v>
      </c>
      <c r="I6893" s="82"/>
    </row>
    <row r="6894" spans="1:9">
      <c r="A6894" s="266" t="s">
        <v>2374</v>
      </c>
      <c r="B6894" s="267">
        <v>15</v>
      </c>
      <c r="C6894" s="269">
        <v>1</v>
      </c>
      <c r="D6894" s="9" t="s">
        <v>13</v>
      </c>
      <c r="E6894" s="9" t="s">
        <v>22</v>
      </c>
      <c r="F6894" s="269" t="s">
        <v>45</v>
      </c>
      <c r="G6894" s="269" t="s">
        <v>46</v>
      </c>
      <c r="H6894" s="270">
        <v>54114</v>
      </c>
      <c r="I6894" s="82"/>
    </row>
    <row r="6895" spans="1:9">
      <c r="A6895" s="266" t="s">
        <v>2375</v>
      </c>
      <c r="B6895" s="267">
        <v>10</v>
      </c>
      <c r="C6895" s="269">
        <v>1</v>
      </c>
      <c r="D6895" s="9" t="s">
        <v>13</v>
      </c>
      <c r="E6895" s="9" t="s">
        <v>22</v>
      </c>
      <c r="F6895" s="269" t="s">
        <v>45</v>
      </c>
      <c r="G6895" s="269" t="s">
        <v>46</v>
      </c>
      <c r="H6895" s="270">
        <v>54114</v>
      </c>
      <c r="I6895" s="82"/>
    </row>
    <row r="6896" spans="1:9">
      <c r="A6896" s="266" t="s">
        <v>372</v>
      </c>
      <c r="B6896" s="267">
        <v>20</v>
      </c>
      <c r="C6896" s="269">
        <v>1</v>
      </c>
      <c r="D6896" s="9" t="s">
        <v>13</v>
      </c>
      <c r="E6896" s="9" t="s">
        <v>22</v>
      </c>
      <c r="F6896" s="269" t="s">
        <v>45</v>
      </c>
      <c r="G6896" s="269" t="s">
        <v>46</v>
      </c>
      <c r="H6896" s="270">
        <v>54114</v>
      </c>
      <c r="I6896" s="82"/>
    </row>
    <row r="6897" spans="1:9">
      <c r="A6897" s="266" t="s">
        <v>2376</v>
      </c>
      <c r="B6897" s="267">
        <v>10</v>
      </c>
      <c r="C6897" s="269">
        <v>1</v>
      </c>
      <c r="D6897" s="9" t="s">
        <v>13</v>
      </c>
      <c r="E6897" s="9" t="s">
        <v>22</v>
      </c>
      <c r="F6897" s="269" t="s">
        <v>45</v>
      </c>
      <c r="G6897" s="269" t="s">
        <v>46</v>
      </c>
      <c r="H6897" s="270">
        <v>54114</v>
      </c>
      <c r="I6897" s="82"/>
    </row>
    <row r="6898" spans="1:9">
      <c r="A6898" s="266" t="s">
        <v>1682</v>
      </c>
      <c r="B6898" s="267">
        <v>25</v>
      </c>
      <c r="C6898" s="269">
        <v>1</v>
      </c>
      <c r="D6898" s="9" t="s">
        <v>13</v>
      </c>
      <c r="E6898" s="9" t="s">
        <v>22</v>
      </c>
      <c r="F6898" s="269" t="s">
        <v>45</v>
      </c>
      <c r="G6898" s="269" t="s">
        <v>46</v>
      </c>
      <c r="H6898" s="270">
        <v>54114</v>
      </c>
      <c r="I6898" s="82"/>
    </row>
    <row r="6899" spans="1:9">
      <c r="A6899" s="266" t="s">
        <v>2377</v>
      </c>
      <c r="B6899" s="267">
        <v>25</v>
      </c>
      <c r="C6899" s="269">
        <v>1</v>
      </c>
      <c r="D6899" s="9" t="s">
        <v>13</v>
      </c>
      <c r="E6899" s="9" t="s">
        <v>22</v>
      </c>
      <c r="F6899" s="269" t="s">
        <v>45</v>
      </c>
      <c r="G6899" s="269" t="s">
        <v>46</v>
      </c>
      <c r="H6899" s="270">
        <v>54114</v>
      </c>
      <c r="I6899" s="82"/>
    </row>
    <row r="6900" spans="1:9">
      <c r="A6900" s="266" t="s">
        <v>2378</v>
      </c>
      <c r="B6900" s="267">
        <v>20</v>
      </c>
      <c r="C6900" s="269">
        <v>1</v>
      </c>
      <c r="D6900" s="9" t="s">
        <v>13</v>
      </c>
      <c r="E6900" s="9" t="s">
        <v>22</v>
      </c>
      <c r="F6900" s="269" t="s">
        <v>45</v>
      </c>
      <c r="G6900" s="269" t="s">
        <v>46</v>
      </c>
      <c r="H6900" s="270">
        <v>54114</v>
      </c>
      <c r="I6900" s="82"/>
    </row>
    <row r="6901" spans="1:9">
      <c r="A6901" s="266" t="s">
        <v>2379</v>
      </c>
      <c r="B6901" s="267">
        <v>20</v>
      </c>
      <c r="C6901" s="269">
        <v>1</v>
      </c>
      <c r="D6901" s="9" t="s">
        <v>13</v>
      </c>
      <c r="E6901" s="9" t="s">
        <v>22</v>
      </c>
      <c r="F6901" s="269" t="s">
        <v>45</v>
      </c>
      <c r="G6901" s="269" t="s">
        <v>46</v>
      </c>
      <c r="H6901" s="270">
        <v>54114</v>
      </c>
      <c r="I6901" s="82"/>
    </row>
    <row r="6902" spans="1:9">
      <c r="A6902" s="266" t="s">
        <v>368</v>
      </c>
      <c r="B6902" s="267">
        <v>180</v>
      </c>
      <c r="C6902" s="269">
        <v>1</v>
      </c>
      <c r="D6902" s="9" t="s">
        <v>13</v>
      </c>
      <c r="E6902" s="9" t="s">
        <v>22</v>
      </c>
      <c r="F6902" s="269" t="s">
        <v>45</v>
      </c>
      <c r="G6902" s="269" t="s">
        <v>46</v>
      </c>
      <c r="H6902" s="270">
        <v>54114</v>
      </c>
      <c r="I6902" s="82"/>
    </row>
    <row r="6903" spans="1:9">
      <c r="A6903" s="266" t="s">
        <v>428</v>
      </c>
      <c r="B6903" s="267">
        <v>20</v>
      </c>
      <c r="C6903" s="269">
        <v>1</v>
      </c>
      <c r="D6903" s="9" t="s">
        <v>13</v>
      </c>
      <c r="E6903" s="9" t="s">
        <v>22</v>
      </c>
      <c r="F6903" s="269" t="s">
        <v>45</v>
      </c>
      <c r="G6903" s="269" t="s">
        <v>46</v>
      </c>
      <c r="H6903" s="270">
        <v>54114</v>
      </c>
      <c r="I6903" s="82"/>
    </row>
    <row r="6904" spans="1:9">
      <c r="A6904" s="266" t="s">
        <v>1267</v>
      </c>
      <c r="B6904" s="267">
        <v>15</v>
      </c>
      <c r="C6904" s="269">
        <v>1</v>
      </c>
      <c r="D6904" s="9" t="s">
        <v>13</v>
      </c>
      <c r="E6904" s="9" t="s">
        <v>22</v>
      </c>
      <c r="F6904" s="269" t="s">
        <v>45</v>
      </c>
      <c r="G6904" s="269" t="s">
        <v>46</v>
      </c>
      <c r="H6904" s="270">
        <v>54114</v>
      </c>
      <c r="I6904" s="82"/>
    </row>
    <row r="6905" spans="1:9">
      <c r="A6905" s="266" t="s">
        <v>541</v>
      </c>
      <c r="B6905" s="267">
        <v>50</v>
      </c>
      <c r="C6905" s="268">
        <v>1</v>
      </c>
      <c r="D6905" s="9" t="s">
        <v>13</v>
      </c>
      <c r="E6905" s="9" t="s">
        <v>22</v>
      </c>
      <c r="F6905" s="269" t="s">
        <v>45</v>
      </c>
      <c r="G6905" s="269" t="s">
        <v>46</v>
      </c>
      <c r="H6905" s="270">
        <v>54114</v>
      </c>
      <c r="I6905" s="82"/>
    </row>
    <row r="6906" spans="1:9">
      <c r="A6906" s="266" t="s">
        <v>1075</v>
      </c>
      <c r="B6906" s="267">
        <v>500</v>
      </c>
      <c r="C6906" s="268">
        <v>1</v>
      </c>
      <c r="D6906" s="9" t="s">
        <v>13</v>
      </c>
      <c r="E6906" s="9" t="s">
        <v>22</v>
      </c>
      <c r="F6906" s="269" t="s">
        <v>45</v>
      </c>
      <c r="G6906" s="269" t="s">
        <v>46</v>
      </c>
      <c r="H6906" s="270">
        <v>54114</v>
      </c>
      <c r="I6906" s="82"/>
    </row>
    <row r="6907" spans="1:9">
      <c r="A6907" s="266" t="s">
        <v>2380</v>
      </c>
      <c r="B6907" s="267">
        <v>15</v>
      </c>
      <c r="C6907" s="268">
        <v>1</v>
      </c>
      <c r="D6907" s="9" t="s">
        <v>13</v>
      </c>
      <c r="E6907" s="9" t="s">
        <v>22</v>
      </c>
      <c r="F6907" s="269" t="s">
        <v>45</v>
      </c>
      <c r="G6907" s="269" t="s">
        <v>46</v>
      </c>
      <c r="H6907" s="270">
        <v>54114</v>
      </c>
      <c r="I6907" s="83">
        <f>B6907+B6904+B6903+B6901+B6900+B6899+B6898+B6897+B6896+B6895+B6894+B6893+B6892+B6891+B6890+B6889+B6905+B6902+B6906</f>
        <v>1085</v>
      </c>
    </row>
    <row r="6908" spans="1:9">
      <c r="A6908" s="266" t="s">
        <v>2381</v>
      </c>
      <c r="B6908" s="267">
        <v>100</v>
      </c>
      <c r="C6908" s="269">
        <v>1</v>
      </c>
      <c r="D6908" s="9" t="s">
        <v>13</v>
      </c>
      <c r="E6908" s="9" t="s">
        <v>22</v>
      </c>
      <c r="F6908" s="269" t="s">
        <v>45</v>
      </c>
      <c r="G6908" s="269" t="s">
        <v>46</v>
      </c>
      <c r="H6908" s="270">
        <v>54115</v>
      </c>
      <c r="I6908" s="82"/>
    </row>
    <row r="6909" spans="1:9">
      <c r="A6909" s="266" t="s">
        <v>2382</v>
      </c>
      <c r="B6909" s="267">
        <v>75</v>
      </c>
      <c r="C6909" s="269">
        <v>1</v>
      </c>
      <c r="D6909" s="9" t="s">
        <v>13</v>
      </c>
      <c r="E6909" s="9" t="s">
        <v>22</v>
      </c>
      <c r="F6909" s="269" t="s">
        <v>45</v>
      </c>
      <c r="G6909" s="269" t="s">
        <v>46</v>
      </c>
      <c r="H6909" s="270">
        <v>54115</v>
      </c>
      <c r="I6909" s="82"/>
    </row>
    <row r="6910" spans="1:9">
      <c r="A6910" s="266" t="s">
        <v>2383</v>
      </c>
      <c r="B6910" s="267">
        <v>25</v>
      </c>
      <c r="C6910" s="268">
        <v>1</v>
      </c>
      <c r="D6910" s="9" t="s">
        <v>13</v>
      </c>
      <c r="E6910" s="9" t="s">
        <v>22</v>
      </c>
      <c r="F6910" s="269" t="s">
        <v>45</v>
      </c>
      <c r="G6910" s="269" t="s">
        <v>46</v>
      </c>
      <c r="H6910" s="270">
        <v>54115</v>
      </c>
      <c r="I6910" s="83">
        <f>B6910+B6909+B6908</f>
        <v>200</v>
      </c>
    </row>
    <row r="6911" spans="1:9">
      <c r="A6911" s="266" t="s">
        <v>2384</v>
      </c>
      <c r="B6911" s="267">
        <v>30</v>
      </c>
      <c r="C6911" s="268">
        <v>1</v>
      </c>
      <c r="D6911" s="9" t="s">
        <v>13</v>
      </c>
      <c r="E6911" s="9" t="s">
        <v>22</v>
      </c>
      <c r="F6911" s="269" t="s">
        <v>45</v>
      </c>
      <c r="G6911" s="269" t="s">
        <v>46</v>
      </c>
      <c r="H6911" s="270">
        <v>54118</v>
      </c>
      <c r="I6911" s="82"/>
    </row>
    <row r="6912" spans="1:9">
      <c r="A6912" s="266" t="s">
        <v>2385</v>
      </c>
      <c r="B6912" s="267">
        <v>30</v>
      </c>
      <c r="C6912" s="268">
        <v>1</v>
      </c>
      <c r="D6912" s="9" t="s">
        <v>13</v>
      </c>
      <c r="E6912" s="9" t="s">
        <v>22</v>
      </c>
      <c r="F6912" s="269" t="s">
        <v>45</v>
      </c>
      <c r="G6912" s="269" t="s">
        <v>46</v>
      </c>
      <c r="H6912" s="270">
        <v>54118</v>
      </c>
      <c r="I6912" s="82"/>
    </row>
    <row r="6913" spans="1:9">
      <c r="A6913" s="266" t="s">
        <v>2386</v>
      </c>
      <c r="B6913" s="267">
        <v>40</v>
      </c>
      <c r="C6913" s="268">
        <v>1</v>
      </c>
      <c r="D6913" s="9" t="s">
        <v>13</v>
      </c>
      <c r="E6913" s="9" t="s">
        <v>22</v>
      </c>
      <c r="F6913" s="269" t="s">
        <v>45</v>
      </c>
      <c r="G6913" s="269" t="s">
        <v>46</v>
      </c>
      <c r="H6913" s="270">
        <v>54118</v>
      </c>
      <c r="I6913" s="82"/>
    </row>
    <row r="6914" spans="1:9">
      <c r="A6914" s="266" t="s">
        <v>2387</v>
      </c>
      <c r="B6914" s="267">
        <v>600</v>
      </c>
      <c r="C6914" s="269" t="s">
        <v>44</v>
      </c>
      <c r="D6914" s="9" t="s">
        <v>13</v>
      </c>
      <c r="E6914" s="9" t="s">
        <v>22</v>
      </c>
      <c r="F6914" s="269" t="s">
        <v>45</v>
      </c>
      <c r="G6914" s="269" t="s">
        <v>46</v>
      </c>
      <c r="H6914" s="270">
        <v>54118</v>
      </c>
      <c r="I6914" s="82"/>
    </row>
    <row r="6915" spans="1:9">
      <c r="A6915" s="266" t="s">
        <v>2388</v>
      </c>
      <c r="B6915" s="267">
        <v>25</v>
      </c>
      <c r="C6915" s="268">
        <v>1</v>
      </c>
      <c r="D6915" s="9" t="s">
        <v>13</v>
      </c>
      <c r="E6915" s="9" t="s">
        <v>22</v>
      </c>
      <c r="F6915" s="269" t="s">
        <v>45</v>
      </c>
      <c r="G6915" s="269" t="s">
        <v>46</v>
      </c>
      <c r="H6915" s="270">
        <v>54118</v>
      </c>
      <c r="I6915" s="82"/>
    </row>
    <row r="6916" spans="1:9">
      <c r="A6916" s="266" t="s">
        <v>2389</v>
      </c>
      <c r="B6916" s="267">
        <v>30</v>
      </c>
      <c r="C6916" s="269" t="s">
        <v>44</v>
      </c>
      <c r="D6916" s="9" t="s">
        <v>13</v>
      </c>
      <c r="E6916" s="9" t="s">
        <v>22</v>
      </c>
      <c r="F6916" s="269" t="s">
        <v>45</v>
      </c>
      <c r="G6916" s="269" t="s">
        <v>46</v>
      </c>
      <c r="H6916" s="270">
        <v>54118</v>
      </c>
      <c r="I6916" s="82"/>
    </row>
    <row r="6917" spans="1:9">
      <c r="A6917" s="266" t="s">
        <v>2390</v>
      </c>
      <c r="B6917" s="267">
        <v>90</v>
      </c>
      <c r="C6917" s="268">
        <v>1</v>
      </c>
      <c r="D6917" s="9" t="s">
        <v>13</v>
      </c>
      <c r="E6917" s="9" t="s">
        <v>22</v>
      </c>
      <c r="F6917" s="269" t="s">
        <v>45</v>
      </c>
      <c r="G6917" s="269" t="s">
        <v>46</v>
      </c>
      <c r="H6917" s="270">
        <v>54118</v>
      </c>
      <c r="I6917" s="82"/>
    </row>
    <row r="6918" spans="1:9">
      <c r="A6918" s="266" t="s">
        <v>2391</v>
      </c>
      <c r="B6918" s="267">
        <v>20</v>
      </c>
      <c r="C6918" s="268">
        <v>1</v>
      </c>
      <c r="D6918" s="9" t="s">
        <v>13</v>
      </c>
      <c r="E6918" s="9" t="s">
        <v>22</v>
      </c>
      <c r="F6918" s="269" t="s">
        <v>45</v>
      </c>
      <c r="G6918" s="269" t="s">
        <v>46</v>
      </c>
      <c r="H6918" s="270">
        <v>54118</v>
      </c>
      <c r="I6918" s="82"/>
    </row>
    <row r="6919" spans="1:9">
      <c r="A6919" s="266" t="s">
        <v>2392</v>
      </c>
      <c r="B6919" s="267">
        <v>15</v>
      </c>
      <c r="C6919" s="268">
        <v>1</v>
      </c>
      <c r="D6919" s="9" t="s">
        <v>13</v>
      </c>
      <c r="E6919" s="9" t="s">
        <v>22</v>
      </c>
      <c r="F6919" s="269" t="s">
        <v>45</v>
      </c>
      <c r="G6919" s="269" t="s">
        <v>46</v>
      </c>
      <c r="H6919" s="270">
        <v>54118</v>
      </c>
      <c r="I6919" s="82"/>
    </row>
    <row r="6920" spans="1:9">
      <c r="A6920" s="266" t="s">
        <v>2393</v>
      </c>
      <c r="B6920" s="267">
        <v>20</v>
      </c>
      <c r="C6920" s="268">
        <v>1</v>
      </c>
      <c r="D6920" s="9" t="s">
        <v>13</v>
      </c>
      <c r="E6920" s="9" t="s">
        <v>22</v>
      </c>
      <c r="F6920" s="269" t="s">
        <v>45</v>
      </c>
      <c r="G6920" s="269" t="s">
        <v>46</v>
      </c>
      <c r="H6920" s="270">
        <v>54118</v>
      </c>
      <c r="I6920" s="82"/>
    </row>
    <row r="6921" spans="1:9">
      <c r="A6921" s="266" t="s">
        <v>2394</v>
      </c>
      <c r="B6921" s="267">
        <v>25</v>
      </c>
      <c r="C6921" s="268">
        <v>1</v>
      </c>
      <c r="D6921" s="9" t="s">
        <v>13</v>
      </c>
      <c r="E6921" s="9" t="s">
        <v>22</v>
      </c>
      <c r="F6921" s="269" t="s">
        <v>45</v>
      </c>
      <c r="G6921" s="269" t="s">
        <v>46</v>
      </c>
      <c r="H6921" s="270">
        <v>54118</v>
      </c>
      <c r="I6921" s="82"/>
    </row>
    <row r="6922" spans="1:9">
      <c r="A6922" s="266" t="s">
        <v>2395</v>
      </c>
      <c r="B6922" s="267">
        <v>25</v>
      </c>
      <c r="C6922" s="268">
        <v>1</v>
      </c>
      <c r="D6922" s="9" t="s">
        <v>13</v>
      </c>
      <c r="E6922" s="9" t="s">
        <v>22</v>
      </c>
      <c r="F6922" s="269" t="s">
        <v>45</v>
      </c>
      <c r="G6922" s="269" t="s">
        <v>46</v>
      </c>
      <c r="H6922" s="270">
        <v>54118</v>
      </c>
      <c r="I6922" s="82"/>
    </row>
    <row r="6923" spans="1:9">
      <c r="A6923" s="266" t="s">
        <v>2396</v>
      </c>
      <c r="B6923" s="267">
        <v>20</v>
      </c>
      <c r="C6923" s="268">
        <v>1</v>
      </c>
      <c r="D6923" s="9" t="s">
        <v>13</v>
      </c>
      <c r="E6923" s="9" t="s">
        <v>22</v>
      </c>
      <c r="F6923" s="269" t="s">
        <v>45</v>
      </c>
      <c r="G6923" s="269" t="s">
        <v>46</v>
      </c>
      <c r="H6923" s="270">
        <v>54118</v>
      </c>
      <c r="I6923" s="82"/>
    </row>
    <row r="6924" spans="1:9">
      <c r="A6924" s="266" t="s">
        <v>2397</v>
      </c>
      <c r="B6924" s="267">
        <v>20</v>
      </c>
      <c r="C6924" s="268">
        <v>1</v>
      </c>
      <c r="D6924" s="9" t="s">
        <v>13</v>
      </c>
      <c r="E6924" s="9" t="s">
        <v>22</v>
      </c>
      <c r="F6924" s="269" t="s">
        <v>45</v>
      </c>
      <c r="G6924" s="269" t="s">
        <v>46</v>
      </c>
      <c r="H6924" s="270">
        <v>54118</v>
      </c>
      <c r="I6924" s="82"/>
    </row>
    <row r="6925" spans="1:9">
      <c r="A6925" s="266" t="s">
        <v>2398</v>
      </c>
      <c r="B6925" s="267">
        <v>20</v>
      </c>
      <c r="C6925" s="268">
        <v>1</v>
      </c>
      <c r="D6925" s="9" t="s">
        <v>13</v>
      </c>
      <c r="E6925" s="9" t="s">
        <v>22</v>
      </c>
      <c r="F6925" s="269" t="s">
        <v>45</v>
      </c>
      <c r="G6925" s="269" t="s">
        <v>46</v>
      </c>
      <c r="H6925" s="270">
        <v>54118</v>
      </c>
      <c r="I6925" s="82"/>
    </row>
    <row r="6926" spans="1:9">
      <c r="A6926" s="266" t="s">
        <v>2399</v>
      </c>
      <c r="B6926" s="267">
        <v>50</v>
      </c>
      <c r="C6926" s="268">
        <v>1</v>
      </c>
      <c r="D6926" s="9" t="s">
        <v>13</v>
      </c>
      <c r="E6926" s="9" t="s">
        <v>22</v>
      </c>
      <c r="F6926" s="269" t="s">
        <v>45</v>
      </c>
      <c r="G6926" s="269" t="s">
        <v>46</v>
      </c>
      <c r="H6926" s="270">
        <v>54118</v>
      </c>
      <c r="I6926" s="82"/>
    </row>
    <row r="6927" spans="1:9">
      <c r="A6927" s="266" t="s">
        <v>2400</v>
      </c>
      <c r="B6927" s="267">
        <v>20</v>
      </c>
      <c r="C6927" s="268">
        <v>1</v>
      </c>
      <c r="D6927" s="9" t="s">
        <v>13</v>
      </c>
      <c r="E6927" s="9" t="s">
        <v>22</v>
      </c>
      <c r="F6927" s="269" t="s">
        <v>45</v>
      </c>
      <c r="G6927" s="269" t="s">
        <v>46</v>
      </c>
      <c r="H6927" s="270">
        <v>54118</v>
      </c>
      <c r="I6927" s="82"/>
    </row>
    <row r="6928" spans="1:9">
      <c r="A6928" s="266" t="s">
        <v>2401</v>
      </c>
      <c r="B6928" s="267">
        <v>80</v>
      </c>
      <c r="C6928" s="268">
        <v>1</v>
      </c>
      <c r="D6928" s="9" t="s">
        <v>13</v>
      </c>
      <c r="E6928" s="9" t="s">
        <v>22</v>
      </c>
      <c r="F6928" s="269" t="s">
        <v>45</v>
      </c>
      <c r="G6928" s="269" t="s">
        <v>46</v>
      </c>
      <c r="H6928" s="270">
        <v>54118</v>
      </c>
      <c r="I6928" s="82"/>
    </row>
    <row r="6929" spans="1:9">
      <c r="A6929" s="266" t="s">
        <v>2402</v>
      </c>
      <c r="B6929" s="267">
        <v>300</v>
      </c>
      <c r="C6929" s="268">
        <v>1</v>
      </c>
      <c r="D6929" s="9" t="s">
        <v>13</v>
      </c>
      <c r="E6929" s="9" t="s">
        <v>22</v>
      </c>
      <c r="F6929" s="269" t="s">
        <v>45</v>
      </c>
      <c r="G6929" s="269" t="s">
        <v>46</v>
      </c>
      <c r="H6929" s="270">
        <v>54118</v>
      </c>
      <c r="I6929" s="82"/>
    </row>
    <row r="6930" spans="1:9">
      <c r="A6930" s="266" t="s">
        <v>2403</v>
      </c>
      <c r="B6930" s="267">
        <v>75</v>
      </c>
      <c r="C6930" s="269" t="s">
        <v>44</v>
      </c>
      <c r="D6930" s="9" t="s">
        <v>13</v>
      </c>
      <c r="E6930" s="9" t="s">
        <v>22</v>
      </c>
      <c r="F6930" s="269" t="s">
        <v>45</v>
      </c>
      <c r="G6930" s="269" t="s">
        <v>46</v>
      </c>
      <c r="H6930" s="270">
        <v>54118</v>
      </c>
      <c r="I6930" s="82"/>
    </row>
    <row r="6931" spans="1:9">
      <c r="A6931" s="266" t="s">
        <v>2404</v>
      </c>
      <c r="B6931" s="267">
        <v>90</v>
      </c>
      <c r="C6931" s="269" t="s">
        <v>44</v>
      </c>
      <c r="D6931" s="9" t="s">
        <v>13</v>
      </c>
      <c r="E6931" s="9" t="s">
        <v>22</v>
      </c>
      <c r="F6931" s="269" t="s">
        <v>45</v>
      </c>
      <c r="G6931" s="269" t="s">
        <v>46</v>
      </c>
      <c r="H6931" s="270">
        <v>54118</v>
      </c>
      <c r="I6931" s="82"/>
    </row>
    <row r="6932" spans="1:9">
      <c r="A6932" s="266" t="s">
        <v>2405</v>
      </c>
      <c r="B6932" s="267">
        <v>15</v>
      </c>
      <c r="C6932" s="269" t="s">
        <v>44</v>
      </c>
      <c r="D6932" s="9" t="s">
        <v>13</v>
      </c>
      <c r="E6932" s="9" t="s">
        <v>22</v>
      </c>
      <c r="F6932" s="269" t="s">
        <v>45</v>
      </c>
      <c r="G6932" s="269" t="s">
        <v>46</v>
      </c>
      <c r="H6932" s="270">
        <v>54118</v>
      </c>
      <c r="I6932" s="83">
        <f>B6930+B6929+B6928+B6927+B6926+B6925+B6924+B6923+B6922+B6921+B6920+B6919+B6918+B6917+B6916+B6915+B6914+B6913+B6912+B6911+B6932+B6931</f>
        <v>1640</v>
      </c>
    </row>
    <row r="6933" spans="1:9">
      <c r="A6933" s="266" t="s">
        <v>2406</v>
      </c>
      <c r="B6933" s="267">
        <v>1000</v>
      </c>
      <c r="C6933" s="268">
        <v>1</v>
      </c>
      <c r="D6933" s="9" t="s">
        <v>13</v>
      </c>
      <c r="E6933" s="9" t="s">
        <v>22</v>
      </c>
      <c r="F6933" s="269" t="s">
        <v>45</v>
      </c>
      <c r="G6933" s="269" t="s">
        <v>46</v>
      </c>
      <c r="H6933" s="270">
        <v>54119</v>
      </c>
      <c r="I6933" s="82"/>
    </row>
    <row r="6934" spans="1:9">
      <c r="A6934" s="266" t="s">
        <v>2407</v>
      </c>
      <c r="B6934" s="267">
        <v>40</v>
      </c>
      <c r="C6934" s="268">
        <v>1</v>
      </c>
      <c r="D6934" s="9" t="s">
        <v>13</v>
      </c>
      <c r="E6934" s="9" t="s">
        <v>22</v>
      </c>
      <c r="F6934" s="269" t="s">
        <v>45</v>
      </c>
      <c r="G6934" s="269" t="s">
        <v>46</v>
      </c>
      <c r="H6934" s="270">
        <v>54119</v>
      </c>
      <c r="I6934" s="82"/>
    </row>
    <row r="6935" spans="1:9">
      <c r="A6935" s="266" t="s">
        <v>2408</v>
      </c>
      <c r="B6935" s="267">
        <v>80</v>
      </c>
      <c r="C6935" s="268">
        <v>1</v>
      </c>
      <c r="D6935" s="9" t="s">
        <v>13</v>
      </c>
      <c r="E6935" s="9" t="s">
        <v>22</v>
      </c>
      <c r="F6935" s="269" t="s">
        <v>45</v>
      </c>
      <c r="G6935" s="269" t="s">
        <v>46</v>
      </c>
      <c r="H6935" s="270">
        <v>54119</v>
      </c>
      <c r="I6935" s="82"/>
    </row>
    <row r="6936" spans="1:9">
      <c r="A6936" s="266" t="s">
        <v>2409</v>
      </c>
      <c r="B6936" s="267">
        <v>25</v>
      </c>
      <c r="C6936" s="269" t="s">
        <v>44</v>
      </c>
      <c r="D6936" s="9" t="s">
        <v>13</v>
      </c>
      <c r="E6936" s="9" t="s">
        <v>22</v>
      </c>
      <c r="F6936" s="269" t="s">
        <v>45</v>
      </c>
      <c r="G6936" s="269" t="s">
        <v>46</v>
      </c>
      <c r="H6936" s="270">
        <v>54119</v>
      </c>
      <c r="I6936" s="83">
        <f>B6936+B6935+B6934+B6933</f>
        <v>1145</v>
      </c>
    </row>
    <row r="6937" spans="1:9">
      <c r="A6937" s="266" t="s">
        <v>2410</v>
      </c>
      <c r="B6937" s="267">
        <v>200</v>
      </c>
      <c r="C6937" s="268">
        <v>1</v>
      </c>
      <c r="D6937" s="9" t="s">
        <v>13</v>
      </c>
      <c r="E6937" s="9" t="s">
        <v>22</v>
      </c>
      <c r="F6937" s="269" t="s">
        <v>45</v>
      </c>
      <c r="G6937" s="269" t="s">
        <v>46</v>
      </c>
      <c r="H6937" s="270">
        <v>54199</v>
      </c>
      <c r="I6937" s="82"/>
    </row>
    <row r="6938" spans="1:9">
      <c r="A6938" s="266" t="s">
        <v>2411</v>
      </c>
      <c r="B6938" s="267">
        <v>30</v>
      </c>
      <c r="C6938" s="269" t="s">
        <v>44</v>
      </c>
      <c r="D6938" s="9" t="s">
        <v>13</v>
      </c>
      <c r="E6938" s="9" t="s">
        <v>22</v>
      </c>
      <c r="F6938" s="269" t="s">
        <v>45</v>
      </c>
      <c r="G6938" s="269" t="s">
        <v>46</v>
      </c>
      <c r="H6938" s="270">
        <v>54199</v>
      </c>
      <c r="I6938" s="82"/>
    </row>
    <row r="6939" spans="1:9">
      <c r="A6939" s="266" t="s">
        <v>2412</v>
      </c>
      <c r="B6939" s="267">
        <v>75</v>
      </c>
      <c r="C6939" s="269" t="s">
        <v>44</v>
      </c>
      <c r="D6939" s="9" t="s">
        <v>13</v>
      </c>
      <c r="E6939" s="9" t="s">
        <v>22</v>
      </c>
      <c r="F6939" s="269" t="s">
        <v>45</v>
      </c>
      <c r="G6939" s="269" t="s">
        <v>46</v>
      </c>
      <c r="H6939" s="270">
        <v>54199</v>
      </c>
      <c r="I6939" s="82"/>
    </row>
    <row r="6940" spans="1:9">
      <c r="A6940" s="266" t="s">
        <v>2413</v>
      </c>
      <c r="B6940" s="267">
        <v>30</v>
      </c>
      <c r="C6940" s="269" t="s">
        <v>44</v>
      </c>
      <c r="D6940" s="9" t="s">
        <v>13</v>
      </c>
      <c r="E6940" s="9" t="s">
        <v>22</v>
      </c>
      <c r="F6940" s="269" t="s">
        <v>45</v>
      </c>
      <c r="G6940" s="269" t="s">
        <v>46</v>
      </c>
      <c r="H6940" s="270">
        <v>54199</v>
      </c>
      <c r="I6940" s="82"/>
    </row>
    <row r="6941" spans="1:9">
      <c r="A6941" s="266" t="s">
        <v>2414</v>
      </c>
      <c r="B6941" s="267">
        <v>30</v>
      </c>
      <c r="C6941" s="269" t="s">
        <v>44</v>
      </c>
      <c r="D6941" s="9" t="s">
        <v>13</v>
      </c>
      <c r="E6941" s="9" t="s">
        <v>22</v>
      </c>
      <c r="F6941" s="269" t="s">
        <v>45</v>
      </c>
      <c r="G6941" s="269" t="s">
        <v>46</v>
      </c>
      <c r="H6941" s="270">
        <v>54199</v>
      </c>
      <c r="I6941" s="82"/>
    </row>
    <row r="6942" spans="1:9">
      <c r="A6942" s="266" t="s">
        <v>2881</v>
      </c>
      <c r="B6942" s="267">
        <v>200</v>
      </c>
      <c r="C6942" s="268">
        <v>1</v>
      </c>
      <c r="D6942" s="9" t="s">
        <v>13</v>
      </c>
      <c r="E6942" s="9" t="s">
        <v>22</v>
      </c>
      <c r="F6942" s="269" t="s">
        <v>45</v>
      </c>
      <c r="G6942" s="269" t="s">
        <v>46</v>
      </c>
      <c r="H6942" s="270">
        <v>54199</v>
      </c>
      <c r="I6942" s="82"/>
    </row>
    <row r="6943" spans="1:9">
      <c r="A6943" s="266" t="s">
        <v>719</v>
      </c>
      <c r="B6943" s="267">
        <v>30</v>
      </c>
      <c r="C6943" s="268">
        <v>1</v>
      </c>
      <c r="D6943" s="9" t="s">
        <v>13</v>
      </c>
      <c r="E6943" s="9" t="s">
        <v>22</v>
      </c>
      <c r="F6943" s="269" t="s">
        <v>45</v>
      </c>
      <c r="G6943" s="269" t="s">
        <v>46</v>
      </c>
      <c r="H6943" s="270">
        <v>54199</v>
      </c>
      <c r="I6943" s="82"/>
    </row>
    <row r="6944" spans="1:9">
      <c r="A6944" s="266" t="s">
        <v>2415</v>
      </c>
      <c r="B6944" s="267">
        <v>400</v>
      </c>
      <c r="C6944" s="268">
        <v>1</v>
      </c>
      <c r="D6944" s="9" t="s">
        <v>13</v>
      </c>
      <c r="E6944" s="9" t="s">
        <v>22</v>
      </c>
      <c r="F6944" s="269" t="s">
        <v>45</v>
      </c>
      <c r="G6944" s="269" t="s">
        <v>46</v>
      </c>
      <c r="H6944" s="270">
        <v>54199</v>
      </c>
      <c r="I6944" s="82"/>
    </row>
    <row r="6945" spans="1:9">
      <c r="A6945" s="266" t="s">
        <v>2416</v>
      </c>
      <c r="B6945" s="267">
        <v>30</v>
      </c>
      <c r="C6945" s="268">
        <v>1</v>
      </c>
      <c r="D6945" s="9" t="s">
        <v>13</v>
      </c>
      <c r="E6945" s="9" t="s">
        <v>22</v>
      </c>
      <c r="F6945" s="269" t="s">
        <v>45</v>
      </c>
      <c r="G6945" s="269" t="s">
        <v>46</v>
      </c>
      <c r="H6945" s="270">
        <v>54199</v>
      </c>
      <c r="I6945" s="82"/>
    </row>
    <row r="6946" spans="1:9">
      <c r="A6946" s="266" t="s">
        <v>2417</v>
      </c>
      <c r="B6946" s="267">
        <v>30</v>
      </c>
      <c r="C6946" s="269" t="s">
        <v>44</v>
      </c>
      <c r="D6946" s="9" t="s">
        <v>13</v>
      </c>
      <c r="E6946" s="9" t="s">
        <v>22</v>
      </c>
      <c r="F6946" s="269" t="s">
        <v>45</v>
      </c>
      <c r="G6946" s="269" t="s">
        <v>46</v>
      </c>
      <c r="H6946" s="270">
        <v>54199</v>
      </c>
      <c r="I6946" s="82"/>
    </row>
    <row r="6947" spans="1:9">
      <c r="A6947" s="266" t="s">
        <v>2418</v>
      </c>
      <c r="B6947" s="267">
        <v>200</v>
      </c>
      <c r="C6947" s="269" t="s">
        <v>44</v>
      </c>
      <c r="D6947" s="9" t="s">
        <v>13</v>
      </c>
      <c r="E6947" s="9" t="s">
        <v>22</v>
      </c>
      <c r="F6947" s="269" t="s">
        <v>45</v>
      </c>
      <c r="G6947" s="269" t="s">
        <v>46</v>
      </c>
      <c r="H6947" s="270">
        <v>54199</v>
      </c>
      <c r="I6947" s="82"/>
    </row>
    <row r="6948" spans="1:9">
      <c r="A6948" s="266" t="s">
        <v>1711</v>
      </c>
      <c r="B6948" s="267">
        <v>100</v>
      </c>
      <c r="C6948" s="269" t="s">
        <v>44</v>
      </c>
      <c r="D6948" s="9" t="s">
        <v>13</v>
      </c>
      <c r="E6948" s="9" t="s">
        <v>22</v>
      </c>
      <c r="F6948" s="269" t="s">
        <v>45</v>
      </c>
      <c r="G6948" s="269" t="s">
        <v>46</v>
      </c>
      <c r="H6948" s="270">
        <v>54199</v>
      </c>
      <c r="I6948" s="82"/>
    </row>
    <row r="6949" spans="1:9">
      <c r="A6949" s="266" t="s">
        <v>2419</v>
      </c>
      <c r="B6949" s="267">
        <v>500</v>
      </c>
      <c r="C6949" s="269" t="s">
        <v>44</v>
      </c>
      <c r="D6949" s="9" t="s">
        <v>13</v>
      </c>
      <c r="E6949" s="9" t="s">
        <v>22</v>
      </c>
      <c r="F6949" s="269" t="s">
        <v>45</v>
      </c>
      <c r="G6949" s="269" t="s">
        <v>46</v>
      </c>
      <c r="H6949" s="270">
        <v>54199</v>
      </c>
      <c r="I6949" s="82"/>
    </row>
    <row r="6950" spans="1:9">
      <c r="A6950" s="266" t="s">
        <v>2420</v>
      </c>
      <c r="B6950" s="267">
        <v>50</v>
      </c>
      <c r="C6950" s="269" t="s">
        <v>44</v>
      </c>
      <c r="D6950" s="9" t="s">
        <v>13</v>
      </c>
      <c r="E6950" s="9" t="s">
        <v>22</v>
      </c>
      <c r="F6950" s="269" t="s">
        <v>45</v>
      </c>
      <c r="G6950" s="269" t="s">
        <v>46</v>
      </c>
      <c r="H6950" s="270">
        <v>54199</v>
      </c>
      <c r="I6950" s="83">
        <f>B6950+B6946+B6945+B6944+B6943+B6942+B6941+B6940+B6939+B6938+B6937+B6947+B6948+B6949</f>
        <v>1905</v>
      </c>
    </row>
    <row r="6951" spans="1:9">
      <c r="A6951" s="266" t="s">
        <v>330</v>
      </c>
      <c r="B6951" s="267">
        <v>100</v>
      </c>
      <c r="C6951" s="269">
        <v>1</v>
      </c>
      <c r="D6951" s="9" t="s">
        <v>13</v>
      </c>
      <c r="E6951" s="9" t="s">
        <v>22</v>
      </c>
      <c r="F6951" s="269" t="s">
        <v>45</v>
      </c>
      <c r="G6951" s="269" t="s">
        <v>46</v>
      </c>
      <c r="H6951" s="270">
        <v>54313</v>
      </c>
      <c r="I6951" s="83"/>
    </row>
    <row r="6952" spans="1:9">
      <c r="A6952" s="271" t="s">
        <v>2421</v>
      </c>
      <c r="B6952" s="267">
        <v>400</v>
      </c>
      <c r="C6952" s="269">
        <v>1</v>
      </c>
      <c r="D6952" s="9" t="s">
        <v>13</v>
      </c>
      <c r="E6952" s="9" t="s">
        <v>22</v>
      </c>
      <c r="F6952" s="269" t="s">
        <v>45</v>
      </c>
      <c r="G6952" s="269" t="s">
        <v>46</v>
      </c>
      <c r="H6952" s="270">
        <v>54313</v>
      </c>
      <c r="I6952" s="82"/>
    </row>
    <row r="6953" spans="1:9">
      <c r="A6953" s="271" t="s">
        <v>2422</v>
      </c>
      <c r="B6953" s="267">
        <v>400</v>
      </c>
      <c r="C6953" s="269">
        <v>1</v>
      </c>
      <c r="D6953" s="9" t="s">
        <v>13</v>
      </c>
      <c r="E6953" s="9" t="s">
        <v>22</v>
      </c>
      <c r="F6953" s="269" t="s">
        <v>45</v>
      </c>
      <c r="G6953" s="269" t="s">
        <v>46</v>
      </c>
      <c r="H6953" s="270">
        <v>54313</v>
      </c>
      <c r="I6953" s="82"/>
    </row>
    <row r="6954" spans="1:9">
      <c r="A6954" s="271" t="s">
        <v>2423</v>
      </c>
      <c r="B6954" s="267">
        <v>400</v>
      </c>
      <c r="C6954" s="269">
        <v>1</v>
      </c>
      <c r="D6954" s="9" t="s">
        <v>13</v>
      </c>
      <c r="E6954" s="9" t="s">
        <v>22</v>
      </c>
      <c r="F6954" s="269" t="s">
        <v>45</v>
      </c>
      <c r="G6954" s="269" t="s">
        <v>46</v>
      </c>
      <c r="H6954" s="270">
        <v>54313</v>
      </c>
      <c r="I6954" s="82"/>
    </row>
    <row r="6955" spans="1:9">
      <c r="A6955" s="24" t="s">
        <v>2424</v>
      </c>
      <c r="B6955" s="267">
        <v>400</v>
      </c>
      <c r="C6955" s="269">
        <v>1</v>
      </c>
      <c r="D6955" s="9" t="s">
        <v>13</v>
      </c>
      <c r="E6955" s="9" t="s">
        <v>22</v>
      </c>
      <c r="F6955" s="269" t="s">
        <v>45</v>
      </c>
      <c r="G6955" s="269" t="s">
        <v>46</v>
      </c>
      <c r="H6955" s="270">
        <v>54313</v>
      </c>
      <c r="I6955" s="83">
        <f>B6955+B6954+B6953+B6952+B6951</f>
        <v>1700</v>
      </c>
    </row>
    <row r="6956" spans="1:9">
      <c r="A6956" s="24" t="s">
        <v>2882</v>
      </c>
      <c r="B6956" s="267">
        <v>600</v>
      </c>
      <c r="C6956" s="223" t="s">
        <v>44</v>
      </c>
      <c r="D6956" s="9" t="s">
        <v>13</v>
      </c>
      <c r="E6956" s="9" t="s">
        <v>22</v>
      </c>
      <c r="F6956" s="223" t="s">
        <v>45</v>
      </c>
      <c r="G6956" s="223" t="s">
        <v>46</v>
      </c>
      <c r="H6956" s="272">
        <v>61101</v>
      </c>
      <c r="I6956" s="83"/>
    </row>
    <row r="6957" spans="1:9">
      <c r="A6957" s="206" t="s">
        <v>2425</v>
      </c>
      <c r="B6957" s="222">
        <v>600</v>
      </c>
      <c r="C6957" s="223" t="s">
        <v>44</v>
      </c>
      <c r="D6957" s="9" t="s">
        <v>13</v>
      </c>
      <c r="E6957" s="9" t="s">
        <v>22</v>
      </c>
      <c r="F6957" s="223" t="s">
        <v>45</v>
      </c>
      <c r="G6957" s="223" t="s">
        <v>46</v>
      </c>
      <c r="H6957" s="272">
        <v>61101</v>
      </c>
      <c r="I6957" s="83"/>
    </row>
    <row r="6958" spans="1:9">
      <c r="A6958" s="206" t="s">
        <v>2426</v>
      </c>
      <c r="B6958" s="222">
        <v>300</v>
      </c>
      <c r="C6958" s="223" t="s">
        <v>44</v>
      </c>
      <c r="D6958" s="9" t="s">
        <v>13</v>
      </c>
      <c r="E6958" s="9" t="s">
        <v>22</v>
      </c>
      <c r="F6958" s="223" t="s">
        <v>45</v>
      </c>
      <c r="G6958" s="223" t="s">
        <v>46</v>
      </c>
      <c r="H6958" s="272">
        <v>61101</v>
      </c>
      <c r="I6958" s="83">
        <f>B6956+B6957+B6958</f>
        <v>1500</v>
      </c>
    </row>
    <row r="6959" spans="1:9">
      <c r="A6959" s="206" t="s">
        <v>2427</v>
      </c>
      <c r="B6959" s="222">
        <v>1800</v>
      </c>
      <c r="C6959" s="223" t="s">
        <v>44</v>
      </c>
      <c r="D6959" s="9" t="s">
        <v>13</v>
      </c>
      <c r="E6959" s="9" t="s">
        <v>22</v>
      </c>
      <c r="F6959" s="223" t="s">
        <v>45</v>
      </c>
      <c r="G6959" s="223" t="s">
        <v>46</v>
      </c>
      <c r="H6959" s="264">
        <v>61102</v>
      </c>
      <c r="I6959" s="83"/>
    </row>
    <row r="6960" spans="1:9">
      <c r="A6960" s="206" t="s">
        <v>2428</v>
      </c>
      <c r="B6960" s="222">
        <v>500</v>
      </c>
      <c r="C6960" s="223" t="s">
        <v>44</v>
      </c>
      <c r="D6960" s="9" t="s">
        <v>13</v>
      </c>
      <c r="E6960" s="9" t="s">
        <v>22</v>
      </c>
      <c r="F6960" s="223" t="s">
        <v>45</v>
      </c>
      <c r="G6960" s="223" t="s">
        <v>46</v>
      </c>
      <c r="H6960" s="264">
        <v>61102</v>
      </c>
      <c r="I6960" s="83"/>
    </row>
    <row r="6961" spans="1:11">
      <c r="A6961" s="206" t="s">
        <v>2429</v>
      </c>
      <c r="B6961" s="222">
        <v>100</v>
      </c>
      <c r="C6961" s="223" t="s">
        <v>44</v>
      </c>
      <c r="D6961" s="9" t="s">
        <v>13</v>
      </c>
      <c r="E6961" s="9" t="s">
        <v>22</v>
      </c>
      <c r="F6961" s="223" t="s">
        <v>45</v>
      </c>
      <c r="G6961" s="223" t="s">
        <v>46</v>
      </c>
      <c r="H6961" s="264">
        <v>61102</v>
      </c>
      <c r="I6961" s="83">
        <f>B6961+B6960+B6959</f>
        <v>2400</v>
      </c>
    </row>
    <row r="6962" spans="1:11">
      <c r="A6962" s="238" t="s">
        <v>2430</v>
      </c>
      <c r="B6962" s="273">
        <v>6000</v>
      </c>
      <c r="C6962" s="275" t="s">
        <v>44</v>
      </c>
      <c r="D6962" s="9" t="s">
        <v>13</v>
      </c>
      <c r="E6962" s="9" t="s">
        <v>22</v>
      </c>
      <c r="F6962" s="275" t="s">
        <v>45</v>
      </c>
      <c r="G6962" s="275" t="s">
        <v>46</v>
      </c>
      <c r="H6962" s="274">
        <v>61105</v>
      </c>
      <c r="I6962" s="86">
        <f>B6962</f>
        <v>6000</v>
      </c>
    </row>
    <row r="6963" spans="1:11" ht="15.75" thickBot="1">
      <c r="A6963" s="276" t="s">
        <v>2431</v>
      </c>
      <c r="B6963" s="277">
        <v>350</v>
      </c>
      <c r="C6963" s="275" t="s">
        <v>44</v>
      </c>
      <c r="D6963" s="9" t="s">
        <v>13</v>
      </c>
      <c r="E6963" s="9" t="s">
        <v>22</v>
      </c>
      <c r="F6963" s="275" t="s">
        <v>45</v>
      </c>
      <c r="G6963" s="275" t="s">
        <v>46</v>
      </c>
      <c r="H6963" s="278">
        <v>61199</v>
      </c>
      <c r="I6963" s="133">
        <f>B6963</f>
        <v>350</v>
      </c>
    </row>
    <row r="6964" spans="1:11" ht="22.5" customHeight="1" thickTop="1" thickBot="1">
      <c r="A6964" s="364" t="s">
        <v>3716</v>
      </c>
      <c r="B6964" s="228">
        <f>SUM(B6597:B6963)</f>
        <v>209822.66</v>
      </c>
      <c r="C6964" s="313"/>
      <c r="D6964" s="313"/>
      <c r="E6964" s="313"/>
      <c r="F6964" s="313"/>
      <c r="G6964" s="313"/>
      <c r="H6964" s="50"/>
      <c r="I6964" s="95">
        <f>SUM(I6597:I6963)</f>
        <v>209822.65999999995</v>
      </c>
    </row>
    <row r="6965" spans="1:11" ht="19.5" customHeight="1" thickTop="1">
      <c r="A6965" s="353" t="s">
        <v>3293</v>
      </c>
      <c r="B6965" s="304">
        <f>B4974+B6568+B6964</f>
        <v>1814739.1199999969</v>
      </c>
      <c r="C6965" s="311"/>
      <c r="D6965" s="305"/>
      <c r="E6965" s="305"/>
      <c r="F6965" s="305"/>
      <c r="G6965" s="305"/>
      <c r="H6965" s="306"/>
      <c r="I6965" s="312"/>
    </row>
    <row r="6966" spans="1:11" ht="19.5" customHeight="1">
      <c r="A6966" s="356" t="s">
        <v>3294</v>
      </c>
      <c r="B6966" s="303">
        <f>B6965-I6825-I6824-I6667-I6649-I6633-I6632-I6348-I6347-I5425-I5322-I5221-I5220-I4901-I4900-I4884-I4883-I6505-I6536-I6552-I6566</f>
        <v>1625123.319999997</v>
      </c>
      <c r="C6966" s="290"/>
      <c r="D6966" s="290"/>
      <c r="E6966" s="290"/>
      <c r="F6966" s="290"/>
      <c r="G6966" s="290"/>
      <c r="H6966" s="290"/>
      <c r="I6966" s="141"/>
    </row>
    <row r="6967" spans="1:11" ht="19.5" customHeight="1">
      <c r="A6967" s="356" t="s">
        <v>3295</v>
      </c>
      <c r="B6967" s="303">
        <f>'ANEXO 4.1 FONDOS PROPIOS'!H202</f>
        <v>1625123.32</v>
      </c>
      <c r="C6967" s="290"/>
      <c r="D6967" s="290"/>
      <c r="E6967" s="290"/>
      <c r="F6967" s="290"/>
      <c r="G6967" s="290"/>
      <c r="H6967" s="290"/>
      <c r="I6967" s="141"/>
    </row>
    <row r="6968" spans="1:11" ht="19.5" customHeight="1">
      <c r="A6968" s="356" t="s">
        <v>4424</v>
      </c>
      <c r="B6968" s="303">
        <f>I6825+I6824+I6667+I6649+I6633+I6632+I6348+I5425+I5322+I5221+I5220+I4901+I4900+I4884+I4883+I6347+I6505+I6536+I6552+I6566</f>
        <v>189615.80000000002</v>
      </c>
      <c r="C6968" s="290"/>
      <c r="D6968" s="290"/>
      <c r="E6968" s="290"/>
      <c r="F6968" s="290"/>
      <c r="G6968" s="290"/>
      <c r="H6968" s="290"/>
      <c r="I6968" s="141"/>
    </row>
    <row r="6969" spans="1:11" ht="19.5" customHeight="1">
      <c r="A6969" s="356" t="s">
        <v>4425</v>
      </c>
      <c r="B6969" s="303">
        <f>'ANEXO 4.2 FODES LIBRE DISPON.'!H71</f>
        <v>189615.8</v>
      </c>
      <c r="C6969" s="290"/>
      <c r="D6969" s="290"/>
      <c r="E6969" s="290"/>
      <c r="F6969" s="290"/>
      <c r="G6969" s="290"/>
      <c r="H6969" s="290"/>
      <c r="I6969" s="141"/>
      <c r="J6969" s="436">
        <f>B6968-B6969</f>
        <v>0</v>
      </c>
    </row>
    <row r="6970" spans="1:11" ht="19.5" customHeight="1">
      <c r="A6970" s="357" t="s">
        <v>3296</v>
      </c>
      <c r="B6970" s="282">
        <f>B6967+B6969</f>
        <v>1814739.12</v>
      </c>
      <c r="C6970" s="290"/>
      <c r="D6970" s="290"/>
      <c r="E6970" s="290"/>
      <c r="F6970" s="290"/>
      <c r="G6970" s="290"/>
      <c r="H6970" s="290"/>
      <c r="I6970" s="141"/>
    </row>
    <row r="6971" spans="1:11" ht="30" customHeight="1" thickBot="1">
      <c r="A6971" s="626" t="s">
        <v>4426</v>
      </c>
      <c r="B6971" s="302">
        <f>B2298+B3232+B4589+B4836+B6965</f>
        <v>7972933.0629999954</v>
      </c>
      <c r="C6971" s="300"/>
      <c r="D6971" s="300"/>
      <c r="E6971" s="300"/>
      <c r="F6971" s="300"/>
      <c r="G6971" s="300"/>
      <c r="H6971" s="301"/>
      <c r="I6971" s="102"/>
    </row>
    <row r="6972" spans="1:11" ht="34.5" customHeight="1" thickTop="1" thickBot="1">
      <c r="A6972" s="627" t="s">
        <v>4427</v>
      </c>
      <c r="B6972" s="279">
        <f>'[1]PROYECCION DE INGRESOS 2022'!$D$77+'[1]PROYECCION DE INGRESOS 2022'!$D$79+'[1]PROYECCION DE INGRESOS 2022'!$F$83</f>
        <v>7972933.063333326</v>
      </c>
      <c r="C6972" s="280"/>
      <c r="D6972" s="280"/>
      <c r="E6972" s="280"/>
      <c r="F6972" s="280"/>
      <c r="G6972" s="280"/>
      <c r="H6972" s="280"/>
      <c r="I6972" s="281"/>
      <c r="K6972" s="436">
        <f>B6971-B6972</f>
        <v>-3.3333059400320053E-4</v>
      </c>
    </row>
    <row r="6973" spans="1:11" ht="20.25" customHeight="1" thickTop="1">
      <c r="A6973" s="308" t="s">
        <v>2546</v>
      </c>
      <c r="B6973" s="543"/>
      <c r="C6973" s="2"/>
      <c r="D6973" s="2"/>
      <c r="E6973" s="2"/>
      <c r="F6973" s="680" t="s">
        <v>2549</v>
      </c>
      <c r="G6973" s="680"/>
      <c r="H6973" s="680"/>
      <c r="I6973" s="680"/>
    </row>
    <row r="6974" spans="1:11">
      <c r="A6974" s="284" t="s">
        <v>2547</v>
      </c>
      <c r="B6974" s="542">
        <f>'ANEXO 4.1 FONDOS PROPIOS'!H6+'ANEXO 4.1 FONDOS PROPIOS'!H7+'ANEXO 4.1 FONDOS PROPIOS'!H8+'ANEXO 4.1 FONDOS PROPIOS'!H9+'ANEXO 4.1 FONDOS PROPIOS'!H10+'ANEXO 4.1 FONDOS PROPIOS'!H11+'ANEXO 4.1 FONDOS PROPIOS'!H12+'ANEXO 4.1 FONDOS PROPIOS'!H13+'ANEXO 4.1 FONDOS PROPIOS'!H14+'ANEXO 4.1 FONDOS PROPIOS'!H15+'ANEXO 4.1 FONDOS PROPIOS'!H70+'ANEXO 4.1 FONDOS PROPIOS'!H71+'ANEXO 4.1 FONDOS PROPIOS'!H72+'ANEXO 4.1 FONDOS PROPIOS'!H73+'ANEXO 4.1 FONDOS PROPIOS'!H74+'ANEXO 4.1 FONDOS PROPIOS'!H106+'ANEXO 4.1 FONDOS PROPIOS'!H107+'ANEXO 4.1 FONDOS PROPIOS'!H108+'ANEXO 4.1 FONDOS PROPIOS'!H109+'ANEXO 4.1 FONDOS PROPIOS'!H110+'ANEXO 4.1 FONDOS PROPIOS'!H111+'ANEXO 4.1 FONDOS PROPIOS'!H146+'ANEXO 4.1 FONDOS PROPIOS'!H147+'ANEXO 4.1 FONDOS PROPIOS'!H148+'ANEXO 4.1 FONDOS PROPIOS'!H149+'ANEXO 4.1 FONDOS PROPIOS'!H150+'ANEXO 4.1 FONDOS PROPIOS'!H151+'ANEXO 4.1 FONDOS PROPIOS'!H170+'ANEXO 4.1 FONDOS PROPIOS'!H171+'ANEXO 4.1 FONDOS PROPIOS'!H172+'ANEXO 4.1 FONDOS PROPIOS'!H173+'ANEXO 4.1 FONDOS PROPIOS'!H174</f>
        <v>4054376.6930000009</v>
      </c>
      <c r="C6974" s="36"/>
      <c r="D6974" s="36"/>
      <c r="E6974" s="36"/>
      <c r="F6974" s="283" t="s">
        <v>2432</v>
      </c>
      <c r="G6974" s="283"/>
      <c r="H6974" s="283"/>
      <c r="I6974" s="546">
        <f>[2]SALARIO!$I$442</f>
        <v>4054376.6885242849</v>
      </c>
      <c r="J6974" s="564">
        <f>B6974-I6974</f>
        <v>4.4757160358130932E-3</v>
      </c>
    </row>
    <row r="6975" spans="1:11">
      <c r="A6975" s="284" t="s">
        <v>4423</v>
      </c>
      <c r="B6975" s="282">
        <f>'ANEXO 4.2 FODES LIBRE DISPON.'!H6+'ANEXO 4.2 FODES LIBRE DISPON.'!H7+'ANEXO 4.2 FODES LIBRE DISPON.'!H8+'ANEXO 4.2 FODES LIBRE DISPON.'!H9+'ANEXO 4.2 FODES LIBRE DISPON.'!H10+'ANEXO 4.2 FODES LIBRE DISPON.'!H11+'ANEXO 4.2 FODES LIBRE DISPON.'!H12+'ANEXO 4.2 FODES LIBRE DISPON.'!H14+'ANEXO 4.2 FODES LIBRE DISPON.'!H15+'ANEXO 4.2 FODES LIBRE DISPON.'!H16+'ANEXO 4.2 FODES LIBRE DISPON.'!H44+'ANEXO 4.2 FODES LIBRE DISPON.'!H45+'ANEXO 4.2 FODES LIBRE DISPON.'!H46+'ANEXO 4.2 FODES LIBRE DISPON.'!H47+'ANEXO 4.2 FODES LIBRE DISPON.'!H48+'ANEXO 4.2 FODES LIBRE DISPON.'!H51+'ANEXO 4.2 FODES LIBRE DISPON.'!H52+'ANEXO 4.2 FODES LIBRE DISPON.'!H53+'ANEXO 4.2 FODES LIBRE DISPON.'!H54+'ANEXO 4.2 FODES LIBRE DISPON.'!H56+'ANEXO 4.2 FODES LIBRE DISPON.'!H57+'ANEXO 4.2 FODES LIBRE DISPON.'!H58+'ANEXO 4.2 FODES LIBRE DISPON.'!H59+'ANEXO 4.2 FODES LIBRE DISPON.'!H61+'ANEXO 4.2 FODES LIBRE DISPON.'!H62+'ANEXO 4.2 FODES LIBRE DISPON.'!H63+'ANEXO 4.2 FODES LIBRE DISPON.'!H64+'ANEXO 4.2 FODES LIBRE DISPON.'!H65+'ANEXO 4.2 FODES LIBRE DISPON.'!H66+'ANEXO 4.2 FODES LIBRE DISPON.'!H13</f>
        <v>641137.79</v>
      </c>
      <c r="C6975" s="36"/>
      <c r="D6975" s="36"/>
      <c r="E6975" s="36"/>
      <c r="F6975" s="283" t="s">
        <v>4422</v>
      </c>
      <c r="G6975" s="283"/>
      <c r="H6975" s="283"/>
      <c r="I6975" s="544">
        <f>[2]SALARIO!$I$443</f>
        <v>641137.78535714268</v>
      </c>
      <c r="J6975" s="564">
        <f>B6975-I6975</f>
        <v>4.6428573550656438E-3</v>
      </c>
    </row>
    <row r="6976" spans="1:11">
      <c r="A6976" s="284" t="s">
        <v>991</v>
      </c>
      <c r="B6976" s="282">
        <f>B6974+B6975</f>
        <v>4695514.4830000009</v>
      </c>
      <c r="C6976" s="36"/>
      <c r="D6976" s="36"/>
      <c r="E6976" s="36"/>
      <c r="F6976" s="283" t="s">
        <v>2433</v>
      </c>
      <c r="G6976" s="283"/>
      <c r="H6976" s="283"/>
      <c r="I6976" s="545">
        <f>[2]SALARIO!$I$444</f>
        <v>4695514.483881427</v>
      </c>
      <c r="J6976" s="564">
        <f>B6976-I6976</f>
        <v>-8.8142603635787964E-4</v>
      </c>
    </row>
    <row r="6977" spans="1:11">
      <c r="A6977" s="309" t="s">
        <v>4604</v>
      </c>
      <c r="B6977" s="282"/>
      <c r="C6977" s="36"/>
      <c r="D6977" s="36"/>
      <c r="E6977" s="36"/>
      <c r="F6977" s="681" t="s">
        <v>4604</v>
      </c>
      <c r="G6977" s="681"/>
      <c r="H6977" s="681"/>
      <c r="I6977" s="681"/>
    </row>
    <row r="6978" spans="1:11">
      <c r="A6978" s="284" t="s">
        <v>2548</v>
      </c>
      <c r="B6978" s="282">
        <f>'ANEXO 4.1 FONDOS PROPIOS'!H203-'ANEXO 4.1 FONDOS PROPIOS'!H170-'ANEXO 4.1 FONDOS PROPIOS'!H171-'ANEXO 4.1 FONDOS PROPIOS'!H172-'ANEXO 4.1 FONDOS PROPIOS'!H173-'ANEXO 4.1 FONDOS PROPIOS'!H174-'ANEXO 4.1 FONDOS PROPIOS'!H146-'ANEXO 4.1 FONDOS PROPIOS'!H147-'ANEXO 4.1 FONDOS PROPIOS'!H148-'ANEXO 4.1 FONDOS PROPIOS'!H149-'ANEXO 4.1 FONDOS PROPIOS'!H150-'ANEXO 4.1 FONDOS PROPIOS'!H151-'ANEXO 4.1 FONDOS PROPIOS'!H106-'ANEXO 4.1 FONDOS PROPIOS'!H107-'ANEXO 4.1 FONDOS PROPIOS'!H108-'ANEXO 4.1 FONDOS PROPIOS'!H109-'ANEXO 4.1 FONDOS PROPIOS'!H110-'ANEXO 4.1 FONDOS PROPIOS'!H111-'ANEXO 4.1 FONDOS PROPIOS'!H70-'ANEXO 4.1 FONDOS PROPIOS'!H71-'ANEXO 4.1 FONDOS PROPIOS'!H72-'ANEXO 4.1 FONDOS PROPIOS'!H73-'ANEXO 4.1 FONDOS PROPIOS'!H74-'ANEXO 4.1 FONDOS PROPIOS'!H6-'ANEXO 4.1 FONDOS PROPIOS'!H7-'ANEXO 4.1 FONDOS PROPIOS'!H8-'ANEXO 4.1 FONDOS PROPIOS'!H9-'ANEXO 4.1 FONDOS PROPIOS'!H10-'ANEXO 4.1 FONDOS PROPIOS'!H11-'ANEXO 4.1 FONDOS PROPIOS'!H12-'ANEXO 4.1 FONDOS PROPIOS'!H13-'ANEXO 4.1 FONDOS PROPIOS'!H14-'ANEXO 4.1 FONDOS PROPIOS'!H15</f>
        <v>2658891.3900000011</v>
      </c>
      <c r="C6978" s="36"/>
      <c r="D6978" s="36"/>
      <c r="E6978" s="36"/>
      <c r="F6978" s="283" t="s">
        <v>2432</v>
      </c>
      <c r="G6978" s="142"/>
      <c r="H6978" s="142"/>
      <c r="I6978" s="282">
        <f>B6983-I6974</f>
        <v>2658891.394475711</v>
      </c>
      <c r="J6978" s="436">
        <f>B6978-I6978</f>
        <v>-4.4757099822163582E-3</v>
      </c>
    </row>
    <row r="6979" spans="1:11">
      <c r="A6979" s="284" t="s">
        <v>4428</v>
      </c>
      <c r="B6979" s="282">
        <f>'ANEXO 4.2 FODES LIBRE DISPON.'!H72-'ANEXO 4.2 FODES LIBRE DISPON.'!H61-'ANEXO 4.2 FODES LIBRE DISPON.'!H62-'ANEXO 4.2 FODES LIBRE DISPON.'!H63-'ANEXO 4.2 FODES LIBRE DISPON.'!H64-'ANEXO 4.2 FODES LIBRE DISPON.'!H65-'ANEXO 4.2 FODES LIBRE DISPON.'!H66-'ANEXO 4.2 FODES LIBRE DISPON.'!H56-'ANEXO 4.2 FODES LIBRE DISPON.'!H57-'ANEXO 4.2 FODES LIBRE DISPON.'!H58-'ANEXO 4.2 FODES LIBRE DISPON.'!H59-'ANEXO 4.2 FODES LIBRE DISPON.'!H51-'ANEXO 4.2 FODES LIBRE DISPON.'!H52-'ANEXO 4.2 FODES LIBRE DISPON.'!H53-'ANEXO 4.2 FODES LIBRE DISPON.'!H54-'ANEXO 4.2 FODES LIBRE DISPON.'!H44-'ANEXO 4.2 FODES LIBRE DISPON.'!H45-'ANEXO 4.2 FODES LIBRE DISPON.'!H46-'ANEXO 4.2 FODES LIBRE DISPON.'!H47-'ANEXO 4.2 FODES LIBRE DISPON.'!H48-'ANEXO 4.2 FODES LIBRE DISPON.'!H6-'ANEXO 4.2 FODES LIBRE DISPON.'!H7-'ANEXO 4.2 FODES LIBRE DISPON.'!H8-'ANEXO 4.2 FODES LIBRE DISPON.'!H9-'ANEXO 4.2 FODES LIBRE DISPON.'!H10-'ANEXO 4.2 FODES LIBRE DISPON.'!H11-'ANEXO 4.2 FODES LIBRE DISPON.'!H12-'ANEXO 4.2 FODES LIBRE DISPON.'!H13-'ANEXO 4.2 FODES LIBRE DISPON.'!H14-'ANEXO 4.2 FODES LIBRE DISPON.'!H15-'ANEXO 4.2 FODES LIBRE DISPON.'!H16</f>
        <v>618527.19000000018</v>
      </c>
      <c r="C6979" s="36"/>
      <c r="D6979" s="36"/>
      <c r="E6979" s="36"/>
      <c r="F6979" s="283" t="s">
        <v>4429</v>
      </c>
      <c r="G6979" s="142"/>
      <c r="H6979" s="142"/>
      <c r="I6979" s="282">
        <f>B6984-I6975</f>
        <v>618527.1946428573</v>
      </c>
      <c r="J6979" s="436">
        <f>B6979-I6979</f>
        <v>-4.6428571222350001E-3</v>
      </c>
    </row>
    <row r="6980" spans="1:11">
      <c r="A6980" s="284" t="s">
        <v>991</v>
      </c>
      <c r="B6980" s="282">
        <f>B6978+B6979</f>
        <v>3277418.580000001</v>
      </c>
      <c r="C6980" s="36"/>
      <c r="D6980" s="36"/>
      <c r="E6980" s="36"/>
      <c r="F6980" s="283" t="s">
        <v>2434</v>
      </c>
      <c r="G6980" s="142"/>
      <c r="H6980" s="142"/>
      <c r="I6980" s="282">
        <f>I6978+I6979-0.01</f>
        <v>3277418.5791185685</v>
      </c>
      <c r="J6980" s="436">
        <f>B6980-I6980</f>
        <v>8.8143255561590195E-4</v>
      </c>
    </row>
    <row r="6981" spans="1:11">
      <c r="A6981" s="284" t="s">
        <v>2550</v>
      </c>
      <c r="B6981" s="282">
        <f>B6976+B6980</f>
        <v>7972933.0630000019</v>
      </c>
      <c r="C6981" s="36"/>
      <c r="D6981" s="36"/>
      <c r="E6981" s="36"/>
      <c r="F6981" s="683" t="s">
        <v>2436</v>
      </c>
      <c r="G6981" s="684"/>
      <c r="H6981" s="685"/>
      <c r="I6981" s="282">
        <f>I6976+I6980</f>
        <v>7972933.0629999954</v>
      </c>
    </row>
    <row r="6982" spans="1:11">
      <c r="A6982" s="682" t="s">
        <v>2435</v>
      </c>
      <c r="B6982" s="682"/>
      <c r="C6982" s="682"/>
      <c r="D6982" s="682"/>
      <c r="E6982" s="682"/>
      <c r="F6982" s="682"/>
      <c r="G6982" s="682"/>
      <c r="H6982" s="682"/>
      <c r="I6982" s="682"/>
      <c r="J6982" t="s">
        <v>4217</v>
      </c>
    </row>
    <row r="6983" spans="1:11" ht="19.5" customHeight="1">
      <c r="A6983" s="284" t="s">
        <v>2551</v>
      </c>
      <c r="B6983" s="13">
        <f>B6966+B4837+B4590+B3233+B2299</f>
        <v>6713268.0829999959</v>
      </c>
      <c r="C6983" s="282" t="s">
        <v>2437</v>
      </c>
      <c r="D6983" s="282"/>
      <c r="E6983" s="282"/>
      <c r="F6983" s="282"/>
      <c r="G6983" s="282"/>
      <c r="H6983" s="283"/>
      <c r="I6983" s="141">
        <f>'[1]PROYECCION DE INGRESOS 2022'!$D$77</f>
        <v>6713268.0833333265</v>
      </c>
      <c r="J6983" s="563">
        <f>B6983-I6983</f>
        <v>-3.3333059400320053E-4</v>
      </c>
    </row>
    <row r="6984" spans="1:11" ht="24.75" customHeight="1">
      <c r="A6984" s="284" t="s">
        <v>3292</v>
      </c>
      <c r="B6984" s="312">
        <f>B6968+B4839+B4592+B3235+B2301</f>
        <v>1259664.98</v>
      </c>
      <c r="C6984" s="686" t="s">
        <v>4213</v>
      </c>
      <c r="D6984" s="687"/>
      <c r="E6984" s="687"/>
      <c r="F6984" s="687"/>
      <c r="G6984" s="687"/>
      <c r="H6984" s="688"/>
      <c r="I6984" s="141">
        <f>'[1]PROYECCION DE INGRESOS 2022'!$D$79+'[1]PROYECCION DE INGRESOS 2022'!$F$83</f>
        <v>1259664.98</v>
      </c>
      <c r="J6984" s="563">
        <f>B6984-I6984</f>
        <v>0</v>
      </c>
      <c r="K6984" s="516">
        <f>'SALDO DEL 2021 LIBRE DISPON'!B71+'LIBRE DISPONIBILID2022'!B24</f>
        <v>1259664.98</v>
      </c>
    </row>
    <row r="6985" spans="1:11" ht="22.5" customHeight="1">
      <c r="A6985" s="284" t="s">
        <v>2552</v>
      </c>
      <c r="B6985" s="141">
        <f>B6983+B6984</f>
        <v>7972933.0629999954</v>
      </c>
      <c r="C6985" s="686" t="s">
        <v>2438</v>
      </c>
      <c r="D6985" s="687"/>
      <c r="E6985" s="687"/>
      <c r="F6985" s="687"/>
      <c r="G6985" s="687"/>
      <c r="H6985" s="688"/>
      <c r="I6985" s="141">
        <f>I6983+I6984</f>
        <v>7972933.063333327</v>
      </c>
      <c r="J6985" s="551">
        <f>J6983+J6984</f>
        <v>-3.3333059400320053E-4</v>
      </c>
    </row>
    <row r="6986" spans="1:11" ht="34.5" customHeight="1">
      <c r="A6986" s="160" t="s">
        <v>4513</v>
      </c>
      <c r="B6986" s="141">
        <f>'ANEXO 4.3.1 PROYECTOS LIBRE DI '!H20+'ANEXO 4.3.2. PROYECTOS FMI,BID'!H19</f>
        <v>631073.42000000004</v>
      </c>
      <c r="C6986" s="686" t="s">
        <v>4214</v>
      </c>
      <c r="D6986" s="687"/>
      <c r="E6986" s="687"/>
      <c r="F6986" s="687"/>
      <c r="G6986" s="687"/>
      <c r="H6986" s="688"/>
      <c r="I6986" s="141">
        <f>'[1]PROYECCION DE INGRESOS 2022'!$D$82+'[1]PROYECCION DE INGRESOS 2022'!$F$84</f>
        <v>631073.42000000004</v>
      </c>
      <c r="J6986" s="436">
        <f>B6986-I6986</f>
        <v>0</v>
      </c>
    </row>
    <row r="6987" spans="1:11" ht="44.25" customHeight="1">
      <c r="A6987" s="160" t="s">
        <v>4595</v>
      </c>
      <c r="B6987" s="637">
        <f>'ANEXO 4.3.3 PROYECTOS PRESTAMOS'!H74+'ANEXO 4.4 DESCUEN X PREST. AMOR'!H10</f>
        <v>14205000</v>
      </c>
      <c r="C6987" s="686" t="s">
        <v>4596</v>
      </c>
      <c r="D6987" s="687"/>
      <c r="E6987" s="687"/>
      <c r="F6987" s="687"/>
      <c r="G6987" s="687"/>
      <c r="H6987" s="688"/>
      <c r="I6987" s="637">
        <f>'[1]PROYECCION DE INGRESOS 2022'!$D$78</f>
        <v>14205000</v>
      </c>
      <c r="J6987" s="436">
        <f>B6987-I6987</f>
        <v>0</v>
      </c>
    </row>
    <row r="6988" spans="1:11" ht="21" customHeight="1">
      <c r="A6988" s="284" t="s">
        <v>2553</v>
      </c>
      <c r="B6988" s="141">
        <f>'ANEXO 4.5 DONACION'!H7</f>
        <v>588</v>
      </c>
      <c r="C6988" s="283" t="s">
        <v>2439</v>
      </c>
      <c r="D6988" s="142"/>
      <c r="E6988" s="142"/>
      <c r="F6988" s="142"/>
      <c r="G6988" s="142"/>
      <c r="H6988" s="142"/>
      <c r="I6988" s="141">
        <f>'[1]PROYECCION DE INGRESOS 2022'!$D$81</f>
        <v>588</v>
      </c>
    </row>
    <row r="6989" spans="1:11">
      <c r="A6989" s="310" t="s">
        <v>2440</v>
      </c>
      <c r="B6989" s="640">
        <f>B6985+B6986+B6988+B6987</f>
        <v>22809594.482999995</v>
      </c>
      <c r="C6989" s="689" t="s">
        <v>2441</v>
      </c>
      <c r="D6989" s="689"/>
      <c r="E6989" s="689"/>
      <c r="F6989" s="689"/>
      <c r="G6989" s="689"/>
      <c r="H6989" s="689"/>
      <c r="I6989" s="638">
        <f>I6986+I6985+I6988+I6987</f>
        <v>22809594.483333327</v>
      </c>
      <c r="J6989" s="552">
        <f>'[1]PROYECCION DE INGRESOS 2022'!$I$68</f>
        <v>22809594.483333331</v>
      </c>
      <c r="K6989" s="436">
        <f>B6989-I6989</f>
        <v>-3.3333152532577515E-4</v>
      </c>
    </row>
    <row r="6990" spans="1:11">
      <c r="A6990" s="284" t="s">
        <v>2442</v>
      </c>
      <c r="B6990" s="641">
        <f>'ANEXO 4 CONSOLIDADO DE EGRESO'!R88</f>
        <v>22809594.483000003</v>
      </c>
      <c r="C6990" s="683" t="s">
        <v>4216</v>
      </c>
      <c r="D6990" s="684"/>
      <c r="E6990" s="684"/>
      <c r="F6990" s="684"/>
      <c r="G6990" s="684"/>
      <c r="H6990" s="685"/>
      <c r="I6990" s="639">
        <f>'ANEXO 3 CONSOLIDADO DE INGRESO'!I55</f>
        <v>22809594.483333331</v>
      </c>
      <c r="J6990" s="553"/>
    </row>
    <row r="6991" spans="1:11">
      <c r="A6991" s="284" t="s">
        <v>2443</v>
      </c>
      <c r="B6991" s="515">
        <f>'[3]PROGRAMACION GLOBAL DE EGRESOS'!$H$85</f>
        <v>22809594.484000001</v>
      </c>
      <c r="C6991" s="683" t="s">
        <v>4215</v>
      </c>
      <c r="D6991" s="684"/>
      <c r="E6991" s="684"/>
      <c r="F6991" s="684"/>
      <c r="G6991" s="684"/>
      <c r="H6991" s="685"/>
      <c r="I6991" s="639">
        <f>[4]Hoja1!$T$60</f>
        <v>22809594.48</v>
      </c>
      <c r="J6991" s="553"/>
    </row>
    <row r="6992" spans="1:11">
      <c r="B6992" s="646">
        <f>B6990-B6991</f>
        <v>-9.999983012676239E-4</v>
      </c>
      <c r="I6992" s="550">
        <f>'[1]PROYECCION DE INGRESOS 2022'!$D$88</f>
        <v>22809594.483333327</v>
      </c>
      <c r="J6992" s="436">
        <f>I6989-I6991</f>
        <v>3.3333264291286469E-3</v>
      </c>
    </row>
  </sheetData>
  <mergeCells count="13">
    <mergeCell ref="C6990:H6990"/>
    <mergeCell ref="C6991:H6991"/>
    <mergeCell ref="F6981:H6981"/>
    <mergeCell ref="C6986:H6986"/>
    <mergeCell ref="C6989:H6989"/>
    <mergeCell ref="C6984:H6984"/>
    <mergeCell ref="C6987:H6987"/>
    <mergeCell ref="C6985:H6985"/>
    <mergeCell ref="A1:H1"/>
    <mergeCell ref="A4596:H4596"/>
    <mergeCell ref="F6973:I6973"/>
    <mergeCell ref="F6977:I6977"/>
    <mergeCell ref="A6982:I6982"/>
  </mergeCells>
  <printOptions verticalCentered="1"/>
  <pageMargins left="1.1811023622047245" right="0.19685039370078741" top="0.19685039370078741" bottom="0.78740157480314965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09"/>
  <sheetViews>
    <sheetView topLeftCell="A193" workbookViewId="0">
      <selection activeCell="I214" sqref="I214"/>
    </sheetView>
  </sheetViews>
  <sheetFormatPr baseColWidth="10" defaultRowHeight="15"/>
  <cols>
    <col min="1" max="1" width="3.28515625" customWidth="1"/>
    <col min="2" max="2" width="4.140625" customWidth="1"/>
    <col min="3" max="3" width="3.7109375" customWidth="1"/>
    <col min="4" max="4" width="4.28515625" customWidth="1"/>
    <col min="5" max="5" width="3.28515625" customWidth="1"/>
    <col min="6" max="6" width="5.42578125" customWidth="1"/>
    <col min="7" max="7" width="43.85546875" customWidth="1"/>
    <col min="8" max="8" width="13.5703125" customWidth="1"/>
    <col min="9" max="9" width="15.28515625" customWidth="1"/>
    <col min="10" max="10" width="13.28515625" bestFit="1" customWidth="1"/>
  </cols>
  <sheetData>
    <row r="1" spans="1:12" ht="21.75" customHeight="1">
      <c r="A1" s="285" t="s">
        <v>2444</v>
      </c>
      <c r="B1" s="285"/>
      <c r="C1" s="285"/>
      <c r="D1" s="285"/>
      <c r="E1" s="285"/>
      <c r="F1" s="285"/>
      <c r="G1" s="285"/>
      <c r="H1" s="285"/>
    </row>
    <row r="2" spans="1:12" ht="21.75" customHeight="1">
      <c r="A2" s="691" t="s">
        <v>4649</v>
      </c>
      <c r="B2" s="691"/>
      <c r="C2" s="691"/>
      <c r="D2" s="691"/>
      <c r="E2" s="691"/>
      <c r="F2" s="691"/>
      <c r="G2" s="691"/>
      <c r="H2" s="691"/>
    </row>
    <row r="3" spans="1:12" ht="18" customHeight="1">
      <c r="A3" s="690" t="s">
        <v>4627</v>
      </c>
      <c r="B3" s="690"/>
      <c r="C3" s="690"/>
      <c r="D3" s="690"/>
      <c r="E3" s="690"/>
      <c r="F3" s="690"/>
      <c r="G3" s="690"/>
      <c r="H3" s="690"/>
    </row>
    <row r="4" spans="1:12" ht="27.75" customHeight="1">
      <c r="A4" s="286" t="s">
        <v>2445</v>
      </c>
      <c r="B4" s="287"/>
      <c r="C4" s="287"/>
      <c r="D4" s="288"/>
      <c r="E4" s="288"/>
      <c r="F4" s="287"/>
      <c r="G4" s="698" t="s">
        <v>2447</v>
      </c>
      <c r="H4" s="698" t="s">
        <v>2448</v>
      </c>
    </row>
    <row r="5" spans="1:12" ht="132" customHeight="1">
      <c r="A5" s="289" t="s">
        <v>2449</v>
      </c>
      <c r="B5" s="289" t="s">
        <v>2450</v>
      </c>
      <c r="C5" s="289" t="s">
        <v>2451</v>
      </c>
      <c r="D5" s="289" t="s">
        <v>2452</v>
      </c>
      <c r="E5" s="289" t="s">
        <v>2453</v>
      </c>
      <c r="F5" s="424" t="s">
        <v>2446</v>
      </c>
      <c r="G5" s="698"/>
      <c r="H5" s="698"/>
    </row>
    <row r="6" spans="1:12" ht="16.5" customHeight="1">
      <c r="A6" s="664">
        <v>1</v>
      </c>
      <c r="B6" s="665" t="s">
        <v>6</v>
      </c>
      <c r="C6" s="665" t="s">
        <v>6</v>
      </c>
      <c r="D6" s="665" t="s">
        <v>45</v>
      </c>
      <c r="E6" s="665" t="s">
        <v>46</v>
      </c>
      <c r="F6" s="655">
        <v>51101</v>
      </c>
      <c r="G6" s="656" t="s">
        <v>2454</v>
      </c>
      <c r="H6" s="657">
        <f>'PRESUPUESTO DE GASTOS X DEPTO.'!I194+'PRESUPUESTO DE GASTOS X DEPTO.'!I286+'PRESUPUESTO DE GASTOS X DEPTO.'!I333+'PRESUPUESTO DE GASTOS X DEPTO.'!I411+'PRESUPUESTO DE GASTOS X DEPTO.'!I503+'PRESUPUESTO DE GASTOS X DEPTO.'!I599+'PRESUPUESTO DE GASTOS X DEPTO.'!I916+'PRESUPUESTO DE GASTOS X DEPTO.'!I1368+'PRESUPUESTO DE GASTOS X DEPTO.'!I1455+'PRESUPUESTO DE GASTOS X DEPTO.'!I1545+'PRESUPUESTO DE GASTOS X DEPTO.'!I1725+'PRESUPUESTO DE GASTOS X DEPTO.'!I1815+'PRESUPUESTO DE GASTOS X DEPTO.'!I1967+'PRESUPUESTO DE GASTOS X DEPTO.'!I2125+'PRESUPUESTO DE GASTOS X DEPTO.'!I2156+'PRESUPUESTO DE GASTOS X DEPTO.'!I2235+'PRESUPUESTO DE GASTOS X DEPTO.'!I1634+'PRESUPUESTO DE GASTOS X DEPTO.'!I737</f>
        <v>960669</v>
      </c>
      <c r="I6" s="468">
        <f>H6+H70+H106+H146+H170</f>
        <v>2903663.6399999997</v>
      </c>
    </row>
    <row r="7" spans="1:12" ht="18" customHeight="1">
      <c r="A7" s="664">
        <v>1</v>
      </c>
      <c r="B7" s="665" t="s">
        <v>6</v>
      </c>
      <c r="C7" s="665" t="s">
        <v>6</v>
      </c>
      <c r="D7" s="665" t="s">
        <v>45</v>
      </c>
      <c r="E7" s="665" t="s">
        <v>46</v>
      </c>
      <c r="F7" s="655">
        <v>51105</v>
      </c>
      <c r="G7" s="656" t="s">
        <v>2455</v>
      </c>
      <c r="H7" s="657">
        <f>'PRESUPUESTO DE GASTOS X DEPTO.'!I17</f>
        <v>277200</v>
      </c>
    </row>
    <row r="8" spans="1:12" ht="18" customHeight="1">
      <c r="A8" s="664">
        <v>1</v>
      </c>
      <c r="B8" s="665" t="s">
        <v>6</v>
      </c>
      <c r="C8" s="665" t="s">
        <v>6</v>
      </c>
      <c r="D8" s="665" t="s">
        <v>45</v>
      </c>
      <c r="E8" s="665" t="s">
        <v>46</v>
      </c>
      <c r="F8" s="655">
        <v>51107</v>
      </c>
      <c r="G8" s="667" t="s">
        <v>4218</v>
      </c>
      <c r="H8" s="657">
        <f>'PRESUPUESTO DE GASTOS X DEPTO.'!I32</f>
        <v>147190.03</v>
      </c>
    </row>
    <row r="9" spans="1:12" ht="25.5">
      <c r="A9" s="664">
        <v>1</v>
      </c>
      <c r="B9" s="665" t="s">
        <v>6</v>
      </c>
      <c r="C9" s="665" t="s">
        <v>6</v>
      </c>
      <c r="D9" s="665" t="s">
        <v>45</v>
      </c>
      <c r="E9" s="665" t="s">
        <v>46</v>
      </c>
      <c r="F9" s="655">
        <v>51302</v>
      </c>
      <c r="G9" s="656" t="s">
        <v>2457</v>
      </c>
      <c r="H9" s="657">
        <f>'PRESUPUESTO DE GASTOS X DEPTO.'!I34</f>
        <v>18500</v>
      </c>
      <c r="I9" s="517" t="s">
        <v>4074</v>
      </c>
      <c r="J9" t="s">
        <v>4247</v>
      </c>
      <c r="K9" t="s">
        <v>4353</v>
      </c>
    </row>
    <row r="10" spans="1:12">
      <c r="A10" s="664">
        <v>1</v>
      </c>
      <c r="B10" s="665" t="s">
        <v>6</v>
      </c>
      <c r="C10" s="665" t="s">
        <v>6</v>
      </c>
      <c r="D10" s="665" t="s">
        <v>45</v>
      </c>
      <c r="E10" s="665" t="s">
        <v>46</v>
      </c>
      <c r="F10" s="655">
        <v>51401</v>
      </c>
      <c r="G10" s="655" t="s">
        <v>2458</v>
      </c>
      <c r="H10" s="657">
        <f>'PRESUPUESTO DE GASTOS X DEPTO.'!I49+'PRESUPUESTO DE GASTOS X DEPTO.'!I199+'PRESUPUESTO DE GASTOS X DEPTO.'!I291+'PRESUPUESTO DE GASTOS X DEPTO.'!I340+'PRESUPUESTO DE GASTOS X DEPTO.'!I421+'PRESUPUESTO DE GASTOS X DEPTO.'!I508+'PRESUPUESTO DE GASTOS X DEPTO.'!I608+'PRESUPUESTO DE GASTOS X DEPTO.'!I1042+'PRESUPUESTO DE GASTOS X DEPTO.'!I1083+'PRESUPUESTO DE GASTOS X DEPTO.'!I1381+'PRESUPUESTO DE GASTOS X DEPTO.'!I1464+'PRESUPUESTO DE GASTOS X DEPTO.'!I1550+'PRESUPUESTO DE GASTOS X DEPTO.'!I1733+'PRESUPUESTO DE GASTOS X DEPTO.'!I1734+'PRESUPUESTO DE GASTOS X DEPTO.'!I1824+'PRESUPUESTO DE GASTOS X DEPTO.'!I2006+'PRESUPUESTO DE GASTOS X DEPTO.'!I2128+'PRESUPUESTO DE GASTOS X DEPTO.'!I2163+'PRESUPUESTO DE GASTOS X DEPTO.'!I2248+'PRESUPUESTO DE GASTOS X DEPTO.'!I1640+'PRESUPUESTO DE GASTOS X DEPTO.'!I1641+'PRESUPUESTO DE GASTOS X DEPTO.'!I742+'PRESUPUESTO DE GASTOS X DEPTO.'!I422</f>
        <v>82869.540000000023</v>
      </c>
      <c r="I10" s="526">
        <v>82539.69</v>
      </c>
      <c r="J10" s="527">
        <v>72</v>
      </c>
      <c r="K10" s="526">
        <v>257.85000000000002</v>
      </c>
      <c r="L10" s="333"/>
    </row>
    <row r="11" spans="1:12" ht="19.5" customHeight="1">
      <c r="A11" s="664">
        <v>1</v>
      </c>
      <c r="B11" s="665" t="s">
        <v>6</v>
      </c>
      <c r="C11" s="665" t="s">
        <v>6</v>
      </c>
      <c r="D11" s="665" t="s">
        <v>45</v>
      </c>
      <c r="E11" s="665" t="s">
        <v>46</v>
      </c>
      <c r="F11" s="655">
        <v>51401</v>
      </c>
      <c r="G11" s="656" t="s">
        <v>2459</v>
      </c>
      <c r="H11" s="657">
        <f>'PRESUPUESTO DE GASTOS X DEPTO.'!I63+'PRESUPUESTO DE GASTOS X DEPTO.'!I201+'PRESUPUESTO DE GASTOS X DEPTO.'!I293+'PRESUPUESTO DE GASTOS X DEPTO.'!I343+'PRESUPUESTO DE GASTOS X DEPTO.'!I426+'PRESUPUESTO DE GASTOS X DEPTO.'!I427+'PRESUPUESTO DE GASTOS X DEPTO.'!I510+'PRESUPUESTO DE GASTOS X DEPTO.'!I612+'PRESUPUESTO DE GASTOS X DEPTO.'!I1125+'PRESUPUESTO DE GASTOS X DEPTO.'!I1166+'PRESUPUESTO DE GASTOS X DEPTO.'!I1387+'PRESUPUESTO DE GASTOS X DEPTO.'!I1469+'PRESUPUESTO DE GASTOS X DEPTO.'!I1552+'PRESUPUESTO DE GASTOS X DEPTO.'!I1737+'PRESUPUESTO DE GASTOS X DEPTO.'!I1738+'PRESUPUESTO DE GASTOS X DEPTO.'!I1828+'PRESUPUESTO DE GASTOS X DEPTO.'!I2025+'PRESUPUESTO DE GASTOS X DEPTO.'!I2129+'PRESUPUESTO DE GASTOS X DEPTO.'!I2167+'PRESUPUESTO DE GASTOS X DEPTO.'!I2254+'PRESUPUESTO DE GASTOS X DEPTO.'!I1643+'PRESUPUESTO DE GASTOS X DEPTO.'!I1644+'PRESUPUESTO DE GASTOS X DEPTO.'!I744</f>
        <v>11055.860000000002</v>
      </c>
      <c r="I11" s="526">
        <v>11011.75</v>
      </c>
      <c r="J11" s="527">
        <v>9.6</v>
      </c>
      <c r="K11" s="526">
        <v>34.51</v>
      </c>
      <c r="L11" s="333"/>
    </row>
    <row r="12" spans="1:12" ht="16.5" customHeight="1">
      <c r="A12" s="664">
        <v>1</v>
      </c>
      <c r="B12" s="665" t="s">
        <v>6</v>
      </c>
      <c r="C12" s="665" t="s">
        <v>6</v>
      </c>
      <c r="D12" s="665" t="s">
        <v>45</v>
      </c>
      <c r="E12" s="665" t="s">
        <v>46</v>
      </c>
      <c r="F12" s="655">
        <v>51401</v>
      </c>
      <c r="G12" s="656" t="s">
        <v>2460</v>
      </c>
      <c r="H12" s="657">
        <f>'PRESUPUESTO DE GASTOS X DEPTO.'!I1173+'PRESUPUESTO DE GASTOS X DEPTO.'!I1180+'PRESUPUESTO DE GASTOS X DEPTO.'!I1465+'PRESUPUESTO DE GASTOS X DEPTO.'!I2164</f>
        <v>4420.6099999999997</v>
      </c>
      <c r="I12" s="526">
        <v>4382.9399999999996</v>
      </c>
      <c r="J12" s="528"/>
      <c r="K12" s="526">
        <v>37.67</v>
      </c>
      <c r="L12" s="333"/>
    </row>
    <row r="13" spans="1:12" ht="18.75" customHeight="1">
      <c r="A13" s="664">
        <v>1</v>
      </c>
      <c r="B13" s="665" t="s">
        <v>6</v>
      </c>
      <c r="C13" s="665" t="s">
        <v>6</v>
      </c>
      <c r="D13" s="665" t="s">
        <v>45</v>
      </c>
      <c r="E13" s="665" t="s">
        <v>46</v>
      </c>
      <c r="F13" s="655">
        <v>51501</v>
      </c>
      <c r="G13" s="656" t="s">
        <v>2461</v>
      </c>
      <c r="H13" s="657">
        <f>'PRESUPUESTO DE GASTOS X DEPTO.'!I77+'PRESUPUESTO DE GASTOS X DEPTO.'!I203+'PRESUPUESTO DE GASTOS X DEPTO.'!I295+'PRESUPUESTO DE GASTOS X DEPTO.'!I346+'PRESUPUESTO DE GASTOS X DEPTO.'!I431+'PRESUPUESTO DE GASTOS X DEPTO.'!I432+'PRESUPUESTO DE GASTOS X DEPTO.'!I512+'PRESUPUESTO DE GASTOS X DEPTO.'!I616+'PRESUPUESTO DE GASTOS X DEPTO.'!I1215+'PRESUPUESTO DE GASTOS X DEPTO.'!I1249+'PRESUPUESTO DE GASTOS X DEPTO.'!I1393+'PRESUPUESTO DE GASTOS X DEPTO.'!I1472+'PRESUPUESTO DE GASTOS X DEPTO.'!I1554+'PRESUPUESTO DE GASTOS X DEPTO.'!I1741+'PRESUPUESTO DE GASTOS X DEPTO.'!I1742+'PRESUPUESTO DE GASTOS X DEPTO.'!I1832+'PRESUPUESTO DE GASTOS X DEPTO.'!I2044+'PRESUPUESTO DE GASTOS X DEPTO.'!I2130+'PRESUPUESTO DE GASTOS X DEPTO.'!I2169+'PRESUPUESTO DE GASTOS X DEPTO.'!I2260+'PRESUPUESTO DE GASTOS X DEPTO.'!I1646+'PRESUPUESTO DE GASTOS X DEPTO.'!I1647+'PRESUPUESTO DE GASTOS X DEPTO.'!I746</f>
        <v>106318.16000000003</v>
      </c>
      <c r="I13" s="526">
        <v>106025.99</v>
      </c>
      <c r="J13" s="528">
        <v>74.39</v>
      </c>
      <c r="K13" s="541">
        <v>217.78</v>
      </c>
      <c r="L13" s="333"/>
    </row>
    <row r="14" spans="1:12" ht="15.75" customHeight="1">
      <c r="A14" s="664">
        <v>1</v>
      </c>
      <c r="B14" s="665" t="s">
        <v>6</v>
      </c>
      <c r="C14" s="665" t="s">
        <v>6</v>
      </c>
      <c r="D14" s="665" t="s">
        <v>45</v>
      </c>
      <c r="E14" s="665" t="s">
        <v>46</v>
      </c>
      <c r="F14" s="655">
        <v>51602</v>
      </c>
      <c r="G14" s="656" t="s">
        <v>2462</v>
      </c>
      <c r="H14" s="657">
        <f>'PRESUPUESTO DE GASTOS X DEPTO.'!I78+'PRESUPUESTO DE GASTOS X DEPTO.'!I204+'PRESUPUESTO DE GASTOS X DEPTO.'!I433+'PRESUPUESTO DE GASTOS X DEPTO.'!I1394+'PRESUPUESTO DE GASTOS X DEPTO.'!I1743+'PRESUPUESTO DE GASTOS X DEPTO.'!I1833</f>
        <v>140700</v>
      </c>
      <c r="I14" s="513">
        <f>H14+H111</f>
        <v>145700</v>
      </c>
      <c r="J14" s="458"/>
    </row>
    <row r="15" spans="1:12" ht="17.25" customHeight="1">
      <c r="A15" s="664">
        <v>1</v>
      </c>
      <c r="B15" s="665" t="s">
        <v>6</v>
      </c>
      <c r="C15" s="665" t="s">
        <v>6</v>
      </c>
      <c r="D15" s="665" t="s">
        <v>45</v>
      </c>
      <c r="E15" s="665" t="s">
        <v>46</v>
      </c>
      <c r="F15" s="655">
        <v>51999</v>
      </c>
      <c r="G15" s="656" t="s">
        <v>685</v>
      </c>
      <c r="H15" s="657">
        <f>'PRESUPUESTO DE GASTOS X DEPTO.'!I207+'PRESUPUESTO DE GASTOS X DEPTO.'!I298+'PRESUPUESTO DE GASTOS X DEPTO.'!I437+'PRESUPUESTO DE GASTOS X DEPTO.'!I1746+'PRESUPUESTO DE GASTOS X DEPTO.'!I1836+'PRESUPUESTO DE GASTOS X DEPTO.'!I2047+'PRESUPUESTO DE GASTOS X DEPTO.'!I1650</f>
        <v>12950</v>
      </c>
      <c r="I15" s="468">
        <f>H15+H74</f>
        <v>13950</v>
      </c>
    </row>
    <row r="16" spans="1:12" ht="16.5" customHeight="1">
      <c r="A16" s="664">
        <v>1</v>
      </c>
      <c r="B16" s="665" t="s">
        <v>6</v>
      </c>
      <c r="C16" s="665" t="s">
        <v>6</v>
      </c>
      <c r="D16" s="665" t="s">
        <v>45</v>
      </c>
      <c r="E16" s="665" t="s">
        <v>46</v>
      </c>
      <c r="F16" s="656">
        <v>54101</v>
      </c>
      <c r="G16" s="656" t="s">
        <v>2464</v>
      </c>
      <c r="H16" s="657">
        <f>'PRESUPUESTO DE GASTOS X DEPTO.'!I81+'PRESUPUESTO DE GASTOS X DEPTO.'!I208+'PRESUPUESTO DE GASTOS X DEPTO.'!I438+'PRESUPUESTO DE GASTOS X DEPTO.'!I619+'PRESUPUESTO DE GASTOS X DEPTO.'!I1557+'PRESUPUESTO DE GASTOS X DEPTO.'!I1837+'PRESUPUESTO DE GASTOS X DEPTO.'!I2049+'PRESUPUESTO DE GASTOS X DEPTO.'!I1651+'PRESUPUESTO DE GASTOS X DEPTO.'!I1398+'PRESUPUESTO DE GASTOS X DEPTO.'!I749</f>
        <v>45770</v>
      </c>
    </row>
    <row r="17" spans="1:9" ht="17.25" customHeight="1">
      <c r="A17" s="664">
        <v>1</v>
      </c>
      <c r="B17" s="665" t="s">
        <v>6</v>
      </c>
      <c r="C17" s="665" t="s">
        <v>6</v>
      </c>
      <c r="D17" s="665" t="s">
        <v>45</v>
      </c>
      <c r="E17" s="665" t="s">
        <v>46</v>
      </c>
      <c r="F17" s="656">
        <v>54103</v>
      </c>
      <c r="G17" s="656" t="s">
        <v>2465</v>
      </c>
      <c r="H17" s="657">
        <f>'PRESUPUESTO DE GASTOS X DEPTO.'!I83+'PRESUPUESTO DE GASTOS X DEPTO.'!I439+'PRESUPUESTO DE GASTOS X DEPTO.'!I1475+'PRESUPUESTO DE GASTOS X DEPTO.'!I2050</f>
        <v>19800</v>
      </c>
    </row>
    <row r="18" spans="1:9" ht="16.5" customHeight="1">
      <c r="A18" s="664">
        <v>1</v>
      </c>
      <c r="B18" s="665" t="s">
        <v>6</v>
      </c>
      <c r="C18" s="665" t="s">
        <v>6</v>
      </c>
      <c r="D18" s="665" t="s">
        <v>45</v>
      </c>
      <c r="E18" s="665" t="s">
        <v>46</v>
      </c>
      <c r="F18" s="656">
        <v>54104</v>
      </c>
      <c r="G18" s="656" t="s">
        <v>2466</v>
      </c>
      <c r="H18" s="657">
        <f>'PRESUPUESTO DE GASTOS X DEPTO.'!I86+'PRESUPUESTO DE GASTOS X DEPTO.'!I209+'PRESUPUESTO DE GASTOS X DEPTO.'!I621+'PRESUPUESTO DE GASTOS X DEPTO.'!I1256+'PRESUPUESTO DE GASTOS X DEPTO.'!I1399+'PRESUPUESTO DE GASTOS X DEPTO.'!I1477+'PRESUPUESTO DE GASTOS X DEPTO.'!I1838+'PRESUPUESTO DE GASTOS X DEPTO.'!I2053+'PRESUPUESTO DE GASTOS X DEPTO.'!I1654+'PRESUPUESTO DE GASTOS X DEPTO.'!I751</f>
        <v>73409</v>
      </c>
    </row>
    <row r="19" spans="1:9">
      <c r="A19" s="664">
        <v>1</v>
      </c>
      <c r="B19" s="665" t="s">
        <v>6</v>
      </c>
      <c r="C19" s="665" t="s">
        <v>6</v>
      </c>
      <c r="D19" s="665" t="s">
        <v>45</v>
      </c>
      <c r="E19" s="665" t="s">
        <v>46</v>
      </c>
      <c r="F19" s="656">
        <v>54105</v>
      </c>
      <c r="G19" s="656" t="s">
        <v>2467</v>
      </c>
      <c r="H19" s="657">
        <f>'PRESUPUESTO DE GASTOS X DEPTO.'!I88+'PRESUPUESTO DE GASTOS X DEPTO.'!I219+'PRESUPUESTO DE GASTOS X DEPTO.'!I305+'PRESUPUESTO DE GASTOS X DEPTO.'!I353+'PRESUPUESTO DE GASTOS X DEPTO.'!I456+'PRESUPUESTO DE GASTOS X DEPTO.'!I524+'PRESUPUESTO DE GASTOS X DEPTO.'!I646+'PRESUPUESTO DE GASTOS X DEPTO.'!I1269+'PRESUPUESTO DE GASTOS X DEPTO.'!I1406+'PRESUPUESTO DE GASTOS X DEPTO.'!I1488+'PRESUPUESTO DE GASTOS X DEPTO.'!I1568+'PRESUPUESTO DE GASTOS X DEPTO.'!I1758+'PRESUPUESTO DE GASTOS X DEPTO.'!I1853+'PRESUPUESTO DE GASTOS X DEPTO.'!I2057+'PRESUPUESTO DE GASTOS X DEPTO.'!I2134+'PRESUPUESTO DE GASTOS X DEPTO.'!I2178+'PRESUPUESTO DE GASTOS X DEPTO.'!I2267+'PRESUPUESTO DE GASTOS X DEPTO.'!I1664+'PRESUPUESTO DE GASTOS X DEPTO.'!I776</f>
        <v>23930</v>
      </c>
    </row>
    <row r="20" spans="1:9">
      <c r="A20" s="664">
        <v>1</v>
      </c>
      <c r="B20" s="665" t="s">
        <v>6</v>
      </c>
      <c r="C20" s="665" t="s">
        <v>6</v>
      </c>
      <c r="D20" s="665" t="s">
        <v>45</v>
      </c>
      <c r="E20" s="665" t="s">
        <v>46</v>
      </c>
      <c r="F20" s="656">
        <v>54106</v>
      </c>
      <c r="G20" s="656" t="s">
        <v>2468</v>
      </c>
      <c r="H20" s="657">
        <f>'PRESUPUESTO DE GASTOS X DEPTO.'!I647+'PRESUPUESTO DE GASTOS X DEPTO.'!I1271+'PRESUPUESTO DE GASTOS X DEPTO.'!I2058+'PRESUPUESTO DE GASTOS X DEPTO.'!I2268+'PRESUPUESTO DE GASTOS X DEPTO.'!I777</f>
        <v>310</v>
      </c>
    </row>
    <row r="21" spans="1:9">
      <c r="A21" s="664">
        <v>1</v>
      </c>
      <c r="B21" s="665" t="s">
        <v>6</v>
      </c>
      <c r="C21" s="665" t="s">
        <v>6</v>
      </c>
      <c r="D21" s="665" t="s">
        <v>45</v>
      </c>
      <c r="E21" s="665" t="s">
        <v>46</v>
      </c>
      <c r="F21" s="656">
        <v>54107</v>
      </c>
      <c r="G21" s="656" t="s">
        <v>2469</v>
      </c>
      <c r="H21" s="657">
        <f>'PRESUPUESTO DE GASTOS X DEPTO.'!I91+'PRESUPUESTO DE GASTOS X DEPTO.'!I223+'PRESUPUESTO DE GASTOS X DEPTO.'!I306+'PRESUPUESTO DE GASTOS X DEPTO.'!I355+'PRESUPUESTO DE GASTOS X DEPTO.'!I465+'PRESUPUESTO DE GASTOS X DEPTO.'!I526+'PRESUPUESTO DE GASTOS X DEPTO.'!I652+'PRESUPUESTO DE GASTOS X DEPTO.'!I1286+'PRESUPUESTO DE GASTOS X DEPTO.'!I1408+'PRESUPUESTO DE GASTOS X DEPTO.'!I1573+'PRESUPUESTO DE GASTOS X DEPTO.'!I1760+'PRESUPUESTO DE GASTOS X DEPTO.'!I1856+'PRESUPUESTO DE GASTOS X DEPTO.'!I2068+'PRESUPUESTO DE GASTOS X DEPTO.'!I2135+'PRESUPUESTO DE GASTOS X DEPTO.'!I2180+'PRESUPUESTO DE GASTOS X DEPTO.'!I2272+'PRESUPUESTO DE GASTOS X DEPTO.'!I1666+'PRESUPUESTO DE GASTOS X DEPTO.'!I782</f>
        <v>10680</v>
      </c>
    </row>
    <row r="22" spans="1:9" ht="14.25" customHeight="1">
      <c r="A22" s="664">
        <v>1</v>
      </c>
      <c r="B22" s="665" t="s">
        <v>6</v>
      </c>
      <c r="C22" s="665" t="s">
        <v>6</v>
      </c>
      <c r="D22" s="665" t="s">
        <v>45</v>
      </c>
      <c r="E22" s="665" t="s">
        <v>46</v>
      </c>
      <c r="F22" s="656">
        <v>54108</v>
      </c>
      <c r="G22" s="656" t="s">
        <v>2470</v>
      </c>
      <c r="H22" s="657">
        <f>'PRESUPUESTO DE GASTOS X DEPTO.'!I2069</f>
        <v>400</v>
      </c>
    </row>
    <row r="23" spans="1:9" ht="15.75" customHeight="1">
      <c r="A23" s="664">
        <v>1</v>
      </c>
      <c r="B23" s="665" t="s">
        <v>6</v>
      </c>
      <c r="C23" s="665" t="s">
        <v>6</v>
      </c>
      <c r="D23" s="665" t="s">
        <v>45</v>
      </c>
      <c r="E23" s="665" t="s">
        <v>46</v>
      </c>
      <c r="F23" s="656">
        <v>54109</v>
      </c>
      <c r="G23" s="656" t="s">
        <v>1336</v>
      </c>
      <c r="H23" s="657">
        <f>'PRESUPUESTO DE GASTOS X DEPTO.'!I466+'PRESUPUESTO DE GASTOS X DEPTO.'!I1288</f>
        <v>3575</v>
      </c>
    </row>
    <row r="24" spans="1:9" ht="17.25" customHeight="1">
      <c r="A24" s="664">
        <v>1</v>
      </c>
      <c r="B24" s="665" t="s">
        <v>6</v>
      </c>
      <c r="C24" s="665" t="s">
        <v>6</v>
      </c>
      <c r="D24" s="665" t="s">
        <v>45</v>
      </c>
      <c r="E24" s="665" t="s">
        <v>46</v>
      </c>
      <c r="F24" s="656">
        <v>54110</v>
      </c>
      <c r="G24" s="656" t="s">
        <v>2471</v>
      </c>
      <c r="H24" s="657">
        <f>'PRESUPUESTO DE GASTOS X DEPTO.'!I94+'PRESUPUESTO DE GASTOS X DEPTO.'!I224+'PRESUPUESTO DE GASTOS X DEPTO.'!I467+'PRESUPUESTO DE GASTOS X DEPTO.'!I1289+'PRESUPUESTO DE GASTOS X DEPTO.'!I2273</f>
        <v>25050</v>
      </c>
      <c r="I24" s="334">
        <f>H24+H81+H120+H182</f>
        <v>108710</v>
      </c>
    </row>
    <row r="25" spans="1:9" ht="17.25" customHeight="1">
      <c r="A25" s="664">
        <v>1</v>
      </c>
      <c r="B25" s="665" t="s">
        <v>6</v>
      </c>
      <c r="C25" s="665" t="s">
        <v>6</v>
      </c>
      <c r="D25" s="665" t="s">
        <v>45</v>
      </c>
      <c r="E25" s="665" t="s">
        <v>46</v>
      </c>
      <c r="F25" s="656">
        <v>54111</v>
      </c>
      <c r="G25" s="656" t="s">
        <v>2472</v>
      </c>
      <c r="H25" s="657">
        <f>'PRESUPUESTO DE GASTOS X DEPTO.'!I96+'PRESUPUESTO DE GASTOS X DEPTO.'!I1857+'PRESUPUESTO DE GASTOS X DEPTO.'!I2070</f>
        <v>3195</v>
      </c>
    </row>
    <row r="26" spans="1:9" ht="15.75" customHeight="1">
      <c r="A26" s="664">
        <v>1</v>
      </c>
      <c r="B26" s="665" t="s">
        <v>6</v>
      </c>
      <c r="C26" s="665" t="s">
        <v>6</v>
      </c>
      <c r="D26" s="665" t="s">
        <v>45</v>
      </c>
      <c r="E26" s="665" t="s">
        <v>46</v>
      </c>
      <c r="F26" s="656">
        <v>54112</v>
      </c>
      <c r="G26" s="656" t="s">
        <v>2473</v>
      </c>
      <c r="H26" s="657">
        <f>'PRESUPUESTO DE GASTOS X DEPTO.'!I1409+'PRESUPUESTO DE GASTOS X DEPTO.'!I2071</f>
        <v>1400</v>
      </c>
    </row>
    <row r="27" spans="1:9" ht="15.75" customHeight="1">
      <c r="A27" s="664">
        <v>1</v>
      </c>
      <c r="B27" s="665" t="s">
        <v>6</v>
      </c>
      <c r="C27" s="665" t="s">
        <v>6</v>
      </c>
      <c r="D27" s="665" t="s">
        <v>45</v>
      </c>
      <c r="E27" s="665" t="s">
        <v>46</v>
      </c>
      <c r="F27" s="656">
        <v>54113</v>
      </c>
      <c r="G27" s="656" t="s">
        <v>2526</v>
      </c>
      <c r="H27" s="657">
        <f>'PRESUPUESTO DE GASTOS X DEPTO.'!I1290</f>
        <v>35</v>
      </c>
    </row>
    <row r="28" spans="1:9" ht="17.25" customHeight="1">
      <c r="A28" s="664">
        <v>1</v>
      </c>
      <c r="B28" s="665" t="s">
        <v>6</v>
      </c>
      <c r="C28" s="665" t="s">
        <v>6</v>
      </c>
      <c r="D28" s="665" t="s">
        <v>45</v>
      </c>
      <c r="E28" s="665" t="s">
        <v>46</v>
      </c>
      <c r="F28" s="656">
        <v>54114</v>
      </c>
      <c r="G28" s="656" t="s">
        <v>2474</v>
      </c>
      <c r="H28" s="657">
        <f>'PRESUPUESTO DE GASTOS X DEPTO.'!I100+'PRESUPUESTO DE GASTOS X DEPTO.'!I245+'PRESUPUESTO DE GASTOS X DEPTO.'!I315+'PRESUPUESTO DE GASTOS X DEPTO.'!I375+'PRESUPUESTO DE GASTOS X DEPTO.'!I481+'PRESUPUESTO DE GASTOS X DEPTO.'!I546+'PRESUPUESTO DE GASTOS X DEPTO.'!I686+'PRESUPUESTO DE GASTOS X DEPTO.'!I1318+'PRESUPUESTO DE GASTOS X DEPTO.'!I1423+'PRESUPUESTO DE GASTOS X DEPTO.'!I1501+'PRESUPUESTO DE GASTOS X DEPTO.'!I1591+'PRESUPUESTO DE GASTOS X DEPTO.'!I1788+'PRESUPUESTO DE GASTOS X DEPTO.'!I1886+'PRESUPUESTO DE GASTOS X DEPTO.'!I2074+'PRESUPUESTO DE GASTOS X DEPTO.'!I2140+'PRESUPUESTO DE GASTOS X DEPTO.'!I2192+'PRESUPUESTO DE GASTOS X DEPTO.'!I2278+'PRESUPUESTO DE GASTOS X DEPTO.'!I1687+'PRESUPUESTO DE GASTOS X DEPTO.'!I816</f>
        <v>7307</v>
      </c>
    </row>
    <row r="29" spans="1:9" ht="15.75" customHeight="1">
      <c r="A29" s="664">
        <v>1</v>
      </c>
      <c r="B29" s="665" t="s">
        <v>6</v>
      </c>
      <c r="C29" s="665" t="s">
        <v>6</v>
      </c>
      <c r="D29" s="665" t="s">
        <v>45</v>
      </c>
      <c r="E29" s="665" t="s">
        <v>46</v>
      </c>
      <c r="F29" s="656">
        <v>54115</v>
      </c>
      <c r="G29" s="656" t="s">
        <v>2475</v>
      </c>
      <c r="H29" s="657">
        <f>'PRESUPUESTO DE GASTOS X DEPTO.'!I102+'PRESUPUESTO DE GASTOS X DEPTO.'!I250+'PRESUPUESTO DE GASTOS X DEPTO.'!I317+'PRESUPUESTO DE GASTOS X DEPTO.'!I381+'PRESUPUESTO DE GASTOS X DEPTO.'!I484+'PRESUPUESTO DE GASTOS X DEPTO.'!I549+'PRESUPUESTO DE GASTOS X DEPTO.'!I690+'PRESUPUESTO DE GASTOS X DEPTO.'!I1321+'PRESUPUESTO DE GASTOS X DEPTO.'!I1428+'PRESUPUESTO DE GASTOS X DEPTO.'!I1504+'PRESUPUESTO DE GASTOS X DEPTO.'!I1592+'PRESUPUESTO DE GASTOS X DEPTO.'!I1791+'PRESUPUESTO DE GASTOS X DEPTO.'!I1889+'PRESUPUESTO DE GASTOS X DEPTO.'!I2141+'PRESUPUESTO DE GASTOS X DEPTO.'!I2193+'PRESUPUESTO DE GASTOS X DEPTO.'!I2287+'PRESUPUESTO DE GASTOS X DEPTO.'!I1689+'PRESUPUESTO DE GASTOS X DEPTO.'!I820</f>
        <v>12920</v>
      </c>
    </row>
    <row r="30" spans="1:9" ht="15" customHeight="1">
      <c r="A30" s="664">
        <v>1</v>
      </c>
      <c r="B30" s="665" t="s">
        <v>6</v>
      </c>
      <c r="C30" s="665" t="s">
        <v>6</v>
      </c>
      <c r="D30" s="665" t="s">
        <v>45</v>
      </c>
      <c r="E30" s="665" t="s">
        <v>46</v>
      </c>
      <c r="F30" s="656">
        <v>54116</v>
      </c>
      <c r="G30" s="656" t="s">
        <v>2476</v>
      </c>
      <c r="H30" s="657">
        <f>'PRESUPUESTO DE GASTOS X DEPTO.'!I550+'PRESUPUESTO DE GASTOS X DEPTO.'!I1890</f>
        <v>215</v>
      </c>
    </row>
    <row r="31" spans="1:9" ht="15" customHeight="1">
      <c r="A31" s="664">
        <v>1</v>
      </c>
      <c r="B31" s="665" t="s">
        <v>6</v>
      </c>
      <c r="C31" s="665" t="s">
        <v>6</v>
      </c>
      <c r="D31" s="665" t="s">
        <v>45</v>
      </c>
      <c r="E31" s="665" t="s">
        <v>46</v>
      </c>
      <c r="F31" s="656">
        <v>54117</v>
      </c>
      <c r="G31" s="656" t="s">
        <v>3237</v>
      </c>
      <c r="H31" s="657">
        <f>'PRESUPUESTO DE GASTOS X DEPTO.'!I1322</f>
        <v>500</v>
      </c>
    </row>
    <row r="32" spans="1:9" ht="16.5" customHeight="1">
      <c r="A32" s="664">
        <v>1</v>
      </c>
      <c r="B32" s="665" t="s">
        <v>6</v>
      </c>
      <c r="C32" s="665" t="s">
        <v>6</v>
      </c>
      <c r="D32" s="665" t="s">
        <v>45</v>
      </c>
      <c r="E32" s="665" t="s">
        <v>46</v>
      </c>
      <c r="F32" s="656">
        <v>54118</v>
      </c>
      <c r="G32" s="656" t="s">
        <v>2477</v>
      </c>
      <c r="H32" s="657">
        <f>'PRESUPUESTO DE GASTOS X DEPTO.'!I252+'PRESUPUESTO DE GASTOS X DEPTO.'!I319+'PRESUPUESTO DE GASTOS X DEPTO.'!I383+'PRESUPUESTO DE GASTOS X DEPTO.'!I486+'PRESUPUESTO DE GASTOS X DEPTO.'!I692+'PRESUPUESTO DE GASTOS X DEPTO.'!I1324+'PRESUPUESTO DE GASTOS X DEPTO.'!I1429+'PRESUPUESTO DE GASTOS X DEPTO.'!I1505+'PRESUPUESTO DE GASTOS X DEPTO.'!I1893+'PRESUPUESTO DE GASTOS X DEPTO.'!I2075+'PRESUPUESTO DE GASTOS X DEPTO.'!I2288+'PRESUPUESTO DE GASTOS X DEPTO.'!I822</f>
        <v>11030</v>
      </c>
    </row>
    <row r="33" spans="1:8" ht="17.25" customHeight="1">
      <c r="A33" s="664">
        <v>1</v>
      </c>
      <c r="B33" s="665" t="s">
        <v>6</v>
      </c>
      <c r="C33" s="665" t="s">
        <v>6</v>
      </c>
      <c r="D33" s="665" t="s">
        <v>45</v>
      </c>
      <c r="E33" s="665" t="s">
        <v>46</v>
      </c>
      <c r="F33" s="656">
        <v>54119</v>
      </c>
      <c r="G33" s="656" t="s">
        <v>2478</v>
      </c>
      <c r="H33" s="657">
        <f>'PRESUPUESTO DE GASTOS X DEPTO.'!I104+'PRESUPUESTO DE GASTOS X DEPTO.'!I254+'PRESUPUESTO DE GASTOS X DEPTO.'!I320+'PRESUPUESTO DE GASTOS X DEPTO.'!I385+'PRESUPUESTO DE GASTOS X DEPTO.'!I487+'PRESUPUESTO DE GASTOS X DEPTO.'!I693+'PRESUPUESTO DE GASTOS X DEPTO.'!I1327+'PRESUPUESTO DE GASTOS X DEPTO.'!I1430+'PRESUPUESTO DE GASTOS X DEPTO.'!I1593+'PRESUPUESTO DE GASTOS X DEPTO.'!I1896+'PRESUPUESTO DE GASTOS X DEPTO.'!I1691+'PRESUPUESTO DE GASTOS X DEPTO.'!I823</f>
        <v>1925</v>
      </c>
    </row>
    <row r="34" spans="1:8" ht="18" customHeight="1">
      <c r="A34" s="664">
        <v>1</v>
      </c>
      <c r="B34" s="665" t="s">
        <v>6</v>
      </c>
      <c r="C34" s="665" t="s">
        <v>6</v>
      </c>
      <c r="D34" s="665" t="s">
        <v>45</v>
      </c>
      <c r="E34" s="665" t="s">
        <v>46</v>
      </c>
      <c r="F34" s="656">
        <v>54199</v>
      </c>
      <c r="G34" s="656" t="s">
        <v>2479</v>
      </c>
      <c r="H34" s="657">
        <f>'PRESUPUESTO DE GASTOS X DEPTO.'!I105+'PRESUPUESTO DE GASTOS X DEPTO.'!I255+'PRESUPUESTO DE GASTOS X DEPTO.'!I490+'PRESUPUESTO DE GASTOS X DEPTO.'!I551+'PRESUPUESTO DE GASTOS X DEPTO.'!I694+'PRESUPUESTO DE GASTOS X DEPTO.'!I1333+'PRESUPUESTO DE GASTOS X DEPTO.'!I1434+'PRESUPUESTO DE GASTOS X DEPTO.'!I1507+'PRESUPUESTO DE GASTOS X DEPTO.'!I2087+'PRESUPUESTO DE GASTOS X DEPTO.'!I2194+'PRESUPUESTO DE GASTOS X DEPTO.'!I1793+'PRESUPUESTO DE GASTOS X DEPTO.'!I824</f>
        <v>11605</v>
      </c>
    </row>
    <row r="35" spans="1:8">
      <c r="A35" s="664">
        <v>1</v>
      </c>
      <c r="B35" s="665" t="s">
        <v>6</v>
      </c>
      <c r="C35" s="665" t="s">
        <v>6</v>
      </c>
      <c r="D35" s="665" t="s">
        <v>45</v>
      </c>
      <c r="E35" s="665" t="s">
        <v>46</v>
      </c>
      <c r="F35" s="656">
        <v>54201</v>
      </c>
      <c r="G35" s="656" t="s">
        <v>2480</v>
      </c>
      <c r="H35" s="657">
        <f>'PRESUPUESTO DE GASTOS X DEPTO.'!I107</f>
        <v>120000</v>
      </c>
    </row>
    <row r="36" spans="1:8" ht="18" customHeight="1">
      <c r="A36" s="664">
        <v>1</v>
      </c>
      <c r="B36" s="665" t="s">
        <v>6</v>
      </c>
      <c r="C36" s="665" t="s">
        <v>6</v>
      </c>
      <c r="D36" s="665" t="s">
        <v>45</v>
      </c>
      <c r="E36" s="665" t="s">
        <v>46</v>
      </c>
      <c r="F36" s="656">
        <v>54202</v>
      </c>
      <c r="G36" s="656" t="s">
        <v>2481</v>
      </c>
      <c r="H36" s="657">
        <f>'PRESUPUESTO DE GASTOS X DEPTO.'!I109</f>
        <v>45000</v>
      </c>
    </row>
    <row r="37" spans="1:8" ht="16.5" customHeight="1">
      <c r="A37" s="664">
        <v>1</v>
      </c>
      <c r="B37" s="665" t="s">
        <v>6</v>
      </c>
      <c r="C37" s="665" t="s">
        <v>6</v>
      </c>
      <c r="D37" s="665" t="s">
        <v>45</v>
      </c>
      <c r="E37" s="665" t="s">
        <v>46</v>
      </c>
      <c r="F37" s="656">
        <v>54203</v>
      </c>
      <c r="G37" s="656" t="s">
        <v>2482</v>
      </c>
      <c r="H37" s="657">
        <f>'PRESUPUESTO DE GASTOS X DEPTO.'!I111</f>
        <v>110000</v>
      </c>
    </row>
    <row r="38" spans="1:8">
      <c r="A38" s="664">
        <v>1</v>
      </c>
      <c r="B38" s="665" t="s">
        <v>6</v>
      </c>
      <c r="C38" s="665" t="s">
        <v>6</v>
      </c>
      <c r="D38" s="665" t="s">
        <v>45</v>
      </c>
      <c r="E38" s="665" t="s">
        <v>46</v>
      </c>
      <c r="F38" s="656">
        <v>54205</v>
      </c>
      <c r="G38" s="656" t="s">
        <v>2483</v>
      </c>
      <c r="H38" s="657">
        <f>'PRESUPUESTO DE GASTOS X DEPTO.'!I113</f>
        <v>280000</v>
      </c>
    </row>
    <row r="39" spans="1:8">
      <c r="A39" s="664">
        <v>1</v>
      </c>
      <c r="B39" s="665" t="s">
        <v>6</v>
      </c>
      <c r="C39" s="665" t="s">
        <v>6</v>
      </c>
      <c r="D39" s="665" t="s">
        <v>45</v>
      </c>
      <c r="E39" s="665" t="s">
        <v>46</v>
      </c>
      <c r="F39" s="656">
        <v>54301</v>
      </c>
      <c r="G39" s="668" t="s">
        <v>2484</v>
      </c>
      <c r="H39" s="657">
        <f>'PRESUPUESTO DE GASTOS X DEPTO.'!I116+'PRESUPUESTO DE GASTOS X DEPTO.'!I258+'PRESUPUESTO DE GASTOS X DEPTO.'!I695+'PRESUPUESTO DE GASTOS X DEPTO.'!I1334+'PRESUPUESTO DE GASTOS X DEPTO.'!I1897+'PRESUPUESTO DE GASTOS X DEPTO.'!I1693+'PRESUPUESTO DE GASTOS X DEPTO.'!I825</f>
        <v>45075</v>
      </c>
    </row>
    <row r="40" spans="1:8" ht="18" customHeight="1">
      <c r="A40" s="664">
        <v>1</v>
      </c>
      <c r="B40" s="665" t="s">
        <v>6</v>
      </c>
      <c r="C40" s="665" t="s">
        <v>6</v>
      </c>
      <c r="D40" s="665" t="s">
        <v>45</v>
      </c>
      <c r="E40" s="665" t="s">
        <v>46</v>
      </c>
      <c r="F40" s="656">
        <v>54302</v>
      </c>
      <c r="G40" s="656" t="s">
        <v>2485</v>
      </c>
      <c r="H40" s="657">
        <f>'PRESUPUESTO DE GASTOS X DEPTO.'!I491+'PRESUPUESTO DE GASTOS X DEPTO.'!I1335</f>
        <v>18000</v>
      </c>
    </row>
    <row r="41" spans="1:8" ht="18" customHeight="1">
      <c r="A41" s="664">
        <v>1</v>
      </c>
      <c r="B41" s="665" t="s">
        <v>6</v>
      </c>
      <c r="C41" s="665" t="s">
        <v>6</v>
      </c>
      <c r="D41" s="665" t="s">
        <v>45</v>
      </c>
      <c r="E41" s="665" t="s">
        <v>46</v>
      </c>
      <c r="F41" s="656">
        <v>54305</v>
      </c>
      <c r="G41" s="656" t="s">
        <v>2530</v>
      </c>
      <c r="H41" s="657">
        <f>'PRESUPUESTO DE GASTOS X DEPTO.'!I1436</f>
        <v>7000</v>
      </c>
    </row>
    <row r="42" spans="1:8" ht="17.25" customHeight="1">
      <c r="A42" s="664">
        <v>1</v>
      </c>
      <c r="B42" s="665" t="s">
        <v>6</v>
      </c>
      <c r="C42" s="665" t="s">
        <v>6</v>
      </c>
      <c r="D42" s="665" t="s">
        <v>45</v>
      </c>
      <c r="E42" s="665" t="s">
        <v>46</v>
      </c>
      <c r="F42" s="656">
        <v>54307</v>
      </c>
      <c r="G42" s="656" t="s">
        <v>2486</v>
      </c>
      <c r="H42" s="657">
        <f>'PRESUPUESTO DE GASTOS X DEPTO.'!I119</f>
        <v>1000</v>
      </c>
    </row>
    <row r="43" spans="1:8" ht="16.5" customHeight="1">
      <c r="A43" s="664">
        <v>1</v>
      </c>
      <c r="B43" s="665" t="s">
        <v>6</v>
      </c>
      <c r="C43" s="665" t="s">
        <v>6</v>
      </c>
      <c r="D43" s="665" t="s">
        <v>45</v>
      </c>
      <c r="E43" s="665" t="s">
        <v>46</v>
      </c>
      <c r="F43" s="656">
        <v>54313</v>
      </c>
      <c r="G43" s="656" t="s">
        <v>2487</v>
      </c>
      <c r="H43" s="657">
        <f>'PRESUPUESTO DE GASTOS X DEPTO.'!I120+'PRESUPUESTO DE GASTOS X DEPTO.'!I259+'PRESUPUESTO DE GASTOS X DEPTO.'!I322+'PRESUPUESTO DE GASTOS X DEPTO.'!I386+'PRESUPUESTO DE GASTOS X DEPTO.'!I492+'PRESUPUESTO DE GASTOS X DEPTO.'!I553+'PRESUPUESTO DE GASTOS X DEPTO.'!I700+'PRESUPUESTO DE GASTOS X DEPTO.'!I1337+'PRESUPUESTO DE GASTOS X DEPTO.'!I1438+'PRESUPUESTO DE GASTOS X DEPTO.'!I1508+'PRESUPUESTO DE GASTOS X DEPTO.'!I1594+'PRESUPUESTO DE GASTOS X DEPTO.'!I1794+'PRESUPUESTO DE GASTOS X DEPTO.'!I1900+'PRESUPUESTO DE GASTOS X DEPTO.'!I2142+'PRESUPUESTO DE GASTOS X DEPTO.'!I2195+'PRESUPUESTO DE GASTOS X DEPTO.'!I2289+'PRESUPUESTO DE GASTOS X DEPTO.'!I1694+'PRESUPUESTO DE GASTOS X DEPTO.'!I830</f>
        <v>12495</v>
      </c>
    </row>
    <row r="44" spans="1:8">
      <c r="A44" s="664">
        <v>1</v>
      </c>
      <c r="B44" s="665" t="s">
        <v>6</v>
      </c>
      <c r="C44" s="665" t="s">
        <v>6</v>
      </c>
      <c r="D44" s="665" t="s">
        <v>45</v>
      </c>
      <c r="E44" s="665" t="s">
        <v>46</v>
      </c>
      <c r="F44" s="656">
        <v>54314</v>
      </c>
      <c r="G44" s="668" t="s">
        <v>2488</v>
      </c>
      <c r="H44" s="666">
        <f>'PRESUPUESTO DE GASTOS X DEPTO.'!I158+'PRESUPUESTO DE GASTOS X DEPTO.'!I1439</f>
        <v>328653.75</v>
      </c>
    </row>
    <row r="45" spans="1:8">
      <c r="A45" s="664">
        <v>1</v>
      </c>
      <c r="B45" s="665" t="s">
        <v>6</v>
      </c>
      <c r="C45" s="665" t="s">
        <v>6</v>
      </c>
      <c r="D45" s="665" t="s">
        <v>45</v>
      </c>
      <c r="E45" s="665" t="s">
        <v>46</v>
      </c>
      <c r="F45" s="655">
        <v>54316</v>
      </c>
      <c r="G45" s="656" t="s">
        <v>3180</v>
      </c>
      <c r="H45" s="666">
        <f>'PRESUPUESTO DE GASTOS X DEPTO.'!I159</f>
        <v>22000</v>
      </c>
    </row>
    <row r="46" spans="1:8">
      <c r="A46" s="664">
        <v>1</v>
      </c>
      <c r="B46" s="665" t="s">
        <v>6</v>
      </c>
      <c r="C46" s="665" t="s">
        <v>6</v>
      </c>
      <c r="D46" s="665" t="s">
        <v>45</v>
      </c>
      <c r="E46" s="665" t="s">
        <v>46</v>
      </c>
      <c r="F46" s="655">
        <v>54317</v>
      </c>
      <c r="G46" s="656" t="s">
        <v>3712</v>
      </c>
      <c r="H46" s="666">
        <f>'PRESUPUESTO DE GASTOS X DEPTO.'!I161</f>
        <v>3000</v>
      </c>
    </row>
    <row r="47" spans="1:8">
      <c r="A47" s="664">
        <v>1</v>
      </c>
      <c r="B47" s="665" t="s">
        <v>6</v>
      </c>
      <c r="C47" s="665" t="s">
        <v>6</v>
      </c>
      <c r="D47" s="665" t="s">
        <v>45</v>
      </c>
      <c r="E47" s="665" t="s">
        <v>46</v>
      </c>
      <c r="F47" s="656">
        <v>54399</v>
      </c>
      <c r="G47" s="668" t="s">
        <v>2489</v>
      </c>
      <c r="H47" s="657">
        <f>'PRESUPUESTO DE GASTOS X DEPTO.'!I162+'PRESUPUESTO DE GASTOS X DEPTO.'!I493+'PRESUPUESTO DE GASTOS X DEPTO.'!I1595+'PRESUPUESTO DE GASTOS X DEPTO.'!I1695</f>
        <v>12850</v>
      </c>
    </row>
    <row r="48" spans="1:8" ht="18" customHeight="1">
      <c r="A48" s="664">
        <v>1</v>
      </c>
      <c r="B48" s="665" t="s">
        <v>6</v>
      </c>
      <c r="C48" s="665" t="s">
        <v>6</v>
      </c>
      <c r="D48" s="665" t="s">
        <v>45</v>
      </c>
      <c r="E48" s="665" t="s">
        <v>46</v>
      </c>
      <c r="F48" s="656">
        <v>54401</v>
      </c>
      <c r="G48" s="656" t="s">
        <v>2490</v>
      </c>
      <c r="H48" s="657">
        <f>'PRESUPUESTO DE GASTOS X DEPTO.'!I554+'PRESUPUESTO DE GASTOS X DEPTO.'!I1596+'PRESUPUESTO DE GASTOS X DEPTO.'!I1901+'PRESUPUESTO DE GASTOS X DEPTO.'!I2290+'PRESUPUESTO DE GASTOS X DEPTO.'!I1696</f>
        <v>1190</v>
      </c>
    </row>
    <row r="49" spans="1:8" ht="15.75" customHeight="1">
      <c r="A49" s="664">
        <v>1</v>
      </c>
      <c r="B49" s="665" t="s">
        <v>6</v>
      </c>
      <c r="C49" s="665" t="s">
        <v>6</v>
      </c>
      <c r="D49" s="665" t="s">
        <v>45</v>
      </c>
      <c r="E49" s="665" t="s">
        <v>46</v>
      </c>
      <c r="F49" s="656">
        <v>54402</v>
      </c>
      <c r="G49" s="656" t="s">
        <v>142</v>
      </c>
      <c r="H49" s="657">
        <f>'PRESUPUESTO DE GASTOS X DEPTO.'!I164+'PRESUPUESTO DE GASTOS X DEPTO.'!I260+'PRESUPUESTO DE GASTOS X DEPTO.'!I494+'PRESUPUESTO DE GASTOS X DEPTO.'!I1440+'PRESUPUESTO DE GASTOS X DEPTO.'!I1795+'PRESUPUESTO DE GASTOS X DEPTO.'!I1902</f>
        <v>24000</v>
      </c>
    </row>
    <row r="50" spans="1:8" ht="18" customHeight="1">
      <c r="A50" s="664">
        <v>1</v>
      </c>
      <c r="B50" s="665" t="s">
        <v>6</v>
      </c>
      <c r="C50" s="665" t="s">
        <v>6</v>
      </c>
      <c r="D50" s="665" t="s">
        <v>45</v>
      </c>
      <c r="E50" s="665" t="s">
        <v>46</v>
      </c>
      <c r="F50" s="656">
        <v>54403</v>
      </c>
      <c r="G50" s="656" t="s">
        <v>2491</v>
      </c>
      <c r="H50" s="657">
        <f>'PRESUPUESTO DE GASTOS X DEPTO.'!I261+'PRESUPUESTO DE GASTOS X DEPTO.'!I387+'PRESUPUESTO DE GASTOS X DEPTO.'!I555+'PRESUPUESTO DE GASTOS X DEPTO.'!I1338+'PRESUPUESTO DE GASTOS X DEPTO.'!I1597+'PRESUPUESTO DE GASTOS X DEPTO.'!I1903+'PRESUPUESTO DE GASTOS X DEPTO.'!I2291+'PRESUPUESTO DE GASTOS X DEPTO.'!I1697</f>
        <v>2440</v>
      </c>
    </row>
    <row r="51" spans="1:8" ht="17.25" customHeight="1">
      <c r="A51" s="664">
        <v>1</v>
      </c>
      <c r="B51" s="665" t="s">
        <v>6</v>
      </c>
      <c r="C51" s="665" t="s">
        <v>6</v>
      </c>
      <c r="D51" s="665" t="s">
        <v>45</v>
      </c>
      <c r="E51" s="665" t="s">
        <v>46</v>
      </c>
      <c r="F51" s="656">
        <v>54404</v>
      </c>
      <c r="G51" s="656" t="s">
        <v>2492</v>
      </c>
      <c r="H51" s="657">
        <f>'PRESUPUESTO DE GASTOS X DEPTO.'!I1598</f>
        <v>300</v>
      </c>
    </row>
    <row r="52" spans="1:8">
      <c r="A52" s="664">
        <v>1</v>
      </c>
      <c r="B52" s="665" t="s">
        <v>6</v>
      </c>
      <c r="C52" s="665" t="s">
        <v>6</v>
      </c>
      <c r="D52" s="665" t="s">
        <v>45</v>
      </c>
      <c r="E52" s="665" t="s">
        <v>46</v>
      </c>
      <c r="F52" s="656">
        <v>54503</v>
      </c>
      <c r="G52" s="656" t="s">
        <v>143</v>
      </c>
      <c r="H52" s="657">
        <f>'PRESUPUESTO DE GASTOS X DEPTO.'!I165</f>
        <v>15000</v>
      </c>
    </row>
    <row r="53" spans="1:8" ht="18" customHeight="1">
      <c r="A53" s="664">
        <v>1</v>
      </c>
      <c r="B53" s="665" t="s">
        <v>6</v>
      </c>
      <c r="C53" s="665" t="s">
        <v>6</v>
      </c>
      <c r="D53" s="665" t="s">
        <v>45</v>
      </c>
      <c r="E53" s="665" t="s">
        <v>46</v>
      </c>
      <c r="F53" s="656">
        <v>54504</v>
      </c>
      <c r="G53" s="656" t="s">
        <v>2493</v>
      </c>
      <c r="H53" s="657">
        <f>'PRESUPUESTO DE GASTOS X DEPTO.'!I166</f>
        <v>15000</v>
      </c>
    </row>
    <row r="54" spans="1:8">
      <c r="A54" s="664">
        <v>1</v>
      </c>
      <c r="B54" s="665" t="s">
        <v>6</v>
      </c>
      <c r="C54" s="665" t="s">
        <v>6</v>
      </c>
      <c r="D54" s="665" t="s">
        <v>45</v>
      </c>
      <c r="E54" s="665" t="s">
        <v>46</v>
      </c>
      <c r="F54" s="656">
        <v>54505</v>
      </c>
      <c r="G54" s="656" t="s">
        <v>2494</v>
      </c>
      <c r="H54" s="657">
        <f>'PRESUPUESTO DE GASTOS X DEPTO.'!I323+'PRESUPUESTO DE GASTOS X DEPTO.'!I388+'PRESUPUESTO DE GASTOS X DEPTO.'!I495+'PRESUPUESTO DE GASTOS X DEPTO.'!I701+'PRESUPUESTO DE GASTOS X DEPTO.'!I1441+'PRESUPUESTO DE GASTOS X DEPTO.'!I1904+'PRESUPUESTO DE GASTOS X DEPTO.'!I2088+'PRESUPUESTO DE GASTOS X DEPTO.'!I2143+'PRESUPUESTO DE GASTOS X DEPTO.'!I1698+'PRESUPUESTO DE GASTOS X DEPTO.'!I831</f>
        <v>16500</v>
      </c>
    </row>
    <row r="55" spans="1:8">
      <c r="A55" s="664">
        <v>1</v>
      </c>
      <c r="B55" s="665" t="s">
        <v>6</v>
      </c>
      <c r="C55" s="665" t="s">
        <v>6</v>
      </c>
      <c r="D55" s="665" t="s">
        <v>45</v>
      </c>
      <c r="E55" s="665" t="s">
        <v>46</v>
      </c>
      <c r="F55" s="656">
        <v>54506</v>
      </c>
      <c r="G55" s="656" t="s">
        <v>3306</v>
      </c>
      <c r="H55" s="657">
        <f>'PRESUPUESTO DE GASTOS X DEPTO.'!I167</f>
        <v>20000</v>
      </c>
    </row>
    <row r="56" spans="1:8">
      <c r="A56" s="664">
        <v>1</v>
      </c>
      <c r="B56" s="665" t="s">
        <v>6</v>
      </c>
      <c r="C56" s="665" t="s">
        <v>6</v>
      </c>
      <c r="D56" s="665" t="s">
        <v>45</v>
      </c>
      <c r="E56" s="665" t="s">
        <v>46</v>
      </c>
      <c r="F56" s="656">
        <v>54507</v>
      </c>
      <c r="G56" s="656" t="s">
        <v>2495</v>
      </c>
      <c r="H56" s="657">
        <f>'PRESUPUESTO DE GASTOS X DEPTO.'!I1905</f>
        <v>600</v>
      </c>
    </row>
    <row r="57" spans="1:8" ht="17.25" customHeight="1">
      <c r="A57" s="664">
        <v>1</v>
      </c>
      <c r="B57" s="665" t="s">
        <v>6</v>
      </c>
      <c r="C57" s="665" t="s">
        <v>6</v>
      </c>
      <c r="D57" s="665" t="s">
        <v>45</v>
      </c>
      <c r="E57" s="665" t="s">
        <v>46</v>
      </c>
      <c r="F57" s="656">
        <v>55599</v>
      </c>
      <c r="G57" s="656" t="s">
        <v>2496</v>
      </c>
      <c r="H57" s="657">
        <f>'PRESUPUESTO DE GASTOS X DEPTO.'!I168+'PRESUPUESTO DE GASTOS X DEPTO.'!I496+'PRESUPUESTO DE GASTOS X DEPTO.'!I1340</f>
        <v>8950</v>
      </c>
    </row>
    <row r="58" spans="1:8" ht="19.5" customHeight="1">
      <c r="A58" s="664">
        <v>1</v>
      </c>
      <c r="B58" s="665" t="s">
        <v>6</v>
      </c>
      <c r="C58" s="665" t="s">
        <v>6</v>
      </c>
      <c r="D58" s="665" t="s">
        <v>45</v>
      </c>
      <c r="E58" s="665" t="s">
        <v>46</v>
      </c>
      <c r="F58" s="656">
        <v>55601</v>
      </c>
      <c r="G58" s="656" t="s">
        <v>2497</v>
      </c>
      <c r="H58" s="657">
        <f>'PRESUPUESTO DE GASTOS X DEPTO.'!I169</f>
        <v>40000</v>
      </c>
    </row>
    <row r="59" spans="1:8" ht="18.75" customHeight="1">
      <c r="A59" s="664">
        <v>1</v>
      </c>
      <c r="B59" s="665" t="s">
        <v>6</v>
      </c>
      <c r="C59" s="665" t="s">
        <v>6</v>
      </c>
      <c r="D59" s="665" t="s">
        <v>45</v>
      </c>
      <c r="E59" s="665" t="s">
        <v>46</v>
      </c>
      <c r="F59" s="656">
        <v>55602</v>
      </c>
      <c r="G59" s="656" t="s">
        <v>148</v>
      </c>
      <c r="H59" s="657">
        <f>'PRESUPUESTO DE GASTOS X DEPTO.'!I171</f>
        <v>32000</v>
      </c>
    </row>
    <row r="60" spans="1:8" ht="18.75" customHeight="1">
      <c r="A60" s="664">
        <v>1</v>
      </c>
      <c r="B60" s="665" t="s">
        <v>6</v>
      </c>
      <c r="C60" s="665" t="s">
        <v>6</v>
      </c>
      <c r="D60" s="665" t="s">
        <v>45</v>
      </c>
      <c r="E60" s="665" t="s">
        <v>46</v>
      </c>
      <c r="F60" s="656">
        <v>55603</v>
      </c>
      <c r="G60" s="656" t="s">
        <v>1384</v>
      </c>
      <c r="H60" s="657">
        <f>'PRESUPUESTO DE GASTOS X DEPTO.'!I497</f>
        <v>40</v>
      </c>
    </row>
    <row r="61" spans="1:8" ht="18.75" customHeight="1">
      <c r="A61" s="664">
        <v>1</v>
      </c>
      <c r="B61" s="665" t="s">
        <v>6</v>
      </c>
      <c r="C61" s="665" t="s">
        <v>6</v>
      </c>
      <c r="D61" s="665" t="s">
        <v>45</v>
      </c>
      <c r="E61" s="665" t="s">
        <v>46</v>
      </c>
      <c r="F61" s="656">
        <v>55799</v>
      </c>
      <c r="G61" s="656" t="s">
        <v>2532</v>
      </c>
      <c r="H61" s="657">
        <f>'PRESUPUESTO DE GASTOS X DEPTO.'!I1341</f>
        <v>300</v>
      </c>
    </row>
    <row r="62" spans="1:8">
      <c r="A62" s="664">
        <v>1</v>
      </c>
      <c r="B62" s="665" t="s">
        <v>6</v>
      </c>
      <c r="C62" s="665" t="s">
        <v>6</v>
      </c>
      <c r="D62" s="665" t="s">
        <v>45</v>
      </c>
      <c r="E62" s="665" t="s">
        <v>46</v>
      </c>
      <c r="F62" s="656">
        <v>56303</v>
      </c>
      <c r="G62" s="656" t="s">
        <v>2498</v>
      </c>
      <c r="H62" s="657">
        <f>'PRESUPUESTO DE GASTOS X DEPTO.'!I172</f>
        <v>1500</v>
      </c>
    </row>
    <row r="63" spans="1:8">
      <c r="A63" s="664">
        <v>1</v>
      </c>
      <c r="B63" s="665" t="s">
        <v>6</v>
      </c>
      <c r="C63" s="665" t="s">
        <v>6</v>
      </c>
      <c r="D63" s="665" t="s">
        <v>45</v>
      </c>
      <c r="E63" s="665" t="s">
        <v>46</v>
      </c>
      <c r="F63" s="656">
        <v>56304</v>
      </c>
      <c r="G63" s="656" t="s">
        <v>2499</v>
      </c>
      <c r="H63" s="657">
        <f>'PRESUPUESTO DE GASTOS X DEPTO.'!I173</f>
        <v>10000</v>
      </c>
    </row>
    <row r="64" spans="1:8">
      <c r="A64" s="664">
        <v>1</v>
      </c>
      <c r="B64" s="665" t="s">
        <v>6</v>
      </c>
      <c r="C64" s="665" t="s">
        <v>6</v>
      </c>
      <c r="D64" s="665" t="s">
        <v>45</v>
      </c>
      <c r="E64" s="665" t="s">
        <v>46</v>
      </c>
      <c r="F64" s="656">
        <v>61101</v>
      </c>
      <c r="G64" s="656" t="s">
        <v>2500</v>
      </c>
      <c r="H64" s="657">
        <f>'PRESUPUESTO DE GASTOS X DEPTO.'!I180+'PRESUPUESTO DE GASTOS X DEPTO.'!I262+'PRESUPUESTO DE GASTOS X DEPTO.'!I325+'PRESUPUESTO DE GASTOS X DEPTO.'!I389+'PRESUPUESTO DE GASTOS X DEPTO.'!I704+'PRESUPUESTO DE GASTOS X DEPTO.'!I1444+'PRESUPUESTO DE GASTOS X DEPTO.'!I1509+'PRESUPUESTO DE GASTOS X DEPTO.'!I1907+'PRESUPUESTO DE GASTOS X DEPTO.'!I2293+'PRESUPUESTO DE GASTOS X DEPTO.'!I1703+'PRESUPUESTO DE GASTOS X DEPTO.'!I1800+'PRESUPUESTO DE GASTOS X DEPTO.'!I834</f>
        <v>20780</v>
      </c>
    </row>
    <row r="65" spans="1:10">
      <c r="A65" s="664">
        <v>1</v>
      </c>
      <c r="B65" s="665" t="s">
        <v>6</v>
      </c>
      <c r="C65" s="665" t="s">
        <v>6</v>
      </c>
      <c r="D65" s="665" t="s">
        <v>45</v>
      </c>
      <c r="E65" s="665" t="s">
        <v>46</v>
      </c>
      <c r="F65" s="656">
        <v>61102</v>
      </c>
      <c r="G65" s="656" t="s">
        <v>2501</v>
      </c>
      <c r="H65" s="657">
        <f>'PRESUPUESTO DE GASTOS X DEPTO.'!I182+'PRESUPUESTO DE GASTOS X DEPTO.'!I326+'PRESUPUESTO DE GASTOS X DEPTO.'!I390+'PRESUPUESTO DE GASTOS X DEPTO.'!I498+'PRESUPUESTO DE GASTOS X DEPTO.'!I705+'PRESUPUESTO DE GASTOS X DEPTO.'!I1345+'PRESUPUESTO DE GASTOS X DEPTO.'!I1445+'PRESUPUESTO DE GASTOS X DEPTO.'!I1600+'PRESUPUESTO DE GASTOS X DEPTO.'!I1803+'PRESUPUESTO DE GASTOS X DEPTO.'!I1908+'PRESUPUESTO DE GASTOS X DEPTO.'!I2196+'PRESUPUESTO DE GASTOS X DEPTO.'!I1705+'PRESUPUESTO DE GASTOS X DEPTO.'!I835</f>
        <v>23660</v>
      </c>
    </row>
    <row r="66" spans="1:10">
      <c r="A66" s="664">
        <v>1</v>
      </c>
      <c r="B66" s="665" t="s">
        <v>6</v>
      </c>
      <c r="C66" s="665" t="s">
        <v>6</v>
      </c>
      <c r="D66" s="665" t="s">
        <v>45</v>
      </c>
      <c r="E66" s="665" t="s">
        <v>46</v>
      </c>
      <c r="F66" s="656">
        <v>61104</v>
      </c>
      <c r="G66" s="656" t="s">
        <v>2502</v>
      </c>
      <c r="H66" s="657">
        <f>'PRESUPUESTO DE GASTOS X DEPTO.'!I186+'PRESUPUESTO DE GASTOS X DEPTO.'!I327+'PRESUPUESTO DE GASTOS X DEPTO.'!I1805+'PRESUPUESTO DE GASTOS X DEPTO.'!I2296+'PRESUPUESTO DE GASTOS X DEPTO.'!I1708</f>
        <v>9950</v>
      </c>
    </row>
    <row r="67" spans="1:10">
      <c r="A67" s="664">
        <v>1</v>
      </c>
      <c r="B67" s="665" t="s">
        <v>6</v>
      </c>
      <c r="C67" s="665" t="s">
        <v>6</v>
      </c>
      <c r="D67" s="665" t="s">
        <v>45</v>
      </c>
      <c r="E67" s="665" t="s">
        <v>46</v>
      </c>
      <c r="F67" s="656">
        <v>61199</v>
      </c>
      <c r="G67" s="656" t="s">
        <v>2503</v>
      </c>
      <c r="H67" s="657">
        <f>'PRESUPUESTO DE GASTOS X DEPTO.'!I706+'PRESUPUESTO DE GASTOS X DEPTO.'!I1346+'PRESUPUESTO DE GASTOS X DEPTO.'!I1446+'PRESUPUESTO DE GASTOS X DEPTO.'!I2197+'PRESUPUESTO DE GASTOS X DEPTO.'!I1709+'PRESUPUESTO DE GASTOS X DEPTO.'!I836</f>
        <v>7100</v>
      </c>
    </row>
    <row r="68" spans="1:10">
      <c r="A68" s="664">
        <v>1</v>
      </c>
      <c r="B68" s="665" t="s">
        <v>6</v>
      </c>
      <c r="C68" s="665" t="s">
        <v>6</v>
      </c>
      <c r="D68" s="665" t="s">
        <v>45</v>
      </c>
      <c r="E68" s="665" t="s">
        <v>46</v>
      </c>
      <c r="F68" s="656">
        <v>61403</v>
      </c>
      <c r="G68" s="656" t="s">
        <v>2504</v>
      </c>
      <c r="H68" s="657">
        <f>'PRESUPUESTO DE GASTOS X DEPTO.'!I189+'PRESUPUESTO DE GASTOS X DEPTO.'!I1447</f>
        <v>16400</v>
      </c>
    </row>
    <row r="69" spans="1:10" ht="27.75" customHeight="1">
      <c r="A69" s="655"/>
      <c r="B69" s="655"/>
      <c r="C69" s="655"/>
      <c r="D69" s="655"/>
      <c r="E69" s="655"/>
      <c r="F69" s="655"/>
      <c r="G69" s="669" t="s">
        <v>2505</v>
      </c>
      <c r="H69" s="540">
        <f>SUM(H6:H68)</f>
        <v>3285712.95</v>
      </c>
      <c r="I69" s="334">
        <f>'PRESUPUESTO DE GASTOS X DEPTO.'!B2299</f>
        <v>3285712.9499999993</v>
      </c>
      <c r="J69" s="334">
        <f>H69-I69</f>
        <v>0</v>
      </c>
    </row>
    <row r="70" spans="1:10">
      <c r="A70" s="664">
        <v>1</v>
      </c>
      <c r="B70" s="665" t="s">
        <v>6</v>
      </c>
      <c r="C70" s="665" t="s">
        <v>13</v>
      </c>
      <c r="D70" s="665" t="s">
        <v>45</v>
      </c>
      <c r="E70" s="665" t="s">
        <v>46</v>
      </c>
      <c r="F70" s="655">
        <v>51101</v>
      </c>
      <c r="G70" s="656" t="s">
        <v>2454</v>
      </c>
      <c r="H70" s="662">
        <f>'PRESUPUESTO DE GASTOS X DEPTO.'!I2322+'PRESUPUESTO DE GASTOS X DEPTO.'!I2477+'PRESUPUESTO DE GASTOS X DEPTO.'!I2688+'PRESUPUESTO DE GASTOS X DEPTO.'!I2774+'PRESUPUESTO DE GASTOS X DEPTO.'!I2864+'PRESUPUESTO DE GASTOS X DEPTO.'!I2968+'PRESUPUESTO DE GASTOS X DEPTO.'!I3147</f>
        <v>463909.68</v>
      </c>
      <c r="I70" s="518" t="s">
        <v>4249</v>
      </c>
      <c r="J70" s="517" t="s">
        <v>4250</v>
      </c>
    </row>
    <row r="71" spans="1:10">
      <c r="A71" s="664">
        <v>1</v>
      </c>
      <c r="B71" s="665" t="s">
        <v>6</v>
      </c>
      <c r="C71" s="665" t="s">
        <v>13</v>
      </c>
      <c r="D71" s="665" t="s">
        <v>45</v>
      </c>
      <c r="E71" s="665" t="s">
        <v>46</v>
      </c>
      <c r="F71" s="655">
        <v>51401</v>
      </c>
      <c r="G71" s="656" t="s">
        <v>2506</v>
      </c>
      <c r="H71" s="662">
        <f>'PRESUPUESTO DE GASTOS X DEPTO.'!I2335+'PRESUPUESTO DE GASTOS X DEPTO.'!I2518+'PRESUPUESTO DE GASTOS X DEPTO.'!I2693+'PRESUPUESTO DE GASTOS X DEPTO.'!I2779+'PRESUPUESTO DE GASTOS X DEPTO.'!I2871+'PRESUPUESTO DE GASTOS X DEPTO.'!I2996+'PRESUPUESTO DE GASTOS X DEPTO.'!I2997+'PRESUPUESTO DE GASTOS X DEPTO.'!I3158</f>
        <v>35633.409999999996</v>
      </c>
      <c r="I71" s="526">
        <v>35614.120000000003</v>
      </c>
      <c r="J71" s="526">
        <v>19.29</v>
      </c>
    </row>
    <row r="72" spans="1:10">
      <c r="A72" s="664">
        <v>1</v>
      </c>
      <c r="B72" s="665" t="s">
        <v>6</v>
      </c>
      <c r="C72" s="665" t="s">
        <v>13</v>
      </c>
      <c r="D72" s="665" t="s">
        <v>45</v>
      </c>
      <c r="E72" s="665" t="s">
        <v>46</v>
      </c>
      <c r="F72" s="655">
        <v>51401</v>
      </c>
      <c r="G72" s="656" t="s">
        <v>2459</v>
      </c>
      <c r="H72" s="662">
        <f>'PRESUPUESTO DE GASTOS X DEPTO.'!I2341+'PRESUPUESTO DE GASTOS X DEPTO.'!I2538+'PRESUPUESTO DE GASTOS X DEPTO.'!I2695+'PRESUPUESTO DE GASTOS X DEPTO.'!I2781+'PRESUPUESTO DE GASTOS X DEPTO.'!I2874+'PRESUPUESTO DE GASTOS X DEPTO.'!I3010+'PRESUPUESTO DE GASTOS X DEPTO.'!I3011+'PRESUPUESTO DE GASTOS X DEPTO.'!I3163</f>
        <v>4738.09</v>
      </c>
      <c r="I72" s="526">
        <v>4735.5200000000004</v>
      </c>
      <c r="J72" s="526">
        <v>2.57</v>
      </c>
    </row>
    <row r="73" spans="1:10">
      <c r="A73" s="664">
        <v>1</v>
      </c>
      <c r="B73" s="665" t="s">
        <v>6</v>
      </c>
      <c r="C73" s="665" t="s">
        <v>13</v>
      </c>
      <c r="D73" s="665" t="s">
        <v>45</v>
      </c>
      <c r="E73" s="665" t="s">
        <v>46</v>
      </c>
      <c r="F73" s="655">
        <v>51501</v>
      </c>
      <c r="G73" s="656" t="s">
        <v>2507</v>
      </c>
      <c r="H73" s="662">
        <f>'PRESUPUESTO DE GASTOS X DEPTO.'!I2347+'PRESUPUESTO DE GASTOS X DEPTO.'!I2558+'PRESUPUESTO DE GASTOS X DEPTO.'!I2697+'PRESUPUESTO DE GASTOS X DEPTO.'!I2783+'PRESUPUESTO DE GASTOS X DEPTO.'!I2877+'PRESUPUESTO DE GASTOS X DEPTO.'!I3024+'PRESUPUESTO DE GASTOS X DEPTO.'!I3025+'PRESUPUESTO DE GASTOS X DEPTO.'!I3168</f>
        <v>38969.049999999996</v>
      </c>
      <c r="I73" s="526">
        <v>38949.120000000003</v>
      </c>
      <c r="J73" s="526">
        <v>19.93</v>
      </c>
    </row>
    <row r="74" spans="1:10">
      <c r="A74" s="664">
        <v>1</v>
      </c>
      <c r="B74" s="665" t="s">
        <v>6</v>
      </c>
      <c r="C74" s="665" t="s">
        <v>13</v>
      </c>
      <c r="D74" s="665" t="s">
        <v>45</v>
      </c>
      <c r="E74" s="665" t="s">
        <v>46</v>
      </c>
      <c r="F74" s="655">
        <v>51999</v>
      </c>
      <c r="G74" s="656" t="s">
        <v>685</v>
      </c>
      <c r="H74" s="662">
        <f>'PRESUPUESTO DE GASTOS X DEPTO.'!I2880</f>
        <v>1000</v>
      </c>
      <c r="I74" s="333"/>
    </row>
    <row r="75" spans="1:10">
      <c r="A75" s="664">
        <v>1</v>
      </c>
      <c r="B75" s="665" t="s">
        <v>6</v>
      </c>
      <c r="C75" s="665" t="s">
        <v>13</v>
      </c>
      <c r="D75" s="665" t="s">
        <v>45</v>
      </c>
      <c r="E75" s="665" t="s">
        <v>46</v>
      </c>
      <c r="F75" s="655">
        <v>54101</v>
      </c>
      <c r="G75" s="656" t="s">
        <v>2508</v>
      </c>
      <c r="H75" s="662">
        <f>'PRESUPUESTO DE GASTOS X DEPTO.'!I2701</f>
        <v>40</v>
      </c>
      <c r="I75" s="333"/>
    </row>
    <row r="76" spans="1:10">
      <c r="A76" s="664">
        <v>1</v>
      </c>
      <c r="B76" s="665" t="s">
        <v>6</v>
      </c>
      <c r="C76" s="665" t="s">
        <v>13</v>
      </c>
      <c r="D76" s="665" t="s">
        <v>45</v>
      </c>
      <c r="E76" s="665" t="s">
        <v>46</v>
      </c>
      <c r="F76" s="656">
        <v>54104</v>
      </c>
      <c r="G76" s="656" t="s">
        <v>2509</v>
      </c>
      <c r="H76" s="662">
        <f>'PRESUPUESTO DE GASTOS X DEPTO.'!I2351+'PRESUPUESTO DE GASTOS X DEPTO.'!I2563+'PRESUPUESTO DE GASTOS X DEPTO.'!I3171</f>
        <v>780</v>
      </c>
      <c r="I76" s="333"/>
    </row>
    <row r="77" spans="1:10">
      <c r="A77" s="664">
        <v>1</v>
      </c>
      <c r="B77" s="665" t="s">
        <v>6</v>
      </c>
      <c r="C77" s="665" t="s">
        <v>13</v>
      </c>
      <c r="D77" s="665" t="s">
        <v>45</v>
      </c>
      <c r="E77" s="665" t="s">
        <v>46</v>
      </c>
      <c r="F77" s="656">
        <v>54105</v>
      </c>
      <c r="G77" s="656" t="s">
        <v>2510</v>
      </c>
      <c r="H77" s="662">
        <f>'PRESUPUESTO DE GASTOS X DEPTO.'!I2368+'PRESUPUESTO DE GASTOS X DEPTO.'!I2588+'PRESUPUESTO DE GASTOS X DEPTO.'!I2710+'PRESUPUESTO DE GASTOS X DEPTO.'!I2789+'PRESUPUESTO DE GASTOS X DEPTO.'!I2888+'PRESUPUESTO DE GASTOS X DEPTO.'!I3047+'PRESUPUESTO DE GASTOS X DEPTO.'!I3181</f>
        <v>15089.25</v>
      </c>
      <c r="I77" s="333"/>
    </row>
    <row r="78" spans="1:10">
      <c r="A78" s="664">
        <v>1</v>
      </c>
      <c r="B78" s="665" t="s">
        <v>6</v>
      </c>
      <c r="C78" s="665" t="s">
        <v>13</v>
      </c>
      <c r="D78" s="665" t="s">
        <v>45</v>
      </c>
      <c r="E78" s="665" t="s">
        <v>46</v>
      </c>
      <c r="F78" s="656">
        <v>54106</v>
      </c>
      <c r="G78" s="656" t="s">
        <v>2511</v>
      </c>
      <c r="H78" s="662">
        <f>'PRESUPUESTO DE GASTOS X DEPTO.'!I2589</f>
        <v>450</v>
      </c>
      <c r="I78" s="333"/>
    </row>
    <row r="79" spans="1:10">
      <c r="A79" s="664">
        <v>1</v>
      </c>
      <c r="B79" s="665" t="s">
        <v>6</v>
      </c>
      <c r="C79" s="665" t="s">
        <v>13</v>
      </c>
      <c r="D79" s="665" t="s">
        <v>45</v>
      </c>
      <c r="E79" s="665" t="s">
        <v>46</v>
      </c>
      <c r="F79" s="656">
        <v>54107</v>
      </c>
      <c r="G79" s="656" t="s">
        <v>2512</v>
      </c>
      <c r="H79" s="662">
        <f>'PRESUPUESTO DE GASTOS X DEPTO.'!I2375+'PRESUPUESTO DE GASTOS X DEPTO.'!I2593+'PRESUPUESTO DE GASTOS X DEPTO.'!I2713+'PRESUPUESTO DE GASTOS X DEPTO.'!I2790+'PRESUPUESTO DE GASTOS X DEPTO.'!I2890+'PRESUPUESTO DE GASTOS X DEPTO.'!I3051+'PRESUPUESTO DE GASTOS X DEPTO.'!I3186</f>
        <v>783.25</v>
      </c>
      <c r="I79" s="333"/>
    </row>
    <row r="80" spans="1:10">
      <c r="A80" s="664">
        <v>1</v>
      </c>
      <c r="B80" s="665" t="s">
        <v>6</v>
      </c>
      <c r="C80" s="665" t="s">
        <v>13</v>
      </c>
      <c r="D80" s="665" t="s">
        <v>45</v>
      </c>
      <c r="E80" s="665" t="s">
        <v>46</v>
      </c>
      <c r="F80" s="656">
        <v>54109</v>
      </c>
      <c r="G80" s="656" t="s">
        <v>1336</v>
      </c>
      <c r="H80" s="662">
        <f>'PRESUPUESTO DE GASTOS X DEPTO.'!I2595+'PRESUPUESTO DE GASTOS X DEPTO.'!I3052</f>
        <v>660</v>
      </c>
      <c r="I80" s="333"/>
    </row>
    <row r="81" spans="1:9">
      <c r="A81" s="664">
        <v>1</v>
      </c>
      <c r="B81" s="665" t="s">
        <v>6</v>
      </c>
      <c r="C81" s="665" t="s">
        <v>13</v>
      </c>
      <c r="D81" s="665" t="s">
        <v>45</v>
      </c>
      <c r="E81" s="665" t="s">
        <v>46</v>
      </c>
      <c r="F81" s="656">
        <v>54110</v>
      </c>
      <c r="G81" s="656" t="s">
        <v>2513</v>
      </c>
      <c r="H81" s="662">
        <f>'PRESUPUESTO DE GASTOS X DEPTO.'!I2596+'PRESUPUESTO DE GASTOS X DEPTO.'!I3053</f>
        <v>2000</v>
      </c>
      <c r="I81" s="333"/>
    </row>
    <row r="82" spans="1:9">
      <c r="A82" s="664">
        <v>1</v>
      </c>
      <c r="B82" s="665" t="s">
        <v>6</v>
      </c>
      <c r="C82" s="665" t="s">
        <v>13</v>
      </c>
      <c r="D82" s="665" t="s">
        <v>45</v>
      </c>
      <c r="E82" s="665" t="s">
        <v>46</v>
      </c>
      <c r="F82" s="656">
        <v>54112</v>
      </c>
      <c r="G82" s="656" t="s">
        <v>2514</v>
      </c>
      <c r="H82" s="662">
        <f>'PRESUPUESTO DE GASTOS X DEPTO.'!I3054+'PRESUPUESTO DE GASTOS X DEPTO.'!I3187</f>
        <v>275</v>
      </c>
      <c r="I82" s="333"/>
    </row>
    <row r="83" spans="1:9">
      <c r="A83" s="664">
        <v>1</v>
      </c>
      <c r="B83" s="665" t="s">
        <v>6</v>
      </c>
      <c r="C83" s="665" t="s">
        <v>13</v>
      </c>
      <c r="D83" s="665" t="s">
        <v>45</v>
      </c>
      <c r="E83" s="665" t="s">
        <v>46</v>
      </c>
      <c r="F83" s="656">
        <v>54113</v>
      </c>
      <c r="G83" s="656" t="s">
        <v>2526</v>
      </c>
      <c r="H83" s="662">
        <f>'PRESUPUESTO DE GASTOS X DEPTO.'!I2376</f>
        <v>500</v>
      </c>
    </row>
    <row r="84" spans="1:9">
      <c r="A84" s="664">
        <v>1</v>
      </c>
      <c r="B84" s="665" t="s">
        <v>6</v>
      </c>
      <c r="C84" s="665" t="s">
        <v>13</v>
      </c>
      <c r="D84" s="665" t="s">
        <v>45</v>
      </c>
      <c r="E84" s="665" t="s">
        <v>46</v>
      </c>
      <c r="F84" s="656">
        <v>54114</v>
      </c>
      <c r="G84" s="656" t="s">
        <v>2515</v>
      </c>
      <c r="H84" s="662">
        <f>'PRESUPUESTO DE GASTOS X DEPTO.'!I2415+'PRESUPUESTO DE GASTOS X DEPTO.'!I2632+'PRESUPUESTO DE GASTOS X DEPTO.'!I2733+'PRESUPUESTO DE GASTOS X DEPTO.'!I2813+'PRESUPUESTO DE GASTOS X DEPTO.'!I2910+'PRESUPUESTO DE GASTOS X DEPTO.'!I3084+'PRESUPUESTO DE GASTOS X DEPTO.'!I3213</f>
        <v>9783.65</v>
      </c>
    </row>
    <row r="85" spans="1:9">
      <c r="A85" s="664">
        <v>1</v>
      </c>
      <c r="B85" s="665" t="s">
        <v>6</v>
      </c>
      <c r="C85" s="665" t="s">
        <v>13</v>
      </c>
      <c r="D85" s="665" t="s">
        <v>45</v>
      </c>
      <c r="E85" s="665" t="s">
        <v>46</v>
      </c>
      <c r="F85" s="656">
        <v>54115</v>
      </c>
      <c r="G85" s="656" t="s">
        <v>193</v>
      </c>
      <c r="H85" s="662">
        <f>'PRESUPUESTO DE GASTOS X DEPTO.'!I2425+'PRESUPUESTO DE GASTOS X DEPTO.'!I2635+'PRESUPUESTO DE GASTOS X DEPTO.'!I2735+'PRESUPUESTO DE GASTOS X DEPTO.'!I2816+'PRESUPUESTO DE GASTOS X DEPTO.'!I2912+'PRESUPUESTO DE GASTOS X DEPTO.'!I3092+'PRESUPUESTO DE GASTOS X DEPTO.'!I3216</f>
        <v>9055</v>
      </c>
    </row>
    <row r="86" spans="1:9">
      <c r="A86" s="664">
        <v>1</v>
      </c>
      <c r="B86" s="665" t="s">
        <v>6</v>
      </c>
      <c r="C86" s="665" t="s">
        <v>13</v>
      </c>
      <c r="D86" s="665" t="s">
        <v>45</v>
      </c>
      <c r="E86" s="665" t="s">
        <v>46</v>
      </c>
      <c r="F86" s="656">
        <v>54118</v>
      </c>
      <c r="G86" s="656" t="s">
        <v>2516</v>
      </c>
      <c r="H86" s="662">
        <f>'PRESUPUESTO DE GASTOS X DEPTO.'!I2426+'PRESUPUESTO DE GASTOS X DEPTO.'!I2640+'PRESUPUESTO DE GASTOS X DEPTO.'!I2913+'PRESUPUESTO DE GASTOS X DEPTO.'!I3093+'PRESUPUESTO DE GASTOS X DEPTO.'!I3217</f>
        <v>3415</v>
      </c>
    </row>
    <row r="87" spans="1:9">
      <c r="A87" s="664">
        <v>1</v>
      </c>
      <c r="B87" s="665" t="s">
        <v>6</v>
      </c>
      <c r="C87" s="665" t="s">
        <v>13</v>
      </c>
      <c r="D87" s="665" t="s">
        <v>45</v>
      </c>
      <c r="E87" s="665" t="s">
        <v>46</v>
      </c>
      <c r="F87" s="656">
        <v>54119</v>
      </c>
      <c r="G87" s="656" t="s">
        <v>99</v>
      </c>
      <c r="H87" s="662">
        <f>'PRESUPUESTO DE GASTOS X DEPTO.'!I2641+'PRESUPUESTO DE GASTOS X DEPTO.'!I2914+'PRESUPUESTO DE GASTOS X DEPTO.'!I3096+'PRESUPUESTO DE GASTOS X DEPTO.'!I3219+'PRESUPUESTO DE GASTOS X DEPTO.'!I2736</f>
        <v>510</v>
      </c>
    </row>
    <row r="88" spans="1:9">
      <c r="A88" s="664">
        <v>1</v>
      </c>
      <c r="B88" s="665" t="s">
        <v>6</v>
      </c>
      <c r="C88" s="665" t="s">
        <v>13</v>
      </c>
      <c r="D88" s="665" t="s">
        <v>45</v>
      </c>
      <c r="E88" s="665" t="s">
        <v>46</v>
      </c>
      <c r="F88" s="656">
        <v>54199</v>
      </c>
      <c r="G88" s="656" t="s">
        <v>100</v>
      </c>
      <c r="H88" s="662">
        <f>'PRESUPUESTO DE GASTOS X DEPTO.'!I2644+'PRESUPUESTO DE GASTOS X DEPTO.'!I2738+'PRESUPUESTO DE GASTOS X DEPTO.'!I2817+'PRESUPUESTO DE GASTOS X DEPTO.'!I2915+'PRESUPUESTO DE GASTOS X DEPTO.'!I3099+'PRESUPUESTO DE GASTOS X DEPTO.'!I3220</f>
        <v>735</v>
      </c>
    </row>
    <row r="89" spans="1:9">
      <c r="A89" s="664">
        <v>1</v>
      </c>
      <c r="B89" s="665" t="s">
        <v>6</v>
      </c>
      <c r="C89" s="665" t="s">
        <v>13</v>
      </c>
      <c r="D89" s="665" t="s">
        <v>45</v>
      </c>
      <c r="E89" s="665" t="s">
        <v>46</v>
      </c>
      <c r="F89" s="656">
        <v>54201</v>
      </c>
      <c r="G89" s="656" t="s">
        <v>2480</v>
      </c>
      <c r="H89" s="662">
        <f>'PRESUPUESTO DE GASTOS X DEPTO.'!I3100</f>
        <v>4000</v>
      </c>
    </row>
    <row r="90" spans="1:9">
      <c r="A90" s="664">
        <v>1</v>
      </c>
      <c r="B90" s="665" t="s">
        <v>6</v>
      </c>
      <c r="C90" s="665" t="s">
        <v>13</v>
      </c>
      <c r="D90" s="665" t="s">
        <v>45</v>
      </c>
      <c r="E90" s="665" t="s">
        <v>46</v>
      </c>
      <c r="F90" s="656">
        <v>54301</v>
      </c>
      <c r="G90" s="656" t="s">
        <v>195</v>
      </c>
      <c r="H90" s="662">
        <f>'PRESUPUESTO DE GASTOS X DEPTO.'!I2645+'PRESUPUESTO DE GASTOS X DEPTO.'!I2916+'PRESUPUESTO DE GASTOS X DEPTO.'!I3102+'PRESUPUESTO DE GASTOS X DEPTO.'!I3221</f>
        <v>9500</v>
      </c>
    </row>
    <row r="91" spans="1:9">
      <c r="A91" s="664">
        <v>1</v>
      </c>
      <c r="B91" s="665" t="s">
        <v>6</v>
      </c>
      <c r="C91" s="665" t="s">
        <v>13</v>
      </c>
      <c r="D91" s="665" t="s">
        <v>45</v>
      </c>
      <c r="E91" s="665" t="s">
        <v>46</v>
      </c>
      <c r="F91" s="656">
        <v>54302</v>
      </c>
      <c r="G91" s="656" t="s">
        <v>2517</v>
      </c>
      <c r="H91" s="662">
        <f>'PRESUPUESTO DE GASTOS X DEPTO.'!I2646+'PRESUPUESTO DE GASTOS X DEPTO.'!I3103</f>
        <v>1300</v>
      </c>
    </row>
    <row r="92" spans="1:9">
      <c r="A92" s="664">
        <v>1</v>
      </c>
      <c r="B92" s="665" t="s">
        <v>6</v>
      </c>
      <c r="C92" s="665" t="s">
        <v>13</v>
      </c>
      <c r="D92" s="665" t="s">
        <v>45</v>
      </c>
      <c r="E92" s="665" t="s">
        <v>46</v>
      </c>
      <c r="F92" s="656">
        <v>54313</v>
      </c>
      <c r="G92" s="656" t="s">
        <v>106</v>
      </c>
      <c r="H92" s="662">
        <f>'PRESUPUESTO DE GASTOS X DEPTO.'!I2428+'PRESUPUESTO DE GASTOS X DEPTO.'!I2653+'PRESUPUESTO DE GASTOS X DEPTO.'!I2739+'PRESUPUESTO DE GASTOS X DEPTO.'!I2819+'PRESUPUESTO DE GASTOS X DEPTO.'!I2918+'PRESUPUESTO DE GASTOS X DEPTO.'!I3106+'PRESUPUESTO DE GASTOS X DEPTO.'!I3224</f>
        <v>138435</v>
      </c>
    </row>
    <row r="93" spans="1:9">
      <c r="A93" s="664">
        <v>1</v>
      </c>
      <c r="B93" s="665" t="s">
        <v>6</v>
      </c>
      <c r="C93" s="665" t="s">
        <v>13</v>
      </c>
      <c r="D93" s="665" t="s">
        <v>45</v>
      </c>
      <c r="E93" s="665" t="s">
        <v>46</v>
      </c>
      <c r="F93" s="656">
        <v>54317</v>
      </c>
      <c r="G93" s="656" t="s">
        <v>2518</v>
      </c>
      <c r="H93" s="662">
        <f>'PRESUPUESTO DE GASTOS X DEPTO.'!I3107</f>
        <v>7200</v>
      </c>
    </row>
    <row r="94" spans="1:9">
      <c r="A94" s="664">
        <v>1</v>
      </c>
      <c r="B94" s="665" t="s">
        <v>6</v>
      </c>
      <c r="C94" s="665" t="s">
        <v>13</v>
      </c>
      <c r="D94" s="665" t="s">
        <v>45</v>
      </c>
      <c r="E94" s="665" t="s">
        <v>46</v>
      </c>
      <c r="F94" s="656">
        <v>54401</v>
      </c>
      <c r="G94" s="656" t="s">
        <v>594</v>
      </c>
      <c r="H94" s="662">
        <f>'PRESUPUESTO DE GASTOS X DEPTO.'!I3225</f>
        <v>300</v>
      </c>
    </row>
    <row r="95" spans="1:9">
      <c r="A95" s="664">
        <v>1</v>
      </c>
      <c r="B95" s="665" t="s">
        <v>6</v>
      </c>
      <c r="C95" s="665" t="s">
        <v>13</v>
      </c>
      <c r="D95" s="665" t="s">
        <v>45</v>
      </c>
      <c r="E95" s="665" t="s">
        <v>46</v>
      </c>
      <c r="F95" s="656">
        <v>54403</v>
      </c>
      <c r="G95" s="656" t="s">
        <v>2491</v>
      </c>
      <c r="H95" s="662">
        <f>'PRESUPUESTO DE GASTOS X DEPTO.'!I2654+'PRESUPUESTO DE GASTOS X DEPTO.'!I2919+'PRESUPUESTO DE GASTOS X DEPTO.'!I3108+'PRESUPUESTO DE GASTOS X DEPTO.'!I3226</f>
        <v>1100</v>
      </c>
    </row>
    <row r="96" spans="1:9">
      <c r="A96" s="664">
        <v>1</v>
      </c>
      <c r="B96" s="665" t="s">
        <v>6</v>
      </c>
      <c r="C96" s="665" t="s">
        <v>13</v>
      </c>
      <c r="D96" s="665" t="s">
        <v>45</v>
      </c>
      <c r="E96" s="665" t="s">
        <v>46</v>
      </c>
      <c r="F96" s="656">
        <v>54505</v>
      </c>
      <c r="G96" s="656" t="s">
        <v>2494</v>
      </c>
      <c r="H96" s="662">
        <f>'PRESUPUESTO DE GASTOS X DEPTO.'!I2655+'PRESUPUESTO DE GASTOS X DEPTO.'!I3227</f>
        <v>3500</v>
      </c>
    </row>
    <row r="97" spans="1:10">
      <c r="A97" s="664">
        <v>1</v>
      </c>
      <c r="B97" s="665" t="s">
        <v>6</v>
      </c>
      <c r="C97" s="665" t="s">
        <v>13</v>
      </c>
      <c r="D97" s="665" t="s">
        <v>45</v>
      </c>
      <c r="E97" s="665" t="s">
        <v>46</v>
      </c>
      <c r="F97" s="656">
        <v>54507</v>
      </c>
      <c r="G97" s="656" t="s">
        <v>2495</v>
      </c>
      <c r="H97" s="662">
        <f>'PRESUPUESTO DE GASTOS X DEPTO.'!I2657</f>
        <v>20500</v>
      </c>
    </row>
    <row r="98" spans="1:10">
      <c r="A98" s="664">
        <v>1</v>
      </c>
      <c r="B98" s="665" t="s">
        <v>6</v>
      </c>
      <c r="C98" s="665" t="s">
        <v>13</v>
      </c>
      <c r="D98" s="665" t="s">
        <v>45</v>
      </c>
      <c r="E98" s="665" t="s">
        <v>46</v>
      </c>
      <c r="F98" s="656">
        <v>55599</v>
      </c>
      <c r="G98" s="656" t="s">
        <v>2496</v>
      </c>
      <c r="H98" s="662">
        <f>'PRESUPUESTO DE GASTOS X DEPTO.'!I2658+'PRESUPUESTO DE GASTOS X DEPTO.'!I3109</f>
        <v>500</v>
      </c>
    </row>
    <row r="99" spans="1:10">
      <c r="A99" s="664">
        <v>1</v>
      </c>
      <c r="B99" s="665" t="s">
        <v>6</v>
      </c>
      <c r="C99" s="665" t="s">
        <v>13</v>
      </c>
      <c r="D99" s="665" t="s">
        <v>45</v>
      </c>
      <c r="E99" s="665" t="s">
        <v>46</v>
      </c>
      <c r="F99" s="656">
        <v>55603</v>
      </c>
      <c r="G99" s="656" t="s">
        <v>1384</v>
      </c>
      <c r="H99" s="662">
        <f>'PRESUPUESTO DE GASTOS X DEPTO.'!I3110</f>
        <v>3000</v>
      </c>
    </row>
    <row r="100" spans="1:10">
      <c r="A100" s="664">
        <v>1</v>
      </c>
      <c r="B100" s="665" t="s">
        <v>6</v>
      </c>
      <c r="C100" s="665" t="s">
        <v>13</v>
      </c>
      <c r="D100" s="665" t="s">
        <v>45</v>
      </c>
      <c r="E100" s="665" t="s">
        <v>46</v>
      </c>
      <c r="F100" s="656">
        <v>61101</v>
      </c>
      <c r="G100" s="656" t="s">
        <v>2500</v>
      </c>
      <c r="H100" s="662">
        <f>'PRESUPUESTO DE GASTOS X DEPTO.'!I2430+'PRESUPUESTO DE GASTOS X DEPTO.'!I2659+'PRESUPUESTO DE GASTOS X DEPTO.'!I3111+'PRESUPUESTO DE GASTOS X DEPTO.'!I3229+'PRESUPUESTO DE GASTOS X DEPTO.'!I2823+'PRESUPUESTO DE GASTOS X DEPTO.'!I2745</f>
        <v>6790</v>
      </c>
    </row>
    <row r="101" spans="1:10">
      <c r="A101" s="664">
        <v>1</v>
      </c>
      <c r="B101" s="665" t="s">
        <v>6</v>
      </c>
      <c r="C101" s="665" t="s">
        <v>13</v>
      </c>
      <c r="D101" s="665" t="s">
        <v>45</v>
      </c>
      <c r="E101" s="665" t="s">
        <v>46</v>
      </c>
      <c r="F101" s="656">
        <v>61102</v>
      </c>
      <c r="G101" s="656" t="s">
        <v>2501</v>
      </c>
      <c r="H101" s="662">
        <f>'PRESUPUESTO DE GASTOS X DEPTO.'!I2433+'PRESUPUESTO DE GASTOS X DEPTO.'!I2920+'PRESUPUESTO DE GASTOS X DEPTO.'!I3113+'PRESUPUESTO DE GASTOS X DEPTO.'!I2824+'PRESUPUESTO DE GASTOS X DEPTO.'!I2748</f>
        <v>2685</v>
      </c>
    </row>
    <row r="102" spans="1:10" ht="17.25" customHeight="1">
      <c r="A102" s="664">
        <v>1</v>
      </c>
      <c r="B102" s="665" t="s">
        <v>6</v>
      </c>
      <c r="C102" s="665" t="s">
        <v>13</v>
      </c>
      <c r="D102" s="665" t="s">
        <v>45</v>
      </c>
      <c r="E102" s="665" t="s">
        <v>46</v>
      </c>
      <c r="F102" s="656">
        <v>61104</v>
      </c>
      <c r="G102" s="656" t="s">
        <v>2502</v>
      </c>
      <c r="H102" s="662">
        <f>'PRESUPUESTO DE GASTOS X DEPTO.'!I2434+'PRESUPUESTO DE GASTOS X DEPTO.'!I2750+'PRESUPUESTO DE GASTOS X DEPTO.'!I2830+'PRESUPUESTO DE GASTOS X DEPTO.'!I2921+'PRESUPUESTO DE GASTOS X DEPTO.'!I3114+'PRESUPUESTO DE GASTOS X DEPTO.'!I3230</f>
        <v>7320</v>
      </c>
    </row>
    <row r="103" spans="1:10" ht="19.5" customHeight="1">
      <c r="A103" s="664">
        <v>1</v>
      </c>
      <c r="B103" s="665" t="s">
        <v>6</v>
      </c>
      <c r="C103" s="665" t="s">
        <v>13</v>
      </c>
      <c r="D103" s="665" t="s">
        <v>45</v>
      </c>
      <c r="E103" s="665" t="s">
        <v>46</v>
      </c>
      <c r="F103" s="656">
        <v>61105</v>
      </c>
      <c r="G103" s="656" t="s">
        <v>2519</v>
      </c>
      <c r="H103" s="662">
        <f>'PRESUPUESTO DE GASTOS X DEPTO.'!I2660</f>
        <v>2000</v>
      </c>
    </row>
    <row r="104" spans="1:10" ht="19.5" customHeight="1">
      <c r="A104" s="664">
        <v>1</v>
      </c>
      <c r="B104" s="665" t="s">
        <v>6</v>
      </c>
      <c r="C104" s="665" t="s">
        <v>13</v>
      </c>
      <c r="D104" s="665" t="s">
        <v>45</v>
      </c>
      <c r="E104" s="665" t="s">
        <v>46</v>
      </c>
      <c r="F104" s="656">
        <v>61199</v>
      </c>
      <c r="G104" s="656" t="s">
        <v>2503</v>
      </c>
      <c r="H104" s="662">
        <f>'PRESUPUESTO DE GASTOS X DEPTO.'!I2435</f>
        <v>500</v>
      </c>
    </row>
    <row r="105" spans="1:10" ht="28.5" customHeight="1">
      <c r="A105" s="655"/>
      <c r="B105" s="655"/>
      <c r="C105" s="655"/>
      <c r="D105" s="655"/>
      <c r="E105" s="655"/>
      <c r="F105" s="655"/>
      <c r="G105" s="535" t="s">
        <v>2521</v>
      </c>
      <c r="H105" s="536">
        <f>SUM(H70:H104)</f>
        <v>796956.38</v>
      </c>
      <c r="I105" s="334">
        <f>'PRESUPUESTO DE GASTOS X DEPTO.'!B3233</f>
        <v>796956.37999999966</v>
      </c>
      <c r="J105" s="334">
        <f>H105-I105</f>
        <v>0</v>
      </c>
    </row>
    <row r="106" spans="1:10" ht="17.25" customHeight="1">
      <c r="A106" s="664">
        <v>1</v>
      </c>
      <c r="B106" s="665" t="s">
        <v>13</v>
      </c>
      <c r="C106" s="665" t="s">
        <v>6</v>
      </c>
      <c r="D106" s="665" t="s">
        <v>45</v>
      </c>
      <c r="E106" s="665" t="s">
        <v>46</v>
      </c>
      <c r="F106" s="655">
        <v>51101</v>
      </c>
      <c r="G106" s="656" t="s">
        <v>2454</v>
      </c>
      <c r="H106" s="662">
        <f>'PRESUPUESTO DE GASTOS X DEPTO.'!I3276+'PRESUPUESTO DE GASTOS X DEPTO.'!I3380+'PRESUPUESTO DE GASTOS X DEPTO.'!I3596+'PRESUPUESTO DE GASTOS X DEPTO.'!I3679+'PRESUPUESTO DE GASTOS X DEPTO.'!I3772+'PRESUPUESTO DE GASTOS X DEPTO.'!I3913+'PRESUPUESTO DE GASTOS X DEPTO.'!I4052+'PRESUPUESTO DE GASTOS X DEPTO.'!I4141+'PRESUPUESTO DE GASTOS X DEPTO.'!I4279+'PRESUPUESTO DE GASTOS X DEPTO.'!I4419+'PRESUPUESTO DE GASTOS X DEPTO.'!I4556</f>
        <v>407028</v>
      </c>
      <c r="I106" s="333" t="s">
        <v>4249</v>
      </c>
    </row>
    <row r="107" spans="1:10" ht="17.25" customHeight="1">
      <c r="A107" s="664">
        <v>1</v>
      </c>
      <c r="B107" s="665" t="s">
        <v>13</v>
      </c>
      <c r="C107" s="665" t="s">
        <v>6</v>
      </c>
      <c r="D107" s="665" t="s">
        <v>45</v>
      </c>
      <c r="E107" s="665" t="s">
        <v>46</v>
      </c>
      <c r="F107" s="655">
        <v>51401</v>
      </c>
      <c r="G107" s="656" t="s">
        <v>2506</v>
      </c>
      <c r="H107" s="662">
        <f>'PRESUPUESTO DE GASTOS X DEPTO.'!I3283+'PRESUPUESTO DE GASTOS X DEPTO.'!I3423+'PRESUPUESTO DE GASTOS X DEPTO.'!I3601+'PRESUPUESTO DE GASTOS X DEPTO.'!I3684+'PRESUPUESTO DE GASTOS X DEPTO.'!I3783+'PRESUPUESTO DE GASTOS X DEPTO.'!I3924+'PRESUPUESTO DE GASTOS X DEPTO.'!I4063+'PRESUPUESTO DE GASTOS X DEPTO.'!I4152+'PRESUPUESTO DE GASTOS X DEPTO.'!I4288+'PRESUPUESTO DE GASTOS X DEPTO.'!I4432+'PRESUPUESTO DE GASTOS X DEPTO.'!I4559</f>
        <v>33071.21</v>
      </c>
      <c r="I107" s="526">
        <v>33071.21</v>
      </c>
    </row>
    <row r="108" spans="1:10" ht="17.25" customHeight="1">
      <c r="A108" s="664">
        <v>1</v>
      </c>
      <c r="B108" s="665" t="s">
        <v>13</v>
      </c>
      <c r="C108" s="665" t="s">
        <v>6</v>
      </c>
      <c r="D108" s="665" t="s">
        <v>45</v>
      </c>
      <c r="E108" s="665" t="s">
        <v>46</v>
      </c>
      <c r="F108" s="655">
        <v>51401</v>
      </c>
      <c r="G108" s="656" t="s">
        <v>2459</v>
      </c>
      <c r="H108" s="662">
        <f>'PRESUPUESTO DE GASTOS X DEPTO.'!I3286+'PRESUPUESTO DE GASTOS X DEPTO.'!I3444+'PRESUPUESTO DE GASTOS X DEPTO.'!I3603+'PRESUPUESTO DE GASTOS X DEPTO.'!I3686+'PRESUPUESTO DE GASTOS X DEPTO.'!I3788+'PRESUPUESTO DE GASTOS X DEPTO.'!I3929+'PRESUPUESTO DE GASTOS X DEPTO.'!I4068+'PRESUPUESTO DE GASTOS X DEPTO.'!I4157+'PRESUPUESTO DE GASTOS X DEPTO.'!I4292+'PRESUPUESTO DE GASTOS X DEPTO.'!I4438+'PRESUPUESTO DE GASTOS X DEPTO.'!I4560</f>
        <v>4409.47</v>
      </c>
      <c r="I108" s="526">
        <v>4409.47</v>
      </c>
    </row>
    <row r="109" spans="1:10" ht="17.25" customHeight="1">
      <c r="A109" s="664">
        <v>1</v>
      </c>
      <c r="B109" s="665" t="s">
        <v>13</v>
      </c>
      <c r="C109" s="665" t="s">
        <v>6</v>
      </c>
      <c r="D109" s="665" t="s">
        <v>45</v>
      </c>
      <c r="E109" s="665" t="s">
        <v>46</v>
      </c>
      <c r="F109" s="655">
        <v>51401</v>
      </c>
      <c r="G109" s="656" t="s">
        <v>2460</v>
      </c>
      <c r="H109" s="662">
        <f>'PRESUPUESTO DE GASTOS X DEPTO.'!I3445+'PRESUPUESTO DE GASTOS X DEPTO.'!I4070</f>
        <v>1377.48</v>
      </c>
      <c r="I109" s="526">
        <v>1377.48</v>
      </c>
    </row>
    <row r="110" spans="1:10" ht="17.25" customHeight="1">
      <c r="A110" s="664">
        <v>1</v>
      </c>
      <c r="B110" s="665" t="s">
        <v>13</v>
      </c>
      <c r="C110" s="665" t="s">
        <v>6</v>
      </c>
      <c r="D110" s="665" t="s">
        <v>45</v>
      </c>
      <c r="E110" s="665" t="s">
        <v>46</v>
      </c>
      <c r="F110" s="655">
        <v>51501</v>
      </c>
      <c r="G110" s="656" t="s">
        <v>2507</v>
      </c>
      <c r="H110" s="662">
        <f>'PRESUPUESTO DE GASTOS X DEPTO.'!I3289+'PRESUPUESTO DE GASTOS X DEPTO.'!I3465+'PRESUPUESTO DE GASTOS X DEPTO.'!I3605+'PRESUPUESTO DE GASTOS X DEPTO.'!I3688+'PRESUPUESTO DE GASTOS X DEPTO.'!I3793+'PRESUPUESTO DE GASTOS X DEPTO.'!I3934+'PRESUPUESTO DE GASTOS X DEPTO.'!I4073+'PRESUPUESTO DE GASTOS X DEPTO.'!I4162+'PRESUPUESTO DE GASTOS X DEPTO.'!I4296+'PRESUPUESTO DE GASTOS X DEPTO.'!I4444+'PRESUPUESTO DE GASTOS X DEPTO.'!I4561</f>
        <v>32394.233</v>
      </c>
      <c r="I110" s="526">
        <v>32394.23</v>
      </c>
    </row>
    <row r="111" spans="1:10" ht="17.25" customHeight="1">
      <c r="A111" s="664">
        <v>1</v>
      </c>
      <c r="B111" s="665" t="s">
        <v>13</v>
      </c>
      <c r="C111" s="665" t="s">
        <v>6</v>
      </c>
      <c r="D111" s="665" t="s">
        <v>45</v>
      </c>
      <c r="E111" s="665" t="s">
        <v>46</v>
      </c>
      <c r="F111" s="655">
        <v>51602</v>
      </c>
      <c r="G111" s="656" t="s">
        <v>2462</v>
      </c>
      <c r="H111" s="662">
        <f>'PRESUPUESTO DE GASTOS X DEPTO.'!I4163</f>
        <v>5000</v>
      </c>
      <c r="I111" s="333"/>
    </row>
    <row r="112" spans="1:10" ht="17.25" customHeight="1">
      <c r="A112" s="664">
        <v>1</v>
      </c>
      <c r="B112" s="665" t="s">
        <v>13</v>
      </c>
      <c r="C112" s="665" t="s">
        <v>6</v>
      </c>
      <c r="D112" s="665" t="s">
        <v>45</v>
      </c>
      <c r="E112" s="665" t="s">
        <v>46</v>
      </c>
      <c r="F112" s="656">
        <v>54101</v>
      </c>
      <c r="G112" s="656" t="s">
        <v>2508</v>
      </c>
      <c r="H112" s="662">
        <f>'PRESUPUESTO DE GASTOS X DEPTO.'!I3468+'PRESUPUESTO DE GASTOS X DEPTO.'!I3610+'PRESUPUESTO DE GASTOS X DEPTO.'!I3694+'PRESUPUESTO DE GASTOS X DEPTO.'!I4166+'PRESUPUESTO DE GASTOS X DEPTO.'!I4299+'PRESUPUESTO DE GASTOS X DEPTO.'!I4076+'PRESUPUESTO DE GASTOS X DEPTO.'!I3796+'PRESUPUESTO DE GASTOS X DEPTO.'!I4564+'PRESUPUESTO DE GASTOS X DEPTO.'!I4448</f>
        <v>55580</v>
      </c>
      <c r="I112" s="333"/>
    </row>
    <row r="113" spans="1:9" ht="17.25" customHeight="1">
      <c r="A113" s="664">
        <v>1</v>
      </c>
      <c r="B113" s="665" t="s">
        <v>13</v>
      </c>
      <c r="C113" s="665" t="s">
        <v>6</v>
      </c>
      <c r="D113" s="665" t="s">
        <v>45</v>
      </c>
      <c r="E113" s="665" t="s">
        <v>46</v>
      </c>
      <c r="F113" s="656">
        <v>54103</v>
      </c>
      <c r="G113" s="656" t="s">
        <v>2465</v>
      </c>
      <c r="H113" s="662">
        <f>'PRESUPUESTO DE GASTOS X DEPTO.'!I3947+'PRESUPUESTO DE GASTOS X DEPTO.'!I4305+'PRESUPUESTO DE GASTOS X DEPTO.'!I4167</f>
        <v>5432.67</v>
      </c>
      <c r="I113" s="333"/>
    </row>
    <row r="114" spans="1:9" ht="16.5" customHeight="1">
      <c r="A114" s="664">
        <v>1</v>
      </c>
      <c r="B114" s="665" t="s">
        <v>13</v>
      </c>
      <c r="C114" s="665" t="s">
        <v>6</v>
      </c>
      <c r="D114" s="665" t="s">
        <v>45</v>
      </c>
      <c r="E114" s="665" t="s">
        <v>46</v>
      </c>
      <c r="F114" s="656">
        <v>54104</v>
      </c>
      <c r="G114" s="656" t="s">
        <v>2509</v>
      </c>
      <c r="H114" s="662">
        <f>'PRESUPUESTO DE GASTOS X DEPTO.'!I3472+'PRESUPUESTO DE GASTOS X DEPTO.'!I3611+'PRESUPUESTO DE GASTOS X DEPTO.'!I3695+'PRESUPUESTO DE GASTOS X DEPTO.'!I4312+'PRESUPUESTO DE GASTOS X DEPTO.'!I3949+'PRESUPUESTO DE GASTOS X DEPTO.'!I4077+'PRESUPUESTO DE GASTOS X DEPTO.'!I4450+'PRESUPUESTO DE GASTOS X DEPTO.'!I4171</f>
        <v>36551</v>
      </c>
      <c r="I114" s="333"/>
    </row>
    <row r="115" spans="1:9">
      <c r="A115" s="664">
        <v>1</v>
      </c>
      <c r="B115" s="665" t="s">
        <v>13</v>
      </c>
      <c r="C115" s="665" t="s">
        <v>6</v>
      </c>
      <c r="D115" s="665" t="s">
        <v>45</v>
      </c>
      <c r="E115" s="665" t="s">
        <v>46</v>
      </c>
      <c r="F115" s="656">
        <v>54105</v>
      </c>
      <c r="G115" s="656" t="s">
        <v>2510</v>
      </c>
      <c r="H115" s="662">
        <f>'PRESUPUESTO DE GASTOS X DEPTO.'!I3303+'PRESUPUESTO DE GASTOS X DEPTO.'!I3484+'PRESUPUESTO DE GASTOS X DEPTO.'!I3622+'PRESUPUESTO DE GASTOS X DEPTO.'!I3708+'PRESUPUESTO DE GASTOS X DEPTO.'!I3809+'PRESUPUESTO DE GASTOS X DEPTO.'!I3952+'PRESUPUESTO DE GASTOS X DEPTO.'!I4082+'PRESUPUESTO DE GASTOS X DEPTO.'!I4186+'PRESUPUESTO DE GASTOS X DEPTO.'!I4322+'PRESUPUESTO DE GASTOS X DEPTO.'!I4462+'PRESUPUESTO DE GASTOS X DEPTO.'!I4567</f>
        <v>18048.849999999999</v>
      </c>
      <c r="I115" s="333"/>
    </row>
    <row r="116" spans="1:9">
      <c r="A116" s="664">
        <v>1</v>
      </c>
      <c r="B116" s="665" t="s">
        <v>13</v>
      </c>
      <c r="C116" s="665" t="s">
        <v>6</v>
      </c>
      <c r="D116" s="665" t="s">
        <v>45</v>
      </c>
      <c r="E116" s="665" t="s">
        <v>46</v>
      </c>
      <c r="F116" s="656">
        <v>54106</v>
      </c>
      <c r="G116" s="656" t="s">
        <v>3238</v>
      </c>
      <c r="H116" s="662">
        <f>'PRESUPUESTO DE GASTOS X DEPTO.'!I3486+'PRESUPUESTO DE GASTOS X DEPTO.'!I4467</f>
        <v>8180</v>
      </c>
      <c r="I116" s="333"/>
    </row>
    <row r="117" spans="1:9">
      <c r="A117" s="664">
        <v>1</v>
      </c>
      <c r="B117" s="665" t="s">
        <v>13</v>
      </c>
      <c r="C117" s="665" t="s">
        <v>6</v>
      </c>
      <c r="D117" s="665" t="s">
        <v>45</v>
      </c>
      <c r="E117" s="665" t="s">
        <v>46</v>
      </c>
      <c r="F117" s="656">
        <v>54107</v>
      </c>
      <c r="G117" s="656" t="s">
        <v>2512</v>
      </c>
      <c r="H117" s="662">
        <f>'PRESUPUESTO DE GASTOS X DEPTO.'!I3304+'PRESUPUESTO DE GASTOS X DEPTO.'!I3489+'PRESUPUESTO DE GASTOS X DEPTO.'!I3625+'PRESUPUESTO DE GASTOS X DEPTO.'!I3713+'PRESUPUESTO DE GASTOS X DEPTO.'!I3815+'PRESUPUESTO DE GASTOS X DEPTO.'!I3960+'PRESUPUESTO DE GASTOS X DEPTO.'!I4084+'PRESUPUESTO DE GASTOS X DEPTO.'!I4192+'PRESUPUESTO DE GASTOS X DEPTO.'!I4333+'PRESUPUESTO DE GASTOS X DEPTO.'!I4469+'PRESUPUESTO DE GASTOS X DEPTO.'!I4568</f>
        <v>6174.5</v>
      </c>
    </row>
    <row r="118" spans="1:9">
      <c r="A118" s="664">
        <v>1</v>
      </c>
      <c r="B118" s="665" t="s">
        <v>13</v>
      </c>
      <c r="C118" s="665" t="s">
        <v>6</v>
      </c>
      <c r="D118" s="665" t="s">
        <v>45</v>
      </c>
      <c r="E118" s="665" t="s">
        <v>46</v>
      </c>
      <c r="F118" s="656">
        <v>54108</v>
      </c>
      <c r="G118" s="656" t="s">
        <v>2524</v>
      </c>
      <c r="H118" s="662">
        <f>'PRESUPUESTO DE GASTOS X DEPTO.'!I3816</f>
        <v>30000</v>
      </c>
    </row>
    <row r="119" spans="1:9">
      <c r="A119" s="664">
        <v>1</v>
      </c>
      <c r="B119" s="665" t="s">
        <v>13</v>
      </c>
      <c r="C119" s="665" t="s">
        <v>6</v>
      </c>
      <c r="D119" s="665" t="s">
        <v>45</v>
      </c>
      <c r="E119" s="665" t="s">
        <v>46</v>
      </c>
      <c r="F119" s="656">
        <v>54109</v>
      </c>
      <c r="G119" s="656" t="s">
        <v>1336</v>
      </c>
      <c r="H119" s="662">
        <f>'PRESUPUESTO DE GASTOS X DEPTO.'!I3490+'PRESUPUESTO DE GASTOS X DEPTO.'!I4193</f>
        <v>950</v>
      </c>
    </row>
    <row r="120" spans="1:9">
      <c r="A120" s="664">
        <v>1</v>
      </c>
      <c r="B120" s="665" t="s">
        <v>13</v>
      </c>
      <c r="C120" s="665" t="s">
        <v>6</v>
      </c>
      <c r="D120" s="665" t="s">
        <v>45</v>
      </c>
      <c r="E120" s="665" t="s">
        <v>46</v>
      </c>
      <c r="F120" s="656">
        <v>54110</v>
      </c>
      <c r="G120" s="656" t="s">
        <v>2513</v>
      </c>
      <c r="H120" s="662">
        <f>'PRESUPUESTO DE GASTOS X DEPTO.'!I3492+'PRESUPUESTO DE GASTOS X DEPTO.'!I3963+'PRESUPUESTO DE GASTOS X DEPTO.'!I4085</f>
        <v>5580</v>
      </c>
    </row>
    <row r="121" spans="1:9">
      <c r="A121" s="664">
        <v>1</v>
      </c>
      <c r="B121" s="665" t="s">
        <v>13</v>
      </c>
      <c r="C121" s="665" t="s">
        <v>6</v>
      </c>
      <c r="D121" s="665" t="s">
        <v>45</v>
      </c>
      <c r="E121" s="665" t="s">
        <v>46</v>
      </c>
      <c r="F121" s="656">
        <v>54111</v>
      </c>
      <c r="G121" s="656" t="s">
        <v>98</v>
      </c>
      <c r="H121" s="662">
        <f>'PRESUPUESTO DE GASTOS X DEPTO.'!I3964</f>
        <v>40</v>
      </c>
    </row>
    <row r="122" spans="1:9" ht="15" customHeight="1">
      <c r="A122" s="664">
        <v>1</v>
      </c>
      <c r="B122" s="665" t="s">
        <v>13</v>
      </c>
      <c r="C122" s="665" t="s">
        <v>6</v>
      </c>
      <c r="D122" s="665" t="s">
        <v>45</v>
      </c>
      <c r="E122" s="665" t="s">
        <v>46</v>
      </c>
      <c r="F122" s="656">
        <v>54112</v>
      </c>
      <c r="G122" s="656" t="s">
        <v>2514</v>
      </c>
      <c r="H122" s="662">
        <f>'PRESUPUESTO DE GASTOS X DEPTO.'!I3982+'PRESUPUESTO DE GASTOS X DEPTO.'!I4338+'PRESUPUESTO DE GASTOS X DEPTO.'!I4472</f>
        <v>14226.54</v>
      </c>
    </row>
    <row r="123" spans="1:9" ht="15" customHeight="1">
      <c r="A123" s="664">
        <v>1</v>
      </c>
      <c r="B123" s="665" t="s">
        <v>13</v>
      </c>
      <c r="C123" s="665" t="s">
        <v>6</v>
      </c>
      <c r="D123" s="665" t="s">
        <v>45</v>
      </c>
      <c r="E123" s="665" t="s">
        <v>46</v>
      </c>
      <c r="F123" s="656">
        <v>54113</v>
      </c>
      <c r="G123" s="656" t="s">
        <v>2526</v>
      </c>
      <c r="H123" s="662">
        <f>'PRESUPUESTO DE GASTOS X DEPTO.'!I3837</f>
        <v>4536</v>
      </c>
    </row>
    <row r="124" spans="1:9">
      <c r="A124" s="664">
        <v>1</v>
      </c>
      <c r="B124" s="665" t="s">
        <v>13</v>
      </c>
      <c r="C124" s="665" t="s">
        <v>6</v>
      </c>
      <c r="D124" s="665" t="s">
        <v>45</v>
      </c>
      <c r="E124" s="665" t="s">
        <v>46</v>
      </c>
      <c r="F124" s="656">
        <v>54114</v>
      </c>
      <c r="G124" s="656" t="s">
        <v>2515</v>
      </c>
      <c r="H124" s="662">
        <f>'PRESUPUESTO DE GASTOS X DEPTO.'!I3328+'PRESUPUESTO DE GASTOS X DEPTO.'!I3528+'PRESUPUESTO DE GASTOS X DEPTO.'!I3644+'PRESUPUESTO DE GASTOS X DEPTO.'!I3743+'PRESUPUESTO DE GASTOS X DEPTO.'!I3869+'PRESUPUESTO DE GASTOS X DEPTO.'!I3998+'PRESUPUESTO DE GASTOS X DEPTO.'!I4103+'PRESUPUESTO DE GASTOS X DEPTO.'!I4221+'PRESUPUESTO DE GASTOS X DEPTO.'!I4366+'PRESUPUESTO DE GASTOS X DEPTO.'!I4495+'PRESUPUESTO DE GASTOS X DEPTO.'!I4582</f>
        <v>7309.4299999999994</v>
      </c>
    </row>
    <row r="125" spans="1:9">
      <c r="A125" s="664">
        <v>1</v>
      </c>
      <c r="B125" s="665" t="s">
        <v>13</v>
      </c>
      <c r="C125" s="665" t="s">
        <v>6</v>
      </c>
      <c r="D125" s="665" t="s">
        <v>45</v>
      </c>
      <c r="E125" s="665" t="s">
        <v>46</v>
      </c>
      <c r="F125" s="656">
        <v>54115</v>
      </c>
      <c r="G125" s="656" t="s">
        <v>193</v>
      </c>
      <c r="H125" s="662">
        <f>'PRESUPUESTO DE GASTOS X DEPTO.'!I3333+'PRESUPUESTO DE GASTOS X DEPTO.'!I3533+'PRESUPUESTO DE GASTOS X DEPTO.'!I3646+'PRESUPUESTO DE GASTOS X DEPTO.'!I3746+'PRESUPUESTO DE GASTOS X DEPTO.'!I3871+'PRESUPUESTO DE GASTOS X DEPTO.'!I4000+'PRESUPUESTO DE GASTOS X DEPTO.'!I4106+'PRESUPUESTO DE GASTOS X DEPTO.'!I4226+'PRESUPUESTO DE GASTOS X DEPTO.'!I4367+'PRESUPUESTO DE GASTOS X DEPTO.'!I4497+'PRESUPUESTO DE GASTOS X DEPTO.'!I4584</f>
        <v>2735</v>
      </c>
    </row>
    <row r="126" spans="1:9">
      <c r="A126" s="664">
        <v>1</v>
      </c>
      <c r="B126" s="665" t="s">
        <v>13</v>
      </c>
      <c r="C126" s="665" t="s">
        <v>6</v>
      </c>
      <c r="D126" s="665" t="s">
        <v>45</v>
      </c>
      <c r="E126" s="665" t="s">
        <v>46</v>
      </c>
      <c r="F126" s="656">
        <v>54116</v>
      </c>
      <c r="G126" s="656" t="s">
        <v>2476</v>
      </c>
      <c r="H126" s="662">
        <f>'PRESUPUESTO DE GASTOS X DEPTO.'!I3747</f>
        <v>160</v>
      </c>
    </row>
    <row r="127" spans="1:9" ht="16.5" customHeight="1">
      <c r="A127" s="664">
        <v>1</v>
      </c>
      <c r="B127" s="665" t="s">
        <v>13</v>
      </c>
      <c r="C127" s="665" t="s">
        <v>6</v>
      </c>
      <c r="D127" s="665" t="s">
        <v>45</v>
      </c>
      <c r="E127" s="665" t="s">
        <v>46</v>
      </c>
      <c r="F127" s="656">
        <v>54118</v>
      </c>
      <c r="G127" s="656" t="s">
        <v>2516</v>
      </c>
      <c r="H127" s="662">
        <f>'PRESUPUESTO DE GASTOS X DEPTO.'!I3534+'PRESUPUESTO DE GASTOS X DEPTO.'!I4227+'PRESUPUESTO DE GASTOS X DEPTO.'!I4372</f>
        <v>3905</v>
      </c>
    </row>
    <row r="128" spans="1:9">
      <c r="A128" s="664">
        <v>1</v>
      </c>
      <c r="B128" s="665" t="s">
        <v>13</v>
      </c>
      <c r="C128" s="665" t="s">
        <v>6</v>
      </c>
      <c r="D128" s="665" t="s">
        <v>45</v>
      </c>
      <c r="E128" s="665" t="s">
        <v>46</v>
      </c>
      <c r="F128" s="656">
        <v>54119</v>
      </c>
      <c r="G128" s="656" t="s">
        <v>99</v>
      </c>
      <c r="H128" s="662">
        <f>'PRESUPUESTO DE GASTOS X DEPTO.'!I3536+'PRESUPUESTO DE GASTOS X DEPTO.'!I3872+'PRESUPUESTO DE GASTOS X DEPTO.'!I4002+'PRESUPUESTO DE GASTOS X DEPTO.'!I4107</f>
        <v>215</v>
      </c>
    </row>
    <row r="129" spans="1:8" ht="15" customHeight="1">
      <c r="A129" s="664">
        <v>1</v>
      </c>
      <c r="B129" s="665" t="s">
        <v>13</v>
      </c>
      <c r="C129" s="665" t="s">
        <v>6</v>
      </c>
      <c r="D129" s="665" t="s">
        <v>45</v>
      </c>
      <c r="E129" s="665" t="s">
        <v>46</v>
      </c>
      <c r="F129" s="656">
        <v>54199</v>
      </c>
      <c r="G129" s="656" t="s">
        <v>100</v>
      </c>
      <c r="H129" s="662">
        <f>'PRESUPUESTO DE GASTOS X DEPTO.'!I3334+'PRESUPUESTO DE GASTOS X DEPTO.'!I3537+'PRESUPUESTO DE GASTOS X DEPTO.'!I3647+'PRESUPUESTO DE GASTOS X DEPTO.'!I3749+'PRESUPUESTO DE GASTOS X DEPTO.'!I4003+'PRESUPUESTO DE GASTOS X DEPTO.'!I4108+'PRESUPUESTO DE GASTOS X DEPTO.'!I4375+'PRESUPUESTO DE GASTOS X DEPTO.'!I4500+'PRESUPUESTO DE GASTOS X DEPTO.'!I4585+'PRESUPUESTO DE GASTOS X DEPTO.'!I4230</f>
        <v>3943.5</v>
      </c>
    </row>
    <row r="130" spans="1:8" ht="15.75" customHeight="1">
      <c r="A130" s="664">
        <v>1</v>
      </c>
      <c r="B130" s="665" t="s">
        <v>13</v>
      </c>
      <c r="C130" s="665" t="s">
        <v>6</v>
      </c>
      <c r="D130" s="665" t="s">
        <v>45</v>
      </c>
      <c r="E130" s="665" t="s">
        <v>46</v>
      </c>
      <c r="F130" s="656">
        <v>54301</v>
      </c>
      <c r="G130" s="656" t="s">
        <v>195</v>
      </c>
      <c r="H130" s="662">
        <f>'PRESUPUESTO DE GASTOS X DEPTO.'!I3538+'PRESUPUESTO DE GASTOS X DEPTO.'!I3750+'PRESUPUESTO DE GASTOS X DEPTO.'!I4004</f>
        <v>1550</v>
      </c>
    </row>
    <row r="131" spans="1:8" ht="16.5" customHeight="1">
      <c r="A131" s="664">
        <v>1</v>
      </c>
      <c r="B131" s="665" t="s">
        <v>13</v>
      </c>
      <c r="C131" s="665" t="s">
        <v>6</v>
      </c>
      <c r="D131" s="665" t="s">
        <v>45</v>
      </c>
      <c r="E131" s="665" t="s">
        <v>46</v>
      </c>
      <c r="F131" s="656">
        <v>54302</v>
      </c>
      <c r="G131" s="656" t="s">
        <v>2517</v>
      </c>
      <c r="H131" s="662">
        <f>'PRESUPUESTO DE GASTOS X DEPTO.'!I4231+'PRESUPUESTO DE GASTOS X DEPTO.'!I3539</f>
        <v>2000</v>
      </c>
    </row>
    <row r="132" spans="1:8" ht="14.25" customHeight="1">
      <c r="A132" s="664">
        <v>1</v>
      </c>
      <c r="B132" s="665" t="s">
        <v>13</v>
      </c>
      <c r="C132" s="665" t="s">
        <v>6</v>
      </c>
      <c r="D132" s="665" t="s">
        <v>45</v>
      </c>
      <c r="E132" s="665" t="s">
        <v>46</v>
      </c>
      <c r="F132" s="656">
        <v>54313</v>
      </c>
      <c r="G132" s="656" t="s">
        <v>106</v>
      </c>
      <c r="H132" s="662">
        <f>'PRESUPUESTO DE GASTOS X DEPTO.'!I3335+'PRESUPUESTO DE GASTOS X DEPTO.'!I3541+'PRESUPUESTO DE GASTOS X DEPTO.'!I3648+'PRESUPUESTO DE GASTOS X DEPTO.'!I3752+'PRESUPUESTO DE GASTOS X DEPTO.'!I3873+'PRESUPUESTO DE GASTOS X DEPTO.'!I4005+'PRESUPUESTO DE GASTOS X DEPTO.'!I4109+'PRESUPUESTO DE GASTOS X DEPTO.'!I4233+'PRESUPUESTO DE GASTOS X DEPTO.'!I4376+'PRESUPUESTO DE GASTOS X DEPTO.'!I4501+'PRESUPUESTO DE GASTOS X DEPTO.'!I4586</f>
        <v>10835</v>
      </c>
    </row>
    <row r="133" spans="1:8" ht="14.25" customHeight="1">
      <c r="A133" s="664">
        <v>1</v>
      </c>
      <c r="B133" s="665" t="s">
        <v>13</v>
      </c>
      <c r="C133" s="665" t="s">
        <v>6</v>
      </c>
      <c r="D133" s="665" t="s">
        <v>45</v>
      </c>
      <c r="E133" s="665" t="s">
        <v>46</v>
      </c>
      <c r="F133" s="656">
        <v>54316</v>
      </c>
      <c r="G133" s="656" t="s">
        <v>2531</v>
      </c>
      <c r="H133" s="662">
        <f>'PRESUPUESTO DE GASTOS X DEPTO.'!I4377+'PRESUPUESTO DE GASTOS X DEPTO.'!I4234</f>
        <v>4700</v>
      </c>
    </row>
    <row r="134" spans="1:8" ht="15" customHeight="1">
      <c r="A134" s="664">
        <v>1</v>
      </c>
      <c r="B134" s="665" t="s">
        <v>13</v>
      </c>
      <c r="C134" s="665" t="s">
        <v>6</v>
      </c>
      <c r="D134" s="665" t="s">
        <v>45</v>
      </c>
      <c r="E134" s="665" t="s">
        <v>46</v>
      </c>
      <c r="F134" s="656">
        <v>54399</v>
      </c>
      <c r="G134" s="656" t="s">
        <v>593</v>
      </c>
      <c r="H134" s="662">
        <f>'PRESUPUESTO DE GASTOS X DEPTO.'!I3649+'PRESUPUESTO DE GASTOS X DEPTO.'!I3753+'PRESUPUESTO DE GASTOS X DEPTO.'!I4238+'PRESUPUESTO DE GASTOS X DEPTO.'!I4006+'PRESUPUESTO DE GASTOS X DEPTO.'!I3543+'PRESUPUESTO DE GASTOS X DEPTO.'!I3874+'PRESUPUESTO DE GASTOS X DEPTO.'!I4379+'PRESUPUESTO DE GASTOS X DEPTO.'!I4504</f>
        <v>63395</v>
      </c>
    </row>
    <row r="135" spans="1:8" ht="15" customHeight="1">
      <c r="A135" s="664">
        <v>1</v>
      </c>
      <c r="B135" s="665" t="s">
        <v>13</v>
      </c>
      <c r="C135" s="665" t="s">
        <v>6</v>
      </c>
      <c r="D135" s="665" t="s">
        <v>45</v>
      </c>
      <c r="E135" s="665" t="s">
        <v>46</v>
      </c>
      <c r="F135" s="656">
        <v>54402</v>
      </c>
      <c r="G135" s="656" t="s">
        <v>142</v>
      </c>
      <c r="H135" s="662">
        <f>'PRESUPUESTO DE GASTOS X DEPTO.'!I4239</f>
        <v>3000</v>
      </c>
    </row>
    <row r="136" spans="1:8" ht="15" customHeight="1">
      <c r="A136" s="664">
        <v>1</v>
      </c>
      <c r="B136" s="665" t="s">
        <v>13</v>
      </c>
      <c r="C136" s="665" t="s">
        <v>6</v>
      </c>
      <c r="D136" s="665" t="s">
        <v>45</v>
      </c>
      <c r="E136" s="665" t="s">
        <v>46</v>
      </c>
      <c r="F136" s="656">
        <v>54505</v>
      </c>
      <c r="G136" s="656" t="s">
        <v>2771</v>
      </c>
      <c r="H136" s="662">
        <f>'PRESUPUESTO DE GASTOS X DEPTO.'!I3336+'PRESUPUESTO DE GASTOS X DEPTO.'!I4240+'PRESUPUESTO DE GASTOS X DEPTO.'!I4587+'PRESUPUESTO DE GASTOS X DEPTO.'!I4110+'PRESUPUESTO DE GASTOS X DEPTO.'!I3650</f>
        <v>10906.5</v>
      </c>
    </row>
    <row r="137" spans="1:8" ht="17.25" customHeight="1">
      <c r="A137" s="664">
        <v>1</v>
      </c>
      <c r="B137" s="665" t="s">
        <v>13</v>
      </c>
      <c r="C137" s="665" t="s">
        <v>6</v>
      </c>
      <c r="D137" s="665" t="s">
        <v>45</v>
      </c>
      <c r="E137" s="665" t="s">
        <v>46</v>
      </c>
      <c r="F137" s="656">
        <v>55599</v>
      </c>
      <c r="G137" s="656" t="s">
        <v>2496</v>
      </c>
      <c r="H137" s="662">
        <f>'PRESUPUESTO DE GASTOS X DEPTO.'!I3544</f>
        <v>50</v>
      </c>
    </row>
    <row r="138" spans="1:8" ht="15" customHeight="1">
      <c r="A138" s="664">
        <v>1</v>
      </c>
      <c r="B138" s="665" t="s">
        <v>13</v>
      </c>
      <c r="C138" s="665" t="s">
        <v>6</v>
      </c>
      <c r="D138" s="665" t="s">
        <v>45</v>
      </c>
      <c r="E138" s="665" t="s">
        <v>46</v>
      </c>
      <c r="F138" s="656">
        <v>61101</v>
      </c>
      <c r="G138" s="656" t="s">
        <v>2500</v>
      </c>
      <c r="H138" s="662">
        <f>'PRESUPUESTO DE GASTOS X DEPTO.'!I3547+'PRESUPUESTO DE GASTOS X DEPTO.'!I3759+'PRESUPUESTO DE GASTOS X DEPTO.'!I3875+'PRESUPUESTO DE GASTOS X DEPTO.'!I4242+'PRESUPUESTO DE GASTOS X DEPTO.'!I4385+'PRESUPUESTO DE GASTOS X DEPTO.'!I4507+'PRESUPUESTO DE GASTOS X DEPTO.'!I4112</f>
        <v>6325</v>
      </c>
    </row>
    <row r="139" spans="1:8" ht="16.5" customHeight="1">
      <c r="A139" s="664">
        <v>1</v>
      </c>
      <c r="B139" s="665" t="s">
        <v>13</v>
      </c>
      <c r="C139" s="665" t="s">
        <v>6</v>
      </c>
      <c r="D139" s="665" t="s">
        <v>45</v>
      </c>
      <c r="E139" s="665" t="s">
        <v>46</v>
      </c>
      <c r="F139" s="656">
        <v>61102</v>
      </c>
      <c r="G139" s="656" t="s">
        <v>2501</v>
      </c>
      <c r="H139" s="662">
        <f>'PRESUPUESTO DE GASTOS X DEPTO.'!I3549+'PRESUPUESTO DE GASTOS X DEPTO.'!I3762+'PRESUPUESTO DE GASTOS X DEPTO.'!I3876+'PRESUPUESTO DE GASTOS X DEPTO.'!I4244+'PRESUPUESTO DE GASTOS X DEPTO.'!I4386+'PRESUPUESTO DE GASTOS X DEPTO.'!I4508+'PRESUPUESTO DE GASTOS X DEPTO.'!I4009+'PRESUPUESTO DE GASTOS X DEPTO.'!I4114+'PRESUPUESTO DE GASTOS X DEPTO.'!I3651</f>
        <v>3445</v>
      </c>
    </row>
    <row r="140" spans="1:8" ht="16.5" customHeight="1">
      <c r="A140" s="664">
        <v>1</v>
      </c>
      <c r="B140" s="665" t="s">
        <v>13</v>
      </c>
      <c r="C140" s="665" t="s">
        <v>6</v>
      </c>
      <c r="D140" s="665" t="s">
        <v>45</v>
      </c>
      <c r="E140" s="665" t="s">
        <v>46</v>
      </c>
      <c r="F140" s="656">
        <v>61103</v>
      </c>
      <c r="G140" s="656" t="s">
        <v>3488</v>
      </c>
      <c r="H140" s="662">
        <f>'PRESUPUESTO DE GASTOS X DEPTO.'!I3881</f>
        <v>1730</v>
      </c>
    </row>
    <row r="141" spans="1:8">
      <c r="A141" s="664">
        <v>1</v>
      </c>
      <c r="B141" s="665" t="s">
        <v>13</v>
      </c>
      <c r="C141" s="665" t="s">
        <v>6</v>
      </c>
      <c r="D141" s="665" t="s">
        <v>45</v>
      </c>
      <c r="E141" s="665" t="s">
        <v>46</v>
      </c>
      <c r="F141" s="656">
        <v>61104</v>
      </c>
      <c r="G141" s="656" t="s">
        <v>2502</v>
      </c>
      <c r="H141" s="662">
        <f>'PRESUPUESTO DE GASTOS X DEPTO.'!I4116+'PRESUPUESTO DE GASTOS X DEPTO.'!I4388+'PRESUPUESTO DE GASTOS X DEPTO.'!I4511+'PRESUPUESTO DE GASTOS X DEPTO.'!I3763</f>
        <v>5250</v>
      </c>
    </row>
    <row r="142" spans="1:8">
      <c r="A142" s="664">
        <v>1</v>
      </c>
      <c r="B142" s="665" t="s">
        <v>13</v>
      </c>
      <c r="C142" s="665" t="s">
        <v>6</v>
      </c>
      <c r="D142" s="665" t="s">
        <v>45</v>
      </c>
      <c r="E142" s="665" t="s">
        <v>46</v>
      </c>
      <c r="F142" s="656">
        <v>61105</v>
      </c>
      <c r="G142" s="656" t="s">
        <v>3272</v>
      </c>
      <c r="H142" s="662">
        <f>'PRESUPUESTO DE GASTOS X DEPTO.'!I4117</f>
        <v>1600</v>
      </c>
    </row>
    <row r="143" spans="1:8">
      <c r="A143" s="664">
        <v>1</v>
      </c>
      <c r="B143" s="665" t="s">
        <v>13</v>
      </c>
      <c r="C143" s="665" t="s">
        <v>6</v>
      </c>
      <c r="D143" s="665" t="s">
        <v>45</v>
      </c>
      <c r="E143" s="665" t="s">
        <v>46</v>
      </c>
      <c r="F143" s="656">
        <v>61108</v>
      </c>
      <c r="G143" s="656" t="s">
        <v>2520</v>
      </c>
      <c r="H143" s="662">
        <f>'PRESUPUESTO DE GASTOS X DEPTO.'!I3550</f>
        <v>200</v>
      </c>
    </row>
    <row r="144" spans="1:8">
      <c r="A144" s="664">
        <v>1</v>
      </c>
      <c r="B144" s="665" t="s">
        <v>13</v>
      </c>
      <c r="C144" s="665" t="s">
        <v>6</v>
      </c>
      <c r="D144" s="665" t="s">
        <v>45</v>
      </c>
      <c r="E144" s="665" t="s">
        <v>46</v>
      </c>
      <c r="F144" s="656">
        <v>61199</v>
      </c>
      <c r="G144" s="656" t="s">
        <v>2503</v>
      </c>
      <c r="H144" s="662">
        <f>'PRESUPUESTO DE GASTOS X DEPTO.'!I3551</f>
        <v>1500</v>
      </c>
    </row>
    <row r="145" spans="1:10" ht="27" customHeight="1">
      <c r="A145" s="655"/>
      <c r="B145" s="655"/>
      <c r="C145" s="655"/>
      <c r="D145" s="655"/>
      <c r="E145" s="655"/>
      <c r="F145" s="655"/>
      <c r="G145" s="535" t="s">
        <v>2528</v>
      </c>
      <c r="H145" s="536">
        <f>SUM(H106:H144)</f>
        <v>803334.38300000003</v>
      </c>
      <c r="I145" s="335">
        <f>'PRESUPUESTO DE GASTOS X DEPTO.'!B4590</f>
        <v>803334.38299999957</v>
      </c>
      <c r="J145" s="334">
        <f>H145-I145</f>
        <v>0</v>
      </c>
    </row>
    <row r="146" spans="1:10" ht="15.75" customHeight="1">
      <c r="A146" s="664">
        <v>1</v>
      </c>
      <c r="B146" s="665" t="s">
        <v>13</v>
      </c>
      <c r="C146" s="665" t="s">
        <v>13</v>
      </c>
      <c r="D146" s="665" t="s">
        <v>45</v>
      </c>
      <c r="E146" s="665" t="s">
        <v>46</v>
      </c>
      <c r="F146" s="655">
        <v>51101</v>
      </c>
      <c r="G146" s="656" t="s">
        <v>2454</v>
      </c>
      <c r="H146" s="662">
        <f>'PRESUPUESTO DE GASTOS X DEPTO.'!I4605+'PRESUPUESTO DE GASTOS X DEPTO.'!I4743</f>
        <v>156102.96</v>
      </c>
      <c r="I146" s="333" t="s">
        <v>4249</v>
      </c>
    </row>
    <row r="147" spans="1:10" ht="15.75" customHeight="1">
      <c r="A147" s="664">
        <v>1</v>
      </c>
      <c r="B147" s="665" t="s">
        <v>13</v>
      </c>
      <c r="C147" s="665" t="s">
        <v>13</v>
      </c>
      <c r="D147" s="665" t="s">
        <v>45</v>
      </c>
      <c r="E147" s="665" t="s">
        <v>46</v>
      </c>
      <c r="F147" s="655">
        <v>51401</v>
      </c>
      <c r="G147" s="656" t="s">
        <v>2506</v>
      </c>
      <c r="H147" s="662">
        <f>'PRESUPUESTO DE GASTOS X DEPTO.'!I4622+'PRESUPUESTO DE GASTOS X DEPTO.'!I4764</f>
        <v>12391.04</v>
      </c>
      <c r="I147" s="526">
        <v>12391.04</v>
      </c>
    </row>
    <row r="148" spans="1:10" ht="13.5" customHeight="1">
      <c r="A148" s="664">
        <v>1</v>
      </c>
      <c r="B148" s="665" t="s">
        <v>13</v>
      </c>
      <c r="C148" s="665" t="s">
        <v>13</v>
      </c>
      <c r="D148" s="665" t="s">
        <v>45</v>
      </c>
      <c r="E148" s="665" t="s">
        <v>46</v>
      </c>
      <c r="F148" s="655">
        <v>51401</v>
      </c>
      <c r="G148" s="656" t="s">
        <v>2459</v>
      </c>
      <c r="H148" s="662">
        <f>'PRESUPUESTO DE GASTOS X DEPTO.'!I4630+'PRESUPUESTO DE GASTOS X DEPTO.'!I4774</f>
        <v>1652.13</v>
      </c>
      <c r="I148" s="526">
        <v>1652.13</v>
      </c>
    </row>
    <row r="149" spans="1:10" ht="13.5" customHeight="1">
      <c r="A149" s="664">
        <v>1</v>
      </c>
      <c r="B149" s="665" t="s">
        <v>13</v>
      </c>
      <c r="C149" s="665" t="s">
        <v>13</v>
      </c>
      <c r="D149" s="665" t="s">
        <v>45</v>
      </c>
      <c r="E149" s="665" t="s">
        <v>46</v>
      </c>
      <c r="F149" s="655">
        <v>51401</v>
      </c>
      <c r="G149" s="656" t="s">
        <v>2522</v>
      </c>
      <c r="H149" s="662">
        <f>'PRESUPUESTO DE GASTOS X DEPTO.'!I4632</f>
        <v>583.22</v>
      </c>
      <c r="I149" s="526">
        <v>583.22</v>
      </c>
    </row>
    <row r="150" spans="1:10">
      <c r="A150" s="664">
        <v>1</v>
      </c>
      <c r="B150" s="665" t="s">
        <v>13</v>
      </c>
      <c r="C150" s="665" t="s">
        <v>13</v>
      </c>
      <c r="D150" s="665" t="s">
        <v>45</v>
      </c>
      <c r="E150" s="665" t="s">
        <v>46</v>
      </c>
      <c r="F150" s="655">
        <v>51401</v>
      </c>
      <c r="G150" s="656" t="s">
        <v>2523</v>
      </c>
      <c r="H150" s="662">
        <f>'PRESUPUESTO DE GASTOS X DEPTO.'!I4631</f>
        <v>679.58</v>
      </c>
      <c r="I150" s="526">
        <v>679.58</v>
      </c>
    </row>
    <row r="151" spans="1:10">
      <c r="A151" s="664">
        <v>1</v>
      </c>
      <c r="B151" s="665" t="s">
        <v>13</v>
      </c>
      <c r="C151" s="665" t="s">
        <v>13</v>
      </c>
      <c r="D151" s="665" t="s">
        <v>45</v>
      </c>
      <c r="E151" s="665" t="s">
        <v>46</v>
      </c>
      <c r="F151" s="655">
        <v>51501</v>
      </c>
      <c r="G151" s="656" t="s">
        <v>2507</v>
      </c>
      <c r="H151" s="662">
        <f>'PRESUPUESTO DE GASTOS X DEPTO.'!I4638+'PRESUPUESTO DE GASTOS X DEPTO.'!I4784</f>
        <v>11650.62</v>
      </c>
      <c r="I151" s="526">
        <v>11650.62</v>
      </c>
    </row>
    <row r="152" spans="1:10">
      <c r="A152" s="664">
        <v>1</v>
      </c>
      <c r="B152" s="665" t="s">
        <v>13</v>
      </c>
      <c r="C152" s="665" t="s">
        <v>13</v>
      </c>
      <c r="D152" s="665" t="s">
        <v>45</v>
      </c>
      <c r="E152" s="665" t="s">
        <v>46</v>
      </c>
      <c r="F152" s="656">
        <v>54104</v>
      </c>
      <c r="G152" s="656" t="s">
        <v>2509</v>
      </c>
      <c r="H152" s="662">
        <f>'PRESUPUESTO DE GASTOS X DEPTO.'!I4642</f>
        <v>374</v>
      </c>
      <c r="I152" s="333"/>
    </row>
    <row r="153" spans="1:10">
      <c r="A153" s="664">
        <v>1</v>
      </c>
      <c r="B153" s="665" t="s">
        <v>13</v>
      </c>
      <c r="C153" s="665" t="s">
        <v>13</v>
      </c>
      <c r="D153" s="665" t="s">
        <v>45</v>
      </c>
      <c r="E153" s="665" t="s">
        <v>46</v>
      </c>
      <c r="F153" s="656">
        <v>54105</v>
      </c>
      <c r="G153" s="656" t="s">
        <v>2510</v>
      </c>
      <c r="H153" s="662">
        <f>'PRESUPUESTO DE GASTOS X DEPTO.'!I4655+'PRESUPUESTO DE GASTOS X DEPTO.'!I4795</f>
        <v>1328.5</v>
      </c>
      <c r="I153" s="333"/>
    </row>
    <row r="154" spans="1:10" ht="14.25" customHeight="1">
      <c r="A154" s="664">
        <v>1</v>
      </c>
      <c r="B154" s="665" t="s">
        <v>13</v>
      </c>
      <c r="C154" s="665" t="s">
        <v>13</v>
      </c>
      <c r="D154" s="665" t="s">
        <v>45</v>
      </c>
      <c r="E154" s="665" t="s">
        <v>46</v>
      </c>
      <c r="F154" s="656">
        <v>54107</v>
      </c>
      <c r="G154" s="656" t="s">
        <v>2512</v>
      </c>
      <c r="H154" s="662">
        <f>'PRESUPUESTO DE GASTOS X DEPTO.'!I4658+'PRESUPUESTO DE GASTOS X DEPTO.'!I4796</f>
        <v>83</v>
      </c>
      <c r="I154" s="333"/>
    </row>
    <row r="155" spans="1:10">
      <c r="A155" s="664">
        <v>1</v>
      </c>
      <c r="B155" s="665" t="s">
        <v>13</v>
      </c>
      <c r="C155" s="665" t="s">
        <v>13</v>
      </c>
      <c r="D155" s="665" t="s">
        <v>45</v>
      </c>
      <c r="E155" s="665" t="s">
        <v>46</v>
      </c>
      <c r="F155" s="656">
        <v>54112</v>
      </c>
      <c r="G155" s="656" t="s">
        <v>2525</v>
      </c>
      <c r="H155" s="662">
        <f>'PRESUPUESTO DE GASTOS X DEPTO.'!I4797</f>
        <v>70</v>
      </c>
      <c r="I155" s="333"/>
    </row>
    <row r="156" spans="1:10" ht="15" customHeight="1">
      <c r="A156" s="664">
        <v>1</v>
      </c>
      <c r="B156" s="665" t="s">
        <v>13</v>
      </c>
      <c r="C156" s="665" t="s">
        <v>13</v>
      </c>
      <c r="D156" s="665" t="s">
        <v>45</v>
      </c>
      <c r="E156" s="665" t="s">
        <v>46</v>
      </c>
      <c r="F156" s="656">
        <v>54114</v>
      </c>
      <c r="G156" s="656" t="s">
        <v>2515</v>
      </c>
      <c r="H156" s="662">
        <f>'PRESUPUESTO DE GASTOS X DEPTO.'!I4683+'PRESUPUESTO DE GASTOS X DEPTO.'!I4820</f>
        <v>731</v>
      </c>
      <c r="I156" s="333"/>
    </row>
    <row r="157" spans="1:10">
      <c r="A157" s="664">
        <v>1</v>
      </c>
      <c r="B157" s="665" t="s">
        <v>13</v>
      </c>
      <c r="C157" s="665" t="s">
        <v>13</v>
      </c>
      <c r="D157" s="665" t="s">
        <v>45</v>
      </c>
      <c r="E157" s="665" t="s">
        <v>46</v>
      </c>
      <c r="F157" s="656">
        <v>54115</v>
      </c>
      <c r="G157" s="656" t="s">
        <v>193</v>
      </c>
      <c r="H157" s="662">
        <f>'PRESUPUESTO DE GASTOS X DEPTO.'!I4688+'PRESUPUESTO DE GASTOS X DEPTO.'!I4827</f>
        <v>3275</v>
      </c>
      <c r="I157" s="333"/>
    </row>
    <row r="158" spans="1:10" ht="14.25" customHeight="1">
      <c r="A158" s="664">
        <v>1</v>
      </c>
      <c r="B158" s="665" t="s">
        <v>13</v>
      </c>
      <c r="C158" s="665" t="s">
        <v>13</v>
      </c>
      <c r="D158" s="665" t="s">
        <v>45</v>
      </c>
      <c r="E158" s="665" t="s">
        <v>46</v>
      </c>
      <c r="F158" s="656">
        <v>54118</v>
      </c>
      <c r="G158" s="656" t="s">
        <v>2516</v>
      </c>
      <c r="H158" s="662">
        <f>'PRESUPUESTO DE GASTOS X DEPTO.'!I4690+'PRESUPUESTO DE GASTOS X DEPTO.'!I4828</f>
        <v>218</v>
      </c>
      <c r="I158" s="333"/>
    </row>
    <row r="159" spans="1:10" ht="16.5" customHeight="1">
      <c r="A159" s="664">
        <v>1</v>
      </c>
      <c r="B159" s="665" t="s">
        <v>13</v>
      </c>
      <c r="C159" s="665" t="s">
        <v>13</v>
      </c>
      <c r="D159" s="665" t="s">
        <v>45</v>
      </c>
      <c r="E159" s="665" t="s">
        <v>46</v>
      </c>
      <c r="F159" s="656">
        <v>54119</v>
      </c>
      <c r="G159" s="656" t="s">
        <v>99</v>
      </c>
      <c r="H159" s="662">
        <f>'PRESUPUESTO DE GASTOS X DEPTO.'!I4692</f>
        <v>106</v>
      </c>
      <c r="I159" s="333"/>
    </row>
    <row r="160" spans="1:10" ht="16.5" customHeight="1">
      <c r="A160" s="664">
        <v>1</v>
      </c>
      <c r="B160" s="665" t="s">
        <v>13</v>
      </c>
      <c r="C160" s="665" t="s">
        <v>13</v>
      </c>
      <c r="D160" s="665" t="s">
        <v>45</v>
      </c>
      <c r="E160" s="665" t="s">
        <v>46</v>
      </c>
      <c r="F160" s="656">
        <v>54199</v>
      </c>
      <c r="G160" s="656" t="s">
        <v>100</v>
      </c>
      <c r="H160" s="662">
        <f>'PRESUPUESTO DE GASTOS X DEPTO.'!I4698</f>
        <v>548</v>
      </c>
    </row>
    <row r="161" spans="1:11">
      <c r="A161" s="664">
        <v>1</v>
      </c>
      <c r="B161" s="665" t="s">
        <v>13</v>
      </c>
      <c r="C161" s="665" t="s">
        <v>13</v>
      </c>
      <c r="D161" s="665" t="s">
        <v>45</v>
      </c>
      <c r="E161" s="665" t="s">
        <v>46</v>
      </c>
      <c r="F161" s="656">
        <v>54301</v>
      </c>
      <c r="G161" s="656" t="s">
        <v>195</v>
      </c>
      <c r="H161" s="662">
        <f>'PRESUPUESTO DE GASTOS X DEPTO.'!I4699+'PRESUPUESTO DE GASTOS X DEPTO.'!I4829</f>
        <v>625</v>
      </c>
    </row>
    <row r="162" spans="1:11" ht="15.75" customHeight="1">
      <c r="A162" s="664">
        <v>1</v>
      </c>
      <c r="B162" s="665" t="s">
        <v>13</v>
      </c>
      <c r="C162" s="665" t="s">
        <v>13</v>
      </c>
      <c r="D162" s="665" t="s">
        <v>45</v>
      </c>
      <c r="E162" s="665" t="s">
        <v>46</v>
      </c>
      <c r="F162" s="656">
        <v>54302</v>
      </c>
      <c r="G162" s="656" t="s">
        <v>2527</v>
      </c>
      <c r="H162" s="662">
        <f>'PRESUPUESTO DE GASTOS X DEPTO.'!I4700</f>
        <v>1000</v>
      </c>
    </row>
    <row r="163" spans="1:11" ht="15" customHeight="1">
      <c r="A163" s="664">
        <v>1</v>
      </c>
      <c r="B163" s="665" t="s">
        <v>13</v>
      </c>
      <c r="C163" s="665" t="s">
        <v>13</v>
      </c>
      <c r="D163" s="665" t="s">
        <v>45</v>
      </c>
      <c r="E163" s="665" t="s">
        <v>46</v>
      </c>
      <c r="F163" s="656">
        <v>54313</v>
      </c>
      <c r="G163" s="656" t="s">
        <v>106</v>
      </c>
      <c r="H163" s="662">
        <f>'PRESUPUESTO DE GASTOS X DEPTO.'!I4702+'PRESUPUESTO DE GASTOS X DEPTO.'!I4832</f>
        <v>1018</v>
      </c>
    </row>
    <row r="164" spans="1:11" ht="15.75" customHeight="1">
      <c r="A164" s="664">
        <v>1</v>
      </c>
      <c r="B164" s="665" t="s">
        <v>13</v>
      </c>
      <c r="C164" s="665" t="s">
        <v>13</v>
      </c>
      <c r="D164" s="665" t="s">
        <v>45</v>
      </c>
      <c r="E164" s="665" t="s">
        <v>46</v>
      </c>
      <c r="F164" s="656">
        <v>54401</v>
      </c>
      <c r="G164" s="656" t="s">
        <v>594</v>
      </c>
      <c r="H164" s="662">
        <f>'PRESUPUESTO DE GASTOS X DEPTO.'!I4703</f>
        <v>100</v>
      </c>
    </row>
    <row r="165" spans="1:11" ht="13.5" customHeight="1">
      <c r="A165" s="664">
        <v>1</v>
      </c>
      <c r="B165" s="665" t="s">
        <v>13</v>
      </c>
      <c r="C165" s="665" t="s">
        <v>13</v>
      </c>
      <c r="D165" s="665" t="s">
        <v>45</v>
      </c>
      <c r="E165" s="665" t="s">
        <v>46</v>
      </c>
      <c r="F165" s="656">
        <v>54403</v>
      </c>
      <c r="G165" s="656" t="s">
        <v>2491</v>
      </c>
      <c r="H165" s="662">
        <f>'PRESUPUESTO DE GASTOS X DEPTO.'!I4704</f>
        <v>150</v>
      </c>
    </row>
    <row r="166" spans="1:11" ht="15" customHeight="1">
      <c r="A166" s="664">
        <v>1</v>
      </c>
      <c r="B166" s="665" t="s">
        <v>13</v>
      </c>
      <c r="C166" s="665" t="s">
        <v>13</v>
      </c>
      <c r="D166" s="665" t="s">
        <v>45</v>
      </c>
      <c r="E166" s="665" t="s">
        <v>46</v>
      </c>
      <c r="F166" s="656">
        <v>55599</v>
      </c>
      <c r="G166" s="656" t="s">
        <v>2496</v>
      </c>
      <c r="H166" s="662">
        <f>'PRESUPUESTO DE GASTOS X DEPTO.'!I4706</f>
        <v>350</v>
      </c>
    </row>
    <row r="167" spans="1:11">
      <c r="A167" s="664">
        <v>1</v>
      </c>
      <c r="B167" s="665" t="s">
        <v>13</v>
      </c>
      <c r="C167" s="665" t="s">
        <v>13</v>
      </c>
      <c r="D167" s="665" t="s">
        <v>45</v>
      </c>
      <c r="E167" s="665" t="s">
        <v>46</v>
      </c>
      <c r="F167" s="656">
        <v>61101</v>
      </c>
      <c r="G167" s="656" t="s">
        <v>2500</v>
      </c>
      <c r="H167" s="662">
        <f>'PRESUPUESTO DE GASTOS X DEPTO.'!I4709+'PRESUPUESTO DE GASTOS X DEPTO.'!I4833</f>
        <v>1105</v>
      </c>
    </row>
    <row r="168" spans="1:11">
      <c r="A168" s="664">
        <v>1</v>
      </c>
      <c r="B168" s="665" t="s">
        <v>13</v>
      </c>
      <c r="C168" s="665" t="s">
        <v>13</v>
      </c>
      <c r="D168" s="665" t="s">
        <v>45</v>
      </c>
      <c r="E168" s="665" t="s">
        <v>46</v>
      </c>
      <c r="F168" s="656">
        <v>61104</v>
      </c>
      <c r="G168" s="656" t="s">
        <v>3724</v>
      </c>
      <c r="H168" s="662">
        <f>'PRESUPUESTO DE GASTOS X DEPTO.'!I4710+'PRESUPUESTO DE GASTOS X DEPTO.'!I4834</f>
        <v>8000</v>
      </c>
    </row>
    <row r="169" spans="1:11" ht="29.25" customHeight="1">
      <c r="A169" s="655"/>
      <c r="B169" s="655"/>
      <c r="C169" s="655"/>
      <c r="D169" s="655"/>
      <c r="E169" s="655"/>
      <c r="F169" s="655"/>
      <c r="G169" s="535" t="s">
        <v>2533</v>
      </c>
      <c r="H169" s="536">
        <f>SUM(H146:H168)</f>
        <v>202141.05</v>
      </c>
      <c r="I169" s="337">
        <f>'PRESUPUESTO DE GASTOS X DEPTO.'!B4837</f>
        <v>202141.05000000008</v>
      </c>
      <c r="J169" s="334">
        <f>H169-I169</f>
        <v>0</v>
      </c>
    </row>
    <row r="170" spans="1:11">
      <c r="A170" s="664">
        <v>1</v>
      </c>
      <c r="B170" s="665" t="s">
        <v>13</v>
      </c>
      <c r="C170" s="665" t="s">
        <v>22</v>
      </c>
      <c r="D170" s="665" t="s">
        <v>45</v>
      </c>
      <c r="E170" s="665" t="s">
        <v>46</v>
      </c>
      <c r="F170" s="655">
        <v>51101</v>
      </c>
      <c r="G170" s="656" t="s">
        <v>2454</v>
      </c>
      <c r="H170" s="662">
        <f>'PRESUPUESTO DE GASTOS X DEPTO.'!I4878+'PRESUPUESTO DE GASTOS X DEPTO.'!I5117+'PRESUPUESTO DE GASTOS X DEPTO.'!I6614</f>
        <v>915954</v>
      </c>
      <c r="I170" s="333" t="s">
        <v>4249</v>
      </c>
      <c r="J170" s="333" t="s">
        <v>4250</v>
      </c>
      <c r="K170" t="s">
        <v>4353</v>
      </c>
    </row>
    <row r="171" spans="1:11" ht="16.5" customHeight="1">
      <c r="A171" s="664">
        <v>1</v>
      </c>
      <c r="B171" s="665" t="s">
        <v>13</v>
      </c>
      <c r="C171" s="665" t="s">
        <v>22</v>
      </c>
      <c r="D171" s="665" t="s">
        <v>45</v>
      </c>
      <c r="E171" s="665" t="s">
        <v>46</v>
      </c>
      <c r="F171" s="655">
        <v>51401</v>
      </c>
      <c r="G171" s="656" t="s">
        <v>2506</v>
      </c>
      <c r="H171" s="662">
        <f>'PRESUPUESTO DE GASTOS X DEPTO.'!I4889+'PRESUPUESTO DE GASTOS X DEPTO.'!I5528+'PRESUPUESTO DE GASTOS X DEPTO.'!I5631+'PRESUPUESTO DE GASTOS X DEPTO.'!I5732+'PRESUPUESTO DE GASTOS X DEPTO.'!I6685+'PRESUPUESTO DE GASTOS X DEPTO.'!I6703+'PRESUPUESTO DE GASTOS X DEPTO.'!I6719</f>
        <v>76994.420000000086</v>
      </c>
      <c r="I171" s="526">
        <v>74421.72</v>
      </c>
      <c r="J171" s="526">
        <v>1771.72</v>
      </c>
      <c r="K171" s="526">
        <v>800.98</v>
      </c>
    </row>
    <row r="172" spans="1:11">
      <c r="A172" s="664">
        <v>1</v>
      </c>
      <c r="B172" s="665" t="s">
        <v>13</v>
      </c>
      <c r="C172" s="665" t="s">
        <v>22</v>
      </c>
      <c r="D172" s="665" t="s">
        <v>45</v>
      </c>
      <c r="E172" s="665" t="s">
        <v>46</v>
      </c>
      <c r="F172" s="655">
        <v>51401</v>
      </c>
      <c r="G172" s="656" t="s">
        <v>2459</v>
      </c>
      <c r="H172" s="662">
        <f>'PRESUPUESTO DE GASTOS X DEPTO.'!I4894+'PRESUPUESTO DE GASTOS X DEPTO.'!I5835+'PRESUPUESTO DE GASTOS X DEPTO.'!I5938+'PRESUPUESTO DE GASTOS X DEPTO.'!I6039+'PRESUPUESTO DE GASTOS X DEPTO.'!I6737+'PRESUPUESTO DE GASTOS X DEPTO.'!I6755+'PRESUPUESTO DE GASTOS X DEPTO.'!I6771</f>
        <v>10266.219999999998</v>
      </c>
      <c r="I172" s="526">
        <v>9922.81</v>
      </c>
      <c r="J172" s="526">
        <v>236.28</v>
      </c>
      <c r="K172" s="526">
        <v>107.13</v>
      </c>
    </row>
    <row r="173" spans="1:11" ht="18" customHeight="1">
      <c r="A173" s="664">
        <v>1</v>
      </c>
      <c r="B173" s="665" t="s">
        <v>13</v>
      </c>
      <c r="C173" s="665" t="s">
        <v>22</v>
      </c>
      <c r="D173" s="665" t="s">
        <v>45</v>
      </c>
      <c r="E173" s="665" t="s">
        <v>46</v>
      </c>
      <c r="F173" s="655">
        <v>51401</v>
      </c>
      <c r="G173" s="656" t="s">
        <v>2522</v>
      </c>
      <c r="H173" s="662">
        <f>'PRESUPUESTO DE GASTOS X DEPTO.'!I6044+'PRESUPUESTO DE GASTOS X DEPTO.'!I6049+'PRESUPUESTO DE GASTOS X DEPTO.'!I6054</f>
        <v>2954.99</v>
      </c>
      <c r="I173" s="526">
        <v>2851.58</v>
      </c>
      <c r="J173" s="526">
        <v>70.52</v>
      </c>
      <c r="K173" s="526">
        <v>32.89</v>
      </c>
    </row>
    <row r="174" spans="1:11" ht="18" customHeight="1">
      <c r="A174" s="664">
        <v>1</v>
      </c>
      <c r="B174" s="665" t="s">
        <v>13</v>
      </c>
      <c r="C174" s="665" t="s">
        <v>22</v>
      </c>
      <c r="D174" s="665" t="s">
        <v>45</v>
      </c>
      <c r="E174" s="665" t="s">
        <v>46</v>
      </c>
      <c r="F174" s="655">
        <v>51501</v>
      </c>
      <c r="G174" s="656" t="s">
        <v>2507</v>
      </c>
      <c r="H174" s="662">
        <f>'PRESUPUESTO DE GASTOS X DEPTO.'!I4899+'PRESUPUESTO DE GASTOS X DEPTO.'!I6152+'PRESUPUESTO DE GASTOS X DEPTO.'!I6250+'PRESUPUESTO DE GASTOS X DEPTO.'!I6346+'PRESUPUESTO DE GASTOS X DEPTO.'!I6789+'PRESUPUESTO DE GASTOS X DEPTO.'!I6807+'PRESUPUESTO DE GASTOS X DEPTO.'!I6823</f>
        <v>75743.690000000017</v>
      </c>
      <c r="I174" s="526">
        <v>73218.87</v>
      </c>
      <c r="J174" s="526">
        <v>1739.73</v>
      </c>
      <c r="K174" s="526">
        <v>785.09</v>
      </c>
    </row>
    <row r="175" spans="1:11">
      <c r="A175" s="664">
        <v>1</v>
      </c>
      <c r="B175" s="665" t="s">
        <v>13</v>
      </c>
      <c r="C175" s="665" t="s">
        <v>22</v>
      </c>
      <c r="D175" s="665" t="s">
        <v>45</v>
      </c>
      <c r="E175" s="665" t="s">
        <v>46</v>
      </c>
      <c r="F175" s="655">
        <v>54101</v>
      </c>
      <c r="G175" s="659" t="s">
        <v>2508</v>
      </c>
      <c r="H175" s="662">
        <f>'PRESUPUESTO DE GASTOS X DEPTO.'!I4903</f>
        <v>40</v>
      </c>
      <c r="I175" s="333"/>
      <c r="J175" s="333"/>
    </row>
    <row r="176" spans="1:11" ht="18" customHeight="1">
      <c r="A176" s="664">
        <v>1</v>
      </c>
      <c r="B176" s="665" t="s">
        <v>13</v>
      </c>
      <c r="C176" s="665" t="s">
        <v>22</v>
      </c>
      <c r="D176" s="665" t="s">
        <v>45</v>
      </c>
      <c r="E176" s="665" t="s">
        <v>46</v>
      </c>
      <c r="F176" s="656">
        <v>54103</v>
      </c>
      <c r="G176" s="656" t="s">
        <v>93</v>
      </c>
      <c r="H176" s="662">
        <f>'PRESUPUESTO DE GASTOS X DEPTO.'!I6349</f>
        <v>2500</v>
      </c>
      <c r="I176" s="333"/>
      <c r="J176" s="333"/>
    </row>
    <row r="177" spans="1:10" ht="18" customHeight="1">
      <c r="A177" s="664">
        <v>1</v>
      </c>
      <c r="B177" s="665" t="s">
        <v>13</v>
      </c>
      <c r="C177" s="665" t="s">
        <v>22</v>
      </c>
      <c r="D177" s="665" t="s">
        <v>45</v>
      </c>
      <c r="E177" s="665" t="s">
        <v>46</v>
      </c>
      <c r="F177" s="656">
        <v>54104</v>
      </c>
      <c r="G177" s="656" t="s">
        <v>2509</v>
      </c>
      <c r="H177" s="657">
        <f>'PRESUPUESTO DE GASTOS X DEPTO.'!I6359+'PRESUPUESTO DE GASTOS X DEPTO.'!I6830+'PRESUPUESTO DE GASTOS X DEPTO.'!I4905</f>
        <v>10670</v>
      </c>
      <c r="I177" s="333"/>
      <c r="J177" s="333"/>
    </row>
    <row r="178" spans="1:10" ht="18" customHeight="1">
      <c r="A178" s="664">
        <v>1</v>
      </c>
      <c r="B178" s="665" t="s">
        <v>13</v>
      </c>
      <c r="C178" s="665" t="s">
        <v>22</v>
      </c>
      <c r="D178" s="665" t="s">
        <v>45</v>
      </c>
      <c r="E178" s="665" t="s">
        <v>46</v>
      </c>
      <c r="F178" s="656">
        <v>54105</v>
      </c>
      <c r="G178" s="656" t="s">
        <v>2510</v>
      </c>
      <c r="H178" s="657">
        <f>'PRESUPUESTO DE GASTOS X DEPTO.'!I4911+'PRESUPUESTO DE GASTOS X DEPTO.'!I6375+'PRESUPUESTO DE GASTOS X DEPTO.'!I6847</f>
        <v>3495</v>
      </c>
      <c r="I178" s="333"/>
      <c r="J178" s="333"/>
    </row>
    <row r="179" spans="1:10" ht="18" customHeight="1">
      <c r="A179" s="664">
        <v>1</v>
      </c>
      <c r="B179" s="665" t="s">
        <v>13</v>
      </c>
      <c r="C179" s="665" t="s">
        <v>22</v>
      </c>
      <c r="D179" s="665" t="s">
        <v>45</v>
      </c>
      <c r="E179" s="665" t="s">
        <v>46</v>
      </c>
      <c r="F179" s="656">
        <v>54106</v>
      </c>
      <c r="G179" s="656" t="s">
        <v>2511</v>
      </c>
      <c r="H179" s="657">
        <f>'PRESUPUESTO DE GASTOS X DEPTO.'!I6378+'PRESUPUESTO DE GASTOS X DEPTO.'!I6850+'PRESUPUESTO DE GASTOS X DEPTO.'!I4914</f>
        <v>16095</v>
      </c>
      <c r="I179" s="333"/>
      <c r="J179" s="333"/>
    </row>
    <row r="180" spans="1:10">
      <c r="A180" s="664">
        <v>1</v>
      </c>
      <c r="B180" s="665" t="s">
        <v>13</v>
      </c>
      <c r="C180" s="665" t="s">
        <v>22</v>
      </c>
      <c r="D180" s="665" t="s">
        <v>45</v>
      </c>
      <c r="E180" s="665" t="s">
        <v>46</v>
      </c>
      <c r="F180" s="656">
        <v>54107</v>
      </c>
      <c r="G180" s="656" t="s">
        <v>2512</v>
      </c>
      <c r="H180" s="657">
        <f>'PRESUPUESTO DE GASTOS X DEPTO.'!I4920+'PRESUPUESTO DE GASTOS X DEPTO.'!I6397+'PRESUPUESTO DE GASTOS X DEPTO.'!I6871</f>
        <v>8226</v>
      </c>
    </row>
    <row r="181" spans="1:10">
      <c r="A181" s="664">
        <v>1</v>
      </c>
      <c r="B181" s="665" t="s">
        <v>13</v>
      </c>
      <c r="C181" s="665" t="s">
        <v>22</v>
      </c>
      <c r="D181" s="665" t="s">
        <v>45</v>
      </c>
      <c r="E181" s="665" t="s">
        <v>46</v>
      </c>
      <c r="F181" s="656">
        <v>54109</v>
      </c>
      <c r="G181" s="656" t="s">
        <v>1336</v>
      </c>
      <c r="H181" s="657">
        <f>'PRESUPUESTO DE GASTOS X DEPTO.'!I6398+'PRESUPUESTO DE GASTOS X DEPTO.'!I6872</f>
        <v>30600</v>
      </c>
    </row>
    <row r="182" spans="1:10">
      <c r="A182" s="664">
        <v>1</v>
      </c>
      <c r="B182" s="665" t="s">
        <v>13</v>
      </c>
      <c r="C182" s="665" t="s">
        <v>22</v>
      </c>
      <c r="D182" s="665" t="s">
        <v>45</v>
      </c>
      <c r="E182" s="665" t="s">
        <v>46</v>
      </c>
      <c r="F182" s="656">
        <v>54110</v>
      </c>
      <c r="G182" s="656" t="s">
        <v>2513</v>
      </c>
      <c r="H182" s="657">
        <f>'PRESUPUESTO DE GASTOS X DEPTO.'!I6400+'PRESUPUESTO DE GASTOS X DEPTO.'!I6875</f>
        <v>76080</v>
      </c>
    </row>
    <row r="183" spans="1:10">
      <c r="A183" s="664">
        <v>1</v>
      </c>
      <c r="B183" s="665" t="s">
        <v>13</v>
      </c>
      <c r="C183" s="665" t="s">
        <v>22</v>
      </c>
      <c r="D183" s="665" t="s">
        <v>45</v>
      </c>
      <c r="E183" s="665" t="s">
        <v>46</v>
      </c>
      <c r="F183" s="656">
        <v>54111</v>
      </c>
      <c r="G183" s="656" t="s">
        <v>98</v>
      </c>
      <c r="H183" s="657">
        <f>'PRESUPUESTO DE GASTOS X DEPTO.'!I6404+'PRESUPUESTO DE GASTOS X DEPTO.'!I6880</f>
        <v>12100</v>
      </c>
    </row>
    <row r="184" spans="1:10">
      <c r="A184" s="664">
        <v>1</v>
      </c>
      <c r="B184" s="665" t="s">
        <v>13</v>
      </c>
      <c r="C184" s="665" t="s">
        <v>22</v>
      </c>
      <c r="D184" s="665" t="s">
        <v>45</v>
      </c>
      <c r="E184" s="665" t="s">
        <v>46</v>
      </c>
      <c r="F184" s="656">
        <v>54112</v>
      </c>
      <c r="G184" s="656" t="s">
        <v>2529</v>
      </c>
      <c r="H184" s="657">
        <f>'PRESUPUESTO DE GASTOS X DEPTO.'!I6418+'PRESUPUESTO DE GASTOS X DEPTO.'!I6888+'PRESUPUESTO DE GASTOS X DEPTO.'!I4923</f>
        <v>10040</v>
      </c>
    </row>
    <row r="185" spans="1:10">
      <c r="A185" s="664">
        <v>1</v>
      </c>
      <c r="B185" s="665" t="s">
        <v>13</v>
      </c>
      <c r="C185" s="665" t="s">
        <v>22</v>
      </c>
      <c r="D185" s="665" t="s">
        <v>45</v>
      </c>
      <c r="E185" s="665" t="s">
        <v>46</v>
      </c>
      <c r="F185" s="656">
        <v>54114</v>
      </c>
      <c r="G185" s="656" t="s">
        <v>2515</v>
      </c>
      <c r="H185" s="657">
        <f>'PRESUPUESTO DE GASTOS X DEPTO.'!I4940+'PRESUPUESTO DE GASTOS X DEPTO.'!I6448+'PRESUPUESTO DE GASTOS X DEPTO.'!I6907</f>
        <v>2024</v>
      </c>
    </row>
    <row r="186" spans="1:10">
      <c r="A186" s="664">
        <v>1</v>
      </c>
      <c r="B186" s="665" t="s">
        <v>13</v>
      </c>
      <c r="C186" s="665" t="s">
        <v>22</v>
      </c>
      <c r="D186" s="665" t="s">
        <v>45</v>
      </c>
      <c r="E186" s="665" t="s">
        <v>46</v>
      </c>
      <c r="F186" s="656">
        <v>54115</v>
      </c>
      <c r="G186" s="656" t="s">
        <v>193</v>
      </c>
      <c r="H186" s="657">
        <f>'PRESUPUESTO DE GASTOS X DEPTO.'!I4942+'PRESUPUESTO DE GASTOS X DEPTO.'!I6451+'PRESUPUESTO DE GASTOS X DEPTO.'!I6910</f>
        <v>745</v>
      </c>
    </row>
    <row r="187" spans="1:10">
      <c r="A187" s="664">
        <v>1</v>
      </c>
      <c r="B187" s="665" t="s">
        <v>13</v>
      </c>
      <c r="C187" s="665" t="s">
        <v>22</v>
      </c>
      <c r="D187" s="665" t="s">
        <v>45</v>
      </c>
      <c r="E187" s="665" t="s">
        <v>46</v>
      </c>
      <c r="F187" s="656">
        <v>54118</v>
      </c>
      <c r="G187" s="656" t="s">
        <v>194</v>
      </c>
      <c r="H187" s="657">
        <f>'PRESUPUESTO DE GASTOS X DEPTO.'!I6504+'PRESUPUESTO DE GASTOS X DEPTO.'!I6932+'PRESUPUESTO DE GASTOS X DEPTO.'!I4954</f>
        <v>26445</v>
      </c>
    </row>
    <row r="188" spans="1:10">
      <c r="A188" s="664">
        <v>1</v>
      </c>
      <c r="B188" s="665" t="s">
        <v>13</v>
      </c>
      <c r="C188" s="665" t="s">
        <v>22</v>
      </c>
      <c r="D188" s="665" t="s">
        <v>45</v>
      </c>
      <c r="E188" s="665" t="s">
        <v>46</v>
      </c>
      <c r="F188" s="656">
        <v>54119</v>
      </c>
      <c r="G188" s="656" t="s">
        <v>99</v>
      </c>
      <c r="H188" s="657">
        <f>'PRESUPUESTO DE GASTOS X DEPTO.'!I6535+'PRESUPUESTO DE GASTOS X DEPTO.'!I6936+'PRESUPUESTO DE GASTOS X DEPTO.'!I4955</f>
        <v>28875</v>
      </c>
    </row>
    <row r="189" spans="1:10">
      <c r="A189" s="664">
        <v>1</v>
      </c>
      <c r="B189" s="665" t="s">
        <v>13</v>
      </c>
      <c r="C189" s="665" t="s">
        <v>22</v>
      </c>
      <c r="D189" s="665" t="s">
        <v>45</v>
      </c>
      <c r="E189" s="665" t="s">
        <v>46</v>
      </c>
      <c r="F189" s="656">
        <v>54199</v>
      </c>
      <c r="G189" s="656" t="s">
        <v>100</v>
      </c>
      <c r="H189" s="657">
        <f>'PRESUPUESTO DE GASTOS X DEPTO.'!I4957+'PRESUPUESTO DE GASTOS X DEPTO.'!I6550+'PRESUPUESTO DE GASTOS X DEPTO.'!I6950</f>
        <v>5360</v>
      </c>
    </row>
    <row r="190" spans="1:10">
      <c r="A190" s="664">
        <v>1</v>
      </c>
      <c r="B190" s="665" t="s">
        <v>13</v>
      </c>
      <c r="C190" s="665" t="s">
        <v>22</v>
      </c>
      <c r="D190" s="665" t="s">
        <v>45</v>
      </c>
      <c r="E190" s="665" t="s">
        <v>46</v>
      </c>
      <c r="F190" s="656">
        <v>54302</v>
      </c>
      <c r="G190" s="656" t="s">
        <v>2517</v>
      </c>
      <c r="H190" s="657">
        <f>'PRESUPUESTO DE GASTOS X DEPTO.'!I6551</f>
        <v>45000</v>
      </c>
    </row>
    <row r="191" spans="1:10">
      <c r="A191" s="664">
        <v>1</v>
      </c>
      <c r="B191" s="665" t="s">
        <v>13</v>
      </c>
      <c r="C191" s="665" t="s">
        <v>22</v>
      </c>
      <c r="D191" s="665" t="s">
        <v>45</v>
      </c>
      <c r="E191" s="665" t="s">
        <v>46</v>
      </c>
      <c r="F191" s="656">
        <v>54313</v>
      </c>
      <c r="G191" s="656" t="s">
        <v>106</v>
      </c>
      <c r="H191" s="657">
        <f>'PRESUPUESTO DE GASTOS X DEPTO.'!I4958+'PRESUPUESTO DE GASTOS X DEPTO.'!I6955</f>
        <v>1735</v>
      </c>
    </row>
    <row r="192" spans="1:10">
      <c r="A192" s="664">
        <v>1</v>
      </c>
      <c r="B192" s="665" t="s">
        <v>13</v>
      </c>
      <c r="C192" s="665" t="s">
        <v>22</v>
      </c>
      <c r="D192" s="665" t="s">
        <v>45</v>
      </c>
      <c r="E192" s="665" t="s">
        <v>46</v>
      </c>
      <c r="F192" s="656">
        <v>54316</v>
      </c>
      <c r="G192" s="656" t="s">
        <v>2531</v>
      </c>
      <c r="H192" s="657">
        <f>'PRESUPUESTO DE GASTOS X DEPTO.'!I6553</f>
        <v>8000</v>
      </c>
    </row>
    <row r="193" spans="1:10">
      <c r="A193" s="664">
        <v>1</v>
      </c>
      <c r="B193" s="665" t="s">
        <v>13</v>
      </c>
      <c r="C193" s="665" t="s">
        <v>22</v>
      </c>
      <c r="D193" s="665" t="s">
        <v>45</v>
      </c>
      <c r="E193" s="665" t="s">
        <v>46</v>
      </c>
      <c r="F193" s="656">
        <v>54403</v>
      </c>
      <c r="G193" s="656" t="s">
        <v>2491</v>
      </c>
      <c r="H193" s="657">
        <f>'PRESUPUESTO DE GASTOS X DEPTO.'!I6554</f>
        <v>600</v>
      </c>
    </row>
    <row r="194" spans="1:10">
      <c r="A194" s="664">
        <v>1</v>
      </c>
      <c r="B194" s="665" t="s">
        <v>13</v>
      </c>
      <c r="C194" s="665" t="s">
        <v>22</v>
      </c>
      <c r="D194" s="665" t="s">
        <v>45</v>
      </c>
      <c r="E194" s="665" t="s">
        <v>46</v>
      </c>
      <c r="F194" s="656">
        <v>54602</v>
      </c>
      <c r="G194" s="656" t="s">
        <v>4514</v>
      </c>
      <c r="H194" s="657">
        <f>'PRESUPUESTO DE GASTOS X DEPTO.'!I6555</f>
        <v>200000</v>
      </c>
    </row>
    <row r="195" spans="1:10">
      <c r="A195" s="664">
        <v>1</v>
      </c>
      <c r="B195" s="665" t="s">
        <v>13</v>
      </c>
      <c r="C195" s="665" t="s">
        <v>22</v>
      </c>
      <c r="D195" s="665" t="s">
        <v>45</v>
      </c>
      <c r="E195" s="665" t="s">
        <v>46</v>
      </c>
      <c r="F195" s="656">
        <v>55599</v>
      </c>
      <c r="G195" s="656" t="s">
        <v>2496</v>
      </c>
      <c r="H195" s="657">
        <f>'PRESUPUESTO DE GASTOS X DEPTO.'!I6556</f>
        <v>2000</v>
      </c>
    </row>
    <row r="196" spans="1:10">
      <c r="A196" s="664">
        <v>1</v>
      </c>
      <c r="B196" s="665" t="s">
        <v>13</v>
      </c>
      <c r="C196" s="665" t="s">
        <v>22</v>
      </c>
      <c r="D196" s="665" t="s">
        <v>45</v>
      </c>
      <c r="E196" s="665" t="s">
        <v>46</v>
      </c>
      <c r="F196" s="656">
        <v>61101</v>
      </c>
      <c r="G196" s="656" t="s">
        <v>2500</v>
      </c>
      <c r="H196" s="657">
        <f>'PRESUPUESTO DE GASTOS X DEPTO.'!I6559+'PRESUPUESTO DE GASTOS X DEPTO.'!I6958+'PRESUPUESTO DE GASTOS X DEPTO.'!I4964</f>
        <v>6875</v>
      </c>
    </row>
    <row r="197" spans="1:10">
      <c r="A197" s="664">
        <v>1</v>
      </c>
      <c r="B197" s="665" t="s">
        <v>13</v>
      </c>
      <c r="C197" s="665" t="s">
        <v>22</v>
      </c>
      <c r="D197" s="665" t="s">
        <v>45</v>
      </c>
      <c r="E197" s="665" t="s">
        <v>46</v>
      </c>
      <c r="F197" s="656">
        <v>61102</v>
      </c>
      <c r="G197" s="656" t="s">
        <v>2501</v>
      </c>
      <c r="H197" s="657">
        <f>'PRESUPUESTO DE GASTOS X DEPTO.'!I6563+'PRESUPUESTO DE GASTOS X DEPTO.'!I6961+'PRESUPUESTO DE GASTOS X DEPTO.'!I4969</f>
        <v>10555</v>
      </c>
    </row>
    <row r="198" spans="1:10">
      <c r="A198" s="664">
        <v>1</v>
      </c>
      <c r="B198" s="665" t="s">
        <v>13</v>
      </c>
      <c r="C198" s="665" t="s">
        <v>22</v>
      </c>
      <c r="D198" s="665" t="s">
        <v>45</v>
      </c>
      <c r="E198" s="665" t="s">
        <v>46</v>
      </c>
      <c r="F198" s="656">
        <v>61104</v>
      </c>
      <c r="G198" s="656" t="s">
        <v>2502</v>
      </c>
      <c r="H198" s="657">
        <f>'PRESUPUESTO DE GASTOS X DEPTO.'!I4971+'PRESUPUESTO DE GASTOS X DEPTO.'!I6564</f>
        <v>4100</v>
      </c>
    </row>
    <row r="199" spans="1:10">
      <c r="A199" s="664">
        <v>1</v>
      </c>
      <c r="B199" s="665" t="s">
        <v>13</v>
      </c>
      <c r="C199" s="665" t="s">
        <v>22</v>
      </c>
      <c r="D199" s="665" t="s">
        <v>45</v>
      </c>
      <c r="E199" s="665" t="s">
        <v>46</v>
      </c>
      <c r="F199" s="656">
        <v>61105</v>
      </c>
      <c r="G199" s="656" t="s">
        <v>2519</v>
      </c>
      <c r="H199" s="657">
        <f>'PRESUPUESTO DE GASTOS X DEPTO.'!I6565+'PRESUPUESTO DE GASTOS X DEPTO.'!I6962</f>
        <v>25000</v>
      </c>
    </row>
    <row r="200" spans="1:10">
      <c r="A200" s="664">
        <v>1</v>
      </c>
      <c r="B200" s="665" t="s">
        <v>13</v>
      </c>
      <c r="C200" s="665" t="s">
        <v>22</v>
      </c>
      <c r="D200" s="665" t="s">
        <v>45</v>
      </c>
      <c r="E200" s="665" t="s">
        <v>46</v>
      </c>
      <c r="F200" s="656">
        <v>61108</v>
      </c>
      <c r="G200" s="656" t="s">
        <v>2520</v>
      </c>
      <c r="H200" s="657">
        <f>'PRESUPUESTO DE GASTOS X DEPTO.'!I6567</f>
        <v>4500</v>
      </c>
    </row>
    <row r="201" spans="1:10">
      <c r="A201" s="664">
        <v>1</v>
      </c>
      <c r="B201" s="665" t="s">
        <v>13</v>
      </c>
      <c r="C201" s="665" t="s">
        <v>22</v>
      </c>
      <c r="D201" s="665" t="s">
        <v>45</v>
      </c>
      <c r="E201" s="665" t="s">
        <v>46</v>
      </c>
      <c r="F201" s="656">
        <v>61199</v>
      </c>
      <c r="G201" s="656" t="s">
        <v>2503</v>
      </c>
      <c r="H201" s="657">
        <f>'PRESUPUESTO DE GASTOS X DEPTO.'!I6963+'PRESUPUESTO DE GASTOS X DEPTO.'!I4973</f>
        <v>1550</v>
      </c>
    </row>
    <row r="202" spans="1:10" ht="24" customHeight="1">
      <c r="A202" s="655"/>
      <c r="B202" s="655"/>
      <c r="C202" s="655"/>
      <c r="D202" s="655"/>
      <c r="E202" s="655"/>
      <c r="F202" s="655"/>
      <c r="G202" s="535" t="s">
        <v>2566</v>
      </c>
      <c r="H202" s="536">
        <f>SUM(H170:H201)</f>
        <v>1625123.32</v>
      </c>
      <c r="I202" s="358">
        <f>'PRESUPUESTO DE GASTOS X DEPTO.'!B6966</f>
        <v>1625123.319999997</v>
      </c>
      <c r="J202" s="358">
        <f>H202-I202</f>
        <v>3.0267983675003052E-9</v>
      </c>
    </row>
    <row r="203" spans="1:10" ht="16.5" customHeight="1">
      <c r="A203" s="699" t="s">
        <v>4577</v>
      </c>
      <c r="B203" s="700"/>
      <c r="C203" s="700"/>
      <c r="D203" s="700"/>
      <c r="E203" s="700"/>
      <c r="F203" s="700"/>
      <c r="G203" s="701"/>
      <c r="H203" s="614">
        <f>H69+H105+H145+H169+H202</f>
        <v>6713268.0830000006</v>
      </c>
    </row>
    <row r="204" spans="1:10" ht="16.5" customHeight="1">
      <c r="A204" s="699" t="s">
        <v>2534</v>
      </c>
      <c r="B204" s="700"/>
      <c r="C204" s="700"/>
      <c r="D204" s="700"/>
      <c r="E204" s="700"/>
      <c r="F204" s="700"/>
      <c r="G204" s="701"/>
      <c r="H204" s="614">
        <f>'[1]PROYECCION DE INGRESOS 2022'!$D$77</f>
        <v>6713268.0833333265</v>
      </c>
    </row>
    <row r="205" spans="1:10" ht="16.5" customHeight="1">
      <c r="A205" s="699" t="s">
        <v>2535</v>
      </c>
      <c r="B205" s="700"/>
      <c r="C205" s="700"/>
      <c r="D205" s="700"/>
      <c r="E205" s="700"/>
      <c r="F205" s="700"/>
      <c r="G205" s="701"/>
      <c r="H205" s="614">
        <f>'[3]PROGRAM. GENERAL TRIM F PROPIOS'!$H$76</f>
        <v>6713268.0839999998</v>
      </c>
    </row>
    <row r="206" spans="1:10" ht="16.5" customHeight="1">
      <c r="A206" s="699" t="s">
        <v>4647</v>
      </c>
      <c r="B206" s="700"/>
      <c r="C206" s="700"/>
      <c r="D206" s="700"/>
      <c r="E206" s="700"/>
      <c r="F206" s="700"/>
      <c r="G206" s="701"/>
      <c r="H206" s="614">
        <f>'ANEXO 4.2 FODES LIBRE DISPON.'!H72</f>
        <v>1259664.9800000002</v>
      </c>
    </row>
    <row r="207" spans="1:10" ht="16.5" customHeight="1">
      <c r="A207" s="692" t="s">
        <v>4651</v>
      </c>
      <c r="B207" s="693"/>
      <c r="C207" s="693"/>
      <c r="D207" s="693"/>
      <c r="E207" s="693"/>
      <c r="F207" s="693"/>
      <c r="G207" s="694"/>
      <c r="H207" s="653">
        <f>H203+H206</f>
        <v>7972933.063000001</v>
      </c>
    </row>
    <row r="208" spans="1:10" ht="16.5" customHeight="1">
      <c r="A208" s="695" t="s">
        <v>4650</v>
      </c>
      <c r="B208" s="696"/>
      <c r="C208" s="696"/>
      <c r="D208" s="696"/>
      <c r="E208" s="696"/>
      <c r="F208" s="696"/>
      <c r="G208" s="697"/>
      <c r="H208" s="653">
        <f>'[1]PROYECCION DE INGRESOS 2022'!$D$77+'[1]PROYECCION DE INGRESOS 2022'!$D$79+'[1]PROYECCION DE INGRESOS 2022'!$F$83</f>
        <v>7972933.063333326</v>
      </c>
    </row>
    <row r="209" spans="1:8" ht="16.5" customHeight="1">
      <c r="A209" s="695" t="s">
        <v>4648</v>
      </c>
      <c r="B209" s="696"/>
      <c r="C209" s="696"/>
      <c r="D209" s="696"/>
      <c r="E209" s="696"/>
      <c r="F209" s="696"/>
      <c r="G209" s="697"/>
      <c r="H209" s="653">
        <f>H203+H206</f>
        <v>7972933.063000001</v>
      </c>
    </row>
  </sheetData>
  <mergeCells count="11">
    <mergeCell ref="A3:H3"/>
    <mergeCell ref="A2:H2"/>
    <mergeCell ref="A207:G207"/>
    <mergeCell ref="A208:G208"/>
    <mergeCell ref="A209:G209"/>
    <mergeCell ref="G4:G5"/>
    <mergeCell ref="H4:H5"/>
    <mergeCell ref="A203:G203"/>
    <mergeCell ref="A204:G204"/>
    <mergeCell ref="A205:G205"/>
    <mergeCell ref="A206:G206"/>
  </mergeCells>
  <printOptions verticalCentered="1"/>
  <pageMargins left="1.1811023622047245" right="0.78740157480314965" top="0.74803149606299213" bottom="0.94488188976377963" header="0.31496062992125984" footer="0.3149606299212598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80"/>
  <sheetViews>
    <sheetView topLeftCell="A61" workbookViewId="0">
      <selection activeCell="H76" sqref="H76"/>
    </sheetView>
  </sheetViews>
  <sheetFormatPr baseColWidth="10" defaultRowHeight="15"/>
  <cols>
    <col min="1" max="1" width="4.140625" customWidth="1"/>
    <col min="2" max="2" width="4" customWidth="1"/>
    <col min="3" max="3" width="3.85546875" customWidth="1"/>
    <col min="4" max="4" width="3.28515625" customWidth="1"/>
    <col min="5" max="5" width="4.7109375" customWidth="1"/>
    <col min="6" max="6" width="9.28515625" customWidth="1"/>
    <col min="7" max="7" width="38.28515625" customWidth="1"/>
    <col min="8" max="8" width="15.28515625" customWidth="1"/>
    <col min="9" max="9" width="12" bestFit="1" customWidth="1"/>
  </cols>
  <sheetData>
    <row r="1" spans="1:9" ht="24.75" customHeight="1">
      <c r="A1" s="285" t="s">
        <v>2561</v>
      </c>
      <c r="C1" s="359"/>
      <c r="D1" s="359"/>
      <c r="E1" s="359"/>
      <c r="F1" s="359"/>
      <c r="G1" s="359"/>
      <c r="H1" s="359"/>
    </row>
    <row r="2" spans="1:9" ht="21.75" customHeight="1">
      <c r="A2" s="691" t="s">
        <v>4641</v>
      </c>
      <c r="B2" s="691"/>
      <c r="C2" s="691"/>
      <c r="D2" s="691"/>
      <c r="E2" s="691"/>
      <c r="F2" s="691"/>
      <c r="G2" s="691"/>
      <c r="H2" s="691"/>
    </row>
    <row r="3" spans="1:9" ht="21.75" customHeight="1">
      <c r="A3" s="690" t="s">
        <v>4627</v>
      </c>
      <c r="B3" s="690"/>
      <c r="C3" s="690"/>
      <c r="D3" s="690"/>
      <c r="E3" s="690"/>
      <c r="F3" s="690"/>
      <c r="G3" s="690"/>
      <c r="H3" s="690"/>
    </row>
    <row r="4" spans="1:9" ht="28.5" customHeight="1">
      <c r="A4" s="360" t="s">
        <v>2562</v>
      </c>
      <c r="B4" s="361"/>
      <c r="C4" s="361"/>
      <c r="D4" s="361"/>
      <c r="E4" s="361"/>
      <c r="F4" s="361"/>
      <c r="G4" s="698" t="s">
        <v>2447</v>
      </c>
      <c r="H4" s="698" t="s">
        <v>2448</v>
      </c>
      <c r="I4" s="702" t="s">
        <v>2563</v>
      </c>
    </row>
    <row r="5" spans="1:9" ht="129.75" customHeight="1">
      <c r="A5" s="289" t="s">
        <v>2449</v>
      </c>
      <c r="B5" s="289" t="s">
        <v>2450</v>
      </c>
      <c r="C5" s="289" t="s">
        <v>2451</v>
      </c>
      <c r="D5" s="289" t="s">
        <v>2452</v>
      </c>
      <c r="E5" s="289" t="s">
        <v>2453</v>
      </c>
      <c r="F5" s="289" t="s">
        <v>2446</v>
      </c>
      <c r="G5" s="698"/>
      <c r="H5" s="698"/>
      <c r="I5" s="703"/>
    </row>
    <row r="6" spans="1:9" ht="18.75" customHeight="1">
      <c r="A6" s="529">
        <v>1</v>
      </c>
      <c r="B6" s="530" t="s">
        <v>6</v>
      </c>
      <c r="C6" s="530" t="s">
        <v>6</v>
      </c>
      <c r="D6" s="530" t="s">
        <v>44</v>
      </c>
      <c r="E6" s="530" t="s">
        <v>3291</v>
      </c>
      <c r="F6" s="655">
        <v>51103</v>
      </c>
      <c r="G6" s="656" t="s">
        <v>3174</v>
      </c>
      <c r="H6" s="657">
        <f>'PRESUPUESTO DE GASTOS X DEPTO.'!I3+'PRESUPUESTO DE GASTOS X DEPTO.'!I196+'PRESUPUESTO DE GASTOS X DEPTO.'!I288+'PRESUPUESTO DE GASTOS X DEPTO.'!I336+'PRESUPUESTO DE GASTOS X DEPTO.'!I415+'PRESUPUESTO DE GASTOS X DEPTO.'!I505+'PRESUPUESTO DE GASTOS X DEPTO.'!I603+'PRESUPUESTO DE GASTOS X DEPTO.'!I958+'PRESUPUESTO DE GASTOS X DEPTO.'!I1374+'PRESUPUESTO DE GASTOS X DEPTO.'!I1459+'PRESUPUESTO DE GASTOS X DEPTO.'!I1547+'PRESUPUESTO DE GASTOS X DEPTO.'!I1728+'PRESUPUESTO DE GASTOS X DEPTO.'!I1819+'PRESUPUESTO DE GASTOS X DEPTO.'!I1986+'PRESUPUESTO DE GASTOS X DEPTO.'!I2126+'PRESUPUESTO DE GASTOS X DEPTO.'!I2159+'PRESUPUESTO DE GASTOS X DEPTO.'!I2241+'PRESUPUESTO DE GASTOS X DEPTO.'!I1636+'PRESUPUESTO DE GASTOS X DEPTO.'!I739</f>
        <v>83055.75</v>
      </c>
      <c r="I6" s="532">
        <f>H6+H44+H51+H56+H61</f>
        <v>244971.97</v>
      </c>
    </row>
    <row r="7" spans="1:9" ht="18.75" customHeight="1">
      <c r="A7" s="529">
        <v>1</v>
      </c>
      <c r="B7" s="530" t="s">
        <v>6</v>
      </c>
      <c r="C7" s="530" t="s">
        <v>6</v>
      </c>
      <c r="D7" s="530" t="s">
        <v>44</v>
      </c>
      <c r="E7" s="530" t="s">
        <v>3291</v>
      </c>
      <c r="F7" s="655">
        <v>51105</v>
      </c>
      <c r="G7" s="656" t="s">
        <v>3743</v>
      </c>
      <c r="H7" s="657">
        <f>'PRESUPUESTO DE GASTOS X DEPTO.'!I31</f>
        <v>123200</v>
      </c>
      <c r="I7" s="533"/>
    </row>
    <row r="8" spans="1:9" ht="18.75" customHeight="1">
      <c r="A8" s="529">
        <v>1</v>
      </c>
      <c r="B8" s="530" t="s">
        <v>6</v>
      </c>
      <c r="C8" s="530" t="s">
        <v>6</v>
      </c>
      <c r="D8" s="530" t="s">
        <v>44</v>
      </c>
      <c r="E8" s="530" t="s">
        <v>3291</v>
      </c>
      <c r="F8" s="655">
        <v>51107</v>
      </c>
      <c r="G8" s="656" t="s">
        <v>3175</v>
      </c>
      <c r="H8" s="657">
        <f>'PRESUPUESTO DE GASTOS X DEPTO.'!I197+'PRESUPUESTO DE GASTOS X DEPTO.'!I289+'PRESUPUESTO DE GASTOS X DEPTO.'!I337+'PRESUPUESTO DE GASTOS X DEPTO.'!I416+'PRESUPUESTO DE GASTOS X DEPTO.'!I506+'PRESUPUESTO DE GASTOS X DEPTO.'!I604+'PRESUPUESTO DE GASTOS X DEPTO.'!I959+'PRESUPUESTO DE GASTOS X DEPTO.'!I1375+'PRESUPUESTO DE GASTOS X DEPTO.'!I1460+'PRESUPUESTO DE GASTOS X DEPTO.'!I1548+'PRESUPUESTO DE GASTOS X DEPTO.'!I1729+'PRESUPUESTO DE GASTOS X DEPTO.'!I1820+'PRESUPUESTO DE GASTOS X DEPTO.'!I1987+'PRESUPUESTO DE GASTOS X DEPTO.'!I2127+'PRESUPUESTO DE GASTOS X DEPTO.'!I2160+'PRESUPUESTO DE GASTOS X DEPTO.'!I2242+'PRESUPUESTO DE GASTOS X DEPTO.'!I1637+'PRESUPUESTO DE GASTOS X DEPTO.'!I740</f>
        <v>33300</v>
      </c>
      <c r="I8" s="532">
        <f>H8+H45+H52+H57+H62</f>
        <v>109500</v>
      </c>
    </row>
    <row r="9" spans="1:9" ht="27.75" customHeight="1">
      <c r="A9" s="529">
        <v>1</v>
      </c>
      <c r="B9" s="530" t="s">
        <v>6</v>
      </c>
      <c r="C9" s="530" t="s">
        <v>6</v>
      </c>
      <c r="D9" s="530" t="s">
        <v>44</v>
      </c>
      <c r="E9" s="530" t="s">
        <v>3291</v>
      </c>
      <c r="F9" s="655">
        <v>51107</v>
      </c>
      <c r="G9" s="656" t="s">
        <v>2456</v>
      </c>
      <c r="H9" s="657">
        <f>'PRESUPUESTO DE GASTOS X DEPTO.'!I33</f>
        <v>2809.97</v>
      </c>
      <c r="I9" s="534"/>
    </row>
    <row r="10" spans="1:9" ht="20.25" customHeight="1">
      <c r="A10" s="529">
        <v>1</v>
      </c>
      <c r="B10" s="530" t="s">
        <v>6</v>
      </c>
      <c r="C10" s="530" t="s">
        <v>6</v>
      </c>
      <c r="D10" s="530" t="s">
        <v>44</v>
      </c>
      <c r="E10" s="530" t="s">
        <v>3291</v>
      </c>
      <c r="F10" s="655">
        <v>51107</v>
      </c>
      <c r="G10" s="656" t="s">
        <v>3239</v>
      </c>
      <c r="H10" s="657">
        <f>'PRESUPUESTO DE GASTOS X DEPTO.'!I1000</f>
        <v>3437.4600000000009</v>
      </c>
      <c r="I10" s="532">
        <f>H10+H63</f>
        <v>14115.14</v>
      </c>
    </row>
    <row r="11" spans="1:9" ht="19.5" customHeight="1">
      <c r="A11" s="529">
        <v>1</v>
      </c>
      <c r="B11" s="530" t="s">
        <v>6</v>
      </c>
      <c r="C11" s="530" t="s">
        <v>6</v>
      </c>
      <c r="D11" s="530" t="s">
        <v>44</v>
      </c>
      <c r="E11" s="530" t="s">
        <v>3291</v>
      </c>
      <c r="F11" s="655">
        <v>51301</v>
      </c>
      <c r="G11" s="658" t="s">
        <v>3176</v>
      </c>
      <c r="H11" s="657">
        <f>'PRESUPUESTO DE GASTOS X DEPTO.'!I417+'PRESUPUESTO DE GASTOS X DEPTO.'!I1730+'PRESUPUESTO DE GASTOS X DEPTO.'!I1638</f>
        <v>959.95</v>
      </c>
      <c r="I11" s="532">
        <f>H11+H46+H64</f>
        <v>24840.710000000006</v>
      </c>
    </row>
    <row r="12" spans="1:9" ht="26.25" customHeight="1">
      <c r="A12" s="529">
        <v>1</v>
      </c>
      <c r="B12" s="530" t="s">
        <v>6</v>
      </c>
      <c r="C12" s="530" t="s">
        <v>6</v>
      </c>
      <c r="D12" s="530" t="s">
        <v>44</v>
      </c>
      <c r="E12" s="530" t="s">
        <v>3291</v>
      </c>
      <c r="F12" s="655">
        <v>51302</v>
      </c>
      <c r="G12" s="656" t="s">
        <v>2457</v>
      </c>
      <c r="H12" s="657">
        <f>'PRESUPUESTO DE GASTOS X DEPTO.'!I35</f>
        <v>1500</v>
      </c>
      <c r="I12" s="534"/>
    </row>
    <row r="13" spans="1:9" ht="20.25" customHeight="1">
      <c r="A13" s="529">
        <v>1</v>
      </c>
      <c r="B13" s="530" t="s">
        <v>6</v>
      </c>
      <c r="C13" s="530" t="s">
        <v>6</v>
      </c>
      <c r="D13" s="530" t="s">
        <v>44</v>
      </c>
      <c r="E13" s="530" t="s">
        <v>3291</v>
      </c>
      <c r="F13" s="655">
        <v>51602</v>
      </c>
      <c r="G13" s="656" t="s">
        <v>3256</v>
      </c>
      <c r="H13" s="657">
        <f>'PRESUPUESTO DE GASTOS X DEPTO.'!I79+'PRESUPUESTO DE GASTOS X DEPTO.'!I434+'PRESUPUESTO DE GASTOS X DEPTO.'!I1395</f>
        <v>16300</v>
      </c>
      <c r="I13" s="534"/>
    </row>
    <row r="14" spans="1:9" ht="18.75" customHeight="1">
      <c r="A14" s="529">
        <v>1</v>
      </c>
      <c r="B14" s="530" t="s">
        <v>6</v>
      </c>
      <c r="C14" s="530" t="s">
        <v>6</v>
      </c>
      <c r="D14" s="530" t="s">
        <v>44</v>
      </c>
      <c r="E14" s="530" t="s">
        <v>3291</v>
      </c>
      <c r="F14" s="655">
        <v>51701</v>
      </c>
      <c r="G14" s="656" t="s">
        <v>2463</v>
      </c>
      <c r="H14" s="657">
        <f>'PRESUPUESTO DE GASTOS X DEPTO.'!I80</f>
        <v>60000</v>
      </c>
      <c r="I14" s="534"/>
    </row>
    <row r="15" spans="1:9" ht="30.75" customHeight="1">
      <c r="A15" s="529">
        <v>1</v>
      </c>
      <c r="B15" s="530" t="s">
        <v>6</v>
      </c>
      <c r="C15" s="530" t="s">
        <v>6</v>
      </c>
      <c r="D15" s="530" t="s">
        <v>44</v>
      </c>
      <c r="E15" s="530" t="s">
        <v>3291</v>
      </c>
      <c r="F15" s="655">
        <v>51903</v>
      </c>
      <c r="G15" s="659" t="s">
        <v>3178</v>
      </c>
      <c r="H15" s="657">
        <f>'PRESUPUESTO DE GASTOS X DEPTO.'!I205+'PRESUPUESTO DE GASTOS X DEPTO.'!I296+'PRESUPUESTO DE GASTOS X DEPTO.'!I347+'PRESUPUESTO DE GASTOS X DEPTO.'!I435+'PRESUPUESTO DE GASTOS X DEPTO.'!I513+'PRESUPUESTO DE GASTOS X DEPTO.'!I617+'PRESUPUESTO DE GASTOS X DEPTO.'!I1250+'PRESUPUESTO DE GASTOS X DEPTO.'!I1396+'PRESUPUESTO DE GASTOS X DEPTO.'!I1473+'PRESUPUESTO DE GASTOS X DEPTO.'!I1555+'PRESUPUESTO DE GASTOS X DEPTO.'!I1744+'PRESUPUESTO DE GASTOS X DEPTO.'!I1834+'PRESUPUESTO DE GASTOS X DEPTO.'!I2045+'PRESUPUESTO DE GASTOS X DEPTO.'!I2131+'PRESUPUESTO DE GASTOS X DEPTO.'!I2170+'PRESUPUESTO DE GASTOS X DEPTO.'!I2261+'PRESUPUESTO DE GASTOS X DEPTO.'!I1648+'PRESUPUESTO DE GASTOS X DEPTO.'!I747</f>
        <v>6250</v>
      </c>
      <c r="I15" s="532">
        <f>H15+H47+H53+H58+H65</f>
        <v>22000</v>
      </c>
    </row>
    <row r="16" spans="1:9" ht="28.5" customHeight="1">
      <c r="A16" s="529">
        <v>1</v>
      </c>
      <c r="B16" s="530" t="s">
        <v>6</v>
      </c>
      <c r="C16" s="530" t="s">
        <v>6</v>
      </c>
      <c r="D16" s="530" t="s">
        <v>44</v>
      </c>
      <c r="E16" s="530" t="s">
        <v>3291</v>
      </c>
      <c r="F16" s="655">
        <v>51903</v>
      </c>
      <c r="G16" s="659" t="s">
        <v>3179</v>
      </c>
      <c r="H16" s="657">
        <f>'PRESUPUESTO DE GASTOS X DEPTO.'!I206+'PRESUPUESTO DE GASTOS X DEPTO.'!I297+'PRESUPUESTO DE GASTOS X DEPTO.'!I348+'PRESUPUESTO DE GASTOS X DEPTO.'!I436+'PRESUPUESTO DE GASTOS X DEPTO.'!I514+'PRESUPUESTO DE GASTOS X DEPTO.'!I618+'PRESUPUESTO DE GASTOS X DEPTO.'!I1251+'PRESUPUESTO DE GASTOS X DEPTO.'!I1397+'PRESUPUESTO DE GASTOS X DEPTO.'!I1474+'PRESUPUESTO DE GASTOS X DEPTO.'!I1556+'PRESUPUESTO DE GASTOS X DEPTO.'!I1745+'PRESUPUESTO DE GASTOS X DEPTO.'!I1835+'PRESUPUESTO DE GASTOS X DEPTO.'!I2046+'PRESUPUESTO DE GASTOS X DEPTO.'!I2132+'PRESUPUESTO DE GASTOS X DEPTO.'!I2171+'PRESUPUESTO DE GASTOS X DEPTO.'!I2262+'PRESUPUESTO DE GASTOS X DEPTO.'!I1649+'PRESUPUESTO DE GASTOS X DEPTO.'!I748</f>
        <v>6660</v>
      </c>
      <c r="I16" s="532">
        <f>H16+H48+H54+H59+H66</f>
        <v>21900</v>
      </c>
    </row>
    <row r="17" spans="1:9" ht="18" customHeight="1">
      <c r="A17" s="529">
        <v>1</v>
      </c>
      <c r="B17" s="530" t="s">
        <v>6</v>
      </c>
      <c r="C17" s="530" t="s">
        <v>6</v>
      </c>
      <c r="D17" s="530" t="s">
        <v>44</v>
      </c>
      <c r="E17" s="530" t="s">
        <v>3291</v>
      </c>
      <c r="F17" s="655">
        <v>54101</v>
      </c>
      <c r="G17" s="659" t="s">
        <v>2508</v>
      </c>
      <c r="H17" s="657">
        <f>'PRESUPUESTO DE GASTOS X DEPTO.'!I82</f>
        <v>33200</v>
      </c>
      <c r="I17" s="532"/>
    </row>
    <row r="18" spans="1:9" ht="18" customHeight="1">
      <c r="A18" s="529">
        <v>1</v>
      </c>
      <c r="B18" s="530" t="s">
        <v>6</v>
      </c>
      <c r="C18" s="530" t="s">
        <v>6</v>
      </c>
      <c r="D18" s="530" t="s">
        <v>44</v>
      </c>
      <c r="E18" s="530" t="s">
        <v>3291</v>
      </c>
      <c r="F18" s="655">
        <v>54103</v>
      </c>
      <c r="G18" s="659" t="s">
        <v>93</v>
      </c>
      <c r="H18" s="657">
        <f>'PRESUPUESTO DE GASTOS X DEPTO.'!I84</f>
        <v>1000</v>
      </c>
      <c r="I18" s="532"/>
    </row>
    <row r="19" spans="1:9" ht="18" customHeight="1">
      <c r="A19" s="529">
        <v>1</v>
      </c>
      <c r="B19" s="530" t="s">
        <v>6</v>
      </c>
      <c r="C19" s="530" t="s">
        <v>6</v>
      </c>
      <c r="D19" s="530" t="s">
        <v>44</v>
      </c>
      <c r="E19" s="530" t="s">
        <v>3291</v>
      </c>
      <c r="F19" s="655">
        <v>54104</v>
      </c>
      <c r="G19" s="659" t="s">
        <v>3744</v>
      </c>
      <c r="H19" s="657">
        <f>'PRESUPUESTO DE GASTOS X DEPTO.'!I87</f>
        <v>85000</v>
      </c>
      <c r="I19" s="534"/>
    </row>
    <row r="20" spans="1:9" ht="18" customHeight="1">
      <c r="A20" s="529">
        <v>1</v>
      </c>
      <c r="B20" s="530" t="s">
        <v>6</v>
      </c>
      <c r="C20" s="530" t="s">
        <v>6</v>
      </c>
      <c r="D20" s="530" t="s">
        <v>44</v>
      </c>
      <c r="E20" s="530" t="s">
        <v>3291</v>
      </c>
      <c r="F20" s="655">
        <v>54105</v>
      </c>
      <c r="G20" s="659" t="s">
        <v>4431</v>
      </c>
      <c r="H20" s="657">
        <f>'PRESUPUESTO DE GASTOS X DEPTO.'!I89</f>
        <v>3000</v>
      </c>
      <c r="I20" s="534">
        <f>'[5]PRES. DE GASTOS POR DEPTO.'!I89</f>
        <v>9000</v>
      </c>
    </row>
    <row r="21" spans="1:9" ht="18" customHeight="1">
      <c r="A21" s="529">
        <v>1</v>
      </c>
      <c r="B21" s="530" t="s">
        <v>6</v>
      </c>
      <c r="C21" s="530" t="s">
        <v>6</v>
      </c>
      <c r="D21" s="530" t="s">
        <v>44</v>
      </c>
      <c r="E21" s="530" t="s">
        <v>3291</v>
      </c>
      <c r="F21" s="655">
        <v>54106</v>
      </c>
      <c r="G21" s="659" t="s">
        <v>2511</v>
      </c>
      <c r="H21" s="657">
        <f>'PRESUPUESTO DE GASTOS X DEPTO.'!I90</f>
        <v>5200</v>
      </c>
      <c r="I21" s="534"/>
    </row>
    <row r="22" spans="1:9" ht="18" customHeight="1">
      <c r="A22" s="529">
        <v>1</v>
      </c>
      <c r="B22" s="530" t="s">
        <v>6</v>
      </c>
      <c r="C22" s="530" t="s">
        <v>6</v>
      </c>
      <c r="D22" s="530" t="s">
        <v>44</v>
      </c>
      <c r="E22" s="530" t="s">
        <v>3291</v>
      </c>
      <c r="F22" s="655">
        <v>54107</v>
      </c>
      <c r="G22" s="659" t="s">
        <v>2897</v>
      </c>
      <c r="H22" s="657">
        <f>'PRESUPUESTO DE GASTOS X DEPTO.'!I92</f>
        <v>1000</v>
      </c>
      <c r="I22" s="534">
        <f>'[5]PRES. DE GASTOS POR DEPTO.'!I90</f>
        <v>3125.13</v>
      </c>
    </row>
    <row r="23" spans="1:9" ht="18" customHeight="1">
      <c r="A23" s="529">
        <v>1</v>
      </c>
      <c r="B23" s="530" t="s">
        <v>6</v>
      </c>
      <c r="C23" s="530" t="s">
        <v>6</v>
      </c>
      <c r="D23" s="530" t="s">
        <v>44</v>
      </c>
      <c r="E23" s="530" t="s">
        <v>3291</v>
      </c>
      <c r="F23" s="655">
        <v>54109</v>
      </c>
      <c r="G23" s="659" t="s">
        <v>1336</v>
      </c>
      <c r="H23" s="657">
        <f>'PRESUPUESTO DE GASTOS X DEPTO.'!I93</f>
        <v>1300</v>
      </c>
      <c r="I23" s="534"/>
    </row>
    <row r="24" spans="1:9" ht="18" customHeight="1">
      <c r="A24" s="529">
        <v>1</v>
      </c>
      <c r="B24" s="530" t="s">
        <v>6</v>
      </c>
      <c r="C24" s="530" t="s">
        <v>6</v>
      </c>
      <c r="D24" s="530" t="s">
        <v>44</v>
      </c>
      <c r="E24" s="530" t="s">
        <v>3291</v>
      </c>
      <c r="F24" s="655">
        <v>54110</v>
      </c>
      <c r="G24" s="659" t="s">
        <v>4432</v>
      </c>
      <c r="H24" s="657">
        <f>'PRESUPUESTO DE GASTOS X DEPTO.'!I95</f>
        <v>1800</v>
      </c>
      <c r="I24" s="534"/>
    </row>
    <row r="25" spans="1:9" ht="18" customHeight="1">
      <c r="A25" s="529">
        <v>1</v>
      </c>
      <c r="B25" s="530" t="s">
        <v>6</v>
      </c>
      <c r="C25" s="530" t="s">
        <v>6</v>
      </c>
      <c r="D25" s="530" t="s">
        <v>44</v>
      </c>
      <c r="E25" s="530" t="s">
        <v>3291</v>
      </c>
      <c r="F25" s="655">
        <v>54111</v>
      </c>
      <c r="G25" s="659" t="s">
        <v>4433</v>
      </c>
      <c r="H25" s="657">
        <f>'PRESUPUESTO DE GASTOS X DEPTO.'!I97</f>
        <v>200</v>
      </c>
      <c r="I25" s="534"/>
    </row>
    <row r="26" spans="1:9" ht="18" customHeight="1">
      <c r="A26" s="529">
        <v>1</v>
      </c>
      <c r="B26" s="530" t="s">
        <v>6</v>
      </c>
      <c r="C26" s="530" t="s">
        <v>6</v>
      </c>
      <c r="D26" s="530" t="s">
        <v>44</v>
      </c>
      <c r="E26" s="530" t="s">
        <v>3291</v>
      </c>
      <c r="F26" s="655">
        <v>54112</v>
      </c>
      <c r="G26" s="659" t="s">
        <v>2525</v>
      </c>
      <c r="H26" s="657">
        <f>'PRESUPUESTO DE GASTOS X DEPTO.'!I98</f>
        <v>1300</v>
      </c>
      <c r="I26" s="534"/>
    </row>
    <row r="27" spans="1:9" ht="18" customHeight="1">
      <c r="A27" s="529">
        <v>1</v>
      </c>
      <c r="B27" s="530" t="s">
        <v>6</v>
      </c>
      <c r="C27" s="530" t="s">
        <v>6</v>
      </c>
      <c r="D27" s="530" t="s">
        <v>44</v>
      </c>
      <c r="E27" s="530" t="s">
        <v>3291</v>
      </c>
      <c r="F27" s="655">
        <v>54113</v>
      </c>
      <c r="G27" s="659" t="s">
        <v>4434</v>
      </c>
      <c r="H27" s="657">
        <f>'PRESUPUESTO DE GASTOS X DEPTO.'!I99</f>
        <v>1500</v>
      </c>
      <c r="I27" s="534"/>
    </row>
    <row r="28" spans="1:9" ht="18" customHeight="1">
      <c r="A28" s="529">
        <v>1</v>
      </c>
      <c r="B28" s="530" t="s">
        <v>6</v>
      </c>
      <c r="C28" s="530" t="s">
        <v>6</v>
      </c>
      <c r="D28" s="530" t="s">
        <v>44</v>
      </c>
      <c r="E28" s="530" t="s">
        <v>3291</v>
      </c>
      <c r="F28" s="655">
        <v>54114</v>
      </c>
      <c r="G28" s="659" t="s">
        <v>2898</v>
      </c>
      <c r="H28" s="657">
        <f>'PRESUPUESTO DE GASTOS X DEPTO.'!I101</f>
        <v>5000</v>
      </c>
      <c r="I28" s="534">
        <f>'[5]PRES. DE GASTOS POR DEPTO.'!I93</f>
        <v>8000</v>
      </c>
    </row>
    <row r="29" spans="1:9" ht="18" customHeight="1">
      <c r="A29" s="529">
        <v>1</v>
      </c>
      <c r="B29" s="530" t="s">
        <v>6</v>
      </c>
      <c r="C29" s="530" t="s">
        <v>6</v>
      </c>
      <c r="D29" s="530" t="s">
        <v>44</v>
      </c>
      <c r="E29" s="530" t="s">
        <v>3291</v>
      </c>
      <c r="F29" s="655">
        <v>54115</v>
      </c>
      <c r="G29" s="659" t="s">
        <v>2899</v>
      </c>
      <c r="H29" s="657">
        <f>'PRESUPUESTO DE GASTOS X DEPTO.'!I103</f>
        <v>5000</v>
      </c>
      <c r="I29" s="534">
        <f>'[5]PRES. DE GASTOS POR DEPTO.'!I94</f>
        <v>10000</v>
      </c>
    </row>
    <row r="30" spans="1:9" ht="18" customHeight="1">
      <c r="A30" s="529">
        <v>1</v>
      </c>
      <c r="B30" s="530" t="s">
        <v>6</v>
      </c>
      <c r="C30" s="530" t="s">
        <v>6</v>
      </c>
      <c r="D30" s="530" t="s">
        <v>44</v>
      </c>
      <c r="E30" s="530" t="s">
        <v>3291</v>
      </c>
      <c r="F30" s="655">
        <v>54199</v>
      </c>
      <c r="G30" s="656" t="s">
        <v>100</v>
      </c>
      <c r="H30" s="657">
        <f>'PRESUPUESTO DE GASTOS X DEPTO.'!I106</f>
        <v>2500</v>
      </c>
      <c r="I30" s="534"/>
    </row>
    <row r="31" spans="1:9" ht="18" customHeight="1">
      <c r="A31" s="529">
        <v>1</v>
      </c>
      <c r="B31" s="530" t="s">
        <v>6</v>
      </c>
      <c r="C31" s="530" t="s">
        <v>6</v>
      </c>
      <c r="D31" s="530" t="s">
        <v>44</v>
      </c>
      <c r="E31" s="530" t="s">
        <v>3291</v>
      </c>
      <c r="F31" s="655">
        <v>54201</v>
      </c>
      <c r="G31" s="659" t="s">
        <v>4436</v>
      </c>
      <c r="H31" s="657">
        <f>'PRESUPUESTO DE GASTOS X DEPTO.'!I108</f>
        <v>99427.19</v>
      </c>
      <c r="I31" s="534">
        <f>H31</f>
        <v>99427.19</v>
      </c>
    </row>
    <row r="32" spans="1:9" ht="18" customHeight="1">
      <c r="A32" s="529">
        <v>1</v>
      </c>
      <c r="B32" s="530" t="s">
        <v>6</v>
      </c>
      <c r="C32" s="530" t="s">
        <v>6</v>
      </c>
      <c r="D32" s="530" t="s">
        <v>44</v>
      </c>
      <c r="E32" s="530" t="s">
        <v>3291</v>
      </c>
      <c r="F32" s="655">
        <v>54202</v>
      </c>
      <c r="G32" s="659" t="s">
        <v>3262</v>
      </c>
      <c r="H32" s="657">
        <f>'PRESUPUESTO DE GASTOS X DEPTO.'!I110</f>
        <v>40800</v>
      </c>
      <c r="I32" s="534"/>
    </row>
    <row r="33" spans="1:9" ht="18" customHeight="1">
      <c r="A33" s="529">
        <v>1</v>
      </c>
      <c r="B33" s="530" t="s">
        <v>6</v>
      </c>
      <c r="C33" s="530" t="s">
        <v>6</v>
      </c>
      <c r="D33" s="530" t="s">
        <v>44</v>
      </c>
      <c r="E33" s="530" t="s">
        <v>3291</v>
      </c>
      <c r="F33" s="655">
        <v>54203</v>
      </c>
      <c r="G33" s="659" t="s">
        <v>3263</v>
      </c>
      <c r="H33" s="657">
        <f>'PRESUPUESTO DE GASTOS X DEPTO.'!I112</f>
        <v>6500</v>
      </c>
      <c r="I33" s="534"/>
    </row>
    <row r="34" spans="1:9" ht="18" customHeight="1">
      <c r="A34" s="529">
        <v>1</v>
      </c>
      <c r="B34" s="530" t="s">
        <v>6</v>
      </c>
      <c r="C34" s="530" t="s">
        <v>6</v>
      </c>
      <c r="D34" s="530" t="s">
        <v>44</v>
      </c>
      <c r="E34" s="530" t="s">
        <v>3291</v>
      </c>
      <c r="F34" s="656">
        <v>54205</v>
      </c>
      <c r="G34" s="656" t="s">
        <v>103</v>
      </c>
      <c r="H34" s="657">
        <f>'PRESUPUESTO DE GASTOS X DEPTO.'!I114</f>
        <v>170900</v>
      </c>
      <c r="I34" s="534">
        <f>H34</f>
        <v>170900</v>
      </c>
    </row>
    <row r="35" spans="1:9" ht="25.5">
      <c r="A35" s="529">
        <v>1</v>
      </c>
      <c r="B35" s="530" t="s">
        <v>6</v>
      </c>
      <c r="C35" s="530" t="s">
        <v>6</v>
      </c>
      <c r="D35" s="530" t="s">
        <v>44</v>
      </c>
      <c r="E35" s="530" t="s">
        <v>3291</v>
      </c>
      <c r="F35" s="656">
        <v>54301</v>
      </c>
      <c r="G35" s="659" t="s">
        <v>4439</v>
      </c>
      <c r="H35" s="657">
        <f>'PRESUPUESTO DE GASTOS X DEPTO.'!I117</f>
        <v>32000</v>
      </c>
      <c r="I35" s="533"/>
    </row>
    <row r="36" spans="1:9" ht="18.75" customHeight="1">
      <c r="A36" s="529">
        <v>1</v>
      </c>
      <c r="B36" s="530" t="s">
        <v>6</v>
      </c>
      <c r="C36" s="530" t="s">
        <v>6</v>
      </c>
      <c r="D36" s="530" t="s">
        <v>44</v>
      </c>
      <c r="E36" s="530" t="s">
        <v>3291</v>
      </c>
      <c r="F36" s="655">
        <v>54305</v>
      </c>
      <c r="G36" s="656" t="s">
        <v>2530</v>
      </c>
      <c r="H36" s="657">
        <f>'PRESUPUESTO DE GASTOS X DEPTO.'!I118</f>
        <v>1000</v>
      </c>
      <c r="I36" s="534"/>
    </row>
    <row r="37" spans="1:9" ht="18.75" customHeight="1">
      <c r="A37" s="529">
        <v>1</v>
      </c>
      <c r="B37" s="530" t="s">
        <v>6</v>
      </c>
      <c r="C37" s="530" t="s">
        <v>6</v>
      </c>
      <c r="D37" s="530" t="s">
        <v>44</v>
      </c>
      <c r="E37" s="530" t="s">
        <v>3291</v>
      </c>
      <c r="F37" s="655">
        <v>54313</v>
      </c>
      <c r="G37" s="656" t="s">
        <v>4440</v>
      </c>
      <c r="H37" s="657">
        <f>'PRESUPUESTO DE GASTOS X DEPTO.'!I121</f>
        <v>5000</v>
      </c>
      <c r="I37" s="534"/>
    </row>
    <row r="38" spans="1:9" ht="18.75" customHeight="1">
      <c r="A38" s="529">
        <v>1</v>
      </c>
      <c r="B38" s="530" t="s">
        <v>6</v>
      </c>
      <c r="C38" s="530" t="s">
        <v>6</v>
      </c>
      <c r="D38" s="530" t="s">
        <v>44</v>
      </c>
      <c r="E38" s="530" t="s">
        <v>3291</v>
      </c>
      <c r="F38" s="655">
        <v>54316</v>
      </c>
      <c r="G38" s="656" t="s">
        <v>4441</v>
      </c>
      <c r="H38" s="657">
        <f>'PRESUPUESTO DE GASTOS X DEPTO.'!I160</f>
        <v>34200</v>
      </c>
      <c r="I38" s="533"/>
    </row>
    <row r="39" spans="1:9" ht="18.75" customHeight="1">
      <c r="A39" s="529">
        <v>1</v>
      </c>
      <c r="B39" s="530" t="s">
        <v>6</v>
      </c>
      <c r="C39" s="530" t="s">
        <v>6</v>
      </c>
      <c r="D39" s="530" t="s">
        <v>44</v>
      </c>
      <c r="E39" s="530" t="s">
        <v>3291</v>
      </c>
      <c r="F39" s="655">
        <v>54399</v>
      </c>
      <c r="G39" s="656" t="s">
        <v>593</v>
      </c>
      <c r="H39" s="657">
        <f>'PRESUPUESTO DE GASTOS X DEPTO.'!I163</f>
        <v>11300</v>
      </c>
      <c r="I39" s="533"/>
    </row>
    <row r="40" spans="1:9" ht="18.75" customHeight="1">
      <c r="A40" s="529">
        <v>1</v>
      </c>
      <c r="B40" s="530" t="s">
        <v>6</v>
      </c>
      <c r="C40" s="530" t="s">
        <v>6</v>
      </c>
      <c r="D40" s="530" t="s">
        <v>44</v>
      </c>
      <c r="E40" s="530" t="s">
        <v>3291</v>
      </c>
      <c r="F40" s="656">
        <v>61102</v>
      </c>
      <c r="G40" s="659" t="s">
        <v>3271</v>
      </c>
      <c r="H40" s="657">
        <f>'PRESUPUESTO DE GASTOS X DEPTO.'!I183</f>
        <v>6700</v>
      </c>
      <c r="I40" s="533"/>
    </row>
    <row r="41" spans="1:9" ht="18.75" customHeight="1">
      <c r="A41" s="529">
        <v>1</v>
      </c>
      <c r="B41" s="530" t="s">
        <v>6</v>
      </c>
      <c r="C41" s="530" t="s">
        <v>6</v>
      </c>
      <c r="D41" s="530" t="s">
        <v>44</v>
      </c>
      <c r="E41" s="530" t="s">
        <v>3291</v>
      </c>
      <c r="F41" s="656">
        <v>61104</v>
      </c>
      <c r="G41" s="659" t="s">
        <v>4444</v>
      </c>
      <c r="H41" s="657">
        <f>'PRESUPUESTO DE GASTOS X DEPTO.'!I187</f>
        <v>5000</v>
      </c>
      <c r="I41" s="533"/>
    </row>
    <row r="42" spans="1:9" ht="18.75" customHeight="1">
      <c r="A42" s="529">
        <v>1</v>
      </c>
      <c r="B42" s="530" t="s">
        <v>6</v>
      </c>
      <c r="C42" s="530" t="s">
        <v>6</v>
      </c>
      <c r="D42" s="530" t="s">
        <v>44</v>
      </c>
      <c r="E42" s="530" t="s">
        <v>3291</v>
      </c>
      <c r="F42" s="656">
        <v>61199</v>
      </c>
      <c r="G42" s="659" t="s">
        <v>2503</v>
      </c>
      <c r="H42" s="657">
        <f>'PRESUPUESTO DE GASTOS X DEPTO.'!I188</f>
        <v>6900</v>
      </c>
      <c r="I42" s="533"/>
    </row>
    <row r="43" spans="1:9" ht="35.25" customHeight="1">
      <c r="A43" s="531"/>
      <c r="B43" s="531"/>
      <c r="C43" s="531"/>
      <c r="D43" s="531"/>
      <c r="E43" s="531"/>
      <c r="F43" s="655"/>
      <c r="G43" s="660" t="s">
        <v>3935</v>
      </c>
      <c r="H43" s="661">
        <f>SUM(H6:H42)</f>
        <v>904200.32000000007</v>
      </c>
      <c r="I43" s="537">
        <f>'[5]ANEXO 4.1 FONDOS PROPIOS'!H66</f>
        <v>1674386.0400000003</v>
      </c>
    </row>
    <row r="44" spans="1:9" ht="20.25" customHeight="1">
      <c r="A44" s="529">
        <v>1</v>
      </c>
      <c r="B44" s="530" t="s">
        <v>6</v>
      </c>
      <c r="C44" s="530" t="s">
        <v>13</v>
      </c>
      <c r="D44" s="530" t="s">
        <v>44</v>
      </c>
      <c r="E44" s="530" t="s">
        <v>3291</v>
      </c>
      <c r="F44" s="655">
        <v>51103</v>
      </c>
      <c r="G44" s="656" t="s">
        <v>3174</v>
      </c>
      <c r="H44" s="662">
        <f>'PRESUPUESTO DE GASTOS X DEPTO.'!I2328+'PRESUPUESTO DE GASTOS X DEPTO.'!I2497+'PRESUPUESTO DE GASTOS X DEPTO.'!I2690+'PRESUPUESTO DE GASTOS X DEPTO.'!I2776+'PRESUPUESTO DE GASTOS X DEPTO.'!I2867+'PRESUPUESTO DE GASTOS X DEPTO.'!I2981+'PRESUPUESTO DE GASTOS X DEPTO.'!I3152</f>
        <v>38659.14</v>
      </c>
      <c r="I44" s="533"/>
    </row>
    <row r="45" spans="1:9" ht="20.25" customHeight="1">
      <c r="A45" s="529">
        <v>1</v>
      </c>
      <c r="B45" s="530" t="s">
        <v>6</v>
      </c>
      <c r="C45" s="530" t="s">
        <v>13</v>
      </c>
      <c r="D45" s="530" t="s">
        <v>44</v>
      </c>
      <c r="E45" s="530" t="s">
        <v>3291</v>
      </c>
      <c r="F45" s="655">
        <v>51107</v>
      </c>
      <c r="G45" s="656" t="s">
        <v>3175</v>
      </c>
      <c r="H45" s="662">
        <f>'PRESUPUESTO DE GASTOS X DEPTO.'!I2329+'PRESUPUESTO DE GASTOS X DEPTO.'!I2498+'PRESUPUESTO DE GASTOS X DEPTO.'!I2691+'PRESUPUESTO DE GASTOS X DEPTO.'!I2777+'PRESUPUESTO DE GASTOS X DEPTO.'!I2868+'PRESUPUESTO DE GASTOS X DEPTO.'!I2982+'PRESUPUESTO DE GASTOS X DEPTO.'!I3153</f>
        <v>15300</v>
      </c>
      <c r="I45" s="533"/>
    </row>
    <row r="46" spans="1:9" ht="20.25" customHeight="1">
      <c r="A46" s="529">
        <v>1</v>
      </c>
      <c r="B46" s="530" t="s">
        <v>6</v>
      </c>
      <c r="C46" s="530" t="s">
        <v>13</v>
      </c>
      <c r="D46" s="530" t="s">
        <v>44</v>
      </c>
      <c r="E46" s="530" t="s">
        <v>3291</v>
      </c>
      <c r="F46" s="655">
        <v>51301</v>
      </c>
      <c r="G46" s="658" t="s">
        <v>3176</v>
      </c>
      <c r="H46" s="662">
        <f>'PRESUPUESTO DE GASTOS X DEPTO.'!I2983</f>
        <v>257.14</v>
      </c>
      <c r="I46" s="533"/>
    </row>
    <row r="47" spans="1:9" ht="27" customHeight="1">
      <c r="A47" s="529">
        <v>1</v>
      </c>
      <c r="B47" s="530" t="s">
        <v>6</v>
      </c>
      <c r="C47" s="530" t="s">
        <v>13</v>
      </c>
      <c r="D47" s="530" t="s">
        <v>44</v>
      </c>
      <c r="E47" s="530" t="s">
        <v>3291</v>
      </c>
      <c r="F47" s="655">
        <v>51903</v>
      </c>
      <c r="G47" s="659" t="s">
        <v>3178</v>
      </c>
      <c r="H47" s="662">
        <f>'PRESUPUESTO DE GASTOS X DEPTO.'!I2348+'PRESUPUESTO DE GASTOS X DEPTO.'!I2559+'PRESUPUESTO DE GASTOS X DEPTO.'!I2698+'PRESUPUESTO DE GASTOS X DEPTO.'!I2784+'PRESUPUESTO DE GASTOS X DEPTO.'!I2878+'PRESUPUESTO DE GASTOS X DEPTO.'!I3026+'PRESUPUESTO DE GASTOS X DEPTO.'!I3169</f>
        <v>3000</v>
      </c>
      <c r="I47" s="533"/>
    </row>
    <row r="48" spans="1:9" ht="26.25" customHeight="1">
      <c r="A48" s="529">
        <v>1</v>
      </c>
      <c r="B48" s="530" t="s">
        <v>6</v>
      </c>
      <c r="C48" s="530" t="s">
        <v>13</v>
      </c>
      <c r="D48" s="530" t="s">
        <v>44</v>
      </c>
      <c r="E48" s="530" t="s">
        <v>3291</v>
      </c>
      <c r="F48" s="655">
        <v>51903</v>
      </c>
      <c r="G48" s="659" t="s">
        <v>3179</v>
      </c>
      <c r="H48" s="662">
        <f>'PRESUPUESTO DE GASTOS X DEPTO.'!I2349+'PRESUPUESTO DE GASTOS X DEPTO.'!I2560+'PRESUPUESTO DE GASTOS X DEPTO.'!I2699+'PRESUPUESTO DE GASTOS X DEPTO.'!I2785+'PRESUPUESTO DE GASTOS X DEPTO.'!I2879+'PRESUPUESTO DE GASTOS X DEPTO.'!I3027+'PRESUPUESTO DE GASTOS X DEPTO.'!I3170</f>
        <v>3060</v>
      </c>
      <c r="I48" s="533"/>
    </row>
    <row r="49" spans="1:9" ht="23.25" customHeight="1">
      <c r="A49" s="529">
        <v>1</v>
      </c>
      <c r="B49" s="530" t="s">
        <v>6</v>
      </c>
      <c r="C49" s="530" t="s">
        <v>13</v>
      </c>
      <c r="D49" s="530" t="s">
        <v>44</v>
      </c>
      <c r="E49" s="530" t="s">
        <v>3291</v>
      </c>
      <c r="F49" s="656">
        <v>54121</v>
      </c>
      <c r="G49" s="656" t="s">
        <v>2902</v>
      </c>
      <c r="H49" s="662">
        <f>'PRESUPUESTO DE GASTOS X DEPTO.'!I3097</f>
        <v>28300</v>
      </c>
      <c r="I49" s="533"/>
    </row>
    <row r="50" spans="1:9" ht="26.25" customHeight="1">
      <c r="A50" s="531"/>
      <c r="B50" s="531"/>
      <c r="C50" s="531"/>
      <c r="D50" s="531"/>
      <c r="E50" s="531"/>
      <c r="F50" s="655"/>
      <c r="G50" s="660" t="s">
        <v>3936</v>
      </c>
      <c r="H50" s="661">
        <f>SUM(H44:H49)</f>
        <v>88576.28</v>
      </c>
      <c r="I50" s="534">
        <f>'[5]ANEXO 4.1 FONDOS PROPIOS'!H101</f>
        <v>578087.67000000004</v>
      </c>
    </row>
    <row r="51" spans="1:9" ht="21" customHeight="1">
      <c r="A51" s="529">
        <v>1</v>
      </c>
      <c r="B51" s="530" t="s">
        <v>13</v>
      </c>
      <c r="C51" s="530" t="s">
        <v>6</v>
      </c>
      <c r="D51" s="530" t="s">
        <v>44</v>
      </c>
      <c r="E51" s="530" t="s">
        <v>3291</v>
      </c>
      <c r="F51" s="655">
        <v>51103</v>
      </c>
      <c r="G51" s="656" t="s">
        <v>3174</v>
      </c>
      <c r="H51" s="662">
        <f>'PRESUPUESTO DE GASTOS X DEPTO.'!I3279+'PRESUPUESTO DE GASTOS X DEPTO.'!I3401+'PRESUPUESTO DE GASTOS X DEPTO.'!I3598+'PRESUPUESTO DE GASTOS X DEPTO.'!I3681+'PRESUPUESTO DE GASTOS X DEPTO.'!I3777+'PRESUPUESTO DE GASTOS X DEPTO.'!I3918+'PRESUPUESTO DE GASTOS X DEPTO.'!I4057+'PRESUPUESTO DE GASTOS X DEPTO.'!I4146+'PRESUPUESTO DE GASTOS X DEPTO.'!I4283+'PRESUPUESTO DE GASTOS X DEPTO.'!I4425+'PRESUPUESTO DE GASTOS X DEPTO.'!I4557</f>
        <v>33919</v>
      </c>
      <c r="I51" s="533"/>
    </row>
    <row r="52" spans="1:9" ht="21" customHeight="1">
      <c r="A52" s="529">
        <v>1</v>
      </c>
      <c r="B52" s="530" t="s">
        <v>13</v>
      </c>
      <c r="C52" s="530" t="s">
        <v>6</v>
      </c>
      <c r="D52" s="530" t="s">
        <v>44</v>
      </c>
      <c r="E52" s="530" t="s">
        <v>3291</v>
      </c>
      <c r="F52" s="655">
        <v>51107</v>
      </c>
      <c r="G52" s="656" t="s">
        <v>3175</v>
      </c>
      <c r="H52" s="662">
        <f>'PRESUPUESTO DE GASTOS X DEPTO.'!I3280+'PRESUPUESTO DE GASTOS X DEPTO.'!I3402+'PRESUPUESTO DE GASTOS X DEPTO.'!I3599+'PRESUPUESTO DE GASTOS X DEPTO.'!I3682+'PRESUPUESTO DE GASTOS X DEPTO.'!I3778+'PRESUPUESTO DE GASTOS X DEPTO.'!I3919+'PRESUPUESTO DE GASTOS X DEPTO.'!I4058+'PRESUPUESTO DE GASTOS X DEPTO.'!I4147+'PRESUPUESTO DE GASTOS X DEPTO.'!I4284+'PRESUPUESTO DE GASTOS X DEPTO.'!I4426+'PRESUPUESTO DE GASTOS X DEPTO.'!I4558</f>
        <v>17700</v>
      </c>
      <c r="I52" s="533"/>
    </row>
    <row r="53" spans="1:9" ht="29.25" customHeight="1">
      <c r="A53" s="529">
        <v>1</v>
      </c>
      <c r="B53" s="530" t="s">
        <v>13</v>
      </c>
      <c r="C53" s="530" t="s">
        <v>6</v>
      </c>
      <c r="D53" s="530" t="s">
        <v>44</v>
      </c>
      <c r="E53" s="530" t="s">
        <v>3291</v>
      </c>
      <c r="F53" s="655">
        <v>51903</v>
      </c>
      <c r="G53" s="659" t="s">
        <v>3178</v>
      </c>
      <c r="H53" s="662">
        <f>'PRESUPUESTO DE GASTOS X DEPTO.'!I3290+'PRESUPUESTO DE GASTOS X DEPTO.'!I3466+'PRESUPUESTO DE GASTOS X DEPTO.'!I3606+'PRESUPUESTO DE GASTOS X DEPTO.'!I3689+'PRESUPUESTO DE GASTOS X DEPTO.'!I3794+'PRESUPUESTO DE GASTOS X DEPTO.'!I3935+'PRESUPUESTO DE GASTOS X DEPTO.'!I4074+'PRESUPUESTO DE GASTOS X DEPTO.'!I4164+'PRESUPUESTO DE GASTOS X DEPTO.'!I4297+'PRESUPUESTO DE GASTOS X DEPTO.'!I4445+'PRESUPUESTO DE GASTOS X DEPTO.'!I4562</f>
        <v>1375</v>
      </c>
      <c r="I53" s="533"/>
    </row>
    <row r="54" spans="1:9" ht="29.25" customHeight="1">
      <c r="A54" s="529">
        <v>1</v>
      </c>
      <c r="B54" s="530" t="s">
        <v>13</v>
      </c>
      <c r="C54" s="530" t="s">
        <v>6</v>
      </c>
      <c r="D54" s="530" t="s">
        <v>44</v>
      </c>
      <c r="E54" s="530" t="s">
        <v>3291</v>
      </c>
      <c r="F54" s="655">
        <v>51903</v>
      </c>
      <c r="G54" s="659" t="s">
        <v>3179</v>
      </c>
      <c r="H54" s="662">
        <f>'PRESUPUESTO DE GASTOS X DEPTO.'!I3291+'PRESUPUESTO DE GASTOS X DEPTO.'!I3467+'PRESUPUESTO DE GASTOS X DEPTO.'!I3607+'PRESUPUESTO DE GASTOS X DEPTO.'!I3690+'PRESUPUESTO DE GASTOS X DEPTO.'!I3795+'PRESUPUESTO DE GASTOS X DEPTO.'!I3936+'PRESUPUESTO DE GASTOS X DEPTO.'!I4075+'PRESUPUESTO DE GASTOS X DEPTO.'!I4165+'PRESUPUESTO DE GASTOS X DEPTO.'!I4298+'PRESUPUESTO DE GASTOS X DEPTO.'!I4446+'PRESUPUESTO DE GASTOS X DEPTO.'!I4563</f>
        <v>3540</v>
      </c>
      <c r="I54" s="533"/>
    </row>
    <row r="55" spans="1:9" ht="30.75" customHeight="1">
      <c r="A55" s="531"/>
      <c r="B55" s="531"/>
      <c r="C55" s="531"/>
      <c r="D55" s="531"/>
      <c r="E55" s="531"/>
      <c r="F55" s="655"/>
      <c r="G55" s="660" t="s">
        <v>3937</v>
      </c>
      <c r="H55" s="661">
        <f>SUM(H51:H54)</f>
        <v>56534</v>
      </c>
      <c r="I55" s="534">
        <f>'[5]ANEXO 4.1 FONDOS PROPIOS'!H131</f>
        <v>289761.59999999998</v>
      </c>
    </row>
    <row r="56" spans="1:9" ht="20.25" customHeight="1">
      <c r="A56" s="529">
        <v>1</v>
      </c>
      <c r="B56" s="530" t="s">
        <v>13</v>
      </c>
      <c r="C56" s="530" t="s">
        <v>13</v>
      </c>
      <c r="D56" s="530" t="s">
        <v>44</v>
      </c>
      <c r="E56" s="530" t="s">
        <v>3291</v>
      </c>
      <c r="F56" s="655">
        <v>51103</v>
      </c>
      <c r="G56" s="656" t="s">
        <v>3174</v>
      </c>
      <c r="H56" s="662">
        <f>'PRESUPUESTO DE GASTOS X DEPTO.'!I4613+'PRESUPUESTO DE GASTOS X DEPTO.'!I4753</f>
        <v>13008.58</v>
      </c>
      <c r="I56" s="533"/>
    </row>
    <row r="57" spans="1:9" ht="23.25" customHeight="1">
      <c r="A57" s="529">
        <v>1</v>
      </c>
      <c r="B57" s="530" t="s">
        <v>13</v>
      </c>
      <c r="C57" s="530" t="s">
        <v>13</v>
      </c>
      <c r="D57" s="530" t="s">
        <v>44</v>
      </c>
      <c r="E57" s="530" t="s">
        <v>3291</v>
      </c>
      <c r="F57" s="655">
        <v>51107</v>
      </c>
      <c r="G57" s="656" t="s">
        <v>3175</v>
      </c>
      <c r="H57" s="662">
        <f>'PRESUPUESTO DE GASTOS X DEPTO.'!I4614+'PRESUPUESTO DE GASTOS X DEPTO.'!I4754</f>
        <v>5400</v>
      </c>
      <c r="I57" s="533"/>
    </row>
    <row r="58" spans="1:9" ht="30" customHeight="1">
      <c r="A58" s="529">
        <v>1</v>
      </c>
      <c r="B58" s="530" t="s">
        <v>13</v>
      </c>
      <c r="C58" s="530" t="s">
        <v>13</v>
      </c>
      <c r="D58" s="530" t="s">
        <v>44</v>
      </c>
      <c r="E58" s="530" t="s">
        <v>3291</v>
      </c>
      <c r="F58" s="655">
        <v>51903</v>
      </c>
      <c r="G58" s="659" t="s">
        <v>3178</v>
      </c>
      <c r="H58" s="662">
        <f>'PRESUPUESTO DE GASTOS X DEPTO.'!I4639+'PRESUPUESTO DE GASTOS X DEPTO.'!I4785</f>
        <v>1250</v>
      </c>
      <c r="I58" s="538">
        <f>'[5]PRES. DE GASTOS POR DEPTO.'!I5221+'[5]PRES. DE GASTOS POR DEPTO.'!I4782+'[5]PRES. DE GASTOS POR DEPTO.'!I3504+'[5]PRES. DE GASTOS POR DEPTO.'!I3110+'[5]PRES. DE GASTOS POR DEPTO.'!I2859+'[5]PRES. DE GASTOS POR DEPTO.'!I2682+'[5]PRES. DE GASTOS POR DEPTO.'!I2965</f>
        <v>19875</v>
      </c>
    </row>
    <row r="59" spans="1:9" ht="30.75" customHeight="1">
      <c r="A59" s="529">
        <v>1</v>
      </c>
      <c r="B59" s="530" t="s">
        <v>13</v>
      </c>
      <c r="C59" s="530" t="s">
        <v>13</v>
      </c>
      <c r="D59" s="530" t="s">
        <v>44</v>
      </c>
      <c r="E59" s="530" t="s">
        <v>3291</v>
      </c>
      <c r="F59" s="655">
        <v>51903</v>
      </c>
      <c r="G59" s="659" t="s">
        <v>3179</v>
      </c>
      <c r="H59" s="662">
        <f>'PRESUPUESTO DE GASTOS X DEPTO.'!I4640+'PRESUPUESTO DE GASTOS X DEPTO.'!I4786</f>
        <v>1080</v>
      </c>
      <c r="I59" s="538">
        <f>'[5]PRES. DE GASTOS POR DEPTO.'!I2860+'[5]PRES. DE GASTOS POR DEPTO.'!I3111+'[5]PRES. DE GASTOS POR DEPTO.'!I3505+'[5]PRES. DE GASTOS POR DEPTO.'!I4783+'[5]PRES. DE GASTOS POR DEPTO.'!I5222+'[5]PRES. DE GASTOS POR DEPTO.'!I2683+'[5]PRES. DE GASTOS POR DEPTO.'!I2966</f>
        <v>9540</v>
      </c>
    </row>
    <row r="60" spans="1:9" ht="27.75" customHeight="1">
      <c r="A60" s="531"/>
      <c r="B60" s="535"/>
      <c r="C60" s="535"/>
      <c r="D60" s="535"/>
      <c r="E60" s="535"/>
      <c r="F60" s="660"/>
      <c r="G60" s="663" t="s">
        <v>3938</v>
      </c>
      <c r="H60" s="661">
        <f>SUM(H56:H59)</f>
        <v>20738.580000000002</v>
      </c>
      <c r="I60" s="534">
        <f>'[5]ANEXO 4.1 FONDOS PROPIOS'!H170</f>
        <v>1858505.6799999997</v>
      </c>
    </row>
    <row r="61" spans="1:9" ht="18" customHeight="1">
      <c r="A61" s="529">
        <v>1</v>
      </c>
      <c r="B61" s="530" t="s">
        <v>13</v>
      </c>
      <c r="C61" s="530" t="s">
        <v>22</v>
      </c>
      <c r="D61" s="530" t="s">
        <v>44</v>
      </c>
      <c r="E61" s="530" t="s">
        <v>3291</v>
      </c>
      <c r="F61" s="655">
        <v>51103</v>
      </c>
      <c r="G61" s="656" t="s">
        <v>3174</v>
      </c>
      <c r="H61" s="662">
        <f>'PRESUPUESTO DE GASTOS X DEPTO.'!I4883+'PRESUPUESTO DE GASTOS X DEPTO.'!I5220+'PRESUPUESTO DE GASTOS X DEPTO.'!I6632</f>
        <v>76329.5</v>
      </c>
      <c r="I61" s="534"/>
    </row>
    <row r="62" spans="1:9" ht="18" customHeight="1">
      <c r="A62" s="529">
        <v>1</v>
      </c>
      <c r="B62" s="530" t="s">
        <v>13</v>
      </c>
      <c r="C62" s="530" t="s">
        <v>22</v>
      </c>
      <c r="D62" s="530" t="s">
        <v>44</v>
      </c>
      <c r="E62" s="530" t="s">
        <v>3291</v>
      </c>
      <c r="F62" s="655">
        <v>51107</v>
      </c>
      <c r="G62" s="656" t="s">
        <v>3175</v>
      </c>
      <c r="H62" s="662">
        <f>'PRESUPUESTO DE GASTOS X DEPTO.'!I4884+'PRESUPUESTO DE GASTOS X DEPTO.'!I5221+'PRESUPUESTO DE GASTOS X DEPTO.'!I6633</f>
        <v>37800</v>
      </c>
      <c r="I62" s="534"/>
    </row>
    <row r="63" spans="1:9" ht="18" customHeight="1">
      <c r="A63" s="529">
        <v>1</v>
      </c>
      <c r="B63" s="530" t="s">
        <v>13</v>
      </c>
      <c r="C63" s="530" t="s">
        <v>22</v>
      </c>
      <c r="D63" s="530" t="s">
        <v>44</v>
      </c>
      <c r="E63" s="530" t="s">
        <v>3291</v>
      </c>
      <c r="F63" s="655">
        <v>51107</v>
      </c>
      <c r="G63" s="656" t="s">
        <v>3239</v>
      </c>
      <c r="H63" s="662">
        <f>'PRESUPUESTO DE GASTOS X DEPTO.'!I6649+'PRESUPUESTO DE GASTOS X DEPTO.'!I5322</f>
        <v>10677.679999999998</v>
      </c>
      <c r="I63" s="534"/>
    </row>
    <row r="64" spans="1:9" ht="18" customHeight="1">
      <c r="A64" s="529">
        <v>1</v>
      </c>
      <c r="B64" s="530" t="s">
        <v>13</v>
      </c>
      <c r="C64" s="530" t="s">
        <v>22</v>
      </c>
      <c r="D64" s="530" t="s">
        <v>44</v>
      </c>
      <c r="E64" s="530" t="s">
        <v>3291</v>
      </c>
      <c r="F64" s="655">
        <v>51301</v>
      </c>
      <c r="G64" s="656" t="s">
        <v>3177</v>
      </c>
      <c r="H64" s="662">
        <f>'PRESUPUESTO DE GASTOS X DEPTO.'!I5425+'PRESUPUESTO DE GASTOS X DEPTO.'!I6667</f>
        <v>23623.620000000006</v>
      </c>
      <c r="I64" s="534"/>
    </row>
    <row r="65" spans="1:9" ht="27.75" customHeight="1">
      <c r="A65" s="529">
        <v>1</v>
      </c>
      <c r="B65" s="530" t="s">
        <v>13</v>
      </c>
      <c r="C65" s="530" t="s">
        <v>22</v>
      </c>
      <c r="D65" s="530" t="s">
        <v>44</v>
      </c>
      <c r="E65" s="530" t="s">
        <v>3291</v>
      </c>
      <c r="F65" s="655">
        <v>51903</v>
      </c>
      <c r="G65" s="659" t="s">
        <v>3178</v>
      </c>
      <c r="H65" s="662">
        <f>'PRESUPUESTO DE GASTOS X DEPTO.'!I4900+'PRESUPUESTO DE GASTOS X DEPTO.'!I6347+'PRESUPUESTO DE GASTOS X DEPTO.'!I6824</f>
        <v>10125</v>
      </c>
      <c r="I65" s="534"/>
    </row>
    <row r="66" spans="1:9" ht="27.75" customHeight="1">
      <c r="A66" s="529">
        <v>1</v>
      </c>
      <c r="B66" s="530" t="s">
        <v>13</v>
      </c>
      <c r="C66" s="530" t="s">
        <v>22</v>
      </c>
      <c r="D66" s="530" t="s">
        <v>44</v>
      </c>
      <c r="E66" s="530" t="s">
        <v>3291</v>
      </c>
      <c r="F66" s="655">
        <v>51903</v>
      </c>
      <c r="G66" s="659" t="s">
        <v>3179</v>
      </c>
      <c r="H66" s="662">
        <f>'PRESUPUESTO DE GASTOS X DEPTO.'!I4901+'PRESUPUESTO DE GASTOS X DEPTO.'!I6348+'PRESUPUESTO DE GASTOS X DEPTO.'!I6825</f>
        <v>7560</v>
      </c>
      <c r="I66" s="534"/>
    </row>
    <row r="67" spans="1:9" ht="17.25" customHeight="1">
      <c r="A67" s="529">
        <v>1</v>
      </c>
      <c r="B67" s="530" t="s">
        <v>13</v>
      </c>
      <c r="C67" s="530" t="s">
        <v>22</v>
      </c>
      <c r="D67" s="530" t="s">
        <v>44</v>
      </c>
      <c r="E67" s="530" t="s">
        <v>3291</v>
      </c>
      <c r="F67" s="655">
        <v>54118</v>
      </c>
      <c r="G67" s="656" t="s">
        <v>324</v>
      </c>
      <c r="H67" s="662">
        <f>'PRESUPUESTO DE GASTOS X DEPTO.'!I6505</f>
        <v>10000</v>
      </c>
      <c r="I67" s="534"/>
    </row>
    <row r="68" spans="1:9" ht="17.25" customHeight="1">
      <c r="A68" s="529">
        <v>1</v>
      </c>
      <c r="B68" s="530" t="s">
        <v>13</v>
      </c>
      <c r="C68" s="530" t="s">
        <v>22</v>
      </c>
      <c r="D68" s="530" t="s">
        <v>44</v>
      </c>
      <c r="E68" s="530" t="s">
        <v>3291</v>
      </c>
      <c r="F68" s="655">
        <v>54119</v>
      </c>
      <c r="G68" s="656" t="s">
        <v>1550</v>
      </c>
      <c r="H68" s="662">
        <f>'PRESUPUESTO DE GASTOS X DEPTO.'!I6536</f>
        <v>2000</v>
      </c>
      <c r="I68" s="534"/>
    </row>
    <row r="69" spans="1:9" ht="17.25" customHeight="1">
      <c r="A69" s="529">
        <v>1</v>
      </c>
      <c r="B69" s="530" t="s">
        <v>13</v>
      </c>
      <c r="C69" s="530" t="s">
        <v>22</v>
      </c>
      <c r="D69" s="530" t="s">
        <v>44</v>
      </c>
      <c r="E69" s="530" t="s">
        <v>3291</v>
      </c>
      <c r="F69" s="655">
        <v>54302</v>
      </c>
      <c r="G69" s="656" t="s">
        <v>4445</v>
      </c>
      <c r="H69" s="662">
        <f>'PRESUPUESTO DE GASTOS X DEPTO.'!I6552</f>
        <v>1500</v>
      </c>
      <c r="I69" s="534"/>
    </row>
    <row r="70" spans="1:9" ht="17.25" customHeight="1">
      <c r="A70" s="529">
        <v>1</v>
      </c>
      <c r="B70" s="530" t="s">
        <v>13</v>
      </c>
      <c r="C70" s="530" t="s">
        <v>22</v>
      </c>
      <c r="D70" s="530" t="s">
        <v>44</v>
      </c>
      <c r="E70" s="530" t="s">
        <v>3291</v>
      </c>
      <c r="F70" s="655">
        <v>61105</v>
      </c>
      <c r="G70" s="656" t="s">
        <v>3272</v>
      </c>
      <c r="H70" s="662">
        <f>'PRESUPUESTO DE GASTOS X DEPTO.'!I6566</f>
        <v>10000</v>
      </c>
      <c r="I70" s="534"/>
    </row>
    <row r="71" spans="1:9" ht="23.25" customHeight="1">
      <c r="A71" s="531"/>
      <c r="B71" s="535"/>
      <c r="C71" s="535"/>
      <c r="D71" s="535"/>
      <c r="E71" s="535"/>
      <c r="F71" s="535"/>
      <c r="G71" s="539" t="s">
        <v>3939</v>
      </c>
      <c r="H71" s="536">
        <f>SUM(H61:H70)</f>
        <v>189615.8</v>
      </c>
      <c r="I71" s="534"/>
    </row>
    <row r="72" spans="1:9" s="363" customFormat="1" ht="23.25" customHeight="1">
      <c r="A72" s="704" t="s">
        <v>4646</v>
      </c>
      <c r="B72" s="705"/>
      <c r="C72" s="705"/>
      <c r="D72" s="705"/>
      <c r="E72" s="705"/>
      <c r="F72" s="705"/>
      <c r="G72" s="706"/>
      <c r="H72" s="536">
        <f>H60+H55+H50+H43+H71</f>
        <v>1259664.9800000002</v>
      </c>
      <c r="I72" s="362"/>
    </row>
    <row r="73" spans="1:9" s="363" customFormat="1" ht="23.25" customHeight="1">
      <c r="A73" s="704" t="s">
        <v>3941</v>
      </c>
      <c r="B73" s="705"/>
      <c r="C73" s="705"/>
      <c r="D73" s="705"/>
      <c r="E73" s="705"/>
      <c r="F73" s="705"/>
      <c r="G73" s="706"/>
      <c r="H73" s="540">
        <f>'SALDO DEL 2021 LIBRE DISPON'!B71+'LIBRE DISPONIBILID2022'!B24</f>
        <v>1259664.98</v>
      </c>
      <c r="I73" s="567">
        <f>H72-H73</f>
        <v>0</v>
      </c>
    </row>
    <row r="74" spans="1:9" s="363" customFormat="1" ht="23.25" customHeight="1">
      <c r="A74" s="704" t="s">
        <v>2564</v>
      </c>
      <c r="B74" s="705"/>
      <c r="C74" s="705"/>
      <c r="D74" s="705"/>
      <c r="E74" s="705"/>
      <c r="F74" s="705"/>
      <c r="G74" s="706"/>
      <c r="H74" s="536">
        <f>'ANEXO 4.1 FONDOS PROPIOS'!H203</f>
        <v>6713268.0830000006</v>
      </c>
      <c r="I74" s="514"/>
    </row>
    <row r="75" spans="1:9" s="363" customFormat="1" ht="23.25" customHeight="1">
      <c r="A75" s="704" t="s">
        <v>4642</v>
      </c>
      <c r="B75" s="705"/>
      <c r="C75" s="705"/>
      <c r="D75" s="705"/>
      <c r="E75" s="705"/>
      <c r="F75" s="705"/>
      <c r="G75" s="706"/>
      <c r="H75" s="540">
        <f>'ANEXO 4.3.1 PROYECTOS LIBRE DI '!H20</f>
        <v>568319.76</v>
      </c>
      <c r="I75" s="514"/>
    </row>
    <row r="76" spans="1:9" s="363" customFormat="1" ht="23.25" customHeight="1">
      <c r="A76" s="710" t="s">
        <v>4643</v>
      </c>
      <c r="B76" s="711"/>
      <c r="C76" s="711"/>
      <c r="D76" s="711"/>
      <c r="E76" s="711"/>
      <c r="F76" s="711"/>
      <c r="G76" s="712"/>
      <c r="H76" s="652">
        <f>H72+H74</f>
        <v>7972933.063000001</v>
      </c>
    </row>
    <row r="77" spans="1:9" s="363" customFormat="1" ht="23.25" customHeight="1">
      <c r="A77" s="710" t="s">
        <v>4644</v>
      </c>
      <c r="B77" s="711"/>
      <c r="C77" s="711"/>
      <c r="D77" s="711"/>
      <c r="E77" s="711"/>
      <c r="F77" s="711"/>
      <c r="G77" s="712"/>
      <c r="H77" s="653">
        <f>'ANEXO 4.1 FONDOS PROPIOS'!H203+'ANEXO 4.2 FODES LIBRE DISPON.'!H72</f>
        <v>7972933.063000001</v>
      </c>
      <c r="I77" s="554"/>
    </row>
    <row r="78" spans="1:9" ht="23.25" customHeight="1">
      <c r="A78" s="707" t="s">
        <v>4645</v>
      </c>
      <c r="B78" s="708"/>
      <c r="C78" s="708"/>
      <c r="D78" s="708"/>
      <c r="E78" s="708"/>
      <c r="F78" s="708"/>
      <c r="G78" s="709"/>
      <c r="H78" s="613">
        <f>'[3]PROGRAM GENERAL FODES LIB'!$H$76+'[3]PROGRAM PROYECTOS FODES LIBRE D'!$U$8</f>
        <v>1827984.74</v>
      </c>
    </row>
    <row r="79" spans="1:9" ht="23.25" customHeight="1">
      <c r="A79" s="707" t="s">
        <v>3942</v>
      </c>
      <c r="B79" s="708"/>
      <c r="C79" s="708"/>
      <c r="D79" s="708"/>
      <c r="E79" s="708"/>
      <c r="F79" s="708"/>
      <c r="G79" s="709"/>
      <c r="H79" s="654">
        <f>H73+H75</f>
        <v>1827984.74</v>
      </c>
    </row>
    <row r="80" spans="1:9" ht="23.25" customHeight="1">
      <c r="A80" s="707" t="s">
        <v>3940</v>
      </c>
      <c r="B80" s="708"/>
      <c r="C80" s="708"/>
      <c r="D80" s="708"/>
      <c r="E80" s="708"/>
      <c r="F80" s="708"/>
      <c r="G80" s="709"/>
      <c r="H80" s="613">
        <f>'[1]PROYECCION DE INGRESOS 2022'!$D$79+'[1]PROYECCION DE INGRESOS 2022'!$D$83</f>
        <v>1827984.74</v>
      </c>
    </row>
  </sheetData>
  <mergeCells count="14">
    <mergeCell ref="A3:H3"/>
    <mergeCell ref="A2:H2"/>
    <mergeCell ref="A78:G78"/>
    <mergeCell ref="A74:G74"/>
    <mergeCell ref="A75:G75"/>
    <mergeCell ref="I4:I5"/>
    <mergeCell ref="A72:G72"/>
    <mergeCell ref="A80:G80"/>
    <mergeCell ref="A79:G79"/>
    <mergeCell ref="A73:G73"/>
    <mergeCell ref="G4:G5"/>
    <mergeCell ref="H4:H5"/>
    <mergeCell ref="A76:G76"/>
    <mergeCell ref="A77:G77"/>
  </mergeCells>
  <printOptions verticalCentered="1"/>
  <pageMargins left="1.1811023622047245" right="0.78740157480314965" top="0.74803149606299213" bottom="0.9448818897637796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9"/>
  <sheetViews>
    <sheetView topLeftCell="A7" workbookViewId="0">
      <selection activeCell="G9" sqref="G9"/>
    </sheetView>
  </sheetViews>
  <sheetFormatPr baseColWidth="10" defaultRowHeight="15"/>
  <cols>
    <col min="1" max="1" width="2.85546875" customWidth="1"/>
    <col min="2" max="2" width="3.7109375" customWidth="1"/>
    <col min="3" max="3" width="3.140625" customWidth="1"/>
    <col min="4" max="4" width="3.7109375" customWidth="1"/>
    <col min="5" max="5" width="4" customWidth="1"/>
    <col min="6" max="6" width="12.7109375" customWidth="1"/>
    <col min="7" max="7" width="36.140625" customWidth="1"/>
    <col min="8" max="8" width="15.85546875" customWidth="1"/>
    <col min="9" max="9" width="15.140625" bestFit="1" customWidth="1"/>
  </cols>
  <sheetData>
    <row r="1" spans="1:8" ht="19.5" customHeight="1">
      <c r="A1" s="285" t="s">
        <v>4640</v>
      </c>
    </row>
    <row r="2" spans="1:8" ht="17.25" customHeight="1">
      <c r="A2" s="285" t="s">
        <v>4639</v>
      </c>
      <c r="B2" s="285"/>
      <c r="C2" s="285"/>
      <c r="D2" s="285"/>
      <c r="E2" s="285"/>
      <c r="F2" s="285"/>
      <c r="G2" s="285"/>
      <c r="H2" s="285"/>
    </row>
    <row r="3" spans="1:8" ht="18" customHeight="1">
      <c r="A3" s="690" t="s">
        <v>4627</v>
      </c>
      <c r="B3" s="690"/>
      <c r="C3" s="690"/>
      <c r="D3" s="690"/>
      <c r="E3" s="690"/>
      <c r="F3" s="690"/>
      <c r="G3" s="690"/>
      <c r="H3" s="690"/>
    </row>
    <row r="4" spans="1:8" ht="21.75" customHeight="1">
      <c r="A4" s="288" t="s">
        <v>4501</v>
      </c>
      <c r="B4" s="287"/>
      <c r="C4" s="287"/>
      <c r="D4" s="287"/>
      <c r="E4" s="287"/>
      <c r="F4" s="287"/>
      <c r="G4" s="698" t="s">
        <v>2447</v>
      </c>
      <c r="H4" s="698" t="s">
        <v>2448</v>
      </c>
    </row>
    <row r="5" spans="1:8" ht="120" customHeight="1">
      <c r="A5" s="289" t="s">
        <v>2449</v>
      </c>
      <c r="B5" s="289" t="s">
        <v>2450</v>
      </c>
      <c r="C5" s="289" t="s">
        <v>2451</v>
      </c>
      <c r="D5" s="289" t="s">
        <v>2452</v>
      </c>
      <c r="E5" s="289" t="s">
        <v>2453</v>
      </c>
      <c r="F5" s="449" t="s">
        <v>2446</v>
      </c>
      <c r="G5" s="698"/>
      <c r="H5" s="698"/>
    </row>
    <row r="6" spans="1:8" ht="39.75" customHeight="1">
      <c r="A6" s="581">
        <v>3</v>
      </c>
      <c r="B6" s="582" t="s">
        <v>22</v>
      </c>
      <c r="C6" s="582" t="s">
        <v>6</v>
      </c>
      <c r="D6" s="581">
        <v>1</v>
      </c>
      <c r="E6" s="581">
        <v>120</v>
      </c>
      <c r="F6" s="583"/>
      <c r="G6" s="584" t="s">
        <v>4521</v>
      </c>
      <c r="H6" s="585"/>
    </row>
    <row r="7" spans="1:8">
      <c r="A7" s="289"/>
      <c r="B7" s="289"/>
      <c r="C7" s="289"/>
      <c r="D7" s="289"/>
      <c r="E7" s="289"/>
      <c r="F7" s="583">
        <v>61602</v>
      </c>
      <c r="G7" s="586" t="s">
        <v>3275</v>
      </c>
      <c r="H7" s="587">
        <v>59124.79</v>
      </c>
    </row>
    <row r="8" spans="1:8" ht="39" customHeight="1">
      <c r="A8" s="581">
        <v>3</v>
      </c>
      <c r="B8" s="582" t="s">
        <v>22</v>
      </c>
      <c r="C8" s="582" t="s">
        <v>6</v>
      </c>
      <c r="D8" s="581">
        <v>1</v>
      </c>
      <c r="E8" s="581">
        <v>120</v>
      </c>
      <c r="F8" s="583"/>
      <c r="G8" s="605" t="s">
        <v>4522</v>
      </c>
      <c r="H8" s="587"/>
    </row>
    <row r="9" spans="1:8">
      <c r="A9" s="289"/>
      <c r="B9" s="289"/>
      <c r="C9" s="289"/>
      <c r="D9" s="289"/>
      <c r="E9" s="289"/>
      <c r="F9" s="583">
        <v>61603</v>
      </c>
      <c r="G9" s="605" t="s">
        <v>3276</v>
      </c>
      <c r="H9" s="587">
        <v>19464.34</v>
      </c>
    </row>
    <row r="10" spans="1:8" ht="33.75" customHeight="1">
      <c r="A10" s="581">
        <v>3</v>
      </c>
      <c r="B10" s="582" t="s">
        <v>22</v>
      </c>
      <c r="C10" s="582" t="s">
        <v>6</v>
      </c>
      <c r="D10" s="581">
        <v>1</v>
      </c>
      <c r="E10" s="581">
        <v>120</v>
      </c>
      <c r="F10" s="583"/>
      <c r="G10" s="588" t="s">
        <v>4523</v>
      </c>
      <c r="H10" s="587"/>
    </row>
    <row r="11" spans="1:8">
      <c r="A11" s="289"/>
      <c r="B11" s="289"/>
      <c r="C11" s="289"/>
      <c r="D11" s="289"/>
      <c r="E11" s="289"/>
      <c r="F11" s="583">
        <v>54302</v>
      </c>
      <c r="G11" s="588" t="s">
        <v>4524</v>
      </c>
      <c r="H11" s="587">
        <v>133168.95000000001</v>
      </c>
    </row>
    <row r="12" spans="1:8" ht="36.75" customHeight="1">
      <c r="A12" s="581">
        <v>3</v>
      </c>
      <c r="B12" s="582" t="s">
        <v>22</v>
      </c>
      <c r="C12" s="582" t="s">
        <v>6</v>
      </c>
      <c r="D12" s="581">
        <v>1</v>
      </c>
      <c r="E12" s="581">
        <v>120</v>
      </c>
      <c r="F12" s="583"/>
      <c r="G12" s="588" t="s">
        <v>4525</v>
      </c>
      <c r="H12" s="587"/>
    </row>
    <row r="13" spans="1:8">
      <c r="A13" s="289"/>
      <c r="B13" s="289"/>
      <c r="C13" s="289"/>
      <c r="D13" s="289"/>
      <c r="E13" s="289"/>
      <c r="F13" s="583">
        <v>61604</v>
      </c>
      <c r="G13" s="588" t="s">
        <v>3277</v>
      </c>
      <c r="H13" s="587">
        <v>12549.51</v>
      </c>
    </row>
    <row r="14" spans="1:8" ht="47.25" customHeight="1">
      <c r="A14" s="581">
        <v>3</v>
      </c>
      <c r="B14" s="582" t="s">
        <v>22</v>
      </c>
      <c r="C14" s="582" t="s">
        <v>6</v>
      </c>
      <c r="D14" s="581">
        <v>1</v>
      </c>
      <c r="E14" s="581">
        <v>120</v>
      </c>
      <c r="F14" s="597"/>
      <c r="G14" s="596" t="s">
        <v>4526</v>
      </c>
      <c r="H14" s="447"/>
    </row>
    <row r="15" spans="1:8">
      <c r="A15" s="427"/>
      <c r="B15" s="427"/>
      <c r="C15" s="427"/>
      <c r="D15" s="427"/>
      <c r="E15" s="427"/>
      <c r="F15" s="597">
        <v>61604</v>
      </c>
      <c r="G15" s="596" t="s">
        <v>3277</v>
      </c>
      <c r="H15" s="589">
        <v>10908.51</v>
      </c>
    </row>
    <row r="16" spans="1:8" ht="36.75" customHeight="1">
      <c r="A16" s="581">
        <v>3</v>
      </c>
      <c r="B16" s="582" t="s">
        <v>22</v>
      </c>
      <c r="C16" s="582" t="s">
        <v>6</v>
      </c>
      <c r="D16" s="581">
        <v>1</v>
      </c>
      <c r="E16" s="581">
        <v>120</v>
      </c>
      <c r="F16" s="597"/>
      <c r="G16" s="596" t="s">
        <v>4527</v>
      </c>
      <c r="H16" s="447"/>
    </row>
    <row r="17" spans="1:10" ht="15" customHeight="1">
      <c r="A17" s="427"/>
      <c r="B17" s="427"/>
      <c r="C17" s="427"/>
      <c r="D17" s="427"/>
      <c r="E17" s="427"/>
      <c r="F17" s="597">
        <v>61601</v>
      </c>
      <c r="G17" s="596" t="s">
        <v>3274</v>
      </c>
      <c r="H17" s="590">
        <v>166747.88</v>
      </c>
    </row>
    <row r="18" spans="1:10" ht="29.25" customHeight="1">
      <c r="A18" s="581">
        <v>3</v>
      </c>
      <c r="B18" s="582" t="s">
        <v>22</v>
      </c>
      <c r="C18" s="582" t="s">
        <v>6</v>
      </c>
      <c r="D18" s="581">
        <v>1</v>
      </c>
      <c r="E18" s="581">
        <v>120</v>
      </c>
      <c r="F18" s="597"/>
      <c r="G18" s="596" t="s">
        <v>4528</v>
      </c>
      <c r="H18" s="590"/>
    </row>
    <row r="19" spans="1:10" ht="13.5" customHeight="1">
      <c r="A19" s="427"/>
      <c r="B19" s="427"/>
      <c r="C19" s="427"/>
      <c r="D19" s="427"/>
      <c r="E19" s="427"/>
      <c r="F19" s="597">
        <v>61601</v>
      </c>
      <c r="G19" s="596" t="s">
        <v>3274</v>
      </c>
      <c r="H19" s="590">
        <v>166355.78</v>
      </c>
    </row>
    <row r="20" spans="1:10">
      <c r="A20" s="718" t="s">
        <v>4635</v>
      </c>
      <c r="B20" s="719"/>
      <c r="C20" s="719"/>
      <c r="D20" s="719"/>
      <c r="E20" s="719"/>
      <c r="F20" s="719"/>
      <c r="G20" s="720"/>
      <c r="H20" s="648">
        <f>SUM(H6:H19)</f>
        <v>568319.76</v>
      </c>
    </row>
    <row r="21" spans="1:10">
      <c r="A21" s="717" t="s">
        <v>4530</v>
      </c>
      <c r="B21" s="717"/>
      <c r="C21" s="717"/>
      <c r="D21" s="717"/>
      <c r="E21" s="717"/>
      <c r="F21" s="717"/>
      <c r="G21" s="717"/>
      <c r="H21" s="648">
        <f>'[3]PROGRAM PROYECTOS FODES LIBRE D'!$P$8</f>
        <v>568319.76</v>
      </c>
    </row>
    <row r="22" spans="1:10">
      <c r="A22" s="713" t="s">
        <v>4531</v>
      </c>
      <c r="B22" s="714"/>
      <c r="C22" s="714"/>
      <c r="D22" s="714"/>
      <c r="E22" s="714"/>
      <c r="F22" s="714"/>
      <c r="G22" s="715"/>
      <c r="H22" s="648">
        <f>'[6]BID FMI Y LIBRE DISPON 2022'!$F$19+'[6]FODES LIB DISP Y FMI'!$D$13</f>
        <v>568319.76</v>
      </c>
    </row>
    <row r="23" spans="1:10">
      <c r="A23" s="713" t="s">
        <v>4532</v>
      </c>
      <c r="B23" s="714"/>
      <c r="C23" s="714"/>
      <c r="D23" s="714"/>
      <c r="E23" s="714"/>
      <c r="F23" s="714"/>
      <c r="G23" s="715"/>
      <c r="H23" s="649">
        <f>'ANEXO 4.3.2. PROYECTOS FMI,BID'!H19</f>
        <v>62753.659999999989</v>
      </c>
    </row>
    <row r="24" spans="1:10">
      <c r="A24" s="713" t="s">
        <v>4502</v>
      </c>
      <c r="B24" s="714"/>
      <c r="C24" s="714"/>
      <c r="D24" s="714"/>
      <c r="E24" s="714"/>
      <c r="F24" s="714"/>
      <c r="G24" s="715"/>
      <c r="H24" s="649">
        <f>'[6]BID FMI Y LIBRE DISPON 2022'!$F$9+'[6]FODES LIB DISP Y FMI'!$D$28</f>
        <v>62753.659999999996</v>
      </c>
    </row>
    <row r="25" spans="1:10">
      <c r="A25" s="713" t="s">
        <v>4636</v>
      </c>
      <c r="B25" s="714"/>
      <c r="C25" s="714"/>
      <c r="D25" s="714"/>
      <c r="E25" s="714"/>
      <c r="F25" s="714"/>
      <c r="G25" s="715"/>
      <c r="H25" s="649">
        <f>'ANEXO 4.3.3 PROYECTOS PRESTAMOS'!H74</f>
        <v>13670892</v>
      </c>
    </row>
    <row r="26" spans="1:10">
      <c r="A26" s="724" t="s">
        <v>4594</v>
      </c>
      <c r="B26" s="725"/>
      <c r="C26" s="725"/>
      <c r="D26" s="725"/>
      <c r="E26" s="725"/>
      <c r="F26" s="725"/>
      <c r="G26" s="726"/>
      <c r="H26" s="649">
        <f>'ANEXO 4.4 DESCUEN X PREST. AMOR'!H10</f>
        <v>534108</v>
      </c>
    </row>
    <row r="27" spans="1:10" ht="15" customHeight="1">
      <c r="A27" s="721" t="s">
        <v>4637</v>
      </c>
      <c r="B27" s="722"/>
      <c r="C27" s="722"/>
      <c r="D27" s="722"/>
      <c r="E27" s="722"/>
      <c r="F27" s="722"/>
      <c r="G27" s="723"/>
      <c r="H27" s="650">
        <f>H20+H23+H25+H26</f>
        <v>14836073.42</v>
      </c>
    </row>
    <row r="28" spans="1:10" ht="18" customHeight="1">
      <c r="A28" s="716" t="s">
        <v>4638</v>
      </c>
      <c r="B28" s="716"/>
      <c r="C28" s="716"/>
      <c r="D28" s="716"/>
      <c r="E28" s="716"/>
      <c r="F28" s="716"/>
      <c r="G28" s="716"/>
      <c r="H28" s="651">
        <f>'[1]PROYECCION DE INGRESOS 2022'!$D$78+'[1]PROYECCION DE INGRESOS 2022'!$D$82+'[1]PROYECCION DE INGRESOS 2022'!$F$84</f>
        <v>14836073.42</v>
      </c>
      <c r="I28" s="610">
        <f>'[6]CREDITO, BID FMI Y LIBRE DIS 22'!$F$36+'[6]DESCUESTOS POR CREDITO CONTRATA'!$F$6+'[6]BID FMI Y LIBRE DISPON 2022'!$F$9+'[6]BID FMI Y LIBRE DISPON 2022'!$F$19+'[6]FODES LIB DISP Y FMI'!$D$13+'[6]FODES LIB DISP Y FMI'!$D$28</f>
        <v>14836073.42</v>
      </c>
      <c r="J28" s="436">
        <f>H28-I28</f>
        <v>0</v>
      </c>
    </row>
    <row r="29" spans="1:10">
      <c r="H29" s="436">
        <f>H27-H28</f>
        <v>0</v>
      </c>
    </row>
  </sheetData>
  <mergeCells count="12">
    <mergeCell ref="A3:H3"/>
    <mergeCell ref="A23:G23"/>
    <mergeCell ref="A24:G24"/>
    <mergeCell ref="A28:G28"/>
    <mergeCell ref="G4:G5"/>
    <mergeCell ref="H4:H5"/>
    <mergeCell ref="A21:G21"/>
    <mergeCell ref="A22:G22"/>
    <mergeCell ref="A20:G20"/>
    <mergeCell ref="A25:G25"/>
    <mergeCell ref="A27:G27"/>
    <mergeCell ref="A26:G26"/>
  </mergeCells>
  <printOptions verticalCentered="1"/>
  <pageMargins left="1.1811023622047245" right="0.9055118110236221" top="0.55118110236220474" bottom="0.78740157480314965" header="0.31496062992125984" footer="0.31496062992125984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3"/>
  <sheetViews>
    <sheetView tabSelected="1" topLeftCell="A7" workbookViewId="0">
      <selection activeCell="F27" sqref="F27"/>
    </sheetView>
  </sheetViews>
  <sheetFormatPr baseColWidth="10" defaultRowHeight="15"/>
  <cols>
    <col min="1" max="1" width="4.140625" customWidth="1"/>
    <col min="2" max="3" width="3.85546875" customWidth="1"/>
    <col min="4" max="4" width="3.42578125" customWidth="1"/>
    <col min="5" max="5" width="4" customWidth="1"/>
    <col min="6" max="6" width="12.140625" customWidth="1"/>
    <col min="7" max="7" width="34.140625" customWidth="1"/>
    <col min="8" max="8" width="16.28515625" customWidth="1"/>
  </cols>
  <sheetData>
    <row r="1" spans="1:8" ht="25.5" customHeight="1">
      <c r="A1" s="285" t="s">
        <v>4534</v>
      </c>
    </row>
    <row r="2" spans="1:8" ht="18" customHeight="1">
      <c r="A2" s="285" t="s">
        <v>4633</v>
      </c>
    </row>
    <row r="3" spans="1:8" ht="20.25" customHeight="1">
      <c r="A3" s="690" t="s">
        <v>4627</v>
      </c>
      <c r="B3" s="690"/>
      <c r="C3" s="690"/>
      <c r="D3" s="690"/>
      <c r="E3" s="690"/>
      <c r="F3" s="690"/>
      <c r="G3" s="690"/>
      <c r="H3" s="690"/>
    </row>
    <row r="4" spans="1:8" ht="24" customHeight="1">
      <c r="A4" s="288" t="s">
        <v>4501</v>
      </c>
      <c r="B4" s="287"/>
      <c r="C4" s="287"/>
      <c r="D4" s="287"/>
      <c r="E4" s="287"/>
      <c r="F4" s="287"/>
      <c r="G4" s="698" t="s">
        <v>2447</v>
      </c>
      <c r="H4" s="698" t="s">
        <v>2448</v>
      </c>
    </row>
    <row r="5" spans="1:8" ht="124.5" customHeight="1">
      <c r="A5" s="289" t="s">
        <v>2449</v>
      </c>
      <c r="B5" s="289" t="s">
        <v>2450</v>
      </c>
      <c r="C5" s="289" t="s">
        <v>2451</v>
      </c>
      <c r="D5" s="289" t="s">
        <v>2452</v>
      </c>
      <c r="E5" s="289" t="s">
        <v>2453</v>
      </c>
      <c r="F5" s="289" t="s">
        <v>2446</v>
      </c>
      <c r="G5" s="698"/>
      <c r="H5" s="698"/>
    </row>
    <row r="6" spans="1:8" ht="20.25" customHeight="1">
      <c r="A6" s="289"/>
      <c r="B6" s="289"/>
      <c r="C6" s="289"/>
      <c r="D6" s="289"/>
      <c r="E6" s="289"/>
      <c r="F6" s="289"/>
      <c r="G6" s="595" t="s">
        <v>4503</v>
      </c>
      <c r="H6" s="580"/>
    </row>
    <row r="7" spans="1:8" ht="20.25" customHeight="1">
      <c r="A7" s="289"/>
      <c r="B7" s="289"/>
      <c r="C7" s="289"/>
      <c r="D7" s="289"/>
      <c r="E7" s="289"/>
      <c r="F7" s="289"/>
      <c r="G7" s="595" t="s">
        <v>4578</v>
      </c>
      <c r="H7" s="580"/>
    </row>
    <row r="8" spans="1:8" ht="49.5" customHeight="1">
      <c r="A8" s="581">
        <v>3</v>
      </c>
      <c r="B8" s="582" t="s">
        <v>792</v>
      </c>
      <c r="C8" s="582" t="s">
        <v>6</v>
      </c>
      <c r="D8" s="581">
        <v>1</v>
      </c>
      <c r="E8" s="581">
        <v>109</v>
      </c>
      <c r="F8" s="583"/>
      <c r="G8" s="596" t="s">
        <v>4579</v>
      </c>
      <c r="H8" s="580"/>
    </row>
    <row r="9" spans="1:8">
      <c r="A9" s="581"/>
      <c r="B9" s="582"/>
      <c r="C9" s="582"/>
      <c r="D9" s="581"/>
      <c r="E9" s="581"/>
      <c r="F9" s="583">
        <v>61105</v>
      </c>
      <c r="G9" s="596" t="s">
        <v>3272</v>
      </c>
      <c r="H9" s="585">
        <v>14269.3</v>
      </c>
    </row>
    <row r="10" spans="1:8" ht="20.25" customHeight="1">
      <c r="A10" s="581"/>
      <c r="B10" s="582"/>
      <c r="C10" s="582"/>
      <c r="D10" s="581"/>
      <c r="E10" s="581"/>
      <c r="F10" s="597"/>
      <c r="G10" s="603" t="s">
        <v>4504</v>
      </c>
      <c r="H10" s="598"/>
    </row>
    <row r="11" spans="1:8" ht="35.25" customHeight="1">
      <c r="A11" s="581">
        <v>3</v>
      </c>
      <c r="B11" s="582" t="s">
        <v>792</v>
      </c>
      <c r="C11" s="582" t="s">
        <v>4505</v>
      </c>
      <c r="D11" s="581">
        <v>1</v>
      </c>
      <c r="E11" s="581">
        <v>109</v>
      </c>
      <c r="F11" s="597"/>
      <c r="G11" s="596" t="s">
        <v>4533</v>
      </c>
      <c r="H11" s="598"/>
    </row>
    <row r="12" spans="1:8" ht="26.25" customHeight="1">
      <c r="A12" s="581"/>
      <c r="B12" s="582"/>
      <c r="C12" s="582"/>
      <c r="D12" s="581"/>
      <c r="E12" s="581"/>
      <c r="F12" s="597">
        <v>61699</v>
      </c>
      <c r="G12" s="596" t="s">
        <v>4506</v>
      </c>
      <c r="H12" s="598">
        <v>21579.21</v>
      </c>
    </row>
    <row r="13" spans="1:8" ht="43.5" customHeight="1">
      <c r="A13" s="581">
        <v>3</v>
      </c>
      <c r="B13" s="582" t="s">
        <v>792</v>
      </c>
      <c r="C13" s="582" t="s">
        <v>4505</v>
      </c>
      <c r="D13" s="581">
        <v>1</v>
      </c>
      <c r="E13" s="581">
        <v>109</v>
      </c>
      <c r="F13" s="597"/>
      <c r="G13" s="596" t="s">
        <v>4507</v>
      </c>
      <c r="H13" s="598"/>
    </row>
    <row r="14" spans="1:8" ht="25.5" customHeight="1">
      <c r="A14" s="581"/>
      <c r="B14" s="582"/>
      <c r="C14" s="582"/>
      <c r="D14" s="581"/>
      <c r="E14" s="581"/>
      <c r="F14" s="597">
        <v>61699</v>
      </c>
      <c r="G14" s="596" t="s">
        <v>4506</v>
      </c>
      <c r="H14" s="598">
        <v>17395.48</v>
      </c>
    </row>
    <row r="15" spans="1:8" ht="21.75" customHeight="1">
      <c r="A15" s="581"/>
      <c r="B15" s="582"/>
      <c r="C15" s="582"/>
      <c r="D15" s="581"/>
      <c r="E15" s="581"/>
      <c r="F15" s="597"/>
      <c r="G15" s="604" t="s">
        <v>4508</v>
      </c>
      <c r="H15" s="598"/>
    </row>
    <row r="16" spans="1:8" ht="21.75" customHeight="1">
      <c r="A16" s="581"/>
      <c r="B16" s="582"/>
      <c r="C16" s="582"/>
      <c r="D16" s="581"/>
      <c r="E16" s="581"/>
      <c r="F16" s="583"/>
      <c r="G16" s="604" t="s">
        <v>4509</v>
      </c>
      <c r="H16" s="590"/>
    </row>
    <row r="17" spans="1:8" ht="39" customHeight="1">
      <c r="A17" s="581">
        <v>3</v>
      </c>
      <c r="B17" s="582" t="s">
        <v>796</v>
      </c>
      <c r="C17" s="582" t="s">
        <v>6</v>
      </c>
      <c r="D17" s="581">
        <v>1</v>
      </c>
      <c r="E17" s="581">
        <v>109</v>
      </c>
      <c r="F17" s="597"/>
      <c r="G17" s="596" t="s">
        <v>4510</v>
      </c>
      <c r="H17" s="598"/>
    </row>
    <row r="18" spans="1:8" ht="24.75" customHeight="1">
      <c r="A18" s="581"/>
      <c r="B18" s="582"/>
      <c r="C18" s="582"/>
      <c r="D18" s="581"/>
      <c r="E18" s="581"/>
      <c r="F18" s="597">
        <v>61601</v>
      </c>
      <c r="G18" s="596" t="s">
        <v>3274</v>
      </c>
      <c r="H18" s="590">
        <v>9509.67</v>
      </c>
    </row>
    <row r="19" spans="1:8" ht="18.75" customHeight="1">
      <c r="A19" s="728" t="s">
        <v>4634</v>
      </c>
      <c r="B19" s="729"/>
      <c r="C19" s="729"/>
      <c r="D19" s="729"/>
      <c r="E19" s="729"/>
      <c r="F19" s="729"/>
      <c r="G19" s="730"/>
      <c r="H19" s="594">
        <f>SUM(H6:H18)</f>
        <v>62753.659999999989</v>
      </c>
    </row>
    <row r="20" spans="1:8" ht="18.75" customHeight="1">
      <c r="A20" s="731" t="s">
        <v>4529</v>
      </c>
      <c r="B20" s="732"/>
      <c r="C20" s="732"/>
      <c r="D20" s="732"/>
      <c r="E20" s="732"/>
      <c r="F20" s="732"/>
      <c r="G20" s="733"/>
      <c r="H20" s="630">
        <f>'[6]BID FMI Y LIBRE DISPON 2022'!$F$9+'[6]FODES LIB DISP Y FMI'!$D$28</f>
        <v>62753.659999999996</v>
      </c>
    </row>
    <row r="21" spans="1:8" ht="18.75" customHeight="1">
      <c r="A21" s="727" t="s">
        <v>4511</v>
      </c>
      <c r="B21" s="727"/>
      <c r="C21" s="727"/>
      <c r="D21" s="727"/>
      <c r="E21" s="727"/>
      <c r="F21" s="727"/>
      <c r="G21" s="727"/>
      <c r="H21" s="291">
        <f>'[1]PROYECCION DE INGRESOS 2022'!$D$82</f>
        <v>62753.659999999996</v>
      </c>
    </row>
    <row r="22" spans="1:8" ht="18.75" customHeight="1">
      <c r="A22" s="734" t="s">
        <v>4586</v>
      </c>
      <c r="B22" s="734"/>
      <c r="C22" s="734"/>
      <c r="D22" s="734"/>
      <c r="E22" s="734"/>
      <c r="F22" s="734"/>
      <c r="G22" s="734"/>
      <c r="H22" s="291">
        <f>'[7]DISPONIBILIDAD 2021'!$H$160</f>
        <v>62753.659999999989</v>
      </c>
    </row>
    <row r="23" spans="1:8" ht="18.75" customHeight="1">
      <c r="A23" s="727" t="s">
        <v>4593</v>
      </c>
      <c r="B23" s="727"/>
      <c r="C23" s="727"/>
      <c r="D23" s="727"/>
      <c r="E23" s="727"/>
      <c r="F23" s="727"/>
      <c r="G23" s="727"/>
      <c r="H23" s="291">
        <f>'[3]PROGRAM FMI Y BID'!$P$6</f>
        <v>62753.659999999989</v>
      </c>
    </row>
  </sheetData>
  <mergeCells count="8">
    <mergeCell ref="A3:H3"/>
    <mergeCell ref="A23:G23"/>
    <mergeCell ref="G4:G5"/>
    <mergeCell ref="H4:H5"/>
    <mergeCell ref="A19:G19"/>
    <mergeCell ref="A20:G20"/>
    <mergeCell ref="A21:G21"/>
    <mergeCell ref="A22:G22"/>
  </mergeCells>
  <printOptions verticalCentered="1"/>
  <pageMargins left="1.1811023622047245" right="0.9055118110236221" top="0.74803149606299213" bottom="0.94488188976377963" header="0.31496062992125984" footer="0.31496062992125984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79"/>
  <sheetViews>
    <sheetView topLeftCell="A67" workbookViewId="0">
      <selection activeCell="G15" sqref="G15"/>
    </sheetView>
  </sheetViews>
  <sheetFormatPr baseColWidth="10" defaultRowHeight="15"/>
  <cols>
    <col min="1" max="1" width="3" customWidth="1"/>
    <col min="2" max="3" width="3.28515625" customWidth="1"/>
    <col min="4" max="4" width="3.140625" customWidth="1"/>
    <col min="5" max="5" width="4.5703125" customWidth="1"/>
    <col min="6" max="6" width="13.140625" customWidth="1"/>
    <col min="7" max="7" width="35.85546875" customWidth="1"/>
    <col min="8" max="8" width="15.5703125" customWidth="1"/>
    <col min="9" max="9" width="14.140625" customWidth="1"/>
  </cols>
  <sheetData>
    <row r="1" spans="1:8" ht="22.5" customHeight="1">
      <c r="A1" s="285" t="s">
        <v>4535</v>
      </c>
    </row>
    <row r="2" spans="1:8" ht="21" customHeight="1">
      <c r="A2" s="285" t="s">
        <v>4631</v>
      </c>
      <c r="B2" s="285"/>
      <c r="C2" s="285"/>
      <c r="D2" s="285"/>
      <c r="E2" s="285"/>
      <c r="F2" s="285"/>
      <c r="G2" s="285"/>
      <c r="H2" s="285"/>
    </row>
    <row r="3" spans="1:8" ht="21" customHeight="1">
      <c r="A3" s="690" t="s">
        <v>4627</v>
      </c>
      <c r="B3" s="690"/>
      <c r="C3" s="690"/>
      <c r="D3" s="690"/>
      <c r="E3" s="690"/>
      <c r="F3" s="690"/>
      <c r="G3" s="690"/>
      <c r="H3" s="690"/>
    </row>
    <row r="4" spans="1:8" ht="29.25" customHeight="1">
      <c r="A4" s="288" t="s">
        <v>4501</v>
      </c>
      <c r="B4" s="287"/>
      <c r="C4" s="287"/>
      <c r="D4" s="287"/>
      <c r="E4" s="287"/>
      <c r="F4" s="287"/>
      <c r="G4" s="698" t="s">
        <v>2447</v>
      </c>
      <c r="H4" s="698" t="s">
        <v>2448</v>
      </c>
    </row>
    <row r="5" spans="1:8" ht="127.5" customHeight="1">
      <c r="A5" s="289" t="s">
        <v>2449</v>
      </c>
      <c r="B5" s="289" t="s">
        <v>2450</v>
      </c>
      <c r="C5" s="289" t="s">
        <v>2451</v>
      </c>
      <c r="D5" s="289" t="s">
        <v>2452</v>
      </c>
      <c r="E5" s="289" t="s">
        <v>2453</v>
      </c>
      <c r="F5" s="289" t="s">
        <v>2446</v>
      </c>
      <c r="G5" s="698"/>
      <c r="H5" s="698"/>
    </row>
    <row r="6" spans="1:8" ht="32.25" customHeight="1">
      <c r="A6" s="581">
        <v>3</v>
      </c>
      <c r="B6" s="582" t="s">
        <v>22</v>
      </c>
      <c r="C6" s="582" t="s">
        <v>13</v>
      </c>
      <c r="D6" s="581">
        <v>4</v>
      </c>
      <c r="E6" s="582" t="s">
        <v>46</v>
      </c>
      <c r="F6" s="583"/>
      <c r="G6" s="584" t="s">
        <v>4536</v>
      </c>
      <c r="H6" s="585"/>
    </row>
    <row r="7" spans="1:8" ht="21" customHeight="1">
      <c r="A7" s="289"/>
      <c r="B7" s="289"/>
      <c r="C7" s="289"/>
      <c r="D7" s="289"/>
      <c r="E7" s="289"/>
      <c r="F7" s="606">
        <v>61599</v>
      </c>
      <c r="G7" s="586" t="s">
        <v>3273</v>
      </c>
      <c r="H7" s="587">
        <v>326815.5</v>
      </c>
    </row>
    <row r="8" spans="1:8" ht="35.25" customHeight="1">
      <c r="A8" s="581">
        <v>3</v>
      </c>
      <c r="B8" s="582" t="s">
        <v>22</v>
      </c>
      <c r="C8" s="582" t="s">
        <v>13</v>
      </c>
      <c r="D8" s="581">
        <v>4</v>
      </c>
      <c r="E8" s="582" t="s">
        <v>46</v>
      </c>
      <c r="F8" s="583"/>
      <c r="G8" s="584" t="s">
        <v>4537</v>
      </c>
      <c r="H8" s="587"/>
    </row>
    <row r="9" spans="1:8" ht="20.25" customHeight="1">
      <c r="A9" s="289"/>
      <c r="B9" s="289"/>
      <c r="C9" s="289"/>
      <c r="D9" s="289"/>
      <c r="E9" s="289"/>
      <c r="F9" s="583">
        <v>61608</v>
      </c>
      <c r="G9" s="586" t="s">
        <v>4537</v>
      </c>
      <c r="H9" s="587">
        <v>326815.5</v>
      </c>
    </row>
    <row r="10" spans="1:8" ht="34.5" customHeight="1">
      <c r="A10" s="581">
        <v>3</v>
      </c>
      <c r="B10" s="582" t="s">
        <v>22</v>
      </c>
      <c r="C10" s="582" t="s">
        <v>13</v>
      </c>
      <c r="D10" s="581">
        <v>4</v>
      </c>
      <c r="E10" s="582" t="s">
        <v>46</v>
      </c>
      <c r="F10" s="583"/>
      <c r="G10" s="584" t="s">
        <v>4538</v>
      </c>
      <c r="H10" s="587"/>
    </row>
    <row r="11" spans="1:8" ht="21" customHeight="1">
      <c r="A11" s="289"/>
      <c r="B11" s="289"/>
      <c r="C11" s="289"/>
      <c r="D11" s="289"/>
      <c r="E11" s="289"/>
      <c r="F11" s="583">
        <v>61603</v>
      </c>
      <c r="G11" s="586" t="s">
        <v>3276</v>
      </c>
      <c r="H11" s="587">
        <v>1000000</v>
      </c>
    </row>
    <row r="12" spans="1:8" ht="45.75" customHeight="1">
      <c r="A12" s="581">
        <v>3</v>
      </c>
      <c r="B12" s="582" t="s">
        <v>22</v>
      </c>
      <c r="C12" s="582" t="s">
        <v>13</v>
      </c>
      <c r="D12" s="581">
        <v>4</v>
      </c>
      <c r="E12" s="582" t="s">
        <v>46</v>
      </c>
      <c r="F12" s="583"/>
      <c r="G12" s="584" t="s">
        <v>4572</v>
      </c>
      <c r="H12" s="587"/>
    </row>
    <row r="13" spans="1:8" ht="20.25" customHeight="1">
      <c r="A13" s="289"/>
      <c r="B13" s="289"/>
      <c r="C13" s="289"/>
      <c r="D13" s="289"/>
      <c r="E13" s="289"/>
      <c r="F13" s="583">
        <v>61606</v>
      </c>
      <c r="G13" s="584" t="s">
        <v>3278</v>
      </c>
      <c r="H13" s="587">
        <v>1745000</v>
      </c>
    </row>
    <row r="14" spans="1:8" ht="33.75">
      <c r="A14" s="581">
        <v>3</v>
      </c>
      <c r="B14" s="582" t="s">
        <v>22</v>
      </c>
      <c r="C14" s="582" t="s">
        <v>13</v>
      </c>
      <c r="D14" s="581">
        <v>4</v>
      </c>
      <c r="E14" s="582" t="s">
        <v>46</v>
      </c>
      <c r="F14" s="427"/>
      <c r="G14" s="588" t="s">
        <v>4539</v>
      </c>
      <c r="H14" s="447"/>
    </row>
    <row r="15" spans="1:8" ht="18.75" customHeight="1">
      <c r="A15" s="427"/>
      <c r="B15" s="427"/>
      <c r="C15" s="427"/>
      <c r="D15" s="427"/>
      <c r="E15" s="427"/>
      <c r="F15" s="583">
        <v>61105</v>
      </c>
      <c r="G15" s="588" t="s">
        <v>3272</v>
      </c>
      <c r="H15" s="589">
        <v>739000</v>
      </c>
    </row>
    <row r="16" spans="1:8" ht="36" customHeight="1">
      <c r="A16" s="581">
        <v>3</v>
      </c>
      <c r="B16" s="582" t="s">
        <v>22</v>
      </c>
      <c r="C16" s="582" t="s">
        <v>13</v>
      </c>
      <c r="D16" s="581">
        <v>4</v>
      </c>
      <c r="E16" s="582" t="s">
        <v>46</v>
      </c>
      <c r="F16" s="583"/>
      <c r="G16" s="588" t="s">
        <v>4544</v>
      </c>
      <c r="H16" s="447"/>
    </row>
    <row r="17" spans="1:8" ht="18.75" customHeight="1">
      <c r="A17" s="427"/>
      <c r="B17" s="427"/>
      <c r="C17" s="427"/>
      <c r="D17" s="427"/>
      <c r="E17" s="427"/>
      <c r="F17" s="583">
        <v>61105</v>
      </c>
      <c r="G17" s="588" t="s">
        <v>3272</v>
      </c>
      <c r="H17" s="590">
        <v>58000</v>
      </c>
    </row>
    <row r="18" spans="1:8" ht="39" customHeight="1">
      <c r="A18" s="581">
        <v>3</v>
      </c>
      <c r="B18" s="582" t="s">
        <v>22</v>
      </c>
      <c r="C18" s="582" t="s">
        <v>13</v>
      </c>
      <c r="D18" s="581">
        <v>4</v>
      </c>
      <c r="E18" s="582" t="s">
        <v>46</v>
      </c>
      <c r="F18" s="583"/>
      <c r="G18" s="588" t="s">
        <v>4545</v>
      </c>
      <c r="H18" s="590"/>
    </row>
    <row r="19" spans="1:8" ht="19.5" customHeight="1">
      <c r="A19" s="427"/>
      <c r="B19" s="427"/>
      <c r="C19" s="427"/>
      <c r="D19" s="427"/>
      <c r="E19" s="427"/>
      <c r="F19" s="583">
        <v>61105</v>
      </c>
      <c r="G19" s="588" t="s">
        <v>3272</v>
      </c>
      <c r="H19" s="590">
        <v>272200</v>
      </c>
    </row>
    <row r="20" spans="1:8" ht="40.5" customHeight="1">
      <c r="A20" s="581">
        <v>3</v>
      </c>
      <c r="B20" s="582" t="s">
        <v>22</v>
      </c>
      <c r="C20" s="582" t="s">
        <v>13</v>
      </c>
      <c r="D20" s="581">
        <v>4</v>
      </c>
      <c r="E20" s="582" t="s">
        <v>46</v>
      </c>
      <c r="F20" s="583"/>
      <c r="G20" s="588" t="s">
        <v>4546</v>
      </c>
      <c r="H20" s="590"/>
    </row>
    <row r="21" spans="1:8">
      <c r="A21" s="427"/>
      <c r="B21" s="427"/>
      <c r="C21" s="427"/>
      <c r="D21" s="427"/>
      <c r="E21" s="427"/>
      <c r="F21" s="583">
        <v>61601</v>
      </c>
      <c r="G21" s="588" t="s">
        <v>3274</v>
      </c>
      <c r="H21" s="590">
        <v>350000</v>
      </c>
    </row>
    <row r="22" spans="1:8" ht="33.75" customHeight="1">
      <c r="A22" s="581">
        <v>3</v>
      </c>
      <c r="B22" s="582" t="s">
        <v>22</v>
      </c>
      <c r="C22" s="582" t="s">
        <v>13</v>
      </c>
      <c r="D22" s="581">
        <v>4</v>
      </c>
      <c r="E22" s="582" t="s">
        <v>46</v>
      </c>
      <c r="F22" s="583"/>
      <c r="G22" s="588" t="s">
        <v>4547</v>
      </c>
      <c r="H22" s="590"/>
    </row>
    <row r="23" spans="1:8" ht="20.25" customHeight="1">
      <c r="A23" s="427"/>
      <c r="B23" s="427"/>
      <c r="C23" s="427"/>
      <c r="D23" s="427"/>
      <c r="E23" s="427"/>
      <c r="F23" s="583">
        <v>61606</v>
      </c>
      <c r="G23" s="588" t="s">
        <v>3278</v>
      </c>
      <c r="H23" s="590">
        <v>58400</v>
      </c>
    </row>
    <row r="24" spans="1:8" ht="38.25" customHeight="1">
      <c r="A24" s="581">
        <v>3</v>
      </c>
      <c r="B24" s="582" t="s">
        <v>22</v>
      </c>
      <c r="C24" s="582" t="s">
        <v>13</v>
      </c>
      <c r="D24" s="581">
        <v>4</v>
      </c>
      <c r="E24" s="582" t="s">
        <v>46</v>
      </c>
      <c r="F24" s="583"/>
      <c r="G24" s="588" t="s">
        <v>4548</v>
      </c>
      <c r="H24" s="590"/>
    </row>
    <row r="25" spans="1:8" ht="18.75" customHeight="1">
      <c r="A25" s="427"/>
      <c r="B25" s="427"/>
      <c r="C25" s="427"/>
      <c r="D25" s="427"/>
      <c r="E25" s="427"/>
      <c r="F25" s="583">
        <v>61102</v>
      </c>
      <c r="G25" s="588" t="s">
        <v>3271</v>
      </c>
      <c r="H25" s="590">
        <v>110000</v>
      </c>
    </row>
    <row r="26" spans="1:8" ht="36.75" customHeight="1">
      <c r="A26" s="581">
        <v>3</v>
      </c>
      <c r="B26" s="582" t="s">
        <v>22</v>
      </c>
      <c r="C26" s="582" t="s">
        <v>13</v>
      </c>
      <c r="D26" s="581">
        <v>4</v>
      </c>
      <c r="E26" s="582" t="s">
        <v>46</v>
      </c>
      <c r="F26" s="583"/>
      <c r="G26" s="588" t="s">
        <v>4549</v>
      </c>
      <c r="H26" s="590"/>
    </row>
    <row r="27" spans="1:8" ht="18.75" customHeight="1">
      <c r="A27" s="427"/>
      <c r="B27" s="427"/>
      <c r="C27" s="427"/>
      <c r="D27" s="427"/>
      <c r="E27" s="427"/>
      <c r="F27" s="583">
        <v>61602</v>
      </c>
      <c r="G27" s="588" t="s">
        <v>3275</v>
      </c>
      <c r="H27" s="590">
        <v>3500000</v>
      </c>
    </row>
    <row r="28" spans="1:8" ht="30.75" customHeight="1">
      <c r="A28" s="581">
        <v>3</v>
      </c>
      <c r="B28" s="582" t="s">
        <v>22</v>
      </c>
      <c r="C28" s="582" t="s">
        <v>13</v>
      </c>
      <c r="D28" s="581">
        <v>4</v>
      </c>
      <c r="E28" s="582" t="s">
        <v>46</v>
      </c>
      <c r="F28" s="583"/>
      <c r="G28" s="588" t="s">
        <v>4550</v>
      </c>
      <c r="H28" s="590"/>
    </row>
    <row r="29" spans="1:8" ht="16.5" customHeight="1">
      <c r="A29" s="427"/>
      <c r="B29" s="427"/>
      <c r="C29" s="427"/>
      <c r="D29" s="427"/>
      <c r="E29" s="427"/>
      <c r="F29" s="583">
        <v>61603</v>
      </c>
      <c r="G29" s="588" t="s">
        <v>3276</v>
      </c>
      <c r="H29" s="590">
        <v>58000</v>
      </c>
    </row>
    <row r="30" spans="1:8" ht="36.75" customHeight="1">
      <c r="A30" s="581">
        <v>3</v>
      </c>
      <c r="B30" s="582" t="s">
        <v>22</v>
      </c>
      <c r="C30" s="582" t="s">
        <v>13</v>
      </c>
      <c r="D30" s="581">
        <v>4</v>
      </c>
      <c r="E30" s="582" t="s">
        <v>46</v>
      </c>
      <c r="F30" s="607"/>
      <c r="G30" s="588" t="s">
        <v>4551</v>
      </c>
      <c r="H30" s="590"/>
    </row>
    <row r="31" spans="1:8">
      <c r="A31" s="427"/>
      <c r="B31" s="427"/>
      <c r="C31" s="427"/>
      <c r="D31" s="427"/>
      <c r="E31" s="427"/>
      <c r="F31" s="606">
        <v>61699</v>
      </c>
      <c r="G31" s="605" t="s">
        <v>4506</v>
      </c>
      <c r="H31" s="590">
        <v>37100</v>
      </c>
    </row>
    <row r="32" spans="1:8" ht="51" customHeight="1">
      <c r="A32" s="581">
        <v>3</v>
      </c>
      <c r="B32" s="582" t="s">
        <v>22</v>
      </c>
      <c r="C32" s="582" t="s">
        <v>13</v>
      </c>
      <c r="D32" s="581">
        <v>4</v>
      </c>
      <c r="E32" s="582" t="s">
        <v>46</v>
      </c>
      <c r="F32" s="606"/>
      <c r="G32" s="605" t="s">
        <v>4552</v>
      </c>
      <c r="H32" s="590"/>
    </row>
    <row r="33" spans="1:8">
      <c r="A33" s="427"/>
      <c r="B33" s="427"/>
      <c r="C33" s="427"/>
      <c r="D33" s="427"/>
      <c r="E33" s="427"/>
      <c r="F33" s="606">
        <v>61601</v>
      </c>
      <c r="G33" s="605" t="s">
        <v>3274</v>
      </c>
      <c r="H33" s="590">
        <v>87500</v>
      </c>
    </row>
    <row r="34" spans="1:8" ht="54" customHeight="1">
      <c r="A34" s="581">
        <v>3</v>
      </c>
      <c r="B34" s="582" t="s">
        <v>22</v>
      </c>
      <c r="C34" s="582" t="s">
        <v>13</v>
      </c>
      <c r="D34" s="581">
        <v>4</v>
      </c>
      <c r="E34" s="582" t="s">
        <v>46</v>
      </c>
      <c r="F34" s="583"/>
      <c r="G34" s="605" t="s">
        <v>4553</v>
      </c>
      <c r="H34" s="590"/>
    </row>
    <row r="35" spans="1:8">
      <c r="A35" s="427"/>
      <c r="B35" s="427"/>
      <c r="C35" s="427"/>
      <c r="D35" s="427"/>
      <c r="E35" s="427"/>
      <c r="F35" s="606">
        <v>61499</v>
      </c>
      <c r="G35" s="605" t="s">
        <v>4571</v>
      </c>
      <c r="H35" s="590">
        <v>58000</v>
      </c>
    </row>
    <row r="36" spans="1:8" ht="40.5" customHeight="1">
      <c r="A36" s="581">
        <v>3</v>
      </c>
      <c r="B36" s="582" t="s">
        <v>22</v>
      </c>
      <c r="C36" s="582" t="s">
        <v>13</v>
      </c>
      <c r="D36" s="581">
        <v>4</v>
      </c>
      <c r="E36" s="582" t="s">
        <v>46</v>
      </c>
      <c r="F36" s="583"/>
      <c r="G36" s="605" t="s">
        <v>4554</v>
      </c>
      <c r="H36" s="590"/>
    </row>
    <row r="37" spans="1:8">
      <c r="A37" s="427"/>
      <c r="B37" s="427"/>
      <c r="C37" s="427"/>
      <c r="D37" s="427"/>
      <c r="E37" s="427"/>
      <c r="F37" s="583">
        <v>61604</v>
      </c>
      <c r="G37" s="591" t="s">
        <v>3277</v>
      </c>
      <c r="H37" s="590">
        <v>58000</v>
      </c>
    </row>
    <row r="38" spans="1:8" ht="39" customHeight="1">
      <c r="A38" s="581">
        <v>3</v>
      </c>
      <c r="B38" s="582" t="s">
        <v>22</v>
      </c>
      <c r="C38" s="582" t="s">
        <v>13</v>
      </c>
      <c r="D38" s="581">
        <v>4</v>
      </c>
      <c r="E38" s="582" t="s">
        <v>46</v>
      </c>
      <c r="F38" s="583"/>
      <c r="G38" s="588" t="s">
        <v>4555</v>
      </c>
      <c r="H38" s="590"/>
    </row>
    <row r="39" spans="1:8" ht="18.75" customHeight="1">
      <c r="A39" s="427"/>
      <c r="B39" s="427"/>
      <c r="C39" s="427"/>
      <c r="D39" s="427"/>
      <c r="E39" s="427"/>
      <c r="F39" s="583">
        <v>56305</v>
      </c>
      <c r="G39" s="588" t="s">
        <v>3269</v>
      </c>
      <c r="H39" s="590">
        <v>112000</v>
      </c>
    </row>
    <row r="40" spans="1:8" ht="57" customHeight="1">
      <c r="A40" s="581">
        <v>3</v>
      </c>
      <c r="B40" s="582" t="s">
        <v>22</v>
      </c>
      <c r="C40" s="582" t="s">
        <v>13</v>
      </c>
      <c r="D40" s="581">
        <v>4</v>
      </c>
      <c r="E40" s="582" t="s">
        <v>46</v>
      </c>
      <c r="F40" s="583"/>
      <c r="G40" s="588" t="s">
        <v>4573</v>
      </c>
      <c r="H40" s="590"/>
    </row>
    <row r="41" spans="1:8" ht="18.75" customHeight="1">
      <c r="A41" s="427"/>
      <c r="B41" s="427"/>
      <c r="C41" s="427"/>
      <c r="D41" s="427"/>
      <c r="E41" s="427"/>
      <c r="F41" s="583">
        <v>61699</v>
      </c>
      <c r="G41" s="588" t="s">
        <v>4506</v>
      </c>
      <c r="H41" s="590">
        <v>450559</v>
      </c>
    </row>
    <row r="42" spans="1:8" ht="35.25" customHeight="1">
      <c r="A42" s="581">
        <v>3</v>
      </c>
      <c r="B42" s="582" t="s">
        <v>22</v>
      </c>
      <c r="C42" s="582" t="s">
        <v>13</v>
      </c>
      <c r="D42" s="581">
        <v>4</v>
      </c>
      <c r="E42" s="582" t="s">
        <v>46</v>
      </c>
      <c r="F42" s="583"/>
      <c r="G42" s="588" t="s">
        <v>4556</v>
      </c>
      <c r="H42" s="590"/>
    </row>
    <row r="43" spans="1:8" ht="20.25" customHeight="1">
      <c r="A43" s="427"/>
      <c r="B43" s="427"/>
      <c r="C43" s="427"/>
      <c r="D43" s="427"/>
      <c r="E43" s="427"/>
      <c r="F43" s="583">
        <v>61699</v>
      </c>
      <c r="G43" s="588" t="s">
        <v>4506</v>
      </c>
      <c r="H43" s="590">
        <v>12500</v>
      </c>
    </row>
    <row r="44" spans="1:8" ht="42.75" customHeight="1">
      <c r="A44" s="581">
        <v>3</v>
      </c>
      <c r="B44" s="582" t="s">
        <v>22</v>
      </c>
      <c r="C44" s="582" t="s">
        <v>13</v>
      </c>
      <c r="D44" s="581">
        <v>4</v>
      </c>
      <c r="E44" s="582" t="s">
        <v>46</v>
      </c>
      <c r="F44" s="583"/>
      <c r="G44" s="588" t="s">
        <v>4557</v>
      </c>
      <c r="H44" s="590"/>
    </row>
    <row r="45" spans="1:8" ht="18.75" customHeight="1">
      <c r="A45" s="427"/>
      <c r="B45" s="427"/>
      <c r="C45" s="427"/>
      <c r="D45" s="427"/>
      <c r="E45" s="427"/>
      <c r="F45" s="583">
        <v>61603</v>
      </c>
      <c r="G45" s="588" t="s">
        <v>3276</v>
      </c>
      <c r="H45" s="590">
        <v>20000</v>
      </c>
    </row>
    <row r="46" spans="1:8" ht="39" customHeight="1">
      <c r="A46" s="581">
        <v>3</v>
      </c>
      <c r="B46" s="582" t="s">
        <v>22</v>
      </c>
      <c r="C46" s="582" t="s">
        <v>13</v>
      </c>
      <c r="D46" s="581">
        <v>4</v>
      </c>
      <c r="E46" s="582" t="s">
        <v>46</v>
      </c>
      <c r="F46" s="583"/>
      <c r="G46" s="588" t="s">
        <v>4558</v>
      </c>
      <c r="H46" s="590"/>
    </row>
    <row r="47" spans="1:8">
      <c r="A47" s="427"/>
      <c r="B47" s="427"/>
      <c r="C47" s="427"/>
      <c r="D47" s="427"/>
      <c r="E47" s="427"/>
      <c r="F47" s="583">
        <v>54314</v>
      </c>
      <c r="G47" s="588" t="s">
        <v>2488</v>
      </c>
      <c r="H47" s="590">
        <v>80000</v>
      </c>
    </row>
    <row r="48" spans="1:8" ht="33.75">
      <c r="A48" s="581">
        <v>3</v>
      </c>
      <c r="B48" s="582" t="s">
        <v>22</v>
      </c>
      <c r="C48" s="582" t="s">
        <v>13</v>
      </c>
      <c r="D48" s="581">
        <v>4</v>
      </c>
      <c r="E48" s="582" t="s">
        <v>46</v>
      </c>
      <c r="F48" s="583"/>
      <c r="G48" s="588" t="s">
        <v>4574</v>
      </c>
      <c r="H48" s="590"/>
    </row>
    <row r="49" spans="1:8" ht="17.25" customHeight="1">
      <c r="A49" s="427"/>
      <c r="B49" s="427"/>
      <c r="C49" s="427"/>
      <c r="D49" s="427"/>
      <c r="E49" s="427"/>
      <c r="F49" s="583">
        <v>54101</v>
      </c>
      <c r="G49" s="588" t="s">
        <v>2508</v>
      </c>
      <c r="H49" s="590">
        <v>48000</v>
      </c>
    </row>
    <row r="50" spans="1:8" ht="39.75" customHeight="1">
      <c r="A50" s="581">
        <v>3</v>
      </c>
      <c r="B50" s="582" t="s">
        <v>22</v>
      </c>
      <c r="C50" s="582" t="s">
        <v>13</v>
      </c>
      <c r="D50" s="581">
        <v>4</v>
      </c>
      <c r="E50" s="582" t="s">
        <v>46</v>
      </c>
      <c r="F50" s="583"/>
      <c r="G50" s="588" t="s">
        <v>4559</v>
      </c>
      <c r="H50" s="590"/>
    </row>
    <row r="51" spans="1:8">
      <c r="A51" s="427"/>
      <c r="B51" s="427"/>
      <c r="C51" s="427"/>
      <c r="D51" s="427"/>
      <c r="E51" s="427"/>
      <c r="F51" s="583">
        <v>54110</v>
      </c>
      <c r="G51" s="588" t="s">
        <v>97</v>
      </c>
      <c r="H51" s="590">
        <v>10000</v>
      </c>
    </row>
    <row r="52" spans="1:8" ht="33.75">
      <c r="A52" s="581">
        <v>3</v>
      </c>
      <c r="B52" s="582" t="s">
        <v>22</v>
      </c>
      <c r="C52" s="582" t="s">
        <v>13</v>
      </c>
      <c r="D52" s="581">
        <v>4</v>
      </c>
      <c r="E52" s="582" t="s">
        <v>46</v>
      </c>
      <c r="F52" s="583"/>
      <c r="G52" s="588" t="s">
        <v>4560</v>
      </c>
      <c r="H52" s="590"/>
    </row>
    <row r="53" spans="1:8">
      <c r="A53" s="427"/>
      <c r="B53" s="427"/>
      <c r="C53" s="427"/>
      <c r="D53" s="427"/>
      <c r="E53" s="427"/>
      <c r="F53" s="583">
        <v>61606</v>
      </c>
      <c r="G53" s="588" t="s">
        <v>3278</v>
      </c>
      <c r="H53" s="590">
        <v>330000</v>
      </c>
    </row>
    <row r="54" spans="1:8" ht="41.25" customHeight="1">
      <c r="A54" s="581">
        <v>3</v>
      </c>
      <c r="B54" s="582" t="s">
        <v>22</v>
      </c>
      <c r="C54" s="582" t="s">
        <v>13</v>
      </c>
      <c r="D54" s="581">
        <v>4</v>
      </c>
      <c r="E54" s="582" t="s">
        <v>46</v>
      </c>
      <c r="F54" s="583"/>
      <c r="G54" s="588" t="s">
        <v>4561</v>
      </c>
      <c r="H54" s="590"/>
    </row>
    <row r="55" spans="1:8">
      <c r="A55" s="427"/>
      <c r="B55" s="427"/>
      <c r="C55" s="427"/>
      <c r="D55" s="427"/>
      <c r="E55" s="427"/>
      <c r="F55" s="583">
        <v>61601</v>
      </c>
      <c r="G55" s="588" t="s">
        <v>3274</v>
      </c>
      <c r="H55" s="590">
        <v>550000</v>
      </c>
    </row>
    <row r="56" spans="1:8" ht="36" customHeight="1">
      <c r="A56" s="581">
        <v>3</v>
      </c>
      <c r="B56" s="582" t="s">
        <v>22</v>
      </c>
      <c r="C56" s="582" t="s">
        <v>13</v>
      </c>
      <c r="D56" s="581">
        <v>4</v>
      </c>
      <c r="E56" s="582" t="s">
        <v>46</v>
      </c>
      <c r="F56" s="583"/>
      <c r="G56" s="588" t="s">
        <v>4562</v>
      </c>
      <c r="H56" s="590"/>
    </row>
    <row r="57" spans="1:8" ht="18.75" customHeight="1">
      <c r="A57" s="427"/>
      <c r="B57" s="427"/>
      <c r="C57" s="427"/>
      <c r="D57" s="427"/>
      <c r="E57" s="427"/>
      <c r="F57" s="583">
        <v>61699</v>
      </c>
      <c r="G57" s="588" t="s">
        <v>4506</v>
      </c>
      <c r="H57" s="590">
        <v>300000</v>
      </c>
    </row>
    <row r="58" spans="1:8" ht="33.75" customHeight="1">
      <c r="A58" s="581">
        <v>3</v>
      </c>
      <c r="B58" s="582" t="s">
        <v>22</v>
      </c>
      <c r="C58" s="582" t="s">
        <v>13</v>
      </c>
      <c r="D58" s="581">
        <v>4</v>
      </c>
      <c r="E58" s="582" t="s">
        <v>46</v>
      </c>
      <c r="F58" s="583"/>
      <c r="G58" s="588" t="s">
        <v>4563</v>
      </c>
      <c r="H58" s="590"/>
    </row>
    <row r="59" spans="1:8" ht="24" customHeight="1">
      <c r="A59" s="427"/>
      <c r="B59" s="427"/>
      <c r="C59" s="427"/>
      <c r="D59" s="427"/>
      <c r="E59" s="427"/>
      <c r="F59" s="583">
        <v>61699</v>
      </c>
      <c r="G59" s="588" t="s">
        <v>4506</v>
      </c>
      <c r="H59" s="590">
        <v>150000</v>
      </c>
    </row>
    <row r="60" spans="1:8" ht="37.5" customHeight="1">
      <c r="A60" s="581">
        <v>3</v>
      </c>
      <c r="B60" s="582" t="s">
        <v>22</v>
      </c>
      <c r="C60" s="582" t="s">
        <v>13</v>
      </c>
      <c r="D60" s="581">
        <v>4</v>
      </c>
      <c r="E60" s="582" t="s">
        <v>46</v>
      </c>
      <c r="F60" s="583"/>
      <c r="G60" s="588" t="s">
        <v>4564</v>
      </c>
      <c r="H60" s="590"/>
    </row>
    <row r="61" spans="1:8" ht="18" customHeight="1">
      <c r="A61" s="427"/>
      <c r="B61" s="427"/>
      <c r="C61" s="427"/>
      <c r="D61" s="427"/>
      <c r="E61" s="427"/>
      <c r="F61" s="583">
        <v>61699</v>
      </c>
      <c r="G61" s="588" t="s">
        <v>4506</v>
      </c>
      <c r="H61" s="590">
        <v>357037</v>
      </c>
    </row>
    <row r="62" spans="1:8" ht="27.75" customHeight="1">
      <c r="A62" s="581">
        <v>3</v>
      </c>
      <c r="B62" s="582" t="s">
        <v>22</v>
      </c>
      <c r="C62" s="582" t="s">
        <v>13</v>
      </c>
      <c r="D62" s="581">
        <v>4</v>
      </c>
      <c r="E62" s="582" t="s">
        <v>46</v>
      </c>
      <c r="F62" s="583"/>
      <c r="G62" s="588" t="s">
        <v>4565</v>
      </c>
      <c r="H62" s="590"/>
    </row>
    <row r="63" spans="1:8" ht="18.75" customHeight="1">
      <c r="A63" s="427"/>
      <c r="B63" s="427"/>
      <c r="C63" s="427"/>
      <c r="D63" s="427"/>
      <c r="E63" s="427"/>
      <c r="F63" s="583">
        <v>61699</v>
      </c>
      <c r="G63" s="588" t="s">
        <v>4506</v>
      </c>
      <c r="H63" s="590">
        <v>220000</v>
      </c>
    </row>
    <row r="64" spans="1:8" ht="41.25" customHeight="1">
      <c r="A64" s="581">
        <v>3</v>
      </c>
      <c r="B64" s="582" t="s">
        <v>22</v>
      </c>
      <c r="C64" s="582" t="s">
        <v>13</v>
      </c>
      <c r="D64" s="581">
        <v>4</v>
      </c>
      <c r="E64" s="582" t="s">
        <v>46</v>
      </c>
      <c r="F64" s="583"/>
      <c r="G64" s="588" t="s">
        <v>4566</v>
      </c>
      <c r="H64" s="590"/>
    </row>
    <row r="65" spans="1:10" ht="17.25" customHeight="1">
      <c r="A65" s="427"/>
      <c r="B65" s="427"/>
      <c r="C65" s="427"/>
      <c r="D65" s="427"/>
      <c r="E65" s="427"/>
      <c r="F65" s="583">
        <v>61699</v>
      </c>
      <c r="G65" s="588" t="s">
        <v>4506</v>
      </c>
      <c r="H65" s="590">
        <v>198000</v>
      </c>
    </row>
    <row r="66" spans="1:10" ht="51" customHeight="1">
      <c r="A66" s="581">
        <v>3</v>
      </c>
      <c r="B66" s="582" t="s">
        <v>22</v>
      </c>
      <c r="C66" s="582" t="s">
        <v>13</v>
      </c>
      <c r="D66" s="581">
        <v>4</v>
      </c>
      <c r="E66" s="582" t="s">
        <v>46</v>
      </c>
      <c r="F66" s="583"/>
      <c r="G66" s="588" t="s">
        <v>4575</v>
      </c>
      <c r="H66" s="590"/>
    </row>
    <row r="67" spans="1:10" ht="20.25" customHeight="1">
      <c r="A67" s="427"/>
      <c r="B67" s="427"/>
      <c r="C67" s="427"/>
      <c r="D67" s="427"/>
      <c r="E67" s="427"/>
      <c r="F67" s="583">
        <v>61699</v>
      </c>
      <c r="G67" s="588" t="s">
        <v>4506</v>
      </c>
      <c r="H67" s="590">
        <v>1378000</v>
      </c>
    </row>
    <row r="68" spans="1:10" ht="39" customHeight="1">
      <c r="A68" s="581">
        <v>3</v>
      </c>
      <c r="B68" s="582" t="s">
        <v>22</v>
      </c>
      <c r="C68" s="582" t="s">
        <v>13</v>
      </c>
      <c r="D68" s="581">
        <v>4</v>
      </c>
      <c r="E68" s="582" t="s">
        <v>46</v>
      </c>
      <c r="F68" s="583"/>
      <c r="G68" s="588" t="s">
        <v>4567</v>
      </c>
      <c r="H68" s="590"/>
    </row>
    <row r="69" spans="1:10" ht="19.5" customHeight="1">
      <c r="A69" s="427"/>
      <c r="B69" s="427"/>
      <c r="C69" s="427"/>
      <c r="D69" s="427"/>
      <c r="E69" s="427"/>
      <c r="F69" s="583">
        <v>61699</v>
      </c>
      <c r="G69" s="588" t="s">
        <v>4506</v>
      </c>
      <c r="H69" s="590">
        <v>100000</v>
      </c>
    </row>
    <row r="70" spans="1:10" ht="30.75" customHeight="1">
      <c r="A70" s="581">
        <v>3</v>
      </c>
      <c r="B70" s="582" t="s">
        <v>22</v>
      </c>
      <c r="C70" s="582" t="s">
        <v>13</v>
      </c>
      <c r="D70" s="581">
        <v>4</v>
      </c>
      <c r="E70" s="582" t="s">
        <v>46</v>
      </c>
      <c r="F70" s="583"/>
      <c r="G70" s="588" t="s">
        <v>4568</v>
      </c>
      <c r="H70" s="590"/>
    </row>
    <row r="71" spans="1:10" ht="21.75" customHeight="1">
      <c r="A71" s="427"/>
      <c r="B71" s="427"/>
      <c r="C71" s="427"/>
      <c r="D71" s="427"/>
      <c r="E71" s="427"/>
      <c r="F71" s="583">
        <v>61699</v>
      </c>
      <c r="G71" s="588" t="s">
        <v>4506</v>
      </c>
      <c r="H71" s="590">
        <v>419965</v>
      </c>
    </row>
    <row r="72" spans="1:10" ht="45">
      <c r="A72" s="581">
        <v>3</v>
      </c>
      <c r="B72" s="582" t="s">
        <v>22</v>
      </c>
      <c r="C72" s="582" t="s">
        <v>13</v>
      </c>
      <c r="D72" s="581">
        <v>4</v>
      </c>
      <c r="E72" s="582" t="s">
        <v>46</v>
      </c>
      <c r="F72" s="583"/>
      <c r="G72" s="588" t="s">
        <v>4597</v>
      </c>
      <c r="H72" s="590"/>
    </row>
    <row r="73" spans="1:10" ht="18" customHeight="1">
      <c r="A73" s="427"/>
      <c r="B73" s="427"/>
      <c r="C73" s="427"/>
      <c r="D73" s="427"/>
      <c r="E73" s="427"/>
      <c r="F73" s="583">
        <v>61602</v>
      </c>
      <c r="G73" s="588" t="s">
        <v>3275</v>
      </c>
      <c r="H73" s="590">
        <v>150000</v>
      </c>
    </row>
    <row r="74" spans="1:10" ht="26.25" customHeight="1">
      <c r="A74" s="601" t="s">
        <v>4581</v>
      </c>
      <c r="B74" s="592"/>
      <c r="C74" s="592"/>
      <c r="D74" s="592"/>
      <c r="E74" s="592"/>
      <c r="F74" s="447"/>
      <c r="G74" s="593"/>
      <c r="H74" s="594">
        <f>SUM(H6:H73)</f>
        <v>13670892</v>
      </c>
    </row>
    <row r="75" spans="1:10" ht="25.5" customHeight="1">
      <c r="A75" s="731" t="s">
        <v>4580</v>
      </c>
      <c r="B75" s="732"/>
      <c r="C75" s="732"/>
      <c r="D75" s="732"/>
      <c r="E75" s="732"/>
      <c r="F75" s="732"/>
      <c r="G75" s="733"/>
      <c r="H75" s="594">
        <f>'[6]CREDITO, BID FMI Y LIBRE DIS 22'!$F$36</f>
        <v>13670892</v>
      </c>
    </row>
    <row r="76" spans="1:10" ht="25.5" customHeight="1">
      <c r="A76" s="727" t="s">
        <v>4592</v>
      </c>
      <c r="B76" s="727"/>
      <c r="C76" s="727"/>
      <c r="D76" s="727"/>
      <c r="E76" s="727"/>
      <c r="F76" s="727"/>
      <c r="G76" s="727"/>
      <c r="H76" s="594">
        <f>'[3]PROGRAM PROYECTOS CREDITO'!$U$18</f>
        <v>13670892</v>
      </c>
      <c r="I76" s="285" t="s">
        <v>4583</v>
      </c>
    </row>
    <row r="77" spans="1:10" ht="25.5" customHeight="1">
      <c r="A77" s="727" t="s">
        <v>4582</v>
      </c>
      <c r="B77" s="727"/>
      <c r="C77" s="727"/>
      <c r="D77" s="727"/>
      <c r="E77" s="727"/>
      <c r="F77" s="727"/>
      <c r="G77" s="727"/>
      <c r="H77" s="594">
        <f>'ANEXO 4.4 DESCUEN X PREST. AMOR'!H10</f>
        <v>534108</v>
      </c>
      <c r="I77" s="610">
        <f>'[6]DESCUESTOS POR CREDITO CONTRATA'!$F$6</f>
        <v>534108</v>
      </c>
      <c r="J77" s="436">
        <f>H77-I77</f>
        <v>0</v>
      </c>
    </row>
    <row r="78" spans="1:10" ht="25.5" customHeight="1">
      <c r="A78" s="727" t="s">
        <v>4584</v>
      </c>
      <c r="B78" s="727"/>
      <c r="C78" s="727"/>
      <c r="D78" s="727"/>
      <c r="E78" s="727"/>
      <c r="F78" s="727"/>
      <c r="G78" s="727"/>
      <c r="H78" s="615">
        <f>H74+H77</f>
        <v>14205000</v>
      </c>
      <c r="I78" s="610"/>
      <c r="J78" s="436"/>
    </row>
    <row r="79" spans="1:10" ht="25.5" customHeight="1">
      <c r="A79" s="727" t="s">
        <v>4585</v>
      </c>
      <c r="B79" s="727"/>
      <c r="C79" s="727"/>
      <c r="D79" s="727"/>
      <c r="E79" s="727"/>
      <c r="F79" s="727"/>
      <c r="G79" s="727"/>
      <c r="H79" s="616">
        <f>'[1]PROYECCION DE INGRESOS 2022'!$D$78</f>
        <v>14205000</v>
      </c>
    </row>
  </sheetData>
  <mergeCells count="8">
    <mergeCell ref="A3:H3"/>
    <mergeCell ref="G4:G5"/>
    <mergeCell ref="H4:H5"/>
    <mergeCell ref="A79:G79"/>
    <mergeCell ref="A78:G78"/>
    <mergeCell ref="A75:G75"/>
    <mergeCell ref="A76:G76"/>
    <mergeCell ref="A77:G77"/>
  </mergeCells>
  <printOptions verticalCentered="1"/>
  <pageMargins left="1.1811023622047245" right="0.9055118110236221" top="0.74803149606299213" bottom="1.1417322834645669" header="0.31496062992125984" footer="0.31496062992125984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F189C-5B66-4E0F-B856-5ACE57FB2B64}">
  <dimension ref="A1:H15"/>
  <sheetViews>
    <sheetView workbookViewId="0">
      <selection activeCell="A3" sqref="A3:H3"/>
    </sheetView>
  </sheetViews>
  <sheetFormatPr baseColWidth="10" defaultRowHeight="15"/>
  <cols>
    <col min="1" max="1" width="4.28515625" customWidth="1"/>
    <col min="2" max="2" width="4.42578125" customWidth="1"/>
    <col min="3" max="3" width="3.85546875" customWidth="1"/>
    <col min="4" max="4" width="4.140625" customWidth="1"/>
    <col min="5" max="5" width="4.42578125" customWidth="1"/>
    <col min="6" max="6" width="8.85546875" customWidth="1"/>
    <col min="7" max="7" width="45" customWidth="1"/>
    <col min="8" max="8" width="17.42578125" customWidth="1"/>
  </cols>
  <sheetData>
    <row r="1" spans="1:8" ht="27" customHeight="1">
      <c r="A1" s="359" t="s">
        <v>3728</v>
      </c>
    </row>
    <row r="2" spans="1:8" ht="25.5" customHeight="1">
      <c r="A2" s="359" t="s">
        <v>4630</v>
      </c>
      <c r="B2" s="359"/>
      <c r="C2" s="359"/>
      <c r="D2" s="359"/>
      <c r="E2" s="359"/>
      <c r="F2" s="359"/>
      <c r="G2" s="359"/>
      <c r="H2" s="359"/>
    </row>
    <row r="3" spans="1:8" ht="25.5" customHeight="1">
      <c r="A3" s="690" t="s">
        <v>4627</v>
      </c>
      <c r="B3" s="690"/>
      <c r="C3" s="690"/>
      <c r="D3" s="690"/>
      <c r="E3" s="690"/>
      <c r="F3" s="690"/>
      <c r="G3" s="690"/>
      <c r="H3" s="690"/>
    </row>
    <row r="4" spans="1:8" ht="40.5" customHeight="1">
      <c r="A4" s="288" t="s">
        <v>2562</v>
      </c>
      <c r="B4" s="288"/>
      <c r="C4" s="448"/>
      <c r="D4" s="287"/>
      <c r="E4" s="288"/>
      <c r="F4" s="288"/>
      <c r="G4" s="698" t="s">
        <v>2447</v>
      </c>
      <c r="H4" s="698" t="s">
        <v>2448</v>
      </c>
    </row>
    <row r="5" spans="1:8" ht="144.75" customHeight="1">
      <c r="A5" s="289" t="s">
        <v>2449</v>
      </c>
      <c r="B5" s="289" t="s">
        <v>2450</v>
      </c>
      <c r="C5" s="289" t="s">
        <v>2451</v>
      </c>
      <c r="D5" s="289" t="s">
        <v>2452</v>
      </c>
      <c r="E5" s="289" t="s">
        <v>2453</v>
      </c>
      <c r="F5" s="449" t="s">
        <v>2446</v>
      </c>
      <c r="G5" s="698"/>
      <c r="H5" s="698"/>
    </row>
    <row r="6" spans="1:8" ht="43.5" customHeight="1">
      <c r="A6" s="386">
        <v>5</v>
      </c>
      <c r="B6" s="450" t="s">
        <v>26</v>
      </c>
      <c r="C6" s="450" t="s">
        <v>6</v>
      </c>
      <c r="D6" s="450" t="s">
        <v>4512</v>
      </c>
      <c r="E6" s="450" t="s">
        <v>46</v>
      </c>
      <c r="F6" s="427"/>
      <c r="G6" s="451" t="s">
        <v>4569</v>
      </c>
      <c r="H6" s="447"/>
    </row>
    <row r="7" spans="1:8" ht="35.25" customHeight="1">
      <c r="A7" s="386"/>
      <c r="B7" s="450"/>
      <c r="C7" s="450"/>
      <c r="D7" s="450"/>
      <c r="E7" s="450"/>
      <c r="F7" s="452">
        <v>54503</v>
      </c>
      <c r="G7" s="599" t="s">
        <v>4518</v>
      </c>
      <c r="H7" s="600">
        <v>80258.25</v>
      </c>
    </row>
    <row r="8" spans="1:8" ht="36.75" customHeight="1">
      <c r="A8" s="429"/>
      <c r="B8" s="430"/>
      <c r="C8" s="430"/>
      <c r="D8" s="430"/>
      <c r="E8" s="430"/>
      <c r="F8" s="452">
        <v>55302</v>
      </c>
      <c r="G8" s="431" t="s">
        <v>4516</v>
      </c>
      <c r="H8" s="292">
        <v>213075</v>
      </c>
    </row>
    <row r="9" spans="1:8" ht="35.25" customHeight="1">
      <c r="A9" s="429"/>
      <c r="B9" s="430"/>
      <c r="C9" s="430"/>
      <c r="D9" s="430"/>
      <c r="E9" s="430"/>
      <c r="F9" s="452">
        <v>55308</v>
      </c>
      <c r="G9" s="431" t="s">
        <v>4517</v>
      </c>
      <c r="H9" s="292">
        <v>240774.75</v>
      </c>
    </row>
    <row r="10" spans="1:8" ht="30.75" customHeight="1">
      <c r="A10" s="735" t="s">
        <v>4587</v>
      </c>
      <c r="B10" s="736"/>
      <c r="C10" s="736"/>
      <c r="D10" s="736"/>
      <c r="E10" s="736"/>
      <c r="F10" s="736"/>
      <c r="G10" s="737"/>
      <c r="H10" s="291">
        <f>SUM(H7:H9)</f>
        <v>534108</v>
      </c>
    </row>
    <row r="11" spans="1:8" ht="30.75" customHeight="1">
      <c r="A11" s="738" t="s">
        <v>4588</v>
      </c>
      <c r="B11" s="739"/>
      <c r="C11" s="739"/>
      <c r="D11" s="739"/>
      <c r="E11" s="739"/>
      <c r="F11" s="739"/>
      <c r="G11" s="740"/>
      <c r="H11" s="630" cm="1">
        <f t="array" ref="H11">'[6]PROGRAMACION CRED CONTRA'!$D$9:$D$9</f>
        <v>534108</v>
      </c>
    </row>
    <row r="12" spans="1:8" ht="30.75" customHeight="1">
      <c r="A12" s="741" t="s">
        <v>4591</v>
      </c>
      <c r="B12" s="742"/>
      <c r="C12" s="742"/>
      <c r="D12" s="742"/>
      <c r="E12" s="742"/>
      <c r="F12" s="742"/>
      <c r="G12" s="743"/>
      <c r="H12" s="291">
        <f>'[3]PROGRAM DESCUEN. PRESTAMO'!$P$6</f>
        <v>534108</v>
      </c>
    </row>
    <row r="13" spans="1:8" ht="30.75" customHeight="1">
      <c r="A13" s="744" t="s">
        <v>4585</v>
      </c>
      <c r="B13" s="744"/>
      <c r="C13" s="744"/>
      <c r="D13" s="744"/>
      <c r="E13" s="744"/>
      <c r="F13" s="744"/>
      <c r="G13" s="744"/>
      <c r="H13" s="291">
        <f>'[1]PROYECCION DE INGRESOS 2022'!$D$78-H14</f>
        <v>534108</v>
      </c>
    </row>
    <row r="14" spans="1:8" ht="30.75" customHeight="1">
      <c r="A14" s="741" t="s">
        <v>4589</v>
      </c>
      <c r="B14" s="742"/>
      <c r="C14" s="742"/>
      <c r="D14" s="742"/>
      <c r="E14" s="742"/>
      <c r="F14" s="742"/>
      <c r="G14" s="743"/>
      <c r="H14" s="291">
        <f>'ANEXO 4.3.3 PROYECTOS PRESTAMOS'!H74</f>
        <v>13670892</v>
      </c>
    </row>
    <row r="15" spans="1:8" ht="24.75" customHeight="1">
      <c r="A15" s="727" t="s">
        <v>4629</v>
      </c>
      <c r="B15" s="727"/>
      <c r="C15" s="727"/>
      <c r="D15" s="727"/>
      <c r="E15" s="727"/>
      <c r="F15" s="727"/>
      <c r="G15" s="727"/>
      <c r="H15" s="647">
        <f>H10+H14</f>
        <v>14205000</v>
      </c>
    </row>
  </sheetData>
  <mergeCells count="9">
    <mergeCell ref="A3:H3"/>
    <mergeCell ref="A15:G15"/>
    <mergeCell ref="G4:G5"/>
    <mergeCell ref="H4:H5"/>
    <mergeCell ref="A10:G10"/>
    <mergeCell ref="A11:G11"/>
    <mergeCell ref="A12:G12"/>
    <mergeCell ref="A14:G14"/>
    <mergeCell ref="A13:G13"/>
  </mergeCells>
  <pageMargins left="0.9055118110236221" right="0.31496062992125984" top="0.94488188976377963" bottom="0.74803149606299213" header="0.31496062992125984" footer="0.31496062992125984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9"/>
  <sheetViews>
    <sheetView workbookViewId="0">
      <selection activeCell="H12" sqref="H12"/>
    </sheetView>
  </sheetViews>
  <sheetFormatPr baseColWidth="10" defaultRowHeight="15"/>
  <cols>
    <col min="1" max="1" width="3" customWidth="1"/>
    <col min="2" max="2" width="4.42578125" customWidth="1"/>
    <col min="3" max="3" width="3.28515625" customWidth="1"/>
    <col min="4" max="4" width="3.5703125" customWidth="1"/>
    <col min="5" max="5" width="3.42578125" customWidth="1"/>
    <col min="6" max="6" width="12.7109375" customWidth="1"/>
    <col min="7" max="7" width="31.28515625" customWidth="1"/>
    <col min="8" max="8" width="19.28515625" customWidth="1"/>
  </cols>
  <sheetData>
    <row r="1" spans="1:8" ht="27.75" customHeight="1">
      <c r="A1" s="285" t="s">
        <v>3240</v>
      </c>
      <c r="C1" s="359"/>
      <c r="D1" s="359"/>
      <c r="E1" s="359"/>
      <c r="F1" s="359"/>
      <c r="G1" s="359"/>
      <c r="H1" s="359"/>
    </row>
    <row r="2" spans="1:8" ht="23.25" customHeight="1">
      <c r="A2" s="285" t="s">
        <v>4628</v>
      </c>
      <c r="B2" s="285"/>
      <c r="C2" s="285"/>
      <c r="D2" s="285"/>
      <c r="E2" s="285"/>
      <c r="F2" s="285"/>
      <c r="G2" s="285"/>
      <c r="H2" s="285"/>
    </row>
    <row r="3" spans="1:8" ht="23.25" customHeight="1">
      <c r="A3" s="690" t="s">
        <v>4627</v>
      </c>
      <c r="B3" s="690"/>
      <c r="C3" s="690"/>
      <c r="D3" s="690"/>
      <c r="E3" s="690"/>
      <c r="F3" s="690"/>
      <c r="G3" s="690"/>
      <c r="H3" s="690"/>
    </row>
    <row r="4" spans="1:8" ht="50.25" customHeight="1">
      <c r="A4" s="425" t="s">
        <v>2562</v>
      </c>
      <c r="B4" s="426"/>
      <c r="C4" s="426"/>
      <c r="D4" s="426"/>
      <c r="E4" s="426"/>
      <c r="F4" s="426"/>
      <c r="G4" s="745" t="s">
        <v>2447</v>
      </c>
      <c r="H4" s="745" t="s">
        <v>2448</v>
      </c>
    </row>
    <row r="5" spans="1:8" ht="134.25" customHeight="1">
      <c r="A5" s="427" t="s">
        <v>2449</v>
      </c>
      <c r="B5" s="427" t="s">
        <v>2450</v>
      </c>
      <c r="C5" s="427" t="s">
        <v>2451</v>
      </c>
      <c r="D5" s="427" t="s">
        <v>2452</v>
      </c>
      <c r="E5" s="427" t="s">
        <v>2453</v>
      </c>
      <c r="F5" s="428" t="s">
        <v>2446</v>
      </c>
      <c r="G5" s="745"/>
      <c r="H5" s="745"/>
    </row>
    <row r="6" spans="1:8" ht="87.75" customHeight="1">
      <c r="A6" s="429">
        <v>1</v>
      </c>
      <c r="B6" s="430" t="s">
        <v>6</v>
      </c>
      <c r="C6" s="430" t="s">
        <v>6</v>
      </c>
      <c r="D6" s="430" t="s">
        <v>3241</v>
      </c>
      <c r="E6" s="430" t="s">
        <v>46</v>
      </c>
      <c r="F6" s="431">
        <v>54313</v>
      </c>
      <c r="G6" s="602" t="s">
        <v>106</v>
      </c>
      <c r="H6" s="292">
        <v>588</v>
      </c>
    </row>
    <row r="7" spans="1:8" ht="34.5" customHeight="1">
      <c r="A7" s="741" t="s">
        <v>3242</v>
      </c>
      <c r="B7" s="742"/>
      <c r="C7" s="742"/>
      <c r="D7" s="742"/>
      <c r="E7" s="742"/>
      <c r="F7" s="742"/>
      <c r="G7" s="743"/>
      <c r="H7" s="291">
        <f>H6</f>
        <v>588</v>
      </c>
    </row>
    <row r="8" spans="1:8" ht="28.5" customHeight="1">
      <c r="A8" s="741" t="s">
        <v>3243</v>
      </c>
      <c r="B8" s="742"/>
      <c r="C8" s="742"/>
      <c r="D8" s="742"/>
      <c r="E8" s="742"/>
      <c r="F8" s="742"/>
      <c r="G8" s="743"/>
      <c r="H8" s="291">
        <f>'[1]PROYECCION DE INGRESOS 2022'!$D$81</f>
        <v>588</v>
      </c>
    </row>
    <row r="9" spans="1:8" ht="25.5" customHeight="1">
      <c r="A9" s="741" t="s">
        <v>4590</v>
      </c>
      <c r="B9" s="742"/>
      <c r="C9" s="742"/>
      <c r="D9" s="742"/>
      <c r="E9" s="742"/>
      <c r="F9" s="742"/>
      <c r="G9" s="743"/>
      <c r="H9" s="631">
        <f>'[3]PROGRAM DONACIONES'!$P$4</f>
        <v>588</v>
      </c>
    </row>
  </sheetData>
  <mergeCells count="6">
    <mergeCell ref="A3:H3"/>
    <mergeCell ref="A9:G9"/>
    <mergeCell ref="G4:G5"/>
    <mergeCell ref="H4:H5"/>
    <mergeCell ref="A7:G7"/>
    <mergeCell ref="A8:G8"/>
  </mergeCells>
  <pageMargins left="1.1811023622047245" right="0.9055118110236221" top="0.74803149606299213" bottom="0.9448818897637796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7</vt:i4>
      </vt:variant>
    </vt:vector>
  </HeadingPairs>
  <TitlesOfParts>
    <vt:vector size="21" baseType="lpstr">
      <vt:lpstr>ANEXO 1 ESTRUCTURA</vt:lpstr>
      <vt:lpstr>PRESUPUESTO DE GASTOS X DEPTO.</vt:lpstr>
      <vt:lpstr>ANEXO 4.1 FONDOS PROPIOS</vt:lpstr>
      <vt:lpstr>ANEXO 4.2 FODES LIBRE DISPON.</vt:lpstr>
      <vt:lpstr>ANEXO 4.3.1 PROYECTOS LIBRE DI </vt:lpstr>
      <vt:lpstr>ANEXO 4.3.2. PROYECTOS FMI,BID</vt:lpstr>
      <vt:lpstr>ANEXO 4.3.3 PROYECTOS PRESTAMOS</vt:lpstr>
      <vt:lpstr>ANEXO 4.4 DESCUEN X PREST. AMOR</vt:lpstr>
      <vt:lpstr>ANEXO 4.5 DONACION</vt:lpstr>
      <vt:lpstr>ANEXO 3 CONSOLIDADO DE INGRESO</vt:lpstr>
      <vt:lpstr>ANEXO 4 CONSOLIDADO DE EGRESO</vt:lpstr>
      <vt:lpstr>SALDO DEL 2021 LIBRE DISPON</vt:lpstr>
      <vt:lpstr>LIBRE DISPONIBILID2022</vt:lpstr>
      <vt:lpstr>EXPLICACION DISPONIB. BANCARIA</vt:lpstr>
      <vt:lpstr>'ANEXO 4 CONSOLIDADO DE EGRESO'!Área_de_impresión</vt:lpstr>
      <vt:lpstr>'ANEXO 3 CONSOLIDADO DE INGRESO'!Títulos_a_imprimir</vt:lpstr>
      <vt:lpstr>'ANEXO 4 CONSOLIDADO DE EGRESO'!Títulos_a_imprimir</vt:lpstr>
      <vt:lpstr>'ANEXO 4.1 FONDOS PROPIOS'!Títulos_a_imprimir</vt:lpstr>
      <vt:lpstr>'ANEXO 4.2 FODES LIBRE DISPON.'!Títulos_a_imprimir</vt:lpstr>
      <vt:lpstr>'ANEXO 4.3.3 PROYECTOS PRESTAMOS'!Títulos_a_imprimir</vt:lpstr>
      <vt:lpstr>'SALDO DEL 2021 LIBRE DISPON'!Títulos_a_imprimir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PRESUPUESTOPC</dc:creator>
  <cp:lastModifiedBy>Wendy Susana Lima Figueroa</cp:lastModifiedBy>
  <cp:lastPrinted>2022-06-22T15:02:42Z</cp:lastPrinted>
  <dcterms:created xsi:type="dcterms:W3CDTF">2021-08-12T15:26:23Z</dcterms:created>
  <dcterms:modified xsi:type="dcterms:W3CDTF">2023-01-26T16:35:43Z</dcterms:modified>
</cp:coreProperties>
</file>