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firstSheet="2" activeTab="3"/>
  </bookViews>
  <sheets>
    <sheet name="JEFES" sheetId="2" state="hidden" r:id="rId1"/>
    <sheet name="EMPLEADOS" sheetId="3" state="hidden" r:id="rId2"/>
    <sheet name="Hoja1" sheetId="4" r:id="rId3"/>
    <sheet name="Hoja2" sheetId="5" r:id="rId4"/>
    <sheet name="Hoja3" sheetId="6" r:id="rId5"/>
  </sheets>
  <calcPr calcId="181029"/>
</workbook>
</file>

<file path=xl/calcChain.xml><?xml version="1.0" encoding="utf-8"?>
<calcChain xmlns="http://schemas.openxmlformats.org/spreadsheetml/2006/main">
  <c r="J14" i="5" l="1"/>
  <c r="H13" i="5"/>
  <c r="P13" i="5" s="1"/>
  <c r="J35" i="5"/>
  <c r="J34" i="5"/>
  <c r="J33" i="5"/>
  <c r="L33" i="5" s="1"/>
  <c r="M33" i="5" s="1"/>
  <c r="N33" i="5" s="1"/>
  <c r="O33" i="5" s="1"/>
  <c r="H34" i="5"/>
  <c r="I34" i="5" s="1"/>
  <c r="H96" i="5"/>
  <c r="P96" i="5" s="1"/>
  <c r="H95" i="5"/>
  <c r="I95" i="5" s="1"/>
  <c r="P123" i="5"/>
  <c r="J123" i="5"/>
  <c r="I123" i="5"/>
  <c r="P122" i="5"/>
  <c r="J122" i="5"/>
  <c r="I122" i="5"/>
  <c r="P121" i="5"/>
  <c r="J121" i="5"/>
  <c r="I13" i="5" l="1"/>
  <c r="M13" i="5" s="1"/>
  <c r="O13" i="5" s="1"/>
  <c r="L13" i="5"/>
  <c r="M123" i="5"/>
  <c r="L95" i="5"/>
  <c r="M95" i="5" s="1"/>
  <c r="I96" i="5"/>
  <c r="P95" i="5"/>
  <c r="L96" i="5"/>
  <c r="N123" i="5"/>
  <c r="O123" i="5"/>
  <c r="M122" i="5"/>
  <c r="N122" i="5" s="1"/>
  <c r="I121" i="5"/>
  <c r="M121" i="5" s="1"/>
  <c r="H191" i="5"/>
  <c r="N13" i="5" l="1"/>
  <c r="O95" i="5"/>
  <c r="N95" i="5"/>
  <c r="M96" i="5"/>
  <c r="O122" i="5"/>
  <c r="N121" i="5"/>
  <c r="O121" i="5"/>
  <c r="H68" i="4"/>
  <c r="H105" i="5"/>
  <c r="O96" i="5" l="1"/>
  <c r="N96" i="5"/>
  <c r="H178" i="5"/>
  <c r="P178" i="5" s="1"/>
  <c r="H177" i="5"/>
  <c r="P177" i="5" s="1"/>
  <c r="H176" i="5"/>
  <c r="P176" i="5" s="1"/>
  <c r="H148" i="5"/>
  <c r="P148" i="5" s="1"/>
  <c r="H133" i="5"/>
  <c r="P133" i="5" s="1"/>
  <c r="H132" i="5"/>
  <c r="I132" i="5" s="1"/>
  <c r="H129" i="5"/>
  <c r="P129" i="5" s="1"/>
  <c r="H97" i="5"/>
  <c r="P97" i="5" s="1"/>
  <c r="H94" i="5"/>
  <c r="P94" i="5" s="1"/>
  <c r="H93" i="5"/>
  <c r="P93" i="5" s="1"/>
  <c r="H70" i="5"/>
  <c r="P70" i="5" s="1"/>
  <c r="J32" i="5"/>
  <c r="H21" i="5"/>
  <c r="I21" i="5" s="1"/>
  <c r="J12" i="5"/>
  <c r="H12" i="5"/>
  <c r="P12" i="5" s="1"/>
  <c r="H58" i="4"/>
  <c r="I58" i="4" s="1"/>
  <c r="H59" i="4"/>
  <c r="I29" i="4"/>
  <c r="I25" i="4"/>
  <c r="I21" i="4"/>
  <c r="I14" i="4"/>
  <c r="I13" i="4"/>
  <c r="L59" i="4" l="1"/>
  <c r="I59" i="4"/>
  <c r="J70" i="5"/>
  <c r="P21" i="5"/>
  <c r="L129" i="5"/>
  <c r="J177" i="5"/>
  <c r="I178" i="5"/>
  <c r="L178" i="5"/>
  <c r="I177" i="5"/>
  <c r="I176" i="5"/>
  <c r="M176" i="5" s="1"/>
  <c r="O176" i="5" s="1"/>
  <c r="I148" i="5"/>
  <c r="J148" i="5"/>
  <c r="L132" i="5"/>
  <c r="M132" i="5" s="1"/>
  <c r="O132" i="5" s="1"/>
  <c r="L133" i="5"/>
  <c r="P132" i="5"/>
  <c r="I133" i="5"/>
  <c r="I129" i="5"/>
  <c r="J93" i="5"/>
  <c r="J97" i="5"/>
  <c r="I97" i="5"/>
  <c r="I94" i="5"/>
  <c r="L94" i="5"/>
  <c r="I93" i="5"/>
  <c r="I70" i="5"/>
  <c r="L21" i="5"/>
  <c r="M21" i="5" s="1"/>
  <c r="I12" i="5"/>
  <c r="M12" i="5" s="1"/>
  <c r="O12" i="5" s="1"/>
  <c r="P191" i="5"/>
  <c r="H195" i="5"/>
  <c r="I195" i="5" s="1"/>
  <c r="I191" i="5"/>
  <c r="M191" i="5" s="1"/>
  <c r="O191" i="5" s="1"/>
  <c r="H193" i="5"/>
  <c r="I193" i="5" s="1"/>
  <c r="H198" i="5"/>
  <c r="I198" i="5" s="1"/>
  <c r="H197" i="5"/>
  <c r="I197" i="5" s="1"/>
  <c r="H190" i="5"/>
  <c r="I190" i="5" s="1"/>
  <c r="H189" i="5"/>
  <c r="I189" i="5" s="1"/>
  <c r="H188" i="5"/>
  <c r="I188" i="5" s="1"/>
  <c r="H187" i="5"/>
  <c r="I187" i="5" s="1"/>
  <c r="H184" i="5"/>
  <c r="I184" i="5" s="1"/>
  <c r="H183" i="5"/>
  <c r="I183" i="5" s="1"/>
  <c r="H182" i="5"/>
  <c r="I182" i="5" s="1"/>
  <c r="H181" i="5"/>
  <c r="I181" i="5" s="1"/>
  <c r="P106" i="5"/>
  <c r="L106" i="5"/>
  <c r="I106" i="5"/>
  <c r="P105" i="5"/>
  <c r="I105" i="5"/>
  <c r="M105" i="5" s="1"/>
  <c r="N105" i="5" s="1"/>
  <c r="H104" i="5"/>
  <c r="P104" i="5" s="1"/>
  <c r="H103" i="5"/>
  <c r="I103" i="5" s="1"/>
  <c r="M103" i="5" s="1"/>
  <c r="O103" i="5" s="1"/>
  <c r="H137" i="5"/>
  <c r="P137" i="5" s="1"/>
  <c r="H92" i="5"/>
  <c r="J60" i="5"/>
  <c r="I51" i="4"/>
  <c r="H52" i="4"/>
  <c r="M59" i="4" l="1"/>
  <c r="M148" i="5"/>
  <c r="O148" i="5" s="1"/>
  <c r="M178" i="5"/>
  <c r="O178" i="5" s="1"/>
  <c r="M177" i="5"/>
  <c r="N176" i="5"/>
  <c r="M97" i="5"/>
  <c r="O97" i="5" s="1"/>
  <c r="N132" i="5"/>
  <c r="M133" i="5"/>
  <c r="M129" i="5"/>
  <c r="I92" i="5"/>
  <c r="J92" i="5"/>
  <c r="M94" i="5"/>
  <c r="M93" i="5"/>
  <c r="M70" i="5"/>
  <c r="O21" i="5"/>
  <c r="N21" i="5"/>
  <c r="N12" i="5"/>
  <c r="N191" i="5"/>
  <c r="P182" i="5"/>
  <c r="M106" i="5"/>
  <c r="O106" i="5" s="1"/>
  <c r="L181" i="5"/>
  <c r="M181" i="5" s="1"/>
  <c r="N181" i="5" s="1"/>
  <c r="P181" i="5"/>
  <c r="L184" i="5"/>
  <c r="M184" i="5" s="1"/>
  <c r="L182" i="5"/>
  <c r="M182" i="5" s="1"/>
  <c r="P184" i="5"/>
  <c r="P92" i="5"/>
  <c r="P183" i="5"/>
  <c r="L183" i="5"/>
  <c r="M183" i="5" s="1"/>
  <c r="O105" i="5"/>
  <c r="N103" i="5"/>
  <c r="P103" i="5"/>
  <c r="I104" i="5"/>
  <c r="M104" i="5" s="1"/>
  <c r="O104" i="5" s="1"/>
  <c r="I137" i="5"/>
  <c r="M137" i="5" s="1"/>
  <c r="O137" i="5" s="1"/>
  <c r="I52" i="4"/>
  <c r="M52" i="4" s="1"/>
  <c r="O52" i="4" s="1"/>
  <c r="K199" i="5"/>
  <c r="P189" i="5"/>
  <c r="M188" i="5"/>
  <c r="O188" i="5" s="1"/>
  <c r="L195" i="5"/>
  <c r="H175" i="5"/>
  <c r="L175" i="5" s="1"/>
  <c r="H179" i="5"/>
  <c r="I179" i="5" s="1"/>
  <c r="L142" i="5"/>
  <c r="N148" i="5" l="1"/>
  <c r="O59" i="4"/>
  <c r="N59" i="4"/>
  <c r="P59" i="4" s="1"/>
  <c r="N178" i="5"/>
  <c r="N97" i="5"/>
  <c r="O177" i="5"/>
  <c r="N177" i="5"/>
  <c r="O181" i="5"/>
  <c r="O133" i="5"/>
  <c r="N133" i="5"/>
  <c r="O129" i="5"/>
  <c r="N129" i="5"/>
  <c r="M92" i="5"/>
  <c r="O94" i="5"/>
  <c r="N94" i="5"/>
  <c r="O93" i="5"/>
  <c r="N93" i="5"/>
  <c r="O70" i="5"/>
  <c r="N70" i="5"/>
  <c r="N106" i="5"/>
  <c r="O184" i="5"/>
  <c r="N184" i="5"/>
  <c r="O183" i="5"/>
  <c r="N183" i="5"/>
  <c r="N182" i="5"/>
  <c r="O182" i="5"/>
  <c r="M189" i="5"/>
  <c r="O189" i="5" s="1"/>
  <c r="N104" i="5"/>
  <c r="N137" i="5"/>
  <c r="N188" i="5"/>
  <c r="P188" i="5"/>
  <c r="P179" i="5"/>
  <c r="N52" i="4"/>
  <c r="P52" i="4" s="1"/>
  <c r="P175" i="5"/>
  <c r="M179" i="5"/>
  <c r="O179" i="5" s="1"/>
  <c r="I175" i="5"/>
  <c r="M175" i="5" s="1"/>
  <c r="N175" i="5" s="1"/>
  <c r="H42" i="5"/>
  <c r="L42" i="5" s="1"/>
  <c r="J29" i="5"/>
  <c r="J31" i="5"/>
  <c r="J28" i="5"/>
  <c r="F36" i="5"/>
  <c r="J18" i="5"/>
  <c r="L65" i="4"/>
  <c r="I47" i="4"/>
  <c r="L49" i="4"/>
  <c r="L51" i="4"/>
  <c r="M51" i="4" s="1"/>
  <c r="L54" i="4"/>
  <c r="N92" i="5" l="1"/>
  <c r="O92" i="5"/>
  <c r="N189" i="5"/>
  <c r="N179" i="5"/>
  <c r="O51" i="4"/>
  <c r="N51" i="4"/>
  <c r="P51" i="4" s="1"/>
  <c r="O175" i="5"/>
  <c r="I42" i="5"/>
  <c r="P54" i="4"/>
  <c r="P56" i="4"/>
  <c r="M33" i="4"/>
  <c r="N22" i="4"/>
  <c r="N24" i="4"/>
  <c r="N26" i="4"/>
  <c r="N28" i="4"/>
  <c r="O9" i="4"/>
  <c r="O12" i="4"/>
  <c r="O15" i="4"/>
  <c r="G30" i="4"/>
  <c r="H21" i="4" l="1"/>
  <c r="L21" i="4" s="1"/>
  <c r="H141" i="5" l="1"/>
  <c r="P141" i="5" l="1"/>
  <c r="L141" i="5"/>
  <c r="I141" i="5"/>
  <c r="H152" i="5"/>
  <c r="J152" i="5" s="1"/>
  <c r="H153" i="5"/>
  <c r="H154" i="5"/>
  <c r="J154" i="5" s="1"/>
  <c r="H155" i="5"/>
  <c r="L155" i="5" s="1"/>
  <c r="H156" i="5"/>
  <c r="J156" i="5" s="1"/>
  <c r="H157" i="5"/>
  <c r="L157" i="5" s="1"/>
  <c r="H158" i="5"/>
  <c r="H159" i="5"/>
  <c r="L159" i="5" s="1"/>
  <c r="H160" i="5"/>
  <c r="L160" i="5" s="1"/>
  <c r="H161" i="5"/>
  <c r="J161" i="5" s="1"/>
  <c r="H162" i="5"/>
  <c r="J162" i="5" s="1"/>
  <c r="H163" i="5"/>
  <c r="L163" i="5" s="1"/>
  <c r="H164" i="5"/>
  <c r="L164" i="5" s="1"/>
  <c r="H165" i="5"/>
  <c r="H166" i="5"/>
  <c r="L166" i="5" s="1"/>
  <c r="H167" i="5"/>
  <c r="J167" i="5" s="1"/>
  <c r="H168" i="5"/>
  <c r="J168" i="5" s="1"/>
  <c r="H169" i="5"/>
  <c r="L169" i="5" s="1"/>
  <c r="H170" i="5"/>
  <c r="L170" i="5" s="1"/>
  <c r="H171" i="5"/>
  <c r="J171" i="5" s="1"/>
  <c r="H172" i="5"/>
  <c r="H173" i="5"/>
  <c r="L173" i="5" s="1"/>
  <c r="H174" i="5"/>
  <c r="L174" i="5" s="1"/>
  <c r="H180" i="5"/>
  <c r="L180" i="5" s="1"/>
  <c r="H185" i="5"/>
  <c r="L185" i="5" s="1"/>
  <c r="H144" i="5"/>
  <c r="J144" i="5" s="1"/>
  <c r="H145" i="5"/>
  <c r="H146" i="5"/>
  <c r="L146" i="5" s="1"/>
  <c r="H147" i="5"/>
  <c r="L147" i="5" s="1"/>
  <c r="H149" i="5"/>
  <c r="L149" i="5" s="1"/>
  <c r="H135" i="5"/>
  <c r="J135" i="5" s="1"/>
  <c r="H127" i="5"/>
  <c r="J127" i="5" s="1"/>
  <c r="H128" i="5"/>
  <c r="L128" i="5" s="1"/>
  <c r="H130" i="5"/>
  <c r="J130" i="5" s="1"/>
  <c r="H110" i="5"/>
  <c r="J110" i="5" s="1"/>
  <c r="H111" i="5"/>
  <c r="L111" i="5" s="1"/>
  <c r="H112" i="5"/>
  <c r="L112" i="5" s="1"/>
  <c r="H113" i="5"/>
  <c r="J113" i="5" s="1"/>
  <c r="H114" i="5"/>
  <c r="L114" i="5" s="1"/>
  <c r="H115" i="5"/>
  <c r="J115" i="5" s="1"/>
  <c r="H116" i="5"/>
  <c r="L116" i="5" s="1"/>
  <c r="H117" i="5"/>
  <c r="H118" i="5"/>
  <c r="H119" i="5"/>
  <c r="J119" i="5" s="1"/>
  <c r="H120" i="5"/>
  <c r="L120" i="5" s="1"/>
  <c r="H124" i="5"/>
  <c r="J124" i="5" s="1"/>
  <c r="H107" i="5"/>
  <c r="L107" i="5" s="1"/>
  <c r="H72" i="5"/>
  <c r="L72" i="5" s="1"/>
  <c r="H73" i="5"/>
  <c r="L73" i="5" s="1"/>
  <c r="H74" i="5"/>
  <c r="L74" i="5" s="1"/>
  <c r="H75" i="5"/>
  <c r="J75" i="5" s="1"/>
  <c r="H76" i="5"/>
  <c r="L76" i="5" s="1"/>
  <c r="H77" i="5"/>
  <c r="L77" i="5" s="1"/>
  <c r="H78" i="5"/>
  <c r="L78" i="5" s="1"/>
  <c r="H79" i="5"/>
  <c r="J79" i="5" s="1"/>
  <c r="H80" i="5"/>
  <c r="L80" i="5" s="1"/>
  <c r="H81" i="5"/>
  <c r="L81" i="5" s="1"/>
  <c r="H82" i="5"/>
  <c r="J82" i="5" s="1"/>
  <c r="H83" i="5"/>
  <c r="L83" i="5" s="1"/>
  <c r="H84" i="5"/>
  <c r="L84" i="5" s="1"/>
  <c r="H85" i="5"/>
  <c r="L85" i="5" s="1"/>
  <c r="H86" i="5"/>
  <c r="J86" i="5" s="1"/>
  <c r="H87" i="5"/>
  <c r="J87" i="5" s="1"/>
  <c r="H88" i="5"/>
  <c r="L88" i="5" s="1"/>
  <c r="H89" i="5"/>
  <c r="L89" i="5" s="1"/>
  <c r="H90" i="5"/>
  <c r="L90" i="5" s="1"/>
  <c r="H91" i="5"/>
  <c r="L91" i="5" s="1"/>
  <c r="H98" i="5"/>
  <c r="H61" i="5"/>
  <c r="L61" i="5" s="1"/>
  <c r="H62" i="5"/>
  <c r="H63" i="5"/>
  <c r="L63" i="5" s="1"/>
  <c r="H64" i="5"/>
  <c r="L64" i="5" s="1"/>
  <c r="H65" i="5"/>
  <c r="L65" i="5" s="1"/>
  <c r="H66" i="5"/>
  <c r="H58" i="5"/>
  <c r="L58" i="5" s="1"/>
  <c r="H59" i="5"/>
  <c r="L59" i="5" s="1"/>
  <c r="H46" i="5"/>
  <c r="L46" i="5" s="1"/>
  <c r="H47" i="5"/>
  <c r="H48" i="5"/>
  <c r="J48" i="5" s="1"/>
  <c r="H49" i="5"/>
  <c r="L49" i="5" s="1"/>
  <c r="H50" i="5"/>
  <c r="L50" i="5" s="1"/>
  <c r="H51" i="5"/>
  <c r="L51" i="5" s="1"/>
  <c r="H52" i="5"/>
  <c r="L52" i="5" s="1"/>
  <c r="H53" i="5"/>
  <c r="L53" i="5" s="1"/>
  <c r="H54" i="5"/>
  <c r="H55" i="5"/>
  <c r="L55" i="5" s="1"/>
  <c r="H18" i="5"/>
  <c r="G199" i="5"/>
  <c r="L193" i="5"/>
  <c r="L98" i="5" l="1"/>
  <c r="J98" i="5"/>
  <c r="M141" i="5"/>
  <c r="O141" i="5" l="1"/>
  <c r="N141" i="5"/>
  <c r="M21" i="4"/>
  <c r="F199" i="5"/>
  <c r="L198" i="5"/>
  <c r="M198" i="5" l="1"/>
  <c r="O198" i="5" s="1"/>
  <c r="N21" i="4"/>
  <c r="O21" i="4"/>
  <c r="P198" i="5"/>
  <c r="M190" i="5"/>
  <c r="O190" i="5" s="1"/>
  <c r="M187" i="5"/>
  <c r="O187" i="5" s="1"/>
  <c r="P190" i="5"/>
  <c r="P187" i="5"/>
  <c r="I180" i="5"/>
  <c r="M180" i="5" s="1"/>
  <c r="O180" i="5" s="1"/>
  <c r="P180" i="5"/>
  <c r="H134" i="5"/>
  <c r="P130" i="5"/>
  <c r="P91" i="5"/>
  <c r="P90" i="5"/>
  <c r="P18" i="5"/>
  <c r="I18" i="5"/>
  <c r="P134" i="5" l="1"/>
  <c r="J134" i="5"/>
  <c r="P21" i="4"/>
  <c r="M18" i="5"/>
  <c r="O18" i="5" s="1"/>
  <c r="N198" i="5"/>
  <c r="N187" i="5"/>
  <c r="N190" i="5"/>
  <c r="I147" i="5"/>
  <c r="M147" i="5" s="1"/>
  <c r="N147" i="5" s="1"/>
  <c r="N180" i="5"/>
  <c r="P147" i="5"/>
  <c r="I134" i="5"/>
  <c r="I130" i="5"/>
  <c r="I91" i="5"/>
  <c r="I90" i="5"/>
  <c r="M134" i="5" l="1"/>
  <c r="O134" i="5" s="1"/>
  <c r="N18" i="5"/>
  <c r="O147" i="5"/>
  <c r="M130" i="5"/>
  <c r="O130" i="5" s="1"/>
  <c r="M91" i="5"/>
  <c r="O91" i="5" s="1"/>
  <c r="M90" i="5"/>
  <c r="O90" i="5" s="1"/>
  <c r="I55" i="5"/>
  <c r="H68" i="5"/>
  <c r="N134" i="5" l="1"/>
  <c r="P68" i="5"/>
  <c r="L68" i="5"/>
  <c r="N91" i="5"/>
  <c r="N90" i="5"/>
  <c r="N130" i="5"/>
  <c r="P55" i="5"/>
  <c r="M55" i="5"/>
  <c r="I68" i="5"/>
  <c r="I78" i="4"/>
  <c r="F78" i="4"/>
  <c r="E78" i="4"/>
  <c r="D78" i="4"/>
  <c r="I34" i="4"/>
  <c r="I27" i="4"/>
  <c r="I23" i="4"/>
  <c r="I10" i="4"/>
  <c r="I11" i="4"/>
  <c r="I8" i="4"/>
  <c r="I30" i="4" l="1"/>
  <c r="O55" i="5"/>
  <c r="N55" i="5"/>
  <c r="M68" i="5"/>
  <c r="L16" i="4"/>
  <c r="M16" i="4" l="1"/>
  <c r="O16" i="4" s="1"/>
  <c r="O68" i="5"/>
  <c r="N68" i="5"/>
  <c r="G36" i="5"/>
  <c r="N16" i="4" l="1"/>
  <c r="P16" i="4" s="1"/>
  <c r="H53" i="4"/>
  <c r="I174" i="5"/>
  <c r="P173" i="5"/>
  <c r="P172" i="5"/>
  <c r="P166" i="5"/>
  <c r="H126" i="5"/>
  <c r="J126" i="5" s="1"/>
  <c r="I65" i="5"/>
  <c r="I64" i="5"/>
  <c r="I63" i="5"/>
  <c r="H33" i="5"/>
  <c r="I54" i="5"/>
  <c r="P53" i="5"/>
  <c r="P195" i="5"/>
  <c r="P193" i="5"/>
  <c r="H192" i="5"/>
  <c r="P171" i="5"/>
  <c r="P168" i="5"/>
  <c r="I165" i="5"/>
  <c r="I164" i="5"/>
  <c r="P163" i="5"/>
  <c r="P160" i="5"/>
  <c r="I158" i="5"/>
  <c r="I157" i="5"/>
  <c r="I156" i="5"/>
  <c r="I155" i="5"/>
  <c r="P154" i="5"/>
  <c r="H151" i="5"/>
  <c r="P149" i="5"/>
  <c r="I145" i="5"/>
  <c r="I144" i="5"/>
  <c r="H143" i="5"/>
  <c r="H140" i="5"/>
  <c r="L140" i="5" s="1"/>
  <c r="H138" i="5"/>
  <c r="P128" i="5"/>
  <c r="I119" i="5"/>
  <c r="I118" i="5"/>
  <c r="P116" i="5"/>
  <c r="I114" i="5"/>
  <c r="I113" i="5"/>
  <c r="P111" i="5"/>
  <c r="H109" i="5"/>
  <c r="L109" i="5" s="1"/>
  <c r="I107" i="5"/>
  <c r="M107" i="5" s="1"/>
  <c r="H102" i="5"/>
  <c r="L102" i="5" s="1"/>
  <c r="H100" i="5"/>
  <c r="P98" i="5"/>
  <c r="P89" i="5"/>
  <c r="P87" i="5"/>
  <c r="P86" i="5"/>
  <c r="I83" i="5"/>
  <c r="P82" i="5"/>
  <c r="I81" i="5"/>
  <c r="I80" i="5"/>
  <c r="I79" i="5"/>
  <c r="I78" i="5"/>
  <c r="I75" i="5"/>
  <c r="I74" i="5"/>
  <c r="M74" i="5" s="1"/>
  <c r="O74" i="5" s="1"/>
  <c r="P72" i="5"/>
  <c r="H71" i="5"/>
  <c r="L71" i="5" s="1"/>
  <c r="I66" i="5"/>
  <c r="I62" i="5"/>
  <c r="P59" i="5"/>
  <c r="P58" i="5"/>
  <c r="H57" i="5"/>
  <c r="L57" i="5" s="1"/>
  <c r="P56" i="5"/>
  <c r="I51" i="5"/>
  <c r="I50" i="5"/>
  <c r="I47" i="5"/>
  <c r="H45" i="5"/>
  <c r="J45" i="5" s="1"/>
  <c r="K43" i="5"/>
  <c r="G43" i="5"/>
  <c r="F43" i="5"/>
  <c r="J43" i="5"/>
  <c r="P42" i="5"/>
  <c r="H41" i="5"/>
  <c r="H39" i="5"/>
  <c r="L39" i="5" s="1"/>
  <c r="H38" i="5"/>
  <c r="L38" i="5" s="1"/>
  <c r="K36" i="5"/>
  <c r="H35" i="5"/>
  <c r="H32" i="5"/>
  <c r="H31" i="5"/>
  <c r="H30" i="5"/>
  <c r="H29" i="5"/>
  <c r="H28" i="5"/>
  <c r="H27" i="5"/>
  <c r="H26" i="5"/>
  <c r="H24" i="5"/>
  <c r="H22" i="5"/>
  <c r="H20" i="5"/>
  <c r="L20" i="5" s="1"/>
  <c r="H17" i="5"/>
  <c r="L17" i="5" s="1"/>
  <c r="K15" i="5"/>
  <c r="G15" i="5"/>
  <c r="F15" i="5"/>
  <c r="H14" i="5"/>
  <c r="L14" i="5" s="1"/>
  <c r="H11" i="5"/>
  <c r="H10" i="5"/>
  <c r="H9" i="5"/>
  <c r="H8" i="5"/>
  <c r="H7" i="5"/>
  <c r="L7" i="5" s="1"/>
  <c r="L100" i="5" l="1"/>
  <c r="I100" i="5"/>
  <c r="P138" i="5"/>
  <c r="L138" i="5"/>
  <c r="J199" i="5"/>
  <c r="I33" i="5"/>
  <c r="I192" i="5"/>
  <c r="L192" i="5"/>
  <c r="P151" i="5"/>
  <c r="L151" i="5"/>
  <c r="I8" i="5"/>
  <c r="L8" i="5"/>
  <c r="P22" i="5"/>
  <c r="L22" i="5"/>
  <c r="P32" i="5"/>
  <c r="I9" i="5"/>
  <c r="J9" i="5"/>
  <c r="P24" i="5"/>
  <c r="L24" i="5"/>
  <c r="I26" i="5"/>
  <c r="L26" i="5"/>
  <c r="I30" i="5"/>
  <c r="L30" i="5"/>
  <c r="I35" i="5"/>
  <c r="L35" i="5"/>
  <c r="I11" i="5"/>
  <c r="L11" i="5"/>
  <c r="P10" i="5"/>
  <c r="L10" i="5"/>
  <c r="I27" i="5"/>
  <c r="L27" i="5"/>
  <c r="P143" i="5"/>
  <c r="I126" i="5"/>
  <c r="I41" i="5"/>
  <c r="L41" i="5"/>
  <c r="I53" i="4"/>
  <c r="L53" i="4"/>
  <c r="H199" i="5"/>
  <c r="I204" i="5" s="1"/>
  <c r="I45" i="5"/>
  <c r="P146" i="5"/>
  <c r="I17" i="5"/>
  <c r="H36" i="5"/>
  <c r="E204" i="5" s="1"/>
  <c r="P174" i="5"/>
  <c r="I146" i="5"/>
  <c r="M146" i="5" s="1"/>
  <c r="M174" i="5"/>
  <c r="I173" i="5"/>
  <c r="I172" i="5"/>
  <c r="I166" i="5"/>
  <c r="M65" i="5"/>
  <c r="P65" i="5"/>
  <c r="M63" i="5"/>
  <c r="I127" i="5"/>
  <c r="M127" i="5" s="1"/>
  <c r="O127" i="5" s="1"/>
  <c r="I135" i="5"/>
  <c r="M135" i="5" s="1"/>
  <c r="I149" i="5"/>
  <c r="M193" i="5"/>
  <c r="N193" i="5" s="1"/>
  <c r="P63" i="5"/>
  <c r="P64" i="5"/>
  <c r="M64" i="5"/>
  <c r="M62" i="5"/>
  <c r="P74" i="5"/>
  <c r="P79" i="5"/>
  <c r="I82" i="5"/>
  <c r="P124" i="5"/>
  <c r="P159" i="5"/>
  <c r="P162" i="5"/>
  <c r="I163" i="5"/>
  <c r="M114" i="5"/>
  <c r="I120" i="5"/>
  <c r="M120" i="5" s="1"/>
  <c r="O120" i="5" s="1"/>
  <c r="I124" i="5"/>
  <c r="M124" i="5" s="1"/>
  <c r="P127" i="5"/>
  <c r="I128" i="5"/>
  <c r="P135" i="5"/>
  <c r="I143" i="5"/>
  <c r="M156" i="5"/>
  <c r="I159" i="5"/>
  <c r="M159" i="5" s="1"/>
  <c r="I162" i="5"/>
  <c r="M162" i="5" s="1"/>
  <c r="I53" i="5"/>
  <c r="P45" i="5"/>
  <c r="P66" i="5"/>
  <c r="P152" i="5"/>
  <c r="M155" i="5"/>
  <c r="P155" i="5"/>
  <c r="P158" i="5"/>
  <c r="I167" i="5"/>
  <c r="M167" i="5" s="1"/>
  <c r="O167" i="5" s="1"/>
  <c r="P167" i="5"/>
  <c r="I168" i="5"/>
  <c r="M195" i="5"/>
  <c r="P33" i="5"/>
  <c r="M66" i="5"/>
  <c r="O66" i="5" s="1"/>
  <c r="I98" i="5"/>
  <c r="I111" i="5"/>
  <c r="I112" i="5"/>
  <c r="P112" i="5"/>
  <c r="M113" i="5"/>
  <c r="I116" i="5"/>
  <c r="I117" i="5"/>
  <c r="P117" i="5"/>
  <c r="M118" i="5"/>
  <c r="M144" i="5"/>
  <c r="I151" i="5"/>
  <c r="I154" i="5"/>
  <c r="M164" i="5"/>
  <c r="I171" i="5"/>
  <c r="G200" i="5"/>
  <c r="I24" i="5"/>
  <c r="I59" i="5"/>
  <c r="I89" i="5"/>
  <c r="P78" i="5"/>
  <c r="I22" i="5"/>
  <c r="I32" i="5"/>
  <c r="I58" i="5"/>
  <c r="I87" i="5"/>
  <c r="M87" i="5" s="1"/>
  <c r="N87" i="5" s="1"/>
  <c r="P8" i="5"/>
  <c r="P83" i="5"/>
  <c r="I86" i="5"/>
  <c r="K200" i="5"/>
  <c r="P29" i="5"/>
  <c r="P38" i="5"/>
  <c r="P48" i="5"/>
  <c r="P49" i="5"/>
  <c r="P51" i="5"/>
  <c r="P76" i="5"/>
  <c r="M78" i="5"/>
  <c r="M79" i="5"/>
  <c r="M83" i="5"/>
  <c r="O83" i="5" s="1"/>
  <c r="P107" i="5"/>
  <c r="P39" i="5"/>
  <c r="P73" i="5"/>
  <c r="I10" i="5"/>
  <c r="I29" i="5"/>
  <c r="M29" i="5" s="1"/>
  <c r="I38" i="5"/>
  <c r="M38" i="5" s="1"/>
  <c r="I39" i="5"/>
  <c r="M39" i="5" s="1"/>
  <c r="O39" i="5" s="1"/>
  <c r="I48" i="5"/>
  <c r="M48" i="5" s="1"/>
  <c r="I49" i="5"/>
  <c r="M49" i="5" s="1"/>
  <c r="M51" i="5"/>
  <c r="I72" i="5"/>
  <c r="I73" i="5"/>
  <c r="M73" i="5" s="1"/>
  <c r="O73" i="5" s="1"/>
  <c r="I76" i="5"/>
  <c r="M76" i="5" s="1"/>
  <c r="O76" i="5" s="1"/>
  <c r="M80" i="5"/>
  <c r="P17" i="5"/>
  <c r="P71" i="5"/>
  <c r="I84" i="5"/>
  <c r="I109" i="5"/>
  <c r="P126" i="5"/>
  <c r="P9" i="5"/>
  <c r="H15" i="5"/>
  <c r="P20" i="5"/>
  <c r="P28" i="5"/>
  <c r="P31" i="5"/>
  <c r="J36" i="5"/>
  <c r="M42" i="5"/>
  <c r="O42" i="5" s="1"/>
  <c r="P54" i="5"/>
  <c r="I71" i="5"/>
  <c r="N74" i="5"/>
  <c r="P109" i="5"/>
  <c r="I7" i="5"/>
  <c r="P7" i="5"/>
  <c r="I14" i="5"/>
  <c r="M14" i="5" s="1"/>
  <c r="P14" i="5"/>
  <c r="I20" i="5"/>
  <c r="P26" i="5"/>
  <c r="I31" i="5"/>
  <c r="P35" i="5"/>
  <c r="P47" i="5"/>
  <c r="P52" i="5"/>
  <c r="I52" i="5"/>
  <c r="P84" i="5"/>
  <c r="P88" i="5"/>
  <c r="I88" i="5"/>
  <c r="P102" i="5"/>
  <c r="I102" i="5"/>
  <c r="P11" i="5"/>
  <c r="P30" i="5"/>
  <c r="H43" i="5"/>
  <c r="F204" i="5" s="1"/>
  <c r="P61" i="5"/>
  <c r="I61" i="5"/>
  <c r="I28" i="5"/>
  <c r="P27" i="5"/>
  <c r="P41" i="5"/>
  <c r="P46" i="5"/>
  <c r="I46" i="5"/>
  <c r="P50" i="5"/>
  <c r="M50" i="5"/>
  <c r="P57" i="5"/>
  <c r="I57" i="5"/>
  <c r="P62" i="5"/>
  <c r="P75" i="5"/>
  <c r="M75" i="5"/>
  <c r="P77" i="5"/>
  <c r="I77" i="5"/>
  <c r="P85" i="5"/>
  <c r="I85" i="5"/>
  <c r="O107" i="5"/>
  <c r="N107" i="5"/>
  <c r="P110" i="5"/>
  <c r="P170" i="5"/>
  <c r="I170" i="5"/>
  <c r="F200" i="5"/>
  <c r="P80" i="5"/>
  <c r="P100" i="5"/>
  <c r="I110" i="5"/>
  <c r="P113" i="5"/>
  <c r="P114" i="5"/>
  <c r="P119" i="5"/>
  <c r="M119" i="5"/>
  <c r="O119" i="5" s="1"/>
  <c r="P120" i="5"/>
  <c r="P140" i="5"/>
  <c r="I140" i="5"/>
  <c r="P153" i="5"/>
  <c r="I153" i="5"/>
  <c r="M158" i="5"/>
  <c r="P161" i="5"/>
  <c r="I161" i="5"/>
  <c r="P81" i="5"/>
  <c r="M81" i="5"/>
  <c r="P115" i="5"/>
  <c r="I115" i="5"/>
  <c r="I138" i="5"/>
  <c r="I152" i="5"/>
  <c r="M152" i="5" s="1"/>
  <c r="O152" i="5" s="1"/>
  <c r="I160" i="5"/>
  <c r="P118" i="5"/>
  <c r="P144" i="5"/>
  <c r="P156" i="5"/>
  <c r="P164" i="5"/>
  <c r="I169" i="5"/>
  <c r="P169" i="5"/>
  <c r="P192" i="5"/>
  <c r="P145" i="5"/>
  <c r="M145" i="5"/>
  <c r="P157" i="5"/>
  <c r="M157" i="5"/>
  <c r="P165" i="5"/>
  <c r="M165" i="5"/>
  <c r="O165" i="5" s="1"/>
  <c r="I185" i="5"/>
  <c r="P185" i="5"/>
  <c r="P197" i="5"/>
  <c r="M100" i="5" l="1"/>
  <c r="M53" i="4"/>
  <c r="M192" i="5"/>
  <c r="N192" i="5" s="1"/>
  <c r="L199" i="5"/>
  <c r="M41" i="5"/>
  <c r="O41" i="5" s="1"/>
  <c r="M27" i="5"/>
  <c r="O27" i="5" s="1"/>
  <c r="M8" i="5"/>
  <c r="N8" i="5" s="1"/>
  <c r="M11" i="5"/>
  <c r="O11" i="5" s="1"/>
  <c r="M30" i="5"/>
  <c r="N30" i="5" s="1"/>
  <c r="M35" i="5"/>
  <c r="O35" i="5" s="1"/>
  <c r="M26" i="5"/>
  <c r="O26" i="5" s="1"/>
  <c r="M9" i="5"/>
  <c r="O9" i="5" s="1"/>
  <c r="P199" i="5"/>
  <c r="I199" i="5"/>
  <c r="I203" i="5" s="1"/>
  <c r="I205" i="5" s="1"/>
  <c r="P36" i="5"/>
  <c r="M111" i="5"/>
  <c r="N111" i="5" s="1"/>
  <c r="M45" i="5"/>
  <c r="M22" i="5"/>
  <c r="N22" i="5" s="1"/>
  <c r="M53" i="5"/>
  <c r="N53" i="5" s="1"/>
  <c r="M166" i="5"/>
  <c r="O166" i="5" s="1"/>
  <c r="O53" i="4"/>
  <c r="N53" i="4"/>
  <c r="P53" i="4" s="1"/>
  <c r="N146" i="5"/>
  <c r="O146" i="5"/>
  <c r="M17" i="5"/>
  <c r="O17" i="5" s="1"/>
  <c r="L36" i="5"/>
  <c r="E206" i="5" s="1"/>
  <c r="O193" i="5"/>
  <c r="I36" i="5"/>
  <c r="E203" i="5" s="1"/>
  <c r="M116" i="5"/>
  <c r="N116" i="5" s="1"/>
  <c r="M173" i="5"/>
  <c r="O173" i="5" s="1"/>
  <c r="O174" i="5"/>
  <c r="N174" i="5"/>
  <c r="M172" i="5"/>
  <c r="M138" i="5"/>
  <c r="O138" i="5" s="1"/>
  <c r="O87" i="5"/>
  <c r="M143" i="5"/>
  <c r="O143" i="5" s="1"/>
  <c r="N167" i="5"/>
  <c r="M86" i="5"/>
  <c r="N86" i="5" s="1"/>
  <c r="M82" i="5"/>
  <c r="N82" i="5" s="1"/>
  <c r="M24" i="5"/>
  <c r="O24" i="5" s="1"/>
  <c r="M171" i="5"/>
  <c r="O171" i="5" s="1"/>
  <c r="N120" i="5"/>
  <c r="N65" i="5"/>
  <c r="O65" i="5"/>
  <c r="M149" i="5"/>
  <c r="O149" i="5" s="1"/>
  <c r="O135" i="5"/>
  <c r="N135" i="5"/>
  <c r="M160" i="5"/>
  <c r="O160" i="5" s="1"/>
  <c r="M32" i="5"/>
  <c r="N32" i="5" s="1"/>
  <c r="M163" i="5"/>
  <c r="O163" i="5" s="1"/>
  <c r="M128" i="5"/>
  <c r="N128" i="5" s="1"/>
  <c r="M117" i="5"/>
  <c r="O117" i="5" s="1"/>
  <c r="M112" i="5"/>
  <c r="O112" i="5" s="1"/>
  <c r="O64" i="5"/>
  <c r="N64" i="5"/>
  <c r="O159" i="5"/>
  <c r="N159" i="5"/>
  <c r="O63" i="5"/>
  <c r="N63" i="5"/>
  <c r="M154" i="5"/>
  <c r="N154" i="5" s="1"/>
  <c r="M58" i="5"/>
  <c r="O58" i="5" s="1"/>
  <c r="M59" i="5"/>
  <c r="M89" i="5"/>
  <c r="O89" i="5" s="1"/>
  <c r="O156" i="5"/>
  <c r="N156" i="5"/>
  <c r="O124" i="5"/>
  <c r="N124" i="5"/>
  <c r="M169" i="5"/>
  <c r="O169" i="5" s="1"/>
  <c r="N127" i="5"/>
  <c r="M28" i="5"/>
  <c r="O28" i="5" s="1"/>
  <c r="M31" i="5"/>
  <c r="N31" i="5" s="1"/>
  <c r="M98" i="5"/>
  <c r="O118" i="5"/>
  <c r="N118" i="5"/>
  <c r="O113" i="5"/>
  <c r="N113" i="5"/>
  <c r="O164" i="5"/>
  <c r="N164" i="5"/>
  <c r="O144" i="5"/>
  <c r="N144" i="5"/>
  <c r="O155" i="5"/>
  <c r="N155" i="5"/>
  <c r="J15" i="5"/>
  <c r="M151" i="5"/>
  <c r="O195" i="5"/>
  <c r="N195" i="5"/>
  <c r="M185" i="5"/>
  <c r="N185" i="5" s="1"/>
  <c r="M197" i="5"/>
  <c r="O197" i="5" s="1"/>
  <c r="M161" i="5"/>
  <c r="O161" i="5" s="1"/>
  <c r="M153" i="5"/>
  <c r="N153" i="5" s="1"/>
  <c r="N119" i="5"/>
  <c r="M102" i="5"/>
  <c r="O102" i="5" s="1"/>
  <c r="M88" i="5"/>
  <c r="N88" i="5" s="1"/>
  <c r="M109" i="5"/>
  <c r="O109" i="5" s="1"/>
  <c r="M10" i="5"/>
  <c r="O10" i="5" s="1"/>
  <c r="M168" i="5"/>
  <c r="O29" i="5"/>
  <c r="N29" i="5"/>
  <c r="N66" i="5"/>
  <c r="M61" i="5"/>
  <c r="O61" i="5" s="1"/>
  <c r="M46" i="5"/>
  <c r="O46" i="5" s="1"/>
  <c r="O49" i="5"/>
  <c r="N49" i="5"/>
  <c r="O79" i="5"/>
  <c r="N79" i="5"/>
  <c r="O48" i="5"/>
  <c r="N48" i="5"/>
  <c r="O51" i="5"/>
  <c r="N51" i="5"/>
  <c r="O80" i="5"/>
  <c r="N80" i="5"/>
  <c r="I43" i="5"/>
  <c r="F203" i="5" s="1"/>
  <c r="F205" i="5" s="1"/>
  <c r="N39" i="5"/>
  <c r="M72" i="5"/>
  <c r="N83" i="5"/>
  <c r="N76" i="5"/>
  <c r="M54" i="5"/>
  <c r="O54" i="5" s="1"/>
  <c r="N73" i="5"/>
  <c r="M77" i="5"/>
  <c r="N77" i="5" s="1"/>
  <c r="M47" i="5"/>
  <c r="N47" i="5" s="1"/>
  <c r="P43" i="5"/>
  <c r="M52" i="5"/>
  <c r="N52" i="5" s="1"/>
  <c r="L43" i="5"/>
  <c r="F206" i="5" s="1"/>
  <c r="O157" i="5"/>
  <c r="N157" i="5"/>
  <c r="O81" i="5"/>
  <c r="N81" i="5"/>
  <c r="O158" i="5"/>
  <c r="N158" i="5"/>
  <c r="O145" i="5"/>
  <c r="N145" i="5"/>
  <c r="O50" i="5"/>
  <c r="N50" i="5"/>
  <c r="O62" i="5"/>
  <c r="N62" i="5"/>
  <c r="O38" i="5"/>
  <c r="M20" i="5"/>
  <c r="M7" i="5"/>
  <c r="I15" i="5"/>
  <c r="D204" i="5"/>
  <c r="H200" i="5"/>
  <c r="O75" i="5"/>
  <c r="N75" i="5"/>
  <c r="N38" i="5"/>
  <c r="N165" i="5"/>
  <c r="M115" i="5"/>
  <c r="M110" i="5"/>
  <c r="M57" i="5"/>
  <c r="O14" i="5"/>
  <c r="N14" i="5"/>
  <c r="M71" i="5"/>
  <c r="M84" i="5"/>
  <c r="O162" i="5"/>
  <c r="N162" i="5"/>
  <c r="N100" i="5"/>
  <c r="O100" i="5"/>
  <c r="L15" i="5"/>
  <c r="O114" i="5"/>
  <c r="N114" i="5"/>
  <c r="O78" i="5"/>
  <c r="N78" i="5"/>
  <c r="N152" i="5"/>
  <c r="M140" i="5"/>
  <c r="M170" i="5"/>
  <c r="M85" i="5"/>
  <c r="P15" i="5"/>
  <c r="M126" i="5"/>
  <c r="N42" i="5"/>
  <c r="O192" i="5" l="1"/>
  <c r="O43" i="5"/>
  <c r="N27" i="5"/>
  <c r="O8" i="5"/>
  <c r="O30" i="5"/>
  <c r="N9" i="5"/>
  <c r="M43" i="5"/>
  <c r="O111" i="5"/>
  <c r="N41" i="5"/>
  <c r="N43" i="5" s="1"/>
  <c r="N171" i="5"/>
  <c r="N11" i="5"/>
  <c r="O45" i="5"/>
  <c r="M199" i="5"/>
  <c r="N35" i="5"/>
  <c r="N26" i="5"/>
  <c r="N45" i="5"/>
  <c r="O22" i="5"/>
  <c r="N17" i="5"/>
  <c r="N166" i="5"/>
  <c r="O31" i="5"/>
  <c r="O53" i="5"/>
  <c r="O116" i="5"/>
  <c r="O86" i="5"/>
  <c r="O32" i="5"/>
  <c r="N117" i="5"/>
  <c r="O185" i="5"/>
  <c r="N160" i="5"/>
  <c r="N138" i="5"/>
  <c r="M36" i="5"/>
  <c r="I206" i="5"/>
  <c r="N143" i="5"/>
  <c r="N173" i="5"/>
  <c r="O172" i="5"/>
  <c r="N172" i="5"/>
  <c r="O153" i="5"/>
  <c r="O128" i="5"/>
  <c r="N197" i="5"/>
  <c r="O82" i="5"/>
  <c r="N163" i="5"/>
  <c r="O154" i="5"/>
  <c r="N102" i="5"/>
  <c r="N149" i="5"/>
  <c r="O52" i="5"/>
  <c r="O88" i="5"/>
  <c r="N169" i="5"/>
  <c r="N24" i="5"/>
  <c r="N10" i="5"/>
  <c r="N109" i="5"/>
  <c r="J200" i="5"/>
  <c r="O77" i="5"/>
  <c r="N61" i="5"/>
  <c r="N112" i="5"/>
  <c r="N89" i="5"/>
  <c r="N28" i="5"/>
  <c r="N161" i="5"/>
  <c r="O59" i="5"/>
  <c r="N59" i="5"/>
  <c r="N58" i="5"/>
  <c r="O98" i="5"/>
  <c r="N98" i="5"/>
  <c r="O151" i="5"/>
  <c r="N151" i="5"/>
  <c r="O168" i="5"/>
  <c r="N168" i="5"/>
  <c r="D206" i="5"/>
  <c r="N54" i="5"/>
  <c r="O47" i="5"/>
  <c r="N46" i="5"/>
  <c r="O72" i="5"/>
  <c r="N72" i="5"/>
  <c r="P200" i="5"/>
  <c r="O57" i="5"/>
  <c r="N57" i="5"/>
  <c r="D203" i="5"/>
  <c r="I200" i="5"/>
  <c r="N85" i="5"/>
  <c r="O85" i="5"/>
  <c r="N140" i="5"/>
  <c r="O140" i="5"/>
  <c r="O110" i="5"/>
  <c r="N110" i="5"/>
  <c r="M15" i="5"/>
  <c r="O7" i="5"/>
  <c r="N7" i="5"/>
  <c r="O126" i="5"/>
  <c r="N126" i="5"/>
  <c r="L200" i="5"/>
  <c r="O71" i="5"/>
  <c r="N71" i="5"/>
  <c r="E205" i="5"/>
  <c r="O170" i="5"/>
  <c r="N170" i="5"/>
  <c r="O84" i="5"/>
  <c r="N84" i="5"/>
  <c r="O115" i="5"/>
  <c r="N115" i="5"/>
  <c r="J204" i="5"/>
  <c r="O20" i="5"/>
  <c r="N20" i="5"/>
  <c r="N199" i="5" l="1"/>
  <c r="O199" i="5"/>
  <c r="O36" i="5"/>
  <c r="N36" i="5"/>
  <c r="J206" i="5"/>
  <c r="N15" i="5"/>
  <c r="M200" i="5"/>
  <c r="O15" i="5"/>
  <c r="J203" i="5"/>
  <c r="D205" i="5"/>
  <c r="J205" i="5" s="1"/>
  <c r="J207" i="5" l="1"/>
  <c r="O200" i="5"/>
  <c r="N200" i="5"/>
  <c r="K73" i="4" l="1"/>
  <c r="F73" i="4"/>
  <c r="H72" i="4"/>
  <c r="N71" i="4"/>
  <c r="P71" i="4" s="1"/>
  <c r="I71" i="4"/>
  <c r="H70" i="4"/>
  <c r="L70" i="4" s="1"/>
  <c r="N69" i="4"/>
  <c r="P69" i="4" s="1"/>
  <c r="I69" i="4"/>
  <c r="J68" i="4"/>
  <c r="N67" i="4"/>
  <c r="P67" i="4" s="1"/>
  <c r="I67" i="4"/>
  <c r="H66" i="4"/>
  <c r="L66" i="4" s="1"/>
  <c r="N65" i="4"/>
  <c r="P65" i="4" s="1"/>
  <c r="I65" i="4"/>
  <c r="H64" i="4"/>
  <c r="L64" i="4" s="1"/>
  <c r="N63" i="4"/>
  <c r="P63" i="4" s="1"/>
  <c r="I63" i="4"/>
  <c r="H62" i="4"/>
  <c r="L62" i="4" s="1"/>
  <c r="N61" i="4"/>
  <c r="P61" i="4" s="1"/>
  <c r="I61" i="4"/>
  <c r="H60" i="4"/>
  <c r="H57" i="4"/>
  <c r="I56" i="4"/>
  <c r="H55" i="4"/>
  <c r="H50" i="4"/>
  <c r="N49" i="4"/>
  <c r="P49" i="4" s="1"/>
  <c r="I49" i="4"/>
  <c r="H48" i="4"/>
  <c r="L48" i="4" s="1"/>
  <c r="H46" i="4"/>
  <c r="L46" i="4" s="1"/>
  <c r="H45" i="4"/>
  <c r="H44" i="4"/>
  <c r="L44" i="4" s="1"/>
  <c r="H43" i="4"/>
  <c r="J43" i="4" s="1"/>
  <c r="N42" i="4"/>
  <c r="P42" i="4" s="1"/>
  <c r="I42" i="4"/>
  <c r="H41" i="4"/>
  <c r="J41" i="4" s="1"/>
  <c r="N40" i="4"/>
  <c r="P40" i="4" s="1"/>
  <c r="L40" i="4"/>
  <c r="I40" i="4"/>
  <c r="H39" i="4"/>
  <c r="L39" i="4" s="1"/>
  <c r="N38" i="4"/>
  <c r="P38" i="4" s="1"/>
  <c r="I38" i="4"/>
  <c r="K35" i="4"/>
  <c r="G35" i="4"/>
  <c r="F35" i="4"/>
  <c r="H34" i="4"/>
  <c r="J34" i="4" s="1"/>
  <c r="H32" i="4"/>
  <c r="L32" i="4" s="1"/>
  <c r="K30" i="4"/>
  <c r="F30" i="4"/>
  <c r="H27" i="4"/>
  <c r="L27" i="4" s="1"/>
  <c r="H25" i="4"/>
  <c r="L25" i="4" s="1"/>
  <c r="H23" i="4"/>
  <c r="L23" i="4" s="1"/>
  <c r="F19" i="4"/>
  <c r="H18" i="4"/>
  <c r="H14" i="4"/>
  <c r="L14" i="4" s="1"/>
  <c r="H13" i="4"/>
  <c r="L13" i="4" s="1"/>
  <c r="H11" i="4"/>
  <c r="L11" i="4" s="1"/>
  <c r="H10" i="4"/>
  <c r="K10" i="4" s="1"/>
  <c r="K19" i="4" s="1"/>
  <c r="H8" i="4"/>
  <c r="L8" i="4" s="1"/>
  <c r="I60" i="4" l="1"/>
  <c r="L60" i="4"/>
  <c r="L72" i="4"/>
  <c r="I72" i="4"/>
  <c r="I55" i="4"/>
  <c r="L55" i="4"/>
  <c r="I50" i="4"/>
  <c r="L18" i="4"/>
  <c r="M18" i="4" s="1"/>
  <c r="N18" i="4" s="1"/>
  <c r="P18" i="4" s="1"/>
  <c r="M13" i="4"/>
  <c r="O13" i="4" s="1"/>
  <c r="M10" i="4"/>
  <c r="O10" i="4" s="1"/>
  <c r="M14" i="4"/>
  <c r="O14" i="4" s="1"/>
  <c r="M25" i="4"/>
  <c r="O25" i="4" s="1"/>
  <c r="K74" i="4"/>
  <c r="M50" i="4"/>
  <c r="I66" i="4"/>
  <c r="I46" i="4"/>
  <c r="M46" i="4" s="1"/>
  <c r="O46" i="4" s="1"/>
  <c r="I44" i="4"/>
  <c r="J19" i="4"/>
  <c r="M27" i="4"/>
  <c r="O27" i="4" s="1"/>
  <c r="M8" i="4"/>
  <c r="N8" i="4" s="1"/>
  <c r="I45" i="4"/>
  <c r="N45" i="4"/>
  <c r="P45" i="4" s="1"/>
  <c r="F74" i="4"/>
  <c r="H35" i="4"/>
  <c r="L35" i="4"/>
  <c r="M11" i="4"/>
  <c r="O11" i="4" s="1"/>
  <c r="G19" i="4"/>
  <c r="H29" i="4"/>
  <c r="J29" i="4" s="1"/>
  <c r="I32" i="4"/>
  <c r="G73" i="4"/>
  <c r="H37" i="4"/>
  <c r="L37" i="4" s="1"/>
  <c r="I43" i="4"/>
  <c r="I48" i="4"/>
  <c r="M48" i="4" s="1"/>
  <c r="O48" i="4" s="1"/>
  <c r="H19" i="4"/>
  <c r="I19" i="4"/>
  <c r="D77" i="4" s="1"/>
  <c r="I57" i="4"/>
  <c r="J57" i="4"/>
  <c r="I62" i="4"/>
  <c r="I68" i="4"/>
  <c r="M68" i="4" s="1"/>
  <c r="I39" i="4"/>
  <c r="I41" i="4"/>
  <c r="N47" i="4"/>
  <c r="P47" i="4" s="1"/>
  <c r="I64" i="4"/>
  <c r="I70" i="4"/>
  <c r="J78" i="4"/>
  <c r="M55" i="4" l="1"/>
  <c r="N55" i="4" s="1"/>
  <c r="P55" i="4" s="1"/>
  <c r="M60" i="4"/>
  <c r="O60" i="4" s="1"/>
  <c r="N13" i="4"/>
  <c r="P13" i="4" s="1"/>
  <c r="N14" i="4"/>
  <c r="P14" i="4" s="1"/>
  <c r="G74" i="4"/>
  <c r="L30" i="4"/>
  <c r="M23" i="4"/>
  <c r="N10" i="4"/>
  <c r="P10" i="4" s="1"/>
  <c r="H30" i="4"/>
  <c r="J35" i="4"/>
  <c r="F80" i="4" s="1"/>
  <c r="M34" i="4"/>
  <c r="N34" i="4" s="1"/>
  <c r="P34" i="4" s="1"/>
  <c r="N11" i="4"/>
  <c r="P11" i="4" s="1"/>
  <c r="N27" i="4"/>
  <c r="P27" i="4" s="1"/>
  <c r="N25" i="4"/>
  <c r="P25" i="4" s="1"/>
  <c r="N48" i="4"/>
  <c r="P48" i="4" s="1"/>
  <c r="E77" i="4"/>
  <c r="E79" i="4" s="1"/>
  <c r="M41" i="4"/>
  <c r="N41" i="4" s="1"/>
  <c r="P41" i="4" s="1"/>
  <c r="M44" i="4"/>
  <c r="O44" i="4" s="1"/>
  <c r="M66" i="4"/>
  <c r="N66" i="4" s="1"/>
  <c r="P66" i="4" s="1"/>
  <c r="O50" i="4"/>
  <c r="N50" i="4"/>
  <c r="P50" i="4" s="1"/>
  <c r="M39" i="4"/>
  <c r="O39" i="4" s="1"/>
  <c r="O18" i="4"/>
  <c r="O55" i="4"/>
  <c r="M70" i="4"/>
  <c r="M62" i="4"/>
  <c r="M29" i="4"/>
  <c r="O29" i="4" s="1"/>
  <c r="N46" i="4"/>
  <c r="P46" i="4" s="1"/>
  <c r="O68" i="4"/>
  <c r="N68" i="4"/>
  <c r="P68" i="4" s="1"/>
  <c r="M57" i="4"/>
  <c r="M43" i="4"/>
  <c r="H73" i="4"/>
  <c r="J73" i="4"/>
  <c r="I37" i="4"/>
  <c r="M64" i="4"/>
  <c r="L73" i="4"/>
  <c r="M72" i="4"/>
  <c r="P8" i="4"/>
  <c r="I35" i="4"/>
  <c r="M32" i="4"/>
  <c r="M19" i="4"/>
  <c r="O8" i="4"/>
  <c r="L19" i="4"/>
  <c r="N60" i="4" l="1"/>
  <c r="P60" i="4" s="1"/>
  <c r="N29" i="4"/>
  <c r="P29" i="4" s="1"/>
  <c r="O23" i="4"/>
  <c r="O30" i="4" s="1"/>
  <c r="M30" i="4"/>
  <c r="N23" i="4"/>
  <c r="O41" i="4"/>
  <c r="F77" i="4"/>
  <c r="F79" i="4" s="1"/>
  <c r="O34" i="4"/>
  <c r="O19" i="4"/>
  <c r="O66" i="4"/>
  <c r="N19" i="4"/>
  <c r="N44" i="4"/>
  <c r="P44" i="4" s="1"/>
  <c r="P19" i="4"/>
  <c r="N39" i="4"/>
  <c r="P39" i="4" s="1"/>
  <c r="I80" i="4"/>
  <c r="O72" i="4"/>
  <c r="N72" i="4"/>
  <c r="P72" i="4" s="1"/>
  <c r="H74" i="4"/>
  <c r="M35" i="4"/>
  <c r="O32" i="4"/>
  <c r="O35" i="4" s="1"/>
  <c r="N32" i="4"/>
  <c r="I73" i="4"/>
  <c r="I77" i="4" s="1"/>
  <c r="M37" i="4"/>
  <c r="D79" i="4"/>
  <c r="J30" i="4"/>
  <c r="O62" i="4"/>
  <c r="N62" i="4"/>
  <c r="P62" i="4" s="1"/>
  <c r="O70" i="4"/>
  <c r="N70" i="4"/>
  <c r="P70" i="4" s="1"/>
  <c r="L74" i="4"/>
  <c r="D80" i="4"/>
  <c r="O43" i="4"/>
  <c r="N43" i="4"/>
  <c r="P43" i="4" s="1"/>
  <c r="O57" i="4"/>
  <c r="N57" i="4"/>
  <c r="P57" i="4" s="1"/>
  <c r="O64" i="4"/>
  <c r="N64" i="4"/>
  <c r="P64" i="4" s="1"/>
  <c r="N35" i="4" l="1"/>
  <c r="P32" i="4"/>
  <c r="P35" i="4" s="1"/>
  <c r="P23" i="4"/>
  <c r="P30" i="4" s="1"/>
  <c r="N30" i="4"/>
  <c r="M73" i="4"/>
  <c r="O37" i="4"/>
  <c r="O73" i="4" s="1"/>
  <c r="N37" i="4"/>
  <c r="E80" i="4"/>
  <c r="J80" i="4" s="1"/>
  <c r="J74" i="4"/>
  <c r="I74" i="4"/>
  <c r="N73" i="4" l="1"/>
  <c r="N74" i="4" s="1"/>
  <c r="P37" i="4"/>
  <c r="P73" i="4" s="1"/>
  <c r="P74" i="4" s="1"/>
  <c r="M74" i="4"/>
  <c r="I79" i="4"/>
  <c r="J79" i="4" s="1"/>
  <c r="J77" i="4"/>
  <c r="O74" i="4"/>
  <c r="K71" i="2" l="1"/>
  <c r="K70" i="2"/>
  <c r="K68" i="2"/>
  <c r="K67" i="2"/>
  <c r="M69" i="2"/>
  <c r="N69" i="2"/>
  <c r="K69" i="2" l="1"/>
  <c r="K72" i="2"/>
  <c r="N156" i="3"/>
  <c r="N155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29" i="3"/>
  <c r="N128" i="3"/>
  <c r="N127" i="3"/>
  <c r="N126" i="3"/>
  <c r="N124" i="3"/>
  <c r="N123" i="3"/>
  <c r="N121" i="3"/>
  <c r="N119" i="3"/>
  <c r="N118" i="3"/>
  <c r="N117" i="3"/>
  <c r="N116" i="3"/>
  <c r="N115" i="3"/>
  <c r="N114" i="3"/>
  <c r="N113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6" i="3"/>
  <c r="N95" i="3"/>
  <c r="N93" i="3"/>
  <c r="N92" i="3"/>
  <c r="N91" i="3"/>
  <c r="N90" i="3"/>
  <c r="N88" i="3"/>
  <c r="N86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3" i="3"/>
  <c r="N62" i="3"/>
  <c r="N61" i="3"/>
  <c r="N59" i="3"/>
  <c r="N57" i="3"/>
  <c r="N56" i="3"/>
  <c r="N55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7" i="3"/>
  <c r="N35" i="3"/>
  <c r="N34" i="3"/>
  <c r="N31" i="3"/>
  <c r="N30" i="3"/>
  <c r="N29" i="3"/>
  <c r="N28" i="3"/>
  <c r="N27" i="3"/>
  <c r="N26" i="3"/>
  <c r="N25" i="3"/>
  <c r="N23" i="3"/>
  <c r="N21" i="3"/>
  <c r="N20" i="3"/>
  <c r="N18" i="3"/>
  <c r="N17" i="3"/>
  <c r="N14" i="3"/>
  <c r="N13" i="3"/>
  <c r="N12" i="3"/>
  <c r="N11" i="3"/>
  <c r="N10" i="3"/>
  <c r="N9" i="3"/>
  <c r="N8" i="3"/>
  <c r="N7" i="3"/>
  <c r="N38" i="3" l="1"/>
  <c r="N15" i="3"/>
  <c r="N157" i="3"/>
  <c r="N32" i="3"/>
  <c r="G69" i="2"/>
  <c r="F69" i="2"/>
  <c r="E69" i="2"/>
  <c r="D69" i="2"/>
  <c r="N63" i="2"/>
  <c r="N61" i="2"/>
  <c r="N59" i="2"/>
  <c r="N57" i="2"/>
  <c r="N55" i="2"/>
  <c r="N53" i="2"/>
  <c r="N51" i="2"/>
  <c r="N49" i="2"/>
  <c r="N47" i="2"/>
  <c r="N45" i="2"/>
  <c r="N43" i="2"/>
  <c r="N41" i="2"/>
  <c r="N39" i="2"/>
  <c r="N37" i="2"/>
  <c r="N34" i="2"/>
  <c r="N32" i="2"/>
  <c r="N29" i="2"/>
  <c r="N27" i="2"/>
  <c r="N26" i="2"/>
  <c r="N21" i="2"/>
  <c r="N19" i="2"/>
  <c r="N17" i="2"/>
  <c r="N14" i="2"/>
  <c r="N12" i="2"/>
  <c r="N10" i="2"/>
  <c r="N8" i="2"/>
  <c r="N15" i="2" l="1"/>
  <c r="N30" i="2"/>
  <c r="N158" i="3"/>
  <c r="N64" i="2"/>
  <c r="F157" i="3"/>
  <c r="G162" i="3" s="1"/>
  <c r="I38" i="3"/>
  <c r="F38" i="3"/>
  <c r="F162" i="3" s="1"/>
  <c r="I32" i="3"/>
  <c r="F32" i="3"/>
  <c r="E162" i="3" s="1"/>
  <c r="I15" i="3"/>
  <c r="F15" i="3"/>
  <c r="D162" i="3" s="1"/>
  <c r="I64" i="2"/>
  <c r="F64" i="2"/>
  <c r="I30" i="2"/>
  <c r="F30" i="2"/>
  <c r="I24" i="2"/>
  <c r="I15" i="2"/>
  <c r="I65" i="2" s="1"/>
  <c r="F15" i="2"/>
  <c r="F158" i="3" l="1"/>
  <c r="H162" i="3"/>
  <c r="J23" i="3" l="1"/>
  <c r="G23" i="3"/>
  <c r="K23" i="3" l="1"/>
  <c r="J43" i="2"/>
  <c r="G43" i="2"/>
  <c r="H41" i="2"/>
  <c r="G41" i="2"/>
  <c r="L23" i="3" l="1"/>
  <c r="M23" i="3"/>
  <c r="K41" i="2"/>
  <c r="K43" i="2"/>
  <c r="L43" i="2" l="1"/>
  <c r="M43" i="2"/>
  <c r="L41" i="2"/>
  <c r="M41" i="2"/>
  <c r="G63" i="2" l="1"/>
  <c r="G61" i="2"/>
  <c r="G59" i="2"/>
  <c r="G57" i="2"/>
  <c r="G55" i="2"/>
  <c r="G53" i="2"/>
  <c r="G51" i="2"/>
  <c r="G49" i="2"/>
  <c r="G47" i="2"/>
  <c r="G45" i="2"/>
  <c r="G39" i="2"/>
  <c r="G37" i="2"/>
  <c r="G27" i="2"/>
  <c r="G26" i="2"/>
  <c r="G34" i="2"/>
  <c r="G32" i="2"/>
  <c r="J55" i="2"/>
  <c r="K14" i="2"/>
  <c r="J63" i="2"/>
  <c r="J61" i="2"/>
  <c r="J59" i="2"/>
  <c r="J57" i="2"/>
  <c r="J53" i="2"/>
  <c r="J51" i="2"/>
  <c r="J47" i="2"/>
  <c r="J39" i="2"/>
  <c r="J37" i="2"/>
  <c r="J27" i="2"/>
  <c r="J26" i="2"/>
  <c r="J34" i="2"/>
  <c r="J21" i="2"/>
  <c r="J17" i="2"/>
  <c r="J32" i="2"/>
  <c r="J12" i="2"/>
  <c r="J15" i="2" s="1"/>
  <c r="H49" i="2"/>
  <c r="H45" i="2"/>
  <c r="H19" i="2"/>
  <c r="H29" i="2"/>
  <c r="H30" i="2" s="1"/>
  <c r="H10" i="2"/>
  <c r="H8" i="2"/>
  <c r="G21" i="2"/>
  <c r="G19" i="2"/>
  <c r="G29" i="2"/>
  <c r="G17" i="2"/>
  <c r="G12" i="2"/>
  <c r="G10" i="2"/>
  <c r="G8" i="2"/>
  <c r="J156" i="3"/>
  <c r="J155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7" i="3"/>
  <c r="J135" i="3"/>
  <c r="J134" i="3"/>
  <c r="J133" i="3"/>
  <c r="J132" i="3"/>
  <c r="J131" i="3"/>
  <c r="J129" i="3"/>
  <c r="J128" i="3"/>
  <c r="J127" i="3"/>
  <c r="J126" i="3"/>
  <c r="J124" i="3"/>
  <c r="J123" i="3"/>
  <c r="J121" i="3"/>
  <c r="J119" i="3"/>
  <c r="J115" i="3"/>
  <c r="J114" i="3"/>
  <c r="J113" i="3"/>
  <c r="J110" i="3"/>
  <c r="J109" i="3"/>
  <c r="J108" i="3"/>
  <c r="J107" i="3"/>
  <c r="J106" i="3"/>
  <c r="J105" i="3"/>
  <c r="J103" i="3"/>
  <c r="J102" i="3"/>
  <c r="J101" i="3"/>
  <c r="J98" i="3"/>
  <c r="J96" i="3"/>
  <c r="J91" i="3"/>
  <c r="J88" i="3"/>
  <c r="J84" i="3"/>
  <c r="J82" i="3"/>
  <c r="J81" i="3"/>
  <c r="J80" i="3"/>
  <c r="J78" i="3"/>
  <c r="J77" i="3"/>
  <c r="J76" i="3"/>
  <c r="J75" i="3"/>
  <c r="J74" i="3"/>
  <c r="J73" i="3"/>
  <c r="J72" i="3"/>
  <c r="J67" i="3"/>
  <c r="J66" i="3"/>
  <c r="J65" i="3"/>
  <c r="J57" i="3"/>
  <c r="J55" i="3"/>
  <c r="J35" i="3"/>
  <c r="J34" i="3"/>
  <c r="J53" i="3"/>
  <c r="J52" i="3"/>
  <c r="J51" i="3"/>
  <c r="J50" i="3"/>
  <c r="J49" i="3"/>
  <c r="J47" i="3"/>
  <c r="J46" i="3"/>
  <c r="J44" i="3"/>
  <c r="J42" i="3"/>
  <c r="J40" i="3"/>
  <c r="J30" i="3"/>
  <c r="J29" i="3"/>
  <c r="J28" i="3"/>
  <c r="J27" i="3"/>
  <c r="J26" i="3"/>
  <c r="J25" i="3"/>
  <c r="J21" i="3"/>
  <c r="J20" i="3"/>
  <c r="J17" i="3"/>
  <c r="J13" i="3"/>
  <c r="J12" i="3"/>
  <c r="J11" i="3"/>
  <c r="J10" i="3"/>
  <c r="J8" i="3"/>
  <c r="J7" i="3"/>
  <c r="H153" i="3"/>
  <c r="H136" i="3"/>
  <c r="H118" i="3"/>
  <c r="H117" i="3"/>
  <c r="H116" i="3"/>
  <c r="H111" i="3"/>
  <c r="H104" i="3"/>
  <c r="H100" i="3"/>
  <c r="H99" i="3"/>
  <c r="H92" i="3"/>
  <c r="H79" i="3"/>
  <c r="H71" i="3"/>
  <c r="H62" i="3"/>
  <c r="H61" i="3"/>
  <c r="H59" i="3"/>
  <c r="H56" i="3"/>
  <c r="H48" i="3"/>
  <c r="H41" i="3"/>
  <c r="H31" i="3"/>
  <c r="H37" i="3"/>
  <c r="H38" i="3" s="1"/>
  <c r="H18" i="3"/>
  <c r="H14" i="3"/>
  <c r="H9" i="3"/>
  <c r="G21" i="3"/>
  <c r="K21" i="3" s="1"/>
  <c r="G14" i="3"/>
  <c r="G13" i="3"/>
  <c r="G12" i="3"/>
  <c r="G11" i="3"/>
  <c r="G10" i="3"/>
  <c r="G9" i="3"/>
  <c r="G8" i="3"/>
  <c r="K8" i="3" s="1"/>
  <c r="G7" i="3"/>
  <c r="G156" i="3"/>
  <c r="G155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29" i="3"/>
  <c r="G128" i="3"/>
  <c r="G127" i="3"/>
  <c r="G126" i="3"/>
  <c r="G124" i="3"/>
  <c r="G123" i="3"/>
  <c r="G121" i="3"/>
  <c r="G119" i="3"/>
  <c r="G118" i="3"/>
  <c r="G117" i="3"/>
  <c r="G116" i="3"/>
  <c r="G115" i="3"/>
  <c r="G114" i="3"/>
  <c r="G113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6" i="3"/>
  <c r="G95" i="3"/>
  <c r="K95" i="3" s="1"/>
  <c r="G93" i="3"/>
  <c r="K93" i="3" s="1"/>
  <c r="G92" i="3"/>
  <c r="G91" i="3"/>
  <c r="G90" i="3"/>
  <c r="K90" i="3" s="1"/>
  <c r="G88" i="3"/>
  <c r="G86" i="3"/>
  <c r="K86" i="3" s="1"/>
  <c r="G84" i="3"/>
  <c r="G83" i="3"/>
  <c r="K83" i="3" s="1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K70" i="3" s="1"/>
  <c r="G69" i="3"/>
  <c r="G68" i="3"/>
  <c r="K68" i="3" s="1"/>
  <c r="G67" i="3"/>
  <c r="G66" i="3"/>
  <c r="G65" i="3"/>
  <c r="G63" i="3"/>
  <c r="K63" i="3" s="1"/>
  <c r="G62" i="3"/>
  <c r="G61" i="3"/>
  <c r="G59" i="3"/>
  <c r="G57" i="3"/>
  <c r="G56" i="3"/>
  <c r="G55" i="3"/>
  <c r="G35" i="3"/>
  <c r="G34" i="3"/>
  <c r="G53" i="3"/>
  <c r="G52" i="3"/>
  <c r="G51" i="3"/>
  <c r="G50" i="3"/>
  <c r="G49" i="3"/>
  <c r="G48" i="3"/>
  <c r="G47" i="3"/>
  <c r="G46" i="3"/>
  <c r="G45" i="3"/>
  <c r="K45" i="3" s="1"/>
  <c r="G44" i="3"/>
  <c r="G43" i="3"/>
  <c r="K43" i="3" s="1"/>
  <c r="G42" i="3"/>
  <c r="G41" i="3"/>
  <c r="G40" i="3"/>
  <c r="G31" i="3"/>
  <c r="G30" i="3"/>
  <c r="K30" i="3" s="1"/>
  <c r="G29" i="3"/>
  <c r="K29" i="3" s="1"/>
  <c r="G28" i="3"/>
  <c r="K28" i="3" s="1"/>
  <c r="G27" i="3"/>
  <c r="G26" i="3"/>
  <c r="G25" i="3"/>
  <c r="K25" i="3" s="1"/>
  <c r="G20" i="3"/>
  <c r="G37" i="3"/>
  <c r="G18" i="3"/>
  <c r="G17" i="3"/>
  <c r="J138" i="3"/>
  <c r="I69" i="3"/>
  <c r="I157" i="3" s="1"/>
  <c r="I158" i="3" s="1"/>
  <c r="K136" i="3" l="1"/>
  <c r="K141" i="3"/>
  <c r="K145" i="3"/>
  <c r="L145" i="3" s="1"/>
  <c r="K153" i="3"/>
  <c r="L153" i="3" s="1"/>
  <c r="H15" i="3"/>
  <c r="K13" i="3"/>
  <c r="J38" i="3"/>
  <c r="F164" i="3" s="1"/>
  <c r="K29" i="2"/>
  <c r="L29" i="2" s="1"/>
  <c r="K53" i="2"/>
  <c r="M53" i="2" s="1"/>
  <c r="K63" i="2"/>
  <c r="K12" i="2"/>
  <c r="L12" i="2" s="1"/>
  <c r="K20" i="3"/>
  <c r="L20" i="3" s="1"/>
  <c r="K66" i="3"/>
  <c r="L66" i="3" s="1"/>
  <c r="K45" i="2"/>
  <c r="L45" i="2" s="1"/>
  <c r="K51" i="2"/>
  <c r="L51" i="2" s="1"/>
  <c r="K57" i="2"/>
  <c r="L57" i="2" s="1"/>
  <c r="K34" i="3"/>
  <c r="L34" i="3" s="1"/>
  <c r="K31" i="3"/>
  <c r="L31" i="3" s="1"/>
  <c r="K59" i="3"/>
  <c r="L59" i="3" s="1"/>
  <c r="K139" i="3"/>
  <c r="L139" i="3" s="1"/>
  <c r="K143" i="3"/>
  <c r="M143" i="3" s="1"/>
  <c r="K91" i="3"/>
  <c r="M91" i="3" s="1"/>
  <c r="K142" i="3"/>
  <c r="L142" i="3" s="1"/>
  <c r="G15" i="3"/>
  <c r="D161" i="3" s="1"/>
  <c r="K49" i="2"/>
  <c r="L49" i="2" s="1"/>
  <c r="K146" i="3"/>
  <c r="L146" i="3" s="1"/>
  <c r="H32" i="3"/>
  <c r="J32" i="3"/>
  <c r="L14" i="2"/>
  <c r="M14" i="2"/>
  <c r="L63" i="2"/>
  <c r="M63" i="2"/>
  <c r="L53" i="2"/>
  <c r="M45" i="2"/>
  <c r="J157" i="3"/>
  <c r="M34" i="3"/>
  <c r="G38" i="3"/>
  <c r="F161" i="3" s="1"/>
  <c r="F163" i="3" s="1"/>
  <c r="L30" i="3"/>
  <c r="M30" i="3"/>
  <c r="L8" i="3"/>
  <c r="M8" i="3"/>
  <c r="K27" i="3"/>
  <c r="G32" i="3"/>
  <c r="E161" i="3" s="1"/>
  <c r="E163" i="3" s="1"/>
  <c r="M31" i="3"/>
  <c r="L43" i="3"/>
  <c r="M43" i="3"/>
  <c r="L45" i="3"/>
  <c r="M45" i="3"/>
  <c r="L86" i="3"/>
  <c r="M86" i="3"/>
  <c r="L90" i="3"/>
  <c r="M90" i="3"/>
  <c r="L95" i="3"/>
  <c r="M95" i="3"/>
  <c r="L141" i="3"/>
  <c r="M141" i="3"/>
  <c r="L91" i="3"/>
  <c r="L25" i="3"/>
  <c r="M25" i="3"/>
  <c r="L29" i="3"/>
  <c r="M29" i="3"/>
  <c r="L28" i="3"/>
  <c r="M28" i="3"/>
  <c r="L83" i="3"/>
  <c r="M83" i="3"/>
  <c r="L136" i="3"/>
  <c r="M136" i="3"/>
  <c r="L13" i="3"/>
  <c r="M13" i="3"/>
  <c r="M20" i="3"/>
  <c r="K40" i="3"/>
  <c r="G157" i="3"/>
  <c r="G161" i="3" s="1"/>
  <c r="G163" i="3" s="1"/>
  <c r="L63" i="3"/>
  <c r="M63" i="3"/>
  <c r="M66" i="3"/>
  <c r="L68" i="3"/>
  <c r="M68" i="3"/>
  <c r="L70" i="3"/>
  <c r="M70" i="3"/>
  <c r="L93" i="3"/>
  <c r="M93" i="3"/>
  <c r="L21" i="3"/>
  <c r="M21" i="3"/>
  <c r="H157" i="3"/>
  <c r="J15" i="3"/>
  <c r="H15" i="2"/>
  <c r="D71" i="2" s="1"/>
  <c r="H64" i="2"/>
  <c r="J24" i="2"/>
  <c r="G64" i="2"/>
  <c r="K17" i="2"/>
  <c r="M17" i="2" s="1"/>
  <c r="G30" i="2"/>
  <c r="G15" i="2"/>
  <c r="D68" i="2" s="1"/>
  <c r="J64" i="2"/>
  <c r="J30" i="2"/>
  <c r="F71" i="2" s="1"/>
  <c r="K137" i="3"/>
  <c r="K12" i="3"/>
  <c r="K10" i="2"/>
  <c r="K19" i="2"/>
  <c r="K47" i="2"/>
  <c r="K59" i="2"/>
  <c r="K21" i="2"/>
  <c r="K10" i="3"/>
  <c r="K138" i="3"/>
  <c r="K35" i="3"/>
  <c r="K26" i="2"/>
  <c r="M26" i="2" s="1"/>
  <c r="K37" i="2"/>
  <c r="K27" i="2"/>
  <c r="K14" i="3"/>
  <c r="K37" i="3"/>
  <c r="K92" i="3"/>
  <c r="K65" i="3"/>
  <c r="K67" i="3"/>
  <c r="K9" i="3"/>
  <c r="K42" i="3"/>
  <c r="K140" i="3"/>
  <c r="K144" i="3"/>
  <c r="K32" i="2"/>
  <c r="M32" i="2" s="1"/>
  <c r="K34" i="2"/>
  <c r="K39" i="2"/>
  <c r="K55" i="2"/>
  <c r="K26" i="3"/>
  <c r="K11" i="3"/>
  <c r="K41" i="3"/>
  <c r="K69" i="3"/>
  <c r="K84" i="3"/>
  <c r="K96" i="3"/>
  <c r="K113" i="3"/>
  <c r="K114" i="3"/>
  <c r="K115" i="3"/>
  <c r="K116" i="3"/>
  <c r="K117" i="3"/>
  <c r="K118" i="3"/>
  <c r="K119" i="3"/>
  <c r="K123" i="3"/>
  <c r="K124" i="3"/>
  <c r="K131" i="3"/>
  <c r="K132" i="3"/>
  <c r="K133" i="3"/>
  <c r="K134" i="3"/>
  <c r="K147" i="3"/>
  <c r="K148" i="3"/>
  <c r="K149" i="3"/>
  <c r="K150" i="3"/>
  <c r="K151" i="3"/>
  <c r="K152" i="3"/>
  <c r="K155" i="3"/>
  <c r="K156" i="3"/>
  <c r="K17" i="3"/>
  <c r="K18" i="3"/>
  <c r="K44" i="3"/>
  <c r="K46" i="3"/>
  <c r="K47" i="3"/>
  <c r="K48" i="3"/>
  <c r="K49" i="3"/>
  <c r="K50" i="3"/>
  <c r="K51" i="3"/>
  <c r="K52" i="3"/>
  <c r="K53" i="3"/>
  <c r="K55" i="3"/>
  <c r="K56" i="3"/>
  <c r="K57" i="3"/>
  <c r="K61" i="3"/>
  <c r="K62" i="3"/>
  <c r="K71" i="3"/>
  <c r="K72" i="3"/>
  <c r="K73" i="3"/>
  <c r="K74" i="3"/>
  <c r="K75" i="3"/>
  <c r="K76" i="3"/>
  <c r="K77" i="3"/>
  <c r="K78" i="3"/>
  <c r="K79" i="3"/>
  <c r="K80" i="3"/>
  <c r="K81" i="3"/>
  <c r="K82" i="3"/>
  <c r="K88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21" i="3"/>
  <c r="K126" i="3"/>
  <c r="K127" i="3"/>
  <c r="K128" i="3"/>
  <c r="K129" i="3"/>
  <c r="K7" i="3"/>
  <c r="F23" i="2"/>
  <c r="M153" i="3" l="1"/>
  <c r="G71" i="2"/>
  <c r="M29" i="2"/>
  <c r="M57" i="2"/>
  <c r="M145" i="3"/>
  <c r="M12" i="2"/>
  <c r="M59" i="3"/>
  <c r="M51" i="2"/>
  <c r="M49" i="2"/>
  <c r="M146" i="3"/>
  <c r="M139" i="3"/>
  <c r="E164" i="3"/>
  <c r="H158" i="3"/>
  <c r="M142" i="3"/>
  <c r="L143" i="3"/>
  <c r="L21" i="2"/>
  <c r="M21" i="2"/>
  <c r="L19" i="2"/>
  <c r="M19" i="2"/>
  <c r="F24" i="2"/>
  <c r="F65" i="2" s="1"/>
  <c r="N23" i="2"/>
  <c r="N24" i="2" s="1"/>
  <c r="N65" i="2" s="1"/>
  <c r="L34" i="2"/>
  <c r="M34" i="2"/>
  <c r="L27" i="2"/>
  <c r="M27" i="2"/>
  <c r="M30" i="2" s="1"/>
  <c r="L10" i="2"/>
  <c r="M10" i="2"/>
  <c r="F68" i="2"/>
  <c r="F70" i="2" s="1"/>
  <c r="L47" i="2"/>
  <c r="M47" i="2"/>
  <c r="L39" i="2"/>
  <c r="M39" i="2"/>
  <c r="L37" i="2"/>
  <c r="M37" i="2"/>
  <c r="G68" i="2"/>
  <c r="G70" i="2" s="1"/>
  <c r="L55" i="2"/>
  <c r="M55" i="2"/>
  <c r="L59" i="2"/>
  <c r="M59" i="2"/>
  <c r="L17" i="3"/>
  <c r="M17" i="3"/>
  <c r="L18" i="3"/>
  <c r="M18" i="3"/>
  <c r="L37" i="3"/>
  <c r="M37" i="3"/>
  <c r="L35" i="3"/>
  <c r="M35" i="3"/>
  <c r="K38" i="3"/>
  <c r="L129" i="3"/>
  <c r="M129" i="3"/>
  <c r="L127" i="3"/>
  <c r="M127" i="3"/>
  <c r="L121" i="3"/>
  <c r="M121" i="3"/>
  <c r="L110" i="3"/>
  <c r="M110" i="3"/>
  <c r="L108" i="3"/>
  <c r="M108" i="3"/>
  <c r="L106" i="3"/>
  <c r="M106" i="3"/>
  <c r="L104" i="3"/>
  <c r="M104" i="3"/>
  <c r="L102" i="3"/>
  <c r="M102" i="3"/>
  <c r="L100" i="3"/>
  <c r="M100" i="3"/>
  <c r="L98" i="3"/>
  <c r="M98" i="3"/>
  <c r="L82" i="3"/>
  <c r="M82" i="3"/>
  <c r="L80" i="3"/>
  <c r="M80" i="3"/>
  <c r="L78" i="3"/>
  <c r="M78" i="3"/>
  <c r="L76" i="3"/>
  <c r="M76" i="3"/>
  <c r="L74" i="3"/>
  <c r="M74" i="3"/>
  <c r="L72" i="3"/>
  <c r="M72" i="3"/>
  <c r="L62" i="3"/>
  <c r="M62" i="3"/>
  <c r="L57" i="3"/>
  <c r="M57" i="3"/>
  <c r="L55" i="3"/>
  <c r="M55" i="3"/>
  <c r="L52" i="3"/>
  <c r="M52" i="3"/>
  <c r="L50" i="3"/>
  <c r="M50" i="3"/>
  <c r="L48" i="3"/>
  <c r="M48" i="3"/>
  <c r="L46" i="3"/>
  <c r="M46" i="3"/>
  <c r="L156" i="3"/>
  <c r="M156" i="3"/>
  <c r="L152" i="3"/>
  <c r="M152" i="3"/>
  <c r="L150" i="3"/>
  <c r="M150" i="3"/>
  <c r="L148" i="3"/>
  <c r="M148" i="3"/>
  <c r="L134" i="3"/>
  <c r="M134" i="3"/>
  <c r="L132" i="3"/>
  <c r="M132" i="3"/>
  <c r="L124" i="3"/>
  <c r="M124" i="3"/>
  <c r="L119" i="3"/>
  <c r="M119" i="3"/>
  <c r="L117" i="3"/>
  <c r="M117" i="3"/>
  <c r="L115" i="3"/>
  <c r="M115" i="3"/>
  <c r="L113" i="3"/>
  <c r="M113" i="3"/>
  <c r="L84" i="3"/>
  <c r="M84" i="3"/>
  <c r="L41" i="3"/>
  <c r="M41" i="3"/>
  <c r="L26" i="3"/>
  <c r="M26" i="3"/>
  <c r="L140" i="3"/>
  <c r="M140" i="3"/>
  <c r="L9" i="3"/>
  <c r="M9" i="3"/>
  <c r="L65" i="3"/>
  <c r="M65" i="3"/>
  <c r="L14" i="3"/>
  <c r="M14" i="3"/>
  <c r="L10" i="3"/>
  <c r="M10" i="3"/>
  <c r="L12" i="3"/>
  <c r="M12" i="3"/>
  <c r="L137" i="3"/>
  <c r="M137" i="3"/>
  <c r="D164" i="3"/>
  <c r="J158" i="3"/>
  <c r="G164" i="3" s="1"/>
  <c r="K32" i="3"/>
  <c r="D163" i="3"/>
  <c r="H163" i="3" s="1"/>
  <c r="H161" i="3"/>
  <c r="L27" i="3"/>
  <c r="M27" i="3"/>
  <c r="L7" i="3"/>
  <c r="M7" i="3"/>
  <c r="K15" i="3"/>
  <c r="L128" i="3"/>
  <c r="M128" i="3"/>
  <c r="L126" i="3"/>
  <c r="M126" i="3"/>
  <c r="L111" i="3"/>
  <c r="M111" i="3"/>
  <c r="L109" i="3"/>
  <c r="M109" i="3"/>
  <c r="L107" i="3"/>
  <c r="M107" i="3"/>
  <c r="L105" i="3"/>
  <c r="M105" i="3"/>
  <c r="L103" i="3"/>
  <c r="M103" i="3"/>
  <c r="L101" i="3"/>
  <c r="M101" i="3"/>
  <c r="L99" i="3"/>
  <c r="M99" i="3"/>
  <c r="L88" i="3"/>
  <c r="M88" i="3"/>
  <c r="L81" i="3"/>
  <c r="M81" i="3"/>
  <c r="L79" i="3"/>
  <c r="M79" i="3"/>
  <c r="L77" i="3"/>
  <c r="M77" i="3"/>
  <c r="L75" i="3"/>
  <c r="M75" i="3"/>
  <c r="L73" i="3"/>
  <c r="M73" i="3"/>
  <c r="L71" i="3"/>
  <c r="M71" i="3"/>
  <c r="L61" i="3"/>
  <c r="M61" i="3"/>
  <c r="L56" i="3"/>
  <c r="M56" i="3"/>
  <c r="L53" i="3"/>
  <c r="M53" i="3"/>
  <c r="L51" i="3"/>
  <c r="M51" i="3"/>
  <c r="L49" i="3"/>
  <c r="M49" i="3"/>
  <c r="L47" i="3"/>
  <c r="M47" i="3"/>
  <c r="L44" i="3"/>
  <c r="M44" i="3"/>
  <c r="L155" i="3"/>
  <c r="M155" i="3"/>
  <c r="L151" i="3"/>
  <c r="M151" i="3"/>
  <c r="L149" i="3"/>
  <c r="M149" i="3"/>
  <c r="L147" i="3"/>
  <c r="M147" i="3"/>
  <c r="L133" i="3"/>
  <c r="M133" i="3"/>
  <c r="L131" i="3"/>
  <c r="M131" i="3"/>
  <c r="L123" i="3"/>
  <c r="M123" i="3"/>
  <c r="L118" i="3"/>
  <c r="M118" i="3"/>
  <c r="L116" i="3"/>
  <c r="M116" i="3"/>
  <c r="L114" i="3"/>
  <c r="M114" i="3"/>
  <c r="L96" i="3"/>
  <c r="M96" i="3"/>
  <c r="L69" i="3"/>
  <c r="M69" i="3"/>
  <c r="L11" i="3"/>
  <c r="M11" i="3"/>
  <c r="L144" i="3"/>
  <c r="M144" i="3"/>
  <c r="L42" i="3"/>
  <c r="M42" i="3"/>
  <c r="L67" i="3"/>
  <c r="M67" i="3"/>
  <c r="L92" i="3"/>
  <c r="M92" i="3"/>
  <c r="L138" i="3"/>
  <c r="M138" i="3"/>
  <c r="L40" i="3"/>
  <c r="M40" i="3"/>
  <c r="G158" i="3"/>
  <c r="H69" i="2"/>
  <c r="L26" i="2"/>
  <c r="K30" i="2"/>
  <c r="L32" i="2"/>
  <c r="J65" i="2"/>
  <c r="L17" i="2"/>
  <c r="G23" i="2"/>
  <c r="G24" i="2" s="1"/>
  <c r="H23" i="2"/>
  <c r="H24" i="2" s="1"/>
  <c r="E71" i="2" s="1"/>
  <c r="K61" i="2"/>
  <c r="K135" i="3"/>
  <c r="K8" i="2"/>
  <c r="M8" i="2" s="1"/>
  <c r="M32" i="3" l="1"/>
  <c r="M15" i="2"/>
  <c r="L38" i="3"/>
  <c r="L32" i="3"/>
  <c r="M15" i="3"/>
  <c r="M38" i="3"/>
  <c r="E68" i="2"/>
  <c r="E70" i="2" s="1"/>
  <c r="L61" i="2"/>
  <c r="M61" i="2"/>
  <c r="M64" i="2" s="1"/>
  <c r="L135" i="3"/>
  <c r="M135" i="3"/>
  <c r="M157" i="3" s="1"/>
  <c r="M158" i="3" s="1"/>
  <c r="H164" i="3"/>
  <c r="H165" i="3" s="1"/>
  <c r="K157" i="3"/>
  <c r="K158" i="3" s="1"/>
  <c r="L15" i="3"/>
  <c r="H71" i="2"/>
  <c r="H65" i="2"/>
  <c r="D70" i="2"/>
  <c r="L30" i="2"/>
  <c r="L8" i="2"/>
  <c r="K15" i="2"/>
  <c r="G65" i="2"/>
  <c r="K64" i="2"/>
  <c r="K23" i="2"/>
  <c r="M23" i="2" s="1"/>
  <c r="M24" i="2" s="1"/>
  <c r="H68" i="2" l="1"/>
  <c r="H70" i="2"/>
  <c r="M65" i="2"/>
  <c r="L64" i="2"/>
  <c r="L157" i="3"/>
  <c r="L158" i="3" s="1"/>
  <c r="L23" i="2"/>
  <c r="K24" i="2"/>
  <c r="K65" i="2" s="1"/>
  <c r="L15" i="2"/>
  <c r="L24" i="2" l="1"/>
  <c r="L65" i="2" s="1"/>
</calcChain>
</file>

<file path=xl/comments1.xml><?xml version="1.0" encoding="utf-8"?>
<comments xmlns="http://schemas.openxmlformats.org/spreadsheetml/2006/main">
  <authors>
    <author>usuario</author>
  </authors>
  <commentList>
    <comment ref="F7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F8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<sst xmlns="http://schemas.openxmlformats.org/spreadsheetml/2006/main" count="1746" uniqueCount="484">
  <si>
    <t>TOTAL</t>
  </si>
  <si>
    <t>ISSS</t>
  </si>
  <si>
    <t>IPSFA</t>
  </si>
  <si>
    <t>DESPACHO</t>
  </si>
  <si>
    <t>SECRETARIA</t>
  </si>
  <si>
    <t>COMUNICACIONES</t>
  </si>
  <si>
    <t>UACI</t>
  </si>
  <si>
    <t>CEMENTERIO</t>
  </si>
  <si>
    <t>NOMBRE DEL EMPLEADO</t>
  </si>
  <si>
    <t>C A R G O</t>
  </si>
  <si>
    <t>DIRECCION SUPERIOR</t>
  </si>
  <si>
    <t>ALEXANDER ROMAN HERNANDEZ VALLE</t>
  </si>
  <si>
    <t>SECRETARIO MUNICIPAL</t>
  </si>
  <si>
    <t>DESPACHO MUNICIPAL</t>
  </si>
  <si>
    <t>WILFREDO EDGARDO PEÑA LOPEZ</t>
  </si>
  <si>
    <t>ALCALDE MUNICIPAL</t>
  </si>
  <si>
    <t>ASESOR MUNICIPAL Y RECURSOS HUMANOS</t>
  </si>
  <si>
    <t>JUAN JESUS MORENO CABRERA</t>
  </si>
  <si>
    <t>ASESOR JURIDICO Y RR. HH</t>
  </si>
  <si>
    <t>GERENCIA GENERAL</t>
  </si>
  <si>
    <t>JORGE ALBERTO MEJIA ARAGON</t>
  </si>
  <si>
    <t>GERENTE GENERAL</t>
  </si>
  <si>
    <t>JUANA CONSUELO LEIVA</t>
  </si>
  <si>
    <t>JEFE DE COMUNICACIONES</t>
  </si>
  <si>
    <t>MARCELA BEATRIZ GOMEZ</t>
  </si>
  <si>
    <t>JEFA UACI</t>
  </si>
  <si>
    <t>PROYECTOS</t>
  </si>
  <si>
    <t>KARLA YESENIA GUINEA LOPEZ</t>
  </si>
  <si>
    <t>JEFE DE PROYECTOS</t>
  </si>
  <si>
    <t>TESORERA MUNICIPAL</t>
  </si>
  <si>
    <t>MARIA ANTONIA RAMIREZ DE MORALES</t>
  </si>
  <si>
    <t>CONTADOR MUNICIPAL</t>
  </si>
  <si>
    <t xml:space="preserve">ANA EDUVIGES TEJADA </t>
  </si>
  <si>
    <t>JEFE CONTABILIDAD</t>
  </si>
  <si>
    <t>ADMINISTRACION TRIBUTARIA MUNICIPAL</t>
  </si>
  <si>
    <t>QUEVIN ALFREDO NAVARRETE TORRES</t>
  </si>
  <si>
    <t>JEFE UATM</t>
  </si>
  <si>
    <t>SERVICIOS GENERALES</t>
  </si>
  <si>
    <t>MAURICIO FLORES HENRIQUEZ</t>
  </si>
  <si>
    <t>JEFE SERVICIOS MPALES</t>
  </si>
  <si>
    <t>JEFE DE TREN DE ASEO, PARQUES</t>
  </si>
  <si>
    <t>REGISTRO DEL ESTADO FAMILIAR</t>
  </si>
  <si>
    <t>MARIA LUCIA PEREZ MENJIVAR</t>
  </si>
  <si>
    <t>JEFA DEL REG. EST. FAM</t>
  </si>
  <si>
    <t>SONIA MARIBEL GOMEZ DE SOLORZANO</t>
  </si>
  <si>
    <t>SUBJEFE DEL REG. EST FAM</t>
  </si>
  <si>
    <t>CENTRO DE FORMACION INTEGRAL DE LA JUVENTUD</t>
  </si>
  <si>
    <t>RONI FABRICIO ESCOBAR MENJIVAR</t>
  </si>
  <si>
    <t xml:space="preserve">DIRECTOR </t>
  </si>
  <si>
    <t>RASTRO Y TIANGUE</t>
  </si>
  <si>
    <t>REINA ESPERANZA HERNANDEZ DE VANEGAS</t>
  </si>
  <si>
    <t>ENCARGADA RASTRO Y TIANGUE</t>
  </si>
  <si>
    <t>MERCADO MUNICIPAL</t>
  </si>
  <si>
    <t>SANTANA HUMBERTO SANCHEZ URRUTIA</t>
  </si>
  <si>
    <t>ADMINISTRADOR DE MERCADO</t>
  </si>
  <si>
    <t>AGUA POTABLE</t>
  </si>
  <si>
    <t>ESTEBAN LEODAN CARRILLO LOBO</t>
  </si>
  <si>
    <t>ENCARGADO DE DEMUGA</t>
  </si>
  <si>
    <t>PROYECCION SOCIAL</t>
  </si>
  <si>
    <t>EDWIN ARMANDO ALVARADO CRUZ</t>
  </si>
  <si>
    <t>JEFE DE PROYECCION SOCIAL</t>
  </si>
  <si>
    <t>CENTRO DE FORMACION DE LA MUJER</t>
  </si>
  <si>
    <t>SANDRA YANETH OLMEDO DERAS</t>
  </si>
  <si>
    <t>DIRECTORA CEN FORMACION</t>
  </si>
  <si>
    <t>CUERPO DE AGENTES MINICIPALES</t>
  </si>
  <si>
    <t>MARIA DOLORES GALDAMEZ</t>
  </si>
  <si>
    <t>JEFE DEL CAM</t>
  </si>
  <si>
    <t>UNIDAD DE MEDIO AMBIENTE</t>
  </si>
  <si>
    <t>JOSE ARQUIMIDES MORALES RODAS</t>
  </si>
  <si>
    <t>ADMINISTRADOR DE TIANGUE</t>
  </si>
  <si>
    <t xml:space="preserve">UNIDAD  DE GENERO  </t>
  </si>
  <si>
    <t>ELVIRA DEL CARMEN ALEGRIA SOLORZANO</t>
  </si>
  <si>
    <t>DIRECT.  DE LA U. M. DE LA MUJER</t>
  </si>
  <si>
    <t xml:space="preserve">UNIDAD  DE PRINCIOS Y VALORES  </t>
  </si>
  <si>
    <t>JUAN CARLOS MAZARIEGOS  ALVARADO</t>
  </si>
  <si>
    <t>ENCARGADO DE  LA U, DE P. Y V.</t>
  </si>
  <si>
    <t>ROCIO YAMILETH MENJIVAR TEJADA</t>
  </si>
  <si>
    <t>OFICIAL DE ACCESO A LA INFOR.</t>
  </si>
  <si>
    <t>CLINICA MUNICIPAL</t>
  </si>
  <si>
    <t>SAMUEL DANILO UMANZOR RIOS</t>
  </si>
  <si>
    <t>DOCTOR CLINCA MUNICIPAL</t>
  </si>
  <si>
    <t xml:space="preserve"> </t>
  </si>
  <si>
    <t>NUM.</t>
  </si>
  <si>
    <t>SUELDO</t>
  </si>
  <si>
    <t>COSTOS SOCIALES</t>
  </si>
  <si>
    <t>CORR.</t>
  </si>
  <si>
    <t>MENSUAL</t>
  </si>
  <si>
    <t>YESENIA EMPERATRIZ GALVEZ CORNEJO</t>
  </si>
  <si>
    <t>SECRETARIA DESPACHO</t>
  </si>
  <si>
    <t>MARCELINO AGUILAR CARPIO</t>
  </si>
  <si>
    <t>VIGILANTE DIURNO ASILO</t>
  </si>
  <si>
    <t xml:space="preserve">VILMA DEL CARMEN AGUILERA </t>
  </si>
  <si>
    <t>CONSERJE ALCALDIA</t>
  </si>
  <si>
    <t>ELSA MARINA RIVERA  VDA. DE SANTOS</t>
  </si>
  <si>
    <t>RONALD WILFREDO CHICHILLA MONGE</t>
  </si>
  <si>
    <t>MOTORISTA DEL ALCALDE</t>
  </si>
  <si>
    <t>GABRIEL HERNESTO RODRIGUEZ INOCENTE</t>
  </si>
  <si>
    <t>SEGURIDAD ALCALDE</t>
  </si>
  <si>
    <t>IRVIN ISRAEL RAMOS GUZMAN</t>
  </si>
  <si>
    <t>ROSA LILIAN  TORRES</t>
  </si>
  <si>
    <t>ATENCION AL CONTRIBUYENTE</t>
  </si>
  <si>
    <t>FANY ELIZABETH ARCHILA RIVAS</t>
  </si>
  <si>
    <t>ENCARGADA DE BODEGA</t>
  </si>
  <si>
    <t>NORMA NOEMI BRAN PAZ</t>
  </si>
  <si>
    <t>SECRETARIA UACI</t>
  </si>
  <si>
    <t>ROXXANNE CLARIBEL ORELLANA  FUENTES</t>
  </si>
  <si>
    <t>AUXILIAR DE PROYECTOS</t>
  </si>
  <si>
    <t>TESORERO MUNICIPAL</t>
  </si>
  <si>
    <t>ELENA IDALI QUINTEROS DE GARCIA</t>
  </si>
  <si>
    <t>AUXILIAR DE TESORERIA</t>
  </si>
  <si>
    <t>EDY ANATOLIA HERRERA CANDIDO</t>
  </si>
  <si>
    <t>CAJERA</t>
  </si>
  <si>
    <t>BLANCA AMELIA PEÑA DE BERMUDEZ</t>
  </si>
  <si>
    <t>AUXILIAR DE CATASTRO</t>
  </si>
  <si>
    <t>BALMORE DOUGLAS FABIAN MEJIA</t>
  </si>
  <si>
    <t>RAUL ALFONSO HIDALGO ANAYA</t>
  </si>
  <si>
    <t>BLANCA ROSA TEJADA DE QUEVEDO</t>
  </si>
  <si>
    <t>CRECIA  NOHEMY ORELLANA</t>
  </si>
  <si>
    <t>CLARIBEL ANTONIETA RODRIGUEZ ALAS</t>
  </si>
  <si>
    <t>ENCARGADA DE ACTIVO  FIJO</t>
  </si>
  <si>
    <t>VICTOR RIGOBERTO TEJADA CESTONA</t>
  </si>
  <si>
    <t>LETICIA ALBERTINA DURAN JOVEL</t>
  </si>
  <si>
    <t>OFICINA CTAS CTES 1 MDO.</t>
  </si>
  <si>
    <t>BACILIO OSCAR MELGAR</t>
  </si>
  <si>
    <t>CESAR AYALA GARCIA</t>
  </si>
  <si>
    <t xml:space="preserve">VIGILANTE NOCTURNO MERCADO </t>
  </si>
  <si>
    <t>JOSE ANTONIO GUADALUPE CHICA</t>
  </si>
  <si>
    <t>VIGILANTE DIURNO MERCADO</t>
  </si>
  <si>
    <t>SANTOS EVELIO RIVAS PORTILLO</t>
  </si>
  <si>
    <t>VIGILANTE NOCNO MERCADO</t>
  </si>
  <si>
    <t>ALFREDO MENDEZ RAMOS</t>
  </si>
  <si>
    <t>VIGILANTE DIURNO MDO.</t>
  </si>
  <si>
    <t>CRUZ RENE OCHOA SAENZ</t>
  </si>
  <si>
    <t>BARREDOR MERCADO MPAL</t>
  </si>
  <si>
    <t>ANIBAL LOPEZ</t>
  </si>
  <si>
    <t>MANUEL ANGEL PINEDA MENDEZ</t>
  </si>
  <si>
    <t>VIGILANTE NOCTURNO MDO.</t>
  </si>
  <si>
    <t>MARTA LIDIA NAJERA</t>
  </si>
  <si>
    <t>BARREDORA</t>
  </si>
  <si>
    <t>LUIS ROBERTO ALAS RIVERA</t>
  </si>
  <si>
    <t>VIGILANTE NOCTURNO COMPLEJO</t>
  </si>
  <si>
    <t>MAURICIO ANTONIO MOYA</t>
  </si>
  <si>
    <t>ENCARGADO DE MANTTO.</t>
  </si>
  <si>
    <t>CRISTINA DEL CARMEN LEIVA</t>
  </si>
  <si>
    <t>SECRETARIA MERCADO</t>
  </si>
  <si>
    <t>JOSE HERMINIO CALDERON MENJIVAR</t>
  </si>
  <si>
    <t>VIGILANTE DIURNO COMPLEJO</t>
  </si>
  <si>
    <t>JOSE ANTONIO PAZ CORNEJO</t>
  </si>
  <si>
    <t>MARIA REBECA FIGUEROA TORRES</t>
  </si>
  <si>
    <t>AUXILIAR DEL REG. EST.FAM</t>
  </si>
  <si>
    <t>TERESA DE JESUS RAMIREZ DE HERNANDEZ</t>
  </si>
  <si>
    <t>PEDRO GARCIA OLIVARES</t>
  </si>
  <si>
    <t xml:space="preserve">AUXILIAR </t>
  </si>
  <si>
    <t>JOSE ARMANDO PINEDA</t>
  </si>
  <si>
    <t>AUXILIAR</t>
  </si>
  <si>
    <t>MELVIN ARMANDO HERNANDEZ ALVARADO</t>
  </si>
  <si>
    <t>VIGILANTE DIURNO TIANGUE</t>
  </si>
  <si>
    <t>SERVICIOS  MUNICIPALES</t>
  </si>
  <si>
    <t>VICTOR MANUEL BARRIENTOS</t>
  </si>
  <si>
    <t>ELECTRICISTA</t>
  </si>
  <si>
    <t>CAMION SISTERNA</t>
  </si>
  <si>
    <t>SAMUEL ERNESTO MENJIVAR RODRIGUEZ</t>
  </si>
  <si>
    <t>MOTORISTA</t>
  </si>
  <si>
    <t>EUSEBIO BARRERA RAMIREZ</t>
  </si>
  <si>
    <t>HECTOR ROMEO RAIMUNDO PEÑA</t>
  </si>
  <si>
    <t>DOLORES MARDOQUEO HERNANDEZ JOVEL</t>
  </si>
  <si>
    <t>JOSE ANTONIO RODRIGUEZ GUTIERREZ</t>
  </si>
  <si>
    <t>BOMBERO</t>
  </si>
  <si>
    <t>JOSE ROLANDO VASQUEZ CORNEJO</t>
  </si>
  <si>
    <t>MANUEL DE JESUS CASTRO PEREZ</t>
  </si>
  <si>
    <t>FONTANERO</t>
  </si>
  <si>
    <t>RAFAEL HERRERA</t>
  </si>
  <si>
    <t>JOSE ANTONIO CABRERA ORELLANA</t>
  </si>
  <si>
    <t>GONZALO FLORES RIVERA</t>
  </si>
  <si>
    <t>EUGENIO NAVARRETE TEJADA</t>
  </si>
  <si>
    <t>BOMBERO TRES CAMPANAS</t>
  </si>
  <si>
    <t>LUIS ALEXANDER LOPEZ ALAS</t>
  </si>
  <si>
    <t>BOMBERO SANTA EUGENIA</t>
  </si>
  <si>
    <t>JORGE ALBERTO HERNANDEZ MONARCA</t>
  </si>
  <si>
    <t>BOMBERO SUPERNUMERARIO</t>
  </si>
  <si>
    <t>JOSE NELSON FLORES HERNANDEZ</t>
  </si>
  <si>
    <t>JOSE IVAN GOMEZ AGUILAR</t>
  </si>
  <si>
    <t xml:space="preserve">BOMBERO CASERIO BOLIVAR </t>
  </si>
  <si>
    <t>JOSE ARMANDO CALDERON LOPEZ</t>
  </si>
  <si>
    <t>DAVID RODRIGUEZ</t>
  </si>
  <si>
    <t>BOMBERO SANTA ELENA</t>
  </si>
  <si>
    <t>IGNACIO ANTONIO MEJIA AYALA</t>
  </si>
  <si>
    <t>LUIS AGUILAR MANCIA</t>
  </si>
  <si>
    <t>OMAR ANTONIO SANTAMARIA LOPEZ</t>
  </si>
  <si>
    <t>AUXILIAR DE DEMUGA</t>
  </si>
  <si>
    <t>GENARO ANTONIO AYALA HERNANDEZ</t>
  </si>
  <si>
    <t>JESUS ANTONIO SANABRIA RIVAS</t>
  </si>
  <si>
    <t>JOSE ANTONIO PINEDA FLORES</t>
  </si>
  <si>
    <t>MIGUEL ANGEL CASTILLO</t>
  </si>
  <si>
    <t>GUARDA CEMENTERIO</t>
  </si>
  <si>
    <t>ALUMBRADO PUBLICO</t>
  </si>
  <si>
    <t>MARCOS ANTONIO ALAS</t>
  </si>
  <si>
    <t>PARQUES Y ZONAS VERDES</t>
  </si>
  <si>
    <t>FACUNDO PAZ VASQUEZ</t>
  </si>
  <si>
    <t>VIGILANTE  COMPLEJO</t>
  </si>
  <si>
    <t>JOSE ISIDRO ORELLANA MIRANDA</t>
  </si>
  <si>
    <t>JARDINERO PARQUE MPAL</t>
  </si>
  <si>
    <t>ALEJANDRO HERNANDEZ CASTILLO</t>
  </si>
  <si>
    <t>MIGUEL TOBAR DIAZ</t>
  </si>
  <si>
    <t>AUXILIAR DE MEDIO AMBIENTE</t>
  </si>
  <si>
    <t>MANTENIMIENTO DE CAMINOS</t>
  </si>
  <si>
    <t>JUAN ANTONIO ALFARO</t>
  </si>
  <si>
    <t>OPERADOR MOTONIVELADORA</t>
  </si>
  <si>
    <t>FRANCISCO ARMANDO ALFARO RONQUILLO</t>
  </si>
  <si>
    <t>OPERADOR MINICARGADOR</t>
  </si>
  <si>
    <t>RECOLECCION DE DESECHOS</t>
  </si>
  <si>
    <t>JORGE ALBERTO LOPEZ</t>
  </si>
  <si>
    <t>MOTORISTA CAMION COMPACTADOR</t>
  </si>
  <si>
    <t>ELIAS ANTONIO GUILLEN MOYA</t>
  </si>
  <si>
    <t>MOTORISTA CAMION COMPAC</t>
  </si>
  <si>
    <t>RENE ANTOINIO HERNANDEZ DERAS</t>
  </si>
  <si>
    <t>MOZO CAMION COMPACTAD</t>
  </si>
  <si>
    <t>GUSTAVO DE JESUS HERNANDEZ FLORES</t>
  </si>
  <si>
    <t>JORGE ALBERTO MARROQUIN</t>
  </si>
  <si>
    <t>JUAN CARLOS HERNANDEZ</t>
  </si>
  <si>
    <t>WILMER ANTONIO MONGE</t>
  </si>
  <si>
    <t>ROBERTO CARLOS CARBAJAL VARGAS</t>
  </si>
  <si>
    <t>MOTORISTA CAMION VOLTEO</t>
  </si>
  <si>
    <t>JOSE NARCISO ESCAMILLA VASQUEZ</t>
  </si>
  <si>
    <t>BALTAZAR DE JESUS VALLE RODRIGUEZ</t>
  </si>
  <si>
    <t>MOZO CAMION VOLTEO</t>
  </si>
  <si>
    <t>JUAN JOSE AYALA VALLE</t>
  </si>
  <si>
    <t>ULISES ARMANDO HERNANDEZ</t>
  </si>
  <si>
    <t>JOSE LEONEL RODRIGUEZ ANZORA</t>
  </si>
  <si>
    <t>AUXILIAR DE TREN DE ASEO</t>
  </si>
  <si>
    <t>TOMAS GLISERIO GUEVARA OSORIO</t>
  </si>
  <si>
    <t>BARREDOR MUNICIPAL</t>
  </si>
  <si>
    <t>GICELA MARITZA MARTINEZ BORJA</t>
  </si>
  <si>
    <t>PROMOTORA</t>
  </si>
  <si>
    <t>KARINA GISSEL BENITEZ DE MARTINEZ</t>
  </si>
  <si>
    <t>JOSE REMBERTO MORENO GIRON</t>
  </si>
  <si>
    <t>PROMOTOR</t>
  </si>
  <si>
    <t>BLANCA DEL MY GUZMAN</t>
  </si>
  <si>
    <t>ROXANA BEATRIZ PORTILLO</t>
  </si>
  <si>
    <t>RAQUEL BEATRIZ SOSA</t>
  </si>
  <si>
    <t>CANDY NATALI PEÑATE</t>
  </si>
  <si>
    <t>CONSERJE CEN FORMACION</t>
  </si>
  <si>
    <t>CASA DE LA JUVENTUD</t>
  </si>
  <si>
    <t>JUAN GABRIEL MALDONADO PORTILLO</t>
  </si>
  <si>
    <t>MONITOR</t>
  </si>
  <si>
    <t>EDWIN ANTONIO GUTIERREZ RECINOS</t>
  </si>
  <si>
    <t>VIGILANTE NOCTURNO</t>
  </si>
  <si>
    <t>BARREDORES DE CALLE</t>
  </si>
  <si>
    <t>JUANA GRANADOS MARROQUIN</t>
  </si>
  <si>
    <t>BARREDOR</t>
  </si>
  <si>
    <t>MARIA MARCELINA IZQUIERDO DE GON</t>
  </si>
  <si>
    <t>JOSE BENJAMIN MONTES MORENO</t>
  </si>
  <si>
    <t>PEDRO GONZALEZ ALVARADO</t>
  </si>
  <si>
    <t>BARREDOR PARQUE MPAL</t>
  </si>
  <si>
    <t>JOSE ARMANDO GARCIA HERNANDEZ</t>
  </si>
  <si>
    <t>AGENTE DEL CAM</t>
  </si>
  <si>
    <t>SEBASTIAN ANTONIO RAMOS ALAS</t>
  </si>
  <si>
    <t>LUCIO DE JESUS GUILLEN ALAS</t>
  </si>
  <si>
    <t>MARIA ANTONIA MORALES DE MARROQUIN</t>
  </si>
  <si>
    <t>JOSE MARTIN BENAVIDES BELTRAN</t>
  </si>
  <si>
    <t>SARBELIO NUÑEZ GUARDADO</t>
  </si>
  <si>
    <t>AURELIO SALVADOR REYES REYES</t>
  </si>
  <si>
    <t>MAYDELI ROSIBEL HERNANDEZ ALAS</t>
  </si>
  <si>
    <t>CARLOS HUMBERTO RODRIGUEZ LANDAVERDE</t>
  </si>
  <si>
    <t>FRANCISCO EDUARDO LARA</t>
  </si>
  <si>
    <t>JOSE ALBERTO AVILA MONGE</t>
  </si>
  <si>
    <t>GABRIELA BEATRIZ SANCHEZ</t>
  </si>
  <si>
    <t>JOSE NAUN ALFARO</t>
  </si>
  <si>
    <t>JUAN ELIAS MELARA GUTIERREZ</t>
  </si>
  <si>
    <t>NELSON OSWALDO RAMOS RIVERA</t>
  </si>
  <si>
    <t>SAUL IVAN ESCOBAR</t>
  </si>
  <si>
    <t>NOE ANTONIO VASQUEZ TOBAR</t>
  </si>
  <si>
    <t>JEREMIAS ALBERTO HERNANDEZ</t>
  </si>
  <si>
    <t>JULIO CESAR PANAMEÑO</t>
  </si>
  <si>
    <t>CESAR ALEJANDRO IRAHETA AVELAR</t>
  </si>
  <si>
    <t>MANUEL JOSE CORTEZ RIVERA</t>
  </si>
  <si>
    <t>JULIO ALBERTO SALAZAR LARREYNAGA</t>
  </si>
  <si>
    <t>SANTOS EVELIO RIVERA</t>
  </si>
  <si>
    <t>CRISTINA IRIS DE PAZ HERNANDEZ</t>
  </si>
  <si>
    <t>CAROLINA ELIZABETH GUARDADO SANABRIA</t>
  </si>
  <si>
    <t>AUX.CONTABLE</t>
  </si>
  <si>
    <t>CONFIA</t>
  </si>
  <si>
    <t>CRECER</t>
  </si>
  <si>
    <t>COSTOS</t>
  </si>
  <si>
    <t>SOCIALES</t>
  </si>
  <si>
    <t xml:space="preserve">SUELDO </t>
  </si>
  <si>
    <t xml:space="preserve">TOTAL </t>
  </si>
  <si>
    <t>UNIDAD DE DESECHOS SOLIDOS</t>
  </si>
  <si>
    <t>JEFE DE MEDIO AMBIENTE</t>
  </si>
  <si>
    <t>TOTALES</t>
  </si>
  <si>
    <t xml:space="preserve">COSTOS </t>
  </si>
  <si>
    <t>GERENCIA PARTICIPACION CIUDADANA</t>
  </si>
  <si>
    <t>GERENTE</t>
  </si>
  <si>
    <t>ALCALDIA MUNICIPAL DE AGUILARES</t>
  </si>
  <si>
    <t>CONTABILIDAD</t>
  </si>
  <si>
    <t>CUERPO DE AGENTES METROPOLITANOS</t>
  </si>
  <si>
    <t>INSAFORP</t>
  </si>
  <si>
    <t>LINEA DE</t>
  </si>
  <si>
    <t>TRABAJO</t>
  </si>
  <si>
    <t>CENTRO</t>
  </si>
  <si>
    <t>DE</t>
  </si>
  <si>
    <t>RESPONS.</t>
  </si>
  <si>
    <t>O101</t>
  </si>
  <si>
    <t>O102</t>
  </si>
  <si>
    <t>O202</t>
  </si>
  <si>
    <t>SUB TOTAL CENTRO DE RESPONSABILIDAD 0101</t>
  </si>
  <si>
    <t>SUB TOTAL CENTRO DE RESPONSABILIDAD 0102</t>
  </si>
  <si>
    <t>O201</t>
  </si>
  <si>
    <t>SUB TOTAL CENTRO DE RESPONSABILIDAD 0201</t>
  </si>
  <si>
    <t>SUB TOTAL CENTRO DE RESPONSABILIDAD 0202</t>
  </si>
  <si>
    <t>ENCARGADO CONEXIÓN AGUA</t>
  </si>
  <si>
    <t>OFICIAL DE LA LEY DE ACC. A LA IINFORMACION</t>
  </si>
  <si>
    <t>Cont. Pat. A Inst. Seg. Soc. Públicas</t>
  </si>
  <si>
    <t>Cont. Pat. A Inst. Seg. Soc. Privadas</t>
  </si>
  <si>
    <t>Total Cont. Pat. A Inst. Seg. Soc. Púb.</t>
  </si>
  <si>
    <t>PLANILLA DE SUELDOS DE JEFATURAS</t>
  </si>
  <si>
    <t>PLANILLA DE SUELDOS DE EMPLEADOS</t>
  </si>
  <si>
    <t>TOTAL ANUAL</t>
  </si>
  <si>
    <t>SUELDOS</t>
  </si>
  <si>
    <t>Púb.</t>
  </si>
  <si>
    <t>Priv.</t>
  </si>
  <si>
    <t xml:space="preserve">                              ALCALDIA MUNICIPAL DE AGUILARES</t>
  </si>
  <si>
    <t>INCREMENT.</t>
  </si>
  <si>
    <t>SALARIO</t>
  </si>
  <si>
    <t>C/INCREM.</t>
  </si>
  <si>
    <t>SINDICO MUNICIPAL</t>
  </si>
  <si>
    <t xml:space="preserve"> RR. HH</t>
  </si>
  <si>
    <t>JUAN FRANCISCO GUZMAN PAZ</t>
  </si>
  <si>
    <t xml:space="preserve">ASESOR JURIDICO </t>
  </si>
  <si>
    <t>JEFE MANTTO ELECT.Y SERVICIOS MPALES</t>
  </si>
  <si>
    <t>CARLOS ALBERTO FLORES PORTILLO</t>
  </si>
  <si>
    <t>JOSE ARMANDO PINEDA GOMEZ</t>
  </si>
  <si>
    <t>ADMINISTRADOR</t>
  </si>
  <si>
    <t>GERENTE PARTICIPACION CIUDADANA</t>
  </si>
  <si>
    <t>JEFE DE ASEO PUBLICO</t>
  </si>
  <si>
    <t>PEDRO ANGEL SANTAMARIA MOLINA</t>
  </si>
  <si>
    <t>CINDY VERONICA VALLE</t>
  </si>
  <si>
    <t>incremento</t>
  </si>
  <si>
    <t>Anual</t>
  </si>
  <si>
    <t>MIEMBROS DEL CONSEJO MUNICIPAL</t>
  </si>
  <si>
    <t>0101-</t>
  </si>
  <si>
    <t>Incremento</t>
  </si>
  <si>
    <t>Salarial</t>
  </si>
  <si>
    <t>Sueldo c/</t>
  </si>
  <si>
    <t>MAURICIO ANTONIO RAMIREZ</t>
  </si>
  <si>
    <t>ALFREDO DIAZ LOPEZ</t>
  </si>
  <si>
    <t>SECRETARIA RRHH</t>
  </si>
  <si>
    <t>CTAS CTES MERCADO</t>
  </si>
  <si>
    <t>INGRID YANIRA GUERRA VASQUEZ</t>
  </si>
  <si>
    <t>COBRADOR MERCADO</t>
  </si>
  <si>
    <t>JUAN FRANCISCO VASQUEZ CORNEJO</t>
  </si>
  <si>
    <t>CRUZ LANDAVERDE MOYA</t>
  </si>
  <si>
    <t>AUX.SERV.MUNICIPALES</t>
  </si>
  <si>
    <t>BOMERO</t>
  </si>
  <si>
    <t>JOSE MAURICIO LOPEZ</t>
  </si>
  <si>
    <t>TOMAS RAMON COTO LANDAVERDE</t>
  </si>
  <si>
    <t>JOSE GERMAN PORTILLO MARTINEZ</t>
  </si>
  <si>
    <t>VIG.NOCTURNO TIANGUE</t>
  </si>
  <si>
    <t>VIG.NOCTURNO MERCADO</t>
  </si>
  <si>
    <t>GABRIEL ERNESTO RODRIGUEZ INOCENTE</t>
  </si>
  <si>
    <t>VIG.CASA JUVENTUD</t>
  </si>
  <si>
    <t>EMFERMERA</t>
  </si>
  <si>
    <t>CENTRO DE DESARROLLO INFANTIL</t>
  </si>
  <si>
    <t>MAESTRA</t>
  </si>
  <si>
    <t>CUERPO DE AGENTES MUNICIPALES</t>
  </si>
  <si>
    <t>ROSA MIRIAM CORNEJO RIVERA</t>
  </si>
  <si>
    <t>AUXILIAR DE UATM</t>
  </si>
  <si>
    <t xml:space="preserve">GABRIELA BEATRIZ SANCHEZ </t>
  </si>
  <si>
    <t xml:space="preserve">MAURICIO ANTONIO MOYA </t>
  </si>
  <si>
    <t>JOSE REMBERTO MORENO</t>
  </si>
  <si>
    <t xml:space="preserve">MARCOS ANTONIO ALAS </t>
  </si>
  <si>
    <t>DEPARTAMENTO DE MAQUINARIA</t>
  </si>
  <si>
    <t>BARREDOR MPAL</t>
  </si>
  <si>
    <t>VIGILANTE CAM</t>
  </si>
  <si>
    <t>JEFE DE TRANSPORTE</t>
  </si>
  <si>
    <t>GERENTE ADMINISTRATIVO</t>
  </si>
  <si>
    <t>$872.00 c/u de los consejales al mes</t>
  </si>
  <si>
    <t>HUGO ALEJANDRO HERNANDEZ</t>
  </si>
  <si>
    <t>AUX.COMUNICACIONES</t>
  </si>
  <si>
    <t>WALTER ANTONIO TREJO</t>
  </si>
  <si>
    <t>ALEXANDER DE JESUS LEIVA</t>
  </si>
  <si>
    <t>CARLOS ALFREDO SANTAMARIA SANTAMARIA</t>
  </si>
  <si>
    <t>KEVIN ALFONSO DURAN JOVEL</t>
  </si>
  <si>
    <t>CARLOS ROBERTO MARTINEZ MENENDEZ</t>
  </si>
  <si>
    <t>0102-</t>
  </si>
  <si>
    <t>0202-</t>
  </si>
  <si>
    <t xml:space="preserve">BOMBERO </t>
  </si>
  <si>
    <t>JUAN ALBERTO ESTRADA LEMUS</t>
  </si>
  <si>
    <t>JOSE DEL TRANSITO RAMOS ALAS</t>
  </si>
  <si>
    <t xml:space="preserve">RONALD WILFREDO CHINCHILLA </t>
  </si>
  <si>
    <t>ERIKA YESENIA AGUILAR CHACON</t>
  </si>
  <si>
    <t>FREDY ELIZANDRO MARTINEZ ALAS</t>
  </si>
  <si>
    <t>ANTONIO DE JESUS CHAVEZ</t>
  </si>
  <si>
    <t>OSCAR OMAR HERNANDEZ MEJIA</t>
  </si>
  <si>
    <t>MEDIO AMBIENTE</t>
  </si>
  <si>
    <t>PRESUPUESTO</t>
  </si>
  <si>
    <t>JEFE DE PRESUPUESTO</t>
  </si>
  <si>
    <t>MIGUEL AMED ORELLANA CORNEJO</t>
  </si>
  <si>
    <t>ELVER YOSIMAR UMAÑA MENJIVAR</t>
  </si>
  <si>
    <t>JOSE LUIS NAJARRO SERRANO</t>
  </si>
  <si>
    <t>GRISEL ESTEFANI LANDAVERDE RIVERA</t>
  </si>
  <si>
    <t>HENRY ALEXANDER TEJADA RAMOS</t>
  </si>
  <si>
    <t>DIRECTORA DEL CAI</t>
  </si>
  <si>
    <t>DIRECTORA CAI</t>
  </si>
  <si>
    <t>DIETAS</t>
  </si>
  <si>
    <t>FLOR MARIA UMAÑA RONQUILLO</t>
  </si>
  <si>
    <t>MARTA DEL CARMEN CARDOZA</t>
  </si>
  <si>
    <t>ROXANNA CLARIBEL ORELLANA FUENTES</t>
  </si>
  <si>
    <t>OMAR ANTONIO LANDAVERDE CLAVEL</t>
  </si>
  <si>
    <t>JUAN CARLOS MANCIA LANDAVERDE</t>
  </si>
  <si>
    <t>AUXILIAR DEL TREN ASEO</t>
  </si>
  <si>
    <t>JOSUE GUSTAVO SANDOVAL GALLARDO</t>
  </si>
  <si>
    <t>MOTORISTA TREN ASEO</t>
  </si>
  <si>
    <t>FRANCISCO ARMANDO ALFARO RONQUILLOMOTORISTA</t>
  </si>
  <si>
    <t>FRANKLIM ESAU FLORES QUEVEDO</t>
  </si>
  <si>
    <t>YOLANDA NUÑEZ DE MORALES</t>
  </si>
  <si>
    <t>0102</t>
  </si>
  <si>
    <t>HUGO ARMANDO GONZALEZ</t>
  </si>
  <si>
    <t>VICTOR MANUEL RODRIGUEZ</t>
  </si>
  <si>
    <t>MONITOR DE FUTBALL</t>
  </si>
  <si>
    <t>FATIMA RAQUEL MORALES LOPEZ</t>
  </si>
  <si>
    <t>Isss</t>
  </si>
  <si>
    <t>EDGARDO JOSUE RAMIREZ GARCIA</t>
  </si>
  <si>
    <t>JUAN ARMANDO GUARDADO MENJIVAR</t>
  </si>
  <si>
    <t>NANCY CAROLINA GIRON VENTURA</t>
  </si>
  <si>
    <t>MIGUEL ANGEL ANTONIO LOVO CORTEZ</t>
  </si>
  <si>
    <t>LUIS ALFREDO NUÑEZ FONSECA</t>
  </si>
  <si>
    <t>MARITZA GUADALUPE MORALES DE CAMPOS</t>
  </si>
  <si>
    <t>ANA EDUVIGIS TEJADA RIVERA</t>
  </si>
  <si>
    <t>JUAN MIGUEL RODRIGUEZ PALACIOS</t>
  </si>
  <si>
    <t>MIGUEL ANTONIO ALAS ZELAYA</t>
  </si>
  <si>
    <t>ANA EDY GALDAMEZ DE CANJURA</t>
  </si>
  <si>
    <t>JOSE ALEJANDRO MENDEZ SALAZAR</t>
  </si>
  <si>
    <t>MEYLIN ELIZABETH LANDAVERDE MATA</t>
  </si>
  <si>
    <t>DELVIN ULISES CALDERON MEDINA</t>
  </si>
  <si>
    <t>JOSE RICARDO MARTINEZ RAMIREZ</t>
  </si>
  <si>
    <t>VIGILANTE</t>
  </si>
  <si>
    <t>AUXILIAR MM AA</t>
  </si>
  <si>
    <t>JOSE MARIA BENITEZ RODRIGUEZ</t>
  </si>
  <si>
    <t>MANTTO DE CANCHAS</t>
  </si>
  <si>
    <t>AGENTE CAM</t>
  </si>
  <si>
    <t>HECTOR ROMEO RAYMUNDO PEÑA</t>
  </si>
  <si>
    <t>AUNER RAUDA MANCIA</t>
  </si>
  <si>
    <t>JOSE DARIO HERNANDEZ CORTEZ</t>
  </si>
  <si>
    <t>ALICIA MARIA ALVARENGA RIVAS</t>
  </si>
  <si>
    <t>ENCARGADA DE COCINA</t>
  </si>
  <si>
    <t>BRENDA VANESSA LOPEZ MIRANDA</t>
  </si>
  <si>
    <t>AUX.ENCARGADA DE COCINA</t>
  </si>
  <si>
    <t>VERONICA LISSETH POSADA GONZALEZ</t>
  </si>
  <si>
    <t>MARLENE ENEDINA DIAZ HDEZ</t>
  </si>
  <si>
    <t xml:space="preserve">ROXANA MARITZA CALDERON </t>
  </si>
  <si>
    <t>MARTHA LIDIA NAJERA</t>
  </si>
  <si>
    <t>CONCERJE</t>
  </si>
  <si>
    <t>UNIDAD DE GENERO</t>
  </si>
  <si>
    <t xml:space="preserve">MARIA MARCELINA IZQUIERDO </t>
  </si>
  <si>
    <t>Inpep</t>
  </si>
  <si>
    <t>MARIA DOLORES GALDAMEZ LEIVA</t>
  </si>
  <si>
    <t>SUBJEFE DEL CAM</t>
  </si>
  <si>
    <t>ENCARGADA DE ACTIVO</t>
  </si>
  <si>
    <t>FRANCISCO ENMANUEL VASQUEZ E</t>
  </si>
  <si>
    <t>ENCARG.DE PLAZA</t>
  </si>
  <si>
    <t>FATIMA ALEJANDRA ORTIZ DE CALDERON</t>
  </si>
  <si>
    <t>JAIME ELISEO MARTINEZ MARAVILLA</t>
  </si>
  <si>
    <t>CRISTINA DEL CARMEN LEIVA MONTALVO</t>
  </si>
  <si>
    <t>SECRETARIA DEMUGA</t>
  </si>
  <si>
    <t>JUAN CARLOS MORENO CORADO</t>
  </si>
  <si>
    <t>OTILIO ALEXANDER GUARDADO ZAMORA</t>
  </si>
  <si>
    <t>TOBIAS ALBERTO GUTIERREZ L.</t>
  </si>
  <si>
    <t>IRVIN ANTONIO PALMA ALEGRIA</t>
  </si>
  <si>
    <t>MARIO ALEXANDER RODRIGUEZ CASTILLO</t>
  </si>
  <si>
    <t>LETICIA RAMIREZ DE HDEZ.</t>
  </si>
  <si>
    <t>FIDEL ALEXANDER GUEVARA OSORIO</t>
  </si>
  <si>
    <t>ANIVAL RUDY AREVALO GONZALEZ</t>
  </si>
  <si>
    <t>CARLOS FRANCISCO PEREZ SANTAMARIA</t>
  </si>
  <si>
    <t>CARLOS GUILLERMO MONTOYA ALAS</t>
  </si>
  <si>
    <t>JOSE DOLORES LAZO HERNANDEZ</t>
  </si>
  <si>
    <t>KIMBERLY YARITZA RAMIREZ DE S.</t>
  </si>
  <si>
    <t>AFP</t>
  </si>
  <si>
    <t>MONICA YESENIA CARABANTES ARRIAGA</t>
  </si>
  <si>
    <t>MERCADO</t>
  </si>
  <si>
    <t>PEDRO PABLO DELGADO RIVAS</t>
  </si>
  <si>
    <t>NUBIA MARIBEL GUARDADO SANABRIA</t>
  </si>
  <si>
    <t>JUAN ANTONIO MANCIA SERRANO</t>
  </si>
  <si>
    <t>ROGELIO FRANCO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</si>
</sst>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¢&quot;* #,##0.00_);_(&quot;¢&quot;* \(#,##0.00\);_(&quot;¢&quot;* &quot;-&quot;??_);_(@_)"/>
    <numFmt numFmtId="165" formatCode="_-[$€-2]* #,##0.00_-;\-[$€-2]* #,##0.00_-;_-[$€-2]* &quot;-&quot;??_-"/>
    <numFmt numFmtId="166" formatCode="#,##0.00;[Red]#,##0.00"/>
    <numFmt numFmtId="167" formatCode="0;[Red]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vertAlign val="subscript"/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u/>
      <sz val="10"/>
      <name val="Arial Narrow"/>
      <family val="2"/>
    </font>
    <font>
      <b/>
      <vertAlign val="subscript"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u/>
      <sz val="10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0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 applyFill="1" applyBorder="1"/>
    <xf numFmtId="0" fontId="2" fillId="0" borderId="8" xfId="0" applyFont="1" applyFill="1" applyBorder="1"/>
    <xf numFmtId="0" fontId="3" fillId="0" borderId="8" xfId="0" applyFont="1" applyFill="1" applyBorder="1"/>
    <xf numFmtId="166" fontId="3" fillId="0" borderId="8" xfId="0" applyNumberFormat="1" applyFont="1" applyFill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44" fontId="10" fillId="0" borderId="8" xfId="0" applyNumberFormat="1" applyFont="1" applyBorder="1"/>
    <xf numFmtId="0" fontId="11" fillId="0" borderId="8" xfId="0" applyFont="1" applyBorder="1" applyAlignment="1">
      <alignment horizontal="center"/>
    </xf>
    <xf numFmtId="0" fontId="7" fillId="0" borderId="8" xfId="0" applyFont="1" applyFill="1" applyBorder="1"/>
    <xf numFmtId="0" fontId="7" fillId="0" borderId="8" xfId="0" applyFont="1" applyBorder="1"/>
    <xf numFmtId="44" fontId="7" fillId="0" borderId="8" xfId="0" applyNumberFormat="1" applyFont="1" applyFill="1" applyBorder="1"/>
    <xf numFmtId="44" fontId="7" fillId="0" borderId="8" xfId="0" applyNumberFormat="1" applyFont="1" applyBorder="1"/>
    <xf numFmtId="0" fontId="11" fillId="0" borderId="8" xfId="0" applyFont="1" applyFill="1" applyBorder="1"/>
    <xf numFmtId="0" fontId="11" fillId="0" borderId="8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10" fillId="0" borderId="0" xfId="0" applyFont="1"/>
    <xf numFmtId="0" fontId="7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8" xfId="0" applyFont="1" applyBorder="1" applyAlignment="1">
      <alignment wrapText="1"/>
    </xf>
    <xf numFmtId="44" fontId="7" fillId="0" borderId="8" xfId="0" applyNumberFormat="1" applyFont="1" applyFill="1" applyBorder="1" applyAlignment="1">
      <alignment wrapText="1"/>
    </xf>
    <xf numFmtId="166" fontId="11" fillId="0" borderId="8" xfId="0" applyNumberFormat="1" applyFont="1" applyFill="1" applyBorder="1"/>
    <xf numFmtId="44" fontId="10" fillId="0" borderId="0" xfId="0" applyNumberFormat="1" applyFont="1"/>
    <xf numFmtId="44" fontId="10" fillId="0" borderId="11" xfId="0" applyNumberFormat="1" applyFont="1" applyBorder="1"/>
    <xf numFmtId="44" fontId="10" fillId="0" borderId="0" xfId="0" applyNumberFormat="1" applyFont="1" applyBorder="1"/>
    <xf numFmtId="0" fontId="14" fillId="0" borderId="0" xfId="0" applyFont="1"/>
    <xf numFmtId="167" fontId="7" fillId="0" borderId="0" xfId="0" applyNumberFormat="1" applyFont="1" applyBorder="1" applyAlignment="1">
      <alignment horizontal="center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44" fontId="10" fillId="0" borderId="23" xfId="0" applyNumberFormat="1" applyFont="1" applyBorder="1"/>
    <xf numFmtId="167" fontId="7" fillId="0" borderId="22" xfId="0" applyNumberFormat="1" applyFont="1" applyBorder="1" applyAlignment="1">
      <alignment horizontal="center"/>
    </xf>
    <xf numFmtId="0" fontId="7" fillId="0" borderId="22" xfId="0" applyNumberFormat="1" applyFont="1" applyBorder="1" applyAlignment="1">
      <alignment horizontal="center"/>
    </xf>
    <xf numFmtId="0" fontId="7" fillId="0" borderId="22" xfId="0" applyNumberFormat="1" applyFont="1" applyFill="1" applyBorder="1" applyAlignment="1">
      <alignment horizontal="center"/>
    </xf>
    <xf numFmtId="167" fontId="7" fillId="0" borderId="22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44" fontId="10" fillId="0" borderId="6" xfId="0" applyNumberFormat="1" applyFont="1" applyBorder="1"/>
    <xf numFmtId="44" fontId="10" fillId="0" borderId="21" xfId="0" applyNumberFormat="1" applyFont="1" applyBorder="1"/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67" fontId="7" fillId="0" borderId="32" xfId="0" applyNumberFormat="1" applyFont="1" applyBorder="1" applyAlignment="1">
      <alignment horizontal="center"/>
    </xf>
    <xf numFmtId="0" fontId="7" fillId="0" borderId="2" xfId="0" applyFont="1" applyFill="1" applyBorder="1"/>
    <xf numFmtId="44" fontId="7" fillId="0" borderId="2" xfId="0" applyNumberFormat="1" applyFont="1" applyFill="1" applyBorder="1"/>
    <xf numFmtId="44" fontId="7" fillId="0" borderId="2" xfId="0" applyNumberFormat="1" applyFont="1" applyBorder="1"/>
    <xf numFmtId="44" fontId="10" fillId="0" borderId="2" xfId="0" applyNumberFormat="1" applyFont="1" applyBorder="1"/>
    <xf numFmtId="44" fontId="10" fillId="0" borderId="33" xfId="0" applyNumberFormat="1" applyFont="1" applyBorder="1"/>
    <xf numFmtId="0" fontId="7" fillId="0" borderId="6" xfId="0" applyFont="1" applyFill="1" applyBorder="1"/>
    <xf numFmtId="44" fontId="7" fillId="0" borderId="6" xfId="0" applyNumberFormat="1" applyFont="1" applyFill="1" applyBorder="1"/>
    <xf numFmtId="44" fontId="7" fillId="0" borderId="6" xfId="0" applyNumberFormat="1" applyFont="1" applyBorder="1"/>
    <xf numFmtId="44" fontId="9" fillId="0" borderId="37" xfId="0" applyNumberFormat="1" applyFont="1" applyFill="1" applyBorder="1"/>
    <xf numFmtId="44" fontId="10" fillId="0" borderId="41" xfId="0" applyNumberFormat="1" applyFont="1" applyBorder="1"/>
    <xf numFmtId="44" fontId="9" fillId="0" borderId="38" xfId="0" applyNumberFormat="1" applyFont="1" applyFill="1" applyBorder="1"/>
    <xf numFmtId="0" fontId="7" fillId="0" borderId="2" xfId="0" applyFont="1" applyFill="1" applyBorder="1" applyAlignment="1">
      <alignment horizontal="left"/>
    </xf>
    <xf numFmtId="0" fontId="7" fillId="0" borderId="20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7" fillId="0" borderId="40" xfId="0" applyFont="1" applyBorder="1"/>
    <xf numFmtId="0" fontId="7" fillId="0" borderId="14" xfId="0" applyFont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3" fillId="0" borderId="6" xfId="0" applyFont="1" applyFill="1" applyBorder="1"/>
    <xf numFmtId="0" fontId="2" fillId="0" borderId="37" xfId="0" applyFont="1" applyFill="1" applyBorder="1"/>
    <xf numFmtId="0" fontId="9" fillId="0" borderId="8" xfId="0" applyFont="1" applyBorder="1" applyAlignment="1">
      <alignment horizontal="center"/>
    </xf>
    <xf numFmtId="44" fontId="12" fillId="0" borderId="8" xfId="0" applyNumberFormat="1" applyFont="1" applyBorder="1" applyAlignment="1">
      <alignment horizontal="center"/>
    </xf>
    <xf numFmtId="167" fontId="7" fillId="0" borderId="34" xfId="0" applyNumberFormat="1" applyFont="1" applyBorder="1" applyAlignment="1">
      <alignment horizontal="center"/>
    </xf>
    <xf numFmtId="0" fontId="7" fillId="0" borderId="37" xfId="0" applyFont="1" applyFill="1" applyBorder="1"/>
    <xf numFmtId="0" fontId="11" fillId="0" borderId="6" xfId="0" applyFont="1" applyFill="1" applyBorder="1"/>
    <xf numFmtId="0" fontId="10" fillId="0" borderId="0" xfId="0" applyFont="1" applyAlignment="1">
      <alignment horizontal="center"/>
    </xf>
    <xf numFmtId="0" fontId="7" fillId="0" borderId="2" xfId="0" applyFont="1" applyBorder="1"/>
    <xf numFmtId="0" fontId="14" fillId="0" borderId="0" xfId="0" applyFont="1" applyAlignment="1">
      <alignment horizontal="center"/>
    </xf>
    <xf numFmtId="0" fontId="9" fillId="0" borderId="37" xfId="0" applyFont="1" applyFill="1" applyBorder="1"/>
    <xf numFmtId="44" fontId="9" fillId="0" borderId="37" xfId="0" applyNumberFormat="1" applyFont="1" applyBorder="1"/>
    <xf numFmtId="0" fontId="2" fillId="0" borderId="6" xfId="0" applyFont="1" applyFill="1" applyBorder="1"/>
    <xf numFmtId="0" fontId="2" fillId="0" borderId="40" xfId="0" applyFont="1" applyBorder="1"/>
    <xf numFmtId="0" fontId="4" fillId="0" borderId="28" xfId="0" applyFont="1" applyFill="1" applyBorder="1"/>
    <xf numFmtId="0" fontId="9" fillId="0" borderId="1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44" fontId="10" fillId="0" borderId="38" xfId="0" applyNumberFormat="1" applyFont="1" applyBorder="1"/>
    <xf numFmtId="44" fontId="9" fillId="0" borderId="28" xfId="0" applyNumberFormat="1" applyFont="1" applyFill="1" applyBorder="1"/>
    <xf numFmtId="166" fontId="7" fillId="0" borderId="0" xfId="0" applyNumberFormat="1" applyFont="1" applyBorder="1"/>
    <xf numFmtId="167" fontId="7" fillId="0" borderId="20" xfId="0" applyNumberFormat="1" applyFont="1" applyBorder="1" applyAlignment="1">
      <alignment horizontal="center"/>
    </xf>
    <xf numFmtId="167" fontId="7" fillId="0" borderId="25" xfId="0" applyNumberFormat="1" applyFont="1" applyBorder="1" applyAlignment="1">
      <alignment horizontal="center"/>
    </xf>
    <xf numFmtId="0" fontId="7" fillId="0" borderId="28" xfId="0" applyFont="1" applyFill="1" applyBorder="1"/>
    <xf numFmtId="0" fontId="9" fillId="0" borderId="28" xfId="0" applyFont="1" applyFill="1" applyBorder="1"/>
    <xf numFmtId="0" fontId="4" fillId="0" borderId="37" xfId="0" applyFont="1" applyFill="1" applyBorder="1"/>
    <xf numFmtId="0" fontId="9" fillId="0" borderId="2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0" fillId="0" borderId="11" xfId="0" applyNumberFormat="1" applyFont="1" applyBorder="1" applyAlignment="1">
      <alignment horizontal="center"/>
    </xf>
    <xf numFmtId="44" fontId="10" fillId="0" borderId="0" xfId="0" applyNumberFormat="1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44" fontId="10" fillId="0" borderId="12" xfId="0" applyNumberFormat="1" applyFont="1" applyBorder="1"/>
    <xf numFmtId="44" fontId="9" fillId="0" borderId="35" xfId="0" applyNumberFormat="1" applyFont="1" applyFill="1" applyBorder="1"/>
    <xf numFmtId="44" fontId="9" fillId="0" borderId="35" xfId="0" applyNumberFormat="1" applyFont="1" applyBorder="1"/>
    <xf numFmtId="44" fontId="9" fillId="0" borderId="38" xfId="0" applyNumberFormat="1" applyFont="1" applyBorder="1"/>
    <xf numFmtId="44" fontId="0" fillId="0" borderId="0" xfId="0" applyNumberFormat="1"/>
    <xf numFmtId="44" fontId="6" fillId="0" borderId="0" xfId="0" applyNumberFormat="1" applyFont="1"/>
    <xf numFmtId="0" fontId="9" fillId="0" borderId="46" xfId="0" applyFont="1" applyBorder="1" applyAlignment="1">
      <alignment horizontal="center"/>
    </xf>
    <xf numFmtId="44" fontId="9" fillId="0" borderId="47" xfId="0" applyNumberFormat="1" applyFont="1" applyBorder="1" applyAlignment="1">
      <alignment horizontal="center"/>
    </xf>
    <xf numFmtId="44" fontId="9" fillId="0" borderId="47" xfId="0" applyNumberFormat="1" applyFont="1" applyBorder="1"/>
    <xf numFmtId="44" fontId="9" fillId="0" borderId="1" xfId="0" applyNumberFormat="1" applyFont="1" applyBorder="1"/>
    <xf numFmtId="44" fontId="9" fillId="0" borderId="46" xfId="0" applyNumberFormat="1" applyFont="1" applyBorder="1"/>
    <xf numFmtId="44" fontId="9" fillId="0" borderId="47" xfId="0" applyNumberFormat="1" applyFont="1" applyFill="1" applyBorder="1"/>
    <xf numFmtId="44" fontId="13" fillId="0" borderId="47" xfId="0" applyNumberFormat="1" applyFont="1" applyBorder="1"/>
    <xf numFmtId="44" fontId="10" fillId="0" borderId="32" xfId="0" applyNumberFormat="1" applyFont="1" applyBorder="1" applyAlignment="1">
      <alignment horizontal="center"/>
    </xf>
    <xf numFmtId="44" fontId="10" fillId="0" borderId="33" xfId="0" applyNumberFormat="1" applyFont="1" applyBorder="1" applyAlignment="1">
      <alignment horizontal="center"/>
    </xf>
    <xf numFmtId="44" fontId="10" fillId="0" borderId="20" xfId="0" applyNumberFormat="1" applyFont="1" applyBorder="1"/>
    <xf numFmtId="44" fontId="10" fillId="0" borderId="22" xfId="0" applyNumberFormat="1" applyFont="1" applyBorder="1"/>
    <xf numFmtId="44" fontId="9" fillId="0" borderId="45" xfId="0" applyNumberFormat="1" applyFont="1" applyFill="1" applyBorder="1"/>
    <xf numFmtId="44" fontId="9" fillId="0" borderId="45" xfId="0" applyNumberFormat="1" applyFont="1" applyBorder="1"/>
    <xf numFmtId="44" fontId="10" fillId="0" borderId="29" xfId="0" applyNumberFormat="1" applyFont="1" applyBorder="1"/>
    <xf numFmtId="0" fontId="10" fillId="0" borderId="45" xfId="0" applyFont="1" applyBorder="1" applyAlignment="1">
      <alignment horizontal="left"/>
    </xf>
    <xf numFmtId="44" fontId="10" fillId="0" borderId="35" xfId="0" applyNumberFormat="1" applyFont="1" applyBorder="1" applyAlignment="1">
      <alignment horizontal="center"/>
    </xf>
    <xf numFmtId="44" fontId="10" fillId="0" borderId="5" xfId="0" applyNumberFormat="1" applyFont="1" applyBorder="1" applyAlignment="1">
      <alignment horizontal="center"/>
    </xf>
    <xf numFmtId="0" fontId="7" fillId="0" borderId="48" xfId="0" applyFont="1" applyBorder="1"/>
    <xf numFmtId="44" fontId="10" fillId="0" borderId="47" xfId="0" applyNumberFormat="1" applyFont="1" applyBorder="1"/>
    <xf numFmtId="44" fontId="10" fillId="0" borderId="1" xfId="0" applyNumberFormat="1" applyFont="1" applyBorder="1"/>
    <xf numFmtId="44" fontId="10" fillId="0" borderId="46" xfId="0" applyNumberFormat="1" applyFont="1" applyBorder="1"/>
    <xf numFmtId="44" fontId="9" fillId="0" borderId="27" xfId="0" applyNumberFormat="1" applyFont="1" applyFill="1" applyBorder="1"/>
    <xf numFmtId="44" fontId="10" fillId="0" borderId="25" xfId="0" applyNumberFormat="1" applyFont="1" applyBorder="1" applyAlignment="1">
      <alignment horizontal="center"/>
    </xf>
    <xf numFmtId="44" fontId="10" fillId="0" borderId="29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4" fontId="10" fillId="0" borderId="39" xfId="0" applyNumberFormat="1" applyFont="1" applyBorder="1"/>
    <xf numFmtId="44" fontId="9" fillId="0" borderId="44" xfId="0" applyNumberFormat="1" applyFont="1" applyFill="1" applyBorder="1"/>
    <xf numFmtId="44" fontId="9" fillId="0" borderId="29" xfId="0" applyNumberFormat="1" applyFont="1" applyFill="1" applyBorder="1"/>
    <xf numFmtId="44" fontId="13" fillId="0" borderId="0" xfId="0" applyNumberFormat="1" applyFont="1" applyBorder="1"/>
    <xf numFmtId="0" fontId="9" fillId="0" borderId="3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44" fontId="12" fillId="0" borderId="8" xfId="0" applyNumberFormat="1" applyFont="1" applyFill="1" applyBorder="1" applyAlignment="1">
      <alignment horizontal="center"/>
    </xf>
    <xf numFmtId="44" fontId="12" fillId="2" borderId="8" xfId="0" applyNumberFormat="1" applyFont="1" applyFill="1" applyBorder="1" applyAlignment="1">
      <alignment horizontal="center"/>
    </xf>
    <xf numFmtId="44" fontId="9" fillId="2" borderId="8" xfId="0" applyNumberFormat="1" applyFont="1" applyFill="1" applyBorder="1"/>
    <xf numFmtId="44" fontId="9" fillId="0" borderId="8" xfId="0" applyNumberFormat="1" applyFont="1" applyFill="1" applyBorder="1"/>
    <xf numFmtId="44" fontId="10" fillId="0" borderId="22" xfId="0" applyNumberFormat="1" applyFont="1" applyFill="1" applyBorder="1"/>
    <xf numFmtId="44" fontId="9" fillId="2" borderId="37" xfId="0" applyNumberFormat="1" applyFont="1" applyFill="1" applyBorder="1"/>
    <xf numFmtId="167" fontId="7" fillId="0" borderId="32" xfId="0" applyNumberFormat="1" applyFont="1" applyFill="1" applyBorder="1" applyAlignment="1">
      <alignment horizontal="center"/>
    </xf>
    <xf numFmtId="44" fontId="9" fillId="2" borderId="6" xfId="0" applyNumberFormat="1" applyFont="1" applyFill="1" applyBorder="1"/>
    <xf numFmtId="44" fontId="9" fillId="3" borderId="37" xfId="0" applyNumberFormat="1" applyFont="1" applyFill="1" applyBorder="1"/>
    <xf numFmtId="0" fontId="10" fillId="0" borderId="0" xfId="0" applyFont="1" applyFill="1"/>
    <xf numFmtId="0" fontId="15" fillId="0" borderId="16" xfId="0" applyFont="1" applyFill="1" applyBorder="1" applyAlignment="1">
      <alignment horizontal="center"/>
    </xf>
    <xf numFmtId="44" fontId="10" fillId="0" borderId="0" xfId="0" applyNumberFormat="1" applyFont="1" applyFill="1" applyBorder="1"/>
    <xf numFmtId="44" fontId="10" fillId="0" borderId="5" xfId="0" applyNumberFormat="1" applyFont="1" applyFill="1" applyBorder="1" applyAlignment="1">
      <alignment horizontal="center"/>
    </xf>
    <xf numFmtId="44" fontId="10" fillId="0" borderId="11" xfId="0" applyNumberFormat="1" applyFont="1" applyFill="1" applyBorder="1"/>
    <xf numFmtId="0" fontId="5" fillId="0" borderId="8" xfId="0" applyFont="1" applyBorder="1"/>
    <xf numFmtId="0" fontId="10" fillId="0" borderId="8" xfId="0" applyFont="1" applyBorder="1"/>
    <xf numFmtId="44" fontId="0" fillId="0" borderId="8" xfId="0" applyNumberFormat="1" applyBorder="1"/>
    <xf numFmtId="0" fontId="5" fillId="0" borderId="8" xfId="0" applyFont="1" applyFill="1" applyBorder="1"/>
    <xf numFmtId="44" fontId="6" fillId="0" borderId="8" xfId="0" applyNumberFormat="1" applyFont="1" applyBorder="1"/>
    <xf numFmtId="44" fontId="5" fillId="0" borderId="8" xfId="6" applyFont="1" applyBorder="1"/>
    <xf numFmtId="3" fontId="5" fillId="0" borderId="8" xfId="0" applyNumberFormat="1" applyFont="1" applyFill="1" applyBorder="1"/>
    <xf numFmtId="3" fontId="5" fillId="0" borderId="8" xfId="0" applyNumberFormat="1" applyFont="1" applyBorder="1"/>
    <xf numFmtId="0" fontId="7" fillId="0" borderId="1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32" xfId="0" applyNumberFormat="1" applyFont="1" applyBorder="1" applyAlignment="1">
      <alignment horizontal="center"/>
    </xf>
    <xf numFmtId="8" fontId="7" fillId="0" borderId="8" xfId="0" applyNumberFormat="1" applyFont="1" applyFill="1" applyBorder="1"/>
    <xf numFmtId="0" fontId="9" fillId="0" borderId="8" xfId="0" applyFont="1" applyFill="1" applyBorder="1"/>
    <xf numFmtId="0" fontId="9" fillId="0" borderId="2" xfId="0" applyFont="1" applyFill="1" applyBorder="1" applyAlignment="1">
      <alignment horizontal="center"/>
    </xf>
    <xf numFmtId="167" fontId="7" fillId="0" borderId="19" xfId="0" applyNumberFormat="1" applyFont="1" applyBorder="1" applyAlignment="1">
      <alignment horizontal="center"/>
    </xf>
    <xf numFmtId="9" fontId="22" fillId="0" borderId="8" xfId="0" applyNumberFormat="1" applyFont="1" applyFill="1" applyBorder="1"/>
    <xf numFmtId="0" fontId="7" fillId="0" borderId="8" xfId="0" quotePrefix="1" applyFont="1" applyFill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7" fillId="0" borderId="3" xfId="0" applyFont="1" applyFill="1" applyBorder="1"/>
    <xf numFmtId="0" fontId="7" fillId="4" borderId="20" xfId="0" applyNumberFormat="1" applyFont="1" applyFill="1" applyBorder="1" applyAlignment="1">
      <alignment horizontal="center"/>
    </xf>
    <xf numFmtId="167" fontId="7" fillId="4" borderId="22" xfId="0" applyNumberFormat="1" applyFont="1" applyFill="1" applyBorder="1" applyAlignment="1">
      <alignment horizontal="center"/>
    </xf>
    <xf numFmtId="44" fontId="7" fillId="4" borderId="8" xfId="0" applyNumberFormat="1" applyFont="1" applyFill="1" applyBorder="1"/>
    <xf numFmtId="0" fontId="17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44" fontId="10" fillId="0" borderId="13" xfId="0" applyNumberFormat="1" applyFont="1" applyBorder="1" applyAlignment="1">
      <alignment horizontal="center"/>
    </xf>
    <xf numFmtId="44" fontId="10" fillId="0" borderId="18" xfId="0" applyNumberFormat="1" applyFont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</cellXfs>
  <cellStyles count="7">
    <cellStyle name="Euro" xfId="2"/>
    <cellStyle name="Millares 2" xfId="3"/>
    <cellStyle name="Moneda" xfId="6" builtinId="4"/>
    <cellStyle name="Moneda 2" xfId="4"/>
    <cellStyle name="Normal" xfId="0" builtinId="0"/>
    <cellStyle name="Normal 2" xfId="1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4"/>
  <sheetViews>
    <sheetView topLeftCell="C54" zoomScale="115" zoomScaleNormal="115" workbookViewId="0">
      <selection activeCell="F69" sqref="F69"/>
    </sheetView>
  </sheetViews>
  <sheetFormatPr baseColWidth="10" defaultRowHeight="15" x14ac:dyDescent="0.25"/>
  <cols>
    <col min="1" max="1" width="6" bestFit="1" customWidth="1"/>
    <col min="2" max="2" width="42.85546875" bestFit="1" customWidth="1"/>
    <col min="3" max="3" width="27.85546875" bestFit="1" customWidth="1"/>
    <col min="4" max="4" width="9" bestFit="1" customWidth="1"/>
    <col min="5" max="5" width="8.85546875" bestFit="1" customWidth="1"/>
    <col min="6" max="6" width="9.85546875" bestFit="1" customWidth="1"/>
    <col min="7" max="7" width="9" bestFit="1" customWidth="1"/>
    <col min="8" max="8" width="9.85546875" bestFit="1" customWidth="1"/>
    <col min="9" max="9" width="5.42578125" bestFit="1" customWidth="1"/>
    <col min="10" max="10" width="7.7109375" bestFit="1" customWidth="1"/>
    <col min="11" max="11" width="11.140625" bestFit="1" customWidth="1"/>
    <col min="12" max="13" width="9.85546875" bestFit="1" customWidth="1"/>
    <col min="14" max="14" width="10.7109375" bestFit="1" customWidth="1"/>
  </cols>
  <sheetData>
    <row r="1" spans="1:14" ht="16.5" x14ac:dyDescent="0.3">
      <c r="A1" s="200" t="s">
        <v>293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17.25" thickBot="1" x14ac:dyDescent="0.35">
      <c r="A2" s="201" t="s">
        <v>315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15.75" x14ac:dyDescent="0.3">
      <c r="A3" s="38" t="s">
        <v>82</v>
      </c>
      <c r="B3" s="41" t="s">
        <v>81</v>
      </c>
      <c r="C3" s="39" t="s">
        <v>81</v>
      </c>
      <c r="D3" s="39"/>
      <c r="E3" s="39" t="s">
        <v>299</v>
      </c>
      <c r="F3" s="60" t="s">
        <v>81</v>
      </c>
      <c r="G3" s="206" t="s">
        <v>84</v>
      </c>
      <c r="H3" s="206"/>
      <c r="I3" s="206"/>
      <c r="J3" s="207"/>
      <c r="K3" s="40" t="s">
        <v>0</v>
      </c>
      <c r="L3" s="39" t="s">
        <v>81</v>
      </c>
      <c r="M3" s="202" t="s">
        <v>317</v>
      </c>
      <c r="N3" s="203"/>
    </row>
    <row r="4" spans="1:14" x14ac:dyDescent="0.25">
      <c r="A4" s="42"/>
      <c r="B4" s="9" t="s">
        <v>8</v>
      </c>
      <c r="C4" s="10" t="s">
        <v>9</v>
      </c>
      <c r="D4" s="10" t="s">
        <v>297</v>
      </c>
      <c r="E4" s="10" t="s">
        <v>300</v>
      </c>
      <c r="F4" s="11" t="s">
        <v>83</v>
      </c>
      <c r="G4" s="12" t="s">
        <v>1</v>
      </c>
      <c r="H4" s="12" t="s">
        <v>282</v>
      </c>
      <c r="I4" s="12" t="s">
        <v>2</v>
      </c>
      <c r="J4" s="12" t="s">
        <v>281</v>
      </c>
      <c r="K4" s="11" t="s">
        <v>290</v>
      </c>
      <c r="L4" s="10" t="s">
        <v>286</v>
      </c>
      <c r="M4" s="134" t="s">
        <v>283</v>
      </c>
      <c r="N4" s="135" t="s">
        <v>81</v>
      </c>
    </row>
    <row r="5" spans="1:14" ht="15.75" thickBot="1" x14ac:dyDescent="0.3">
      <c r="A5" s="53" t="s">
        <v>85</v>
      </c>
      <c r="B5" s="58"/>
      <c r="C5" s="55"/>
      <c r="D5" s="55" t="s">
        <v>298</v>
      </c>
      <c r="E5" s="55" t="s">
        <v>301</v>
      </c>
      <c r="F5" s="56" t="s">
        <v>86</v>
      </c>
      <c r="G5" s="61">
        <v>7.4999999999999997E-2</v>
      </c>
      <c r="H5" s="61">
        <v>6.7500000000000004E-2</v>
      </c>
      <c r="I5" s="62">
        <v>0.06</v>
      </c>
      <c r="J5" s="61">
        <v>6.7500000000000004E-2</v>
      </c>
      <c r="K5" s="56" t="s">
        <v>284</v>
      </c>
      <c r="L5" s="55" t="s">
        <v>86</v>
      </c>
      <c r="M5" s="149" t="s">
        <v>284</v>
      </c>
      <c r="N5" s="150" t="s">
        <v>318</v>
      </c>
    </row>
    <row r="6" spans="1:14" ht="15.75" x14ac:dyDescent="0.3">
      <c r="A6" s="63"/>
      <c r="B6" s="50" t="s">
        <v>10</v>
      </c>
      <c r="C6" s="13"/>
      <c r="D6" s="13"/>
      <c r="E6" s="13"/>
      <c r="F6" s="113"/>
      <c r="G6" s="113"/>
      <c r="H6" s="113"/>
      <c r="I6" s="113"/>
      <c r="J6" s="113"/>
      <c r="K6" s="113"/>
      <c r="L6" s="127"/>
      <c r="M6" s="136"/>
      <c r="N6" s="52"/>
    </row>
    <row r="7" spans="1:14" ht="15.75" x14ac:dyDescent="0.3">
      <c r="A7" s="112"/>
      <c r="B7" s="16" t="s">
        <v>4</v>
      </c>
      <c r="C7" s="86"/>
      <c r="D7" s="86"/>
      <c r="E7" s="86"/>
      <c r="F7" s="87"/>
      <c r="G7" s="87"/>
      <c r="H7" s="87"/>
      <c r="I7" s="87"/>
      <c r="J7" s="87"/>
      <c r="K7" s="87"/>
      <c r="L7" s="128"/>
      <c r="M7" s="137"/>
      <c r="N7" s="44"/>
    </row>
    <row r="8" spans="1:14" x14ac:dyDescent="0.25">
      <c r="A8" s="46">
        <v>1</v>
      </c>
      <c r="B8" s="17" t="s">
        <v>11</v>
      </c>
      <c r="C8" s="18" t="s">
        <v>12</v>
      </c>
      <c r="D8" s="12" t="s">
        <v>302</v>
      </c>
      <c r="E8" s="12" t="s">
        <v>302</v>
      </c>
      <c r="F8" s="19">
        <v>700</v>
      </c>
      <c r="G8" s="19">
        <f>685.71*7.5%</f>
        <v>51.428249999999998</v>
      </c>
      <c r="H8" s="19">
        <f>+F8*0.0675</f>
        <v>47.25</v>
      </c>
      <c r="I8" s="19"/>
      <c r="J8" s="19"/>
      <c r="K8" s="19">
        <f>SUM(G8:J8)</f>
        <v>98.678249999999991</v>
      </c>
      <c r="L8" s="129">
        <f>+F8+K8</f>
        <v>798.67824999999993</v>
      </c>
      <c r="M8" s="137">
        <f>+K8*12</f>
        <v>1184.1389999999999</v>
      </c>
      <c r="N8" s="44">
        <f>+F8*12</f>
        <v>8400</v>
      </c>
    </row>
    <row r="9" spans="1:14" x14ac:dyDescent="0.25">
      <c r="A9" s="46"/>
      <c r="B9" s="14" t="s">
        <v>13</v>
      </c>
      <c r="C9" s="18"/>
      <c r="D9" s="18"/>
      <c r="E9" s="18"/>
      <c r="F9" s="19"/>
      <c r="G9" s="20"/>
      <c r="H9" s="20"/>
      <c r="I9" s="20"/>
      <c r="J9" s="20"/>
      <c r="K9" s="20"/>
      <c r="L9" s="129"/>
      <c r="M9" s="137"/>
      <c r="N9" s="44"/>
    </row>
    <row r="10" spans="1:14" x14ac:dyDescent="0.25">
      <c r="A10" s="46">
        <v>2</v>
      </c>
      <c r="B10" s="17" t="s">
        <v>14</v>
      </c>
      <c r="C10" s="17" t="s">
        <v>15</v>
      </c>
      <c r="D10" s="12" t="s">
        <v>302</v>
      </c>
      <c r="E10" s="12" t="s">
        <v>302</v>
      </c>
      <c r="F10" s="19">
        <v>2115</v>
      </c>
      <c r="G10" s="19">
        <f>685.71*7.5%</f>
        <v>51.428249999999998</v>
      </c>
      <c r="H10" s="19">
        <f>+F10*0.0675</f>
        <v>142.76250000000002</v>
      </c>
      <c r="I10" s="20"/>
      <c r="J10" s="20"/>
      <c r="K10" s="19">
        <f>SUM(G10:J10)</f>
        <v>194.19075000000001</v>
      </c>
      <c r="L10" s="129">
        <f>+F10+K10</f>
        <v>2309.1907500000002</v>
      </c>
      <c r="M10" s="137">
        <f>+K10*12</f>
        <v>2330.2890000000002</v>
      </c>
      <c r="N10" s="44">
        <f>+F10*12</f>
        <v>25380</v>
      </c>
    </row>
    <row r="11" spans="1:14" x14ac:dyDescent="0.25">
      <c r="A11" s="45"/>
      <c r="B11" s="14" t="s">
        <v>16</v>
      </c>
      <c r="C11" s="21"/>
      <c r="D11" s="21"/>
      <c r="E11" s="21"/>
      <c r="F11" s="19"/>
      <c r="G11" s="20"/>
      <c r="H11" s="20"/>
      <c r="I11" s="20"/>
      <c r="J11" s="20"/>
      <c r="K11" s="20"/>
      <c r="L11" s="129"/>
      <c r="M11" s="137"/>
      <c r="N11" s="44"/>
    </row>
    <row r="12" spans="1:14" x14ac:dyDescent="0.25">
      <c r="A12" s="45">
        <v>3</v>
      </c>
      <c r="B12" s="17" t="s">
        <v>17</v>
      </c>
      <c r="C12" s="17" t="s">
        <v>18</v>
      </c>
      <c r="D12" s="12" t="s">
        <v>302</v>
      </c>
      <c r="E12" s="12" t="s">
        <v>302</v>
      </c>
      <c r="F12" s="19">
        <v>700</v>
      </c>
      <c r="G12" s="19">
        <f>685.71*7.5%</f>
        <v>51.428249999999998</v>
      </c>
      <c r="H12" s="20"/>
      <c r="I12" s="20"/>
      <c r="J12" s="20">
        <f>+F12*0.0675</f>
        <v>47.25</v>
      </c>
      <c r="K12" s="19">
        <f>SUM(G12:J12)</f>
        <v>98.678249999999991</v>
      </c>
      <c r="L12" s="129">
        <f>+F12+K12</f>
        <v>798.67824999999993</v>
      </c>
      <c r="M12" s="137">
        <f>+K12*12</f>
        <v>1184.1389999999999</v>
      </c>
      <c r="N12" s="44">
        <f>+F12*12</f>
        <v>8400</v>
      </c>
    </row>
    <row r="13" spans="1:14" x14ac:dyDescent="0.25">
      <c r="A13" s="45"/>
      <c r="B13" s="14" t="s">
        <v>19</v>
      </c>
      <c r="C13" s="17"/>
      <c r="D13" s="17"/>
      <c r="E13" s="17"/>
      <c r="F13" s="19"/>
      <c r="G13" s="20"/>
      <c r="H13" s="20"/>
      <c r="I13" s="20"/>
      <c r="J13" s="20"/>
      <c r="K13" s="20"/>
      <c r="L13" s="129"/>
      <c r="M13" s="137"/>
      <c r="N13" s="44"/>
    </row>
    <row r="14" spans="1:14" ht="15.75" thickBot="1" x14ac:dyDescent="0.3">
      <c r="A14" s="65">
        <v>4</v>
      </c>
      <c r="B14" s="66" t="s">
        <v>20</v>
      </c>
      <c r="C14" s="66" t="s">
        <v>21</v>
      </c>
      <c r="D14" s="8" t="s">
        <v>302</v>
      </c>
      <c r="E14" s="8" t="s">
        <v>302</v>
      </c>
      <c r="F14" s="67">
        <v>1000</v>
      </c>
      <c r="G14" s="68" t="s">
        <v>81</v>
      </c>
      <c r="H14" s="68"/>
      <c r="I14" s="68"/>
      <c r="J14" s="68"/>
      <c r="K14" s="67">
        <f>SUM(G14:J14)</f>
        <v>0</v>
      </c>
      <c r="L14" s="130">
        <f>+F14+K14</f>
        <v>1000</v>
      </c>
      <c r="M14" s="137">
        <f>+K14*12</f>
        <v>0</v>
      </c>
      <c r="N14" s="44">
        <f>+F14*12</f>
        <v>12000</v>
      </c>
    </row>
    <row r="15" spans="1:14" ht="15.75" thickBot="1" x14ac:dyDescent="0.3">
      <c r="A15" s="88"/>
      <c r="B15" s="204" t="s">
        <v>305</v>
      </c>
      <c r="C15" s="205"/>
      <c r="D15" s="94"/>
      <c r="E15" s="94"/>
      <c r="F15" s="74">
        <f>SUM(F8:F14)</f>
        <v>4515</v>
      </c>
      <c r="G15" s="74">
        <f t="shared" ref="G15:N15" si="0">SUM(G8:G14)</f>
        <v>154.28475</v>
      </c>
      <c r="H15" s="74">
        <f t="shared" si="0"/>
        <v>190.01250000000002</v>
      </c>
      <c r="I15" s="74">
        <f t="shared" si="0"/>
        <v>0</v>
      </c>
      <c r="J15" s="74">
        <f t="shared" si="0"/>
        <v>47.25</v>
      </c>
      <c r="K15" s="74">
        <f t="shared" si="0"/>
        <v>391.54725000000002</v>
      </c>
      <c r="L15" s="122">
        <f t="shared" si="0"/>
        <v>4906.5472499999996</v>
      </c>
      <c r="M15" s="138">
        <f t="shared" si="0"/>
        <v>4698.567</v>
      </c>
      <c r="N15" s="76">
        <f t="shared" si="0"/>
        <v>54180</v>
      </c>
    </row>
    <row r="16" spans="1:14" x14ac:dyDescent="0.25">
      <c r="A16" s="46"/>
      <c r="B16" s="14" t="s">
        <v>6</v>
      </c>
      <c r="C16" s="17"/>
      <c r="D16" s="17"/>
      <c r="E16" s="17"/>
      <c r="F16" s="19"/>
      <c r="G16" s="20"/>
      <c r="H16" s="20"/>
      <c r="I16" s="20"/>
      <c r="J16" s="20"/>
      <c r="K16" s="20"/>
      <c r="L16" s="129"/>
      <c r="M16" s="137"/>
      <c r="N16" s="44"/>
    </row>
    <row r="17" spans="1:14" x14ac:dyDescent="0.25">
      <c r="A17" s="45">
        <v>5</v>
      </c>
      <c r="B17" s="18" t="s">
        <v>24</v>
      </c>
      <c r="C17" s="17" t="s">
        <v>25</v>
      </c>
      <c r="D17" s="12" t="s">
        <v>302</v>
      </c>
      <c r="E17" s="12" t="s">
        <v>303</v>
      </c>
      <c r="F17" s="19">
        <v>1000</v>
      </c>
      <c r="G17" s="19">
        <f>685.71*7.5%</f>
        <v>51.428249999999998</v>
      </c>
      <c r="H17" s="20"/>
      <c r="I17" s="20"/>
      <c r="J17" s="20">
        <f>+F17*0.0675</f>
        <v>67.5</v>
      </c>
      <c r="K17" s="19">
        <f>SUM(G17:J17)</f>
        <v>118.92824999999999</v>
      </c>
      <c r="L17" s="129">
        <f>+F17+K17</f>
        <v>1118.9282499999999</v>
      </c>
      <c r="M17" s="137">
        <f>+K17*12</f>
        <v>1427.1389999999999</v>
      </c>
      <c r="N17" s="44">
        <f>+F17*12</f>
        <v>12000</v>
      </c>
    </row>
    <row r="18" spans="1:14" x14ac:dyDescent="0.25">
      <c r="A18" s="45" t="s">
        <v>81</v>
      </c>
      <c r="B18" s="16" t="s">
        <v>29</v>
      </c>
      <c r="C18" s="17"/>
      <c r="D18" s="17"/>
      <c r="E18" s="17"/>
      <c r="F18" s="19"/>
      <c r="G18" s="20"/>
      <c r="H18" s="20"/>
      <c r="I18" s="20"/>
      <c r="J18" s="20"/>
      <c r="K18" s="20"/>
      <c r="L18" s="129"/>
      <c r="M18" s="137"/>
      <c r="N18" s="44"/>
    </row>
    <row r="19" spans="1:14" x14ac:dyDescent="0.25">
      <c r="A19" s="45">
        <v>6</v>
      </c>
      <c r="B19" s="18" t="s">
        <v>30</v>
      </c>
      <c r="C19" s="17" t="s">
        <v>29</v>
      </c>
      <c r="D19" s="12" t="s">
        <v>302</v>
      </c>
      <c r="E19" s="12" t="s">
        <v>303</v>
      </c>
      <c r="F19" s="19">
        <v>700</v>
      </c>
      <c r="G19" s="19">
        <f>685.71*7.5%</f>
        <v>51.428249999999998</v>
      </c>
      <c r="H19" s="19">
        <f>+F19*0.0675</f>
        <v>47.25</v>
      </c>
      <c r="I19" s="20"/>
      <c r="J19" s="20"/>
      <c r="K19" s="19">
        <f>SUM(G19:J19)</f>
        <v>98.678249999999991</v>
      </c>
      <c r="L19" s="129">
        <f>+F19+K19</f>
        <v>798.67824999999993</v>
      </c>
      <c r="M19" s="137">
        <f>+K19*12</f>
        <v>1184.1389999999999</v>
      </c>
      <c r="N19" s="44">
        <f>+F19*12</f>
        <v>8400</v>
      </c>
    </row>
    <row r="20" spans="1:14" x14ac:dyDescent="0.25">
      <c r="A20" s="46"/>
      <c r="B20" s="16" t="s">
        <v>31</v>
      </c>
      <c r="C20" s="21"/>
      <c r="D20" s="21"/>
      <c r="E20" s="21"/>
      <c r="F20" s="19"/>
      <c r="G20" s="20"/>
      <c r="H20" s="20"/>
      <c r="I20" s="20"/>
      <c r="J20" s="20"/>
      <c r="K20" s="20"/>
      <c r="L20" s="129"/>
      <c r="M20" s="137"/>
      <c r="N20" s="44"/>
    </row>
    <row r="21" spans="1:14" x14ac:dyDescent="0.25">
      <c r="A21" s="45">
        <v>7</v>
      </c>
      <c r="B21" s="18" t="s">
        <v>32</v>
      </c>
      <c r="C21" s="17" t="s">
        <v>33</v>
      </c>
      <c r="D21" s="12" t="s">
        <v>302</v>
      </c>
      <c r="E21" s="12" t="s">
        <v>303</v>
      </c>
      <c r="F21" s="19">
        <v>1000</v>
      </c>
      <c r="G21" s="19">
        <f>685.71*7.5%</f>
        <v>51.428249999999998</v>
      </c>
      <c r="H21" s="20"/>
      <c r="I21" s="20"/>
      <c r="J21" s="20">
        <f>+F21*0.0675</f>
        <v>67.5</v>
      </c>
      <c r="K21" s="19">
        <f>SUM(G21:J21)</f>
        <v>118.92824999999999</v>
      </c>
      <c r="L21" s="129">
        <f>+F21+K21</f>
        <v>1118.9282499999999</v>
      </c>
      <c r="M21" s="137">
        <f>+K21*12</f>
        <v>1427.1389999999999</v>
      </c>
      <c r="N21" s="44">
        <f>+F21*12</f>
        <v>12000</v>
      </c>
    </row>
    <row r="22" spans="1:14" x14ac:dyDescent="0.25">
      <c r="A22" s="46"/>
      <c r="B22" s="16" t="s">
        <v>34</v>
      </c>
      <c r="C22" s="17"/>
      <c r="D22" s="17"/>
      <c r="E22" s="17"/>
      <c r="F22" s="19"/>
      <c r="G22" s="20"/>
      <c r="H22" s="20"/>
      <c r="I22" s="20"/>
      <c r="J22" s="20"/>
      <c r="K22" s="20"/>
      <c r="L22" s="129"/>
      <c r="M22" s="137"/>
      <c r="N22" s="44"/>
    </row>
    <row r="23" spans="1:14" ht="15.75" thickBot="1" x14ac:dyDescent="0.3">
      <c r="A23" s="65">
        <v>8</v>
      </c>
      <c r="B23" s="66" t="s">
        <v>35</v>
      </c>
      <c r="C23" s="66" t="s">
        <v>36</v>
      </c>
      <c r="D23" s="12" t="s">
        <v>302</v>
      </c>
      <c r="E23" s="12" t="s">
        <v>303</v>
      </c>
      <c r="F23" s="67">
        <f>550+50</f>
        <v>600</v>
      </c>
      <c r="G23" s="67">
        <f>+F23*7.5%</f>
        <v>45</v>
      </c>
      <c r="H23" s="67">
        <f>+F23*0.0675</f>
        <v>40.5</v>
      </c>
      <c r="I23" s="68"/>
      <c r="J23" s="68"/>
      <c r="K23" s="67">
        <f>SUM(G23:J23)</f>
        <v>85.5</v>
      </c>
      <c r="L23" s="130">
        <f>+F23+K23</f>
        <v>685.5</v>
      </c>
      <c r="M23" s="137">
        <f>+K23*12</f>
        <v>1026</v>
      </c>
      <c r="N23" s="44">
        <f>+F23*12</f>
        <v>7200</v>
      </c>
    </row>
    <row r="24" spans="1:14" ht="15.75" thickBot="1" x14ac:dyDescent="0.3">
      <c r="A24" s="88"/>
      <c r="B24" s="204" t="s">
        <v>306</v>
      </c>
      <c r="C24" s="205"/>
      <c r="D24" s="94"/>
      <c r="E24" s="94"/>
      <c r="F24" s="74">
        <f>SUM(F17:F23)</f>
        <v>3300</v>
      </c>
      <c r="G24" s="74">
        <f t="shared" ref="G24:N24" si="1">SUM(G17:G23)</f>
        <v>199.28475</v>
      </c>
      <c r="H24" s="74">
        <f t="shared" si="1"/>
        <v>87.75</v>
      </c>
      <c r="I24" s="74">
        <f t="shared" si="1"/>
        <v>0</v>
      </c>
      <c r="J24" s="74">
        <f t="shared" si="1"/>
        <v>135</v>
      </c>
      <c r="K24" s="74">
        <f t="shared" si="1"/>
        <v>422.03474999999997</v>
      </c>
      <c r="L24" s="122">
        <f t="shared" si="1"/>
        <v>3722.0347499999998</v>
      </c>
      <c r="M24" s="138">
        <f t="shared" si="1"/>
        <v>5064.4169999999995</v>
      </c>
      <c r="N24" s="76">
        <f t="shared" si="1"/>
        <v>39600</v>
      </c>
    </row>
    <row r="25" spans="1:14" x14ac:dyDescent="0.25">
      <c r="A25" s="107"/>
      <c r="B25" s="59" t="s">
        <v>41</v>
      </c>
      <c r="C25" s="71"/>
      <c r="D25" s="71"/>
      <c r="E25" s="71"/>
      <c r="F25" s="72"/>
      <c r="G25" s="73"/>
      <c r="H25" s="73"/>
      <c r="I25" s="73"/>
      <c r="J25" s="73"/>
      <c r="K25" s="73"/>
      <c r="L25" s="131"/>
      <c r="M25" s="137"/>
      <c r="N25" s="44"/>
    </row>
    <row r="26" spans="1:14" x14ac:dyDescent="0.25">
      <c r="A26" s="45">
        <v>9</v>
      </c>
      <c r="B26" s="17" t="s">
        <v>42</v>
      </c>
      <c r="C26" s="17" t="s">
        <v>43</v>
      </c>
      <c r="D26" s="64" t="s">
        <v>303</v>
      </c>
      <c r="E26" s="64" t="s">
        <v>307</v>
      </c>
      <c r="F26" s="19">
        <v>465</v>
      </c>
      <c r="G26" s="19">
        <f>+F26*7.5%</f>
        <v>34.875</v>
      </c>
      <c r="H26" s="20"/>
      <c r="I26" s="20"/>
      <c r="J26" s="20">
        <f>+F26*0.0675</f>
        <v>31.387500000000003</v>
      </c>
      <c r="K26" s="19">
        <f>SUM(G26:J26)</f>
        <v>66.262500000000003</v>
      </c>
      <c r="L26" s="129">
        <f>+F26+K26</f>
        <v>531.26250000000005</v>
      </c>
      <c r="M26" s="137">
        <f t="shared" ref="M26:M29" si="2">+K26*12</f>
        <v>795.15000000000009</v>
      </c>
      <c r="N26" s="44">
        <f t="shared" ref="N26:N29" si="3">+F26*12</f>
        <v>5580</v>
      </c>
    </row>
    <row r="27" spans="1:14" x14ac:dyDescent="0.25">
      <c r="A27" s="45">
        <v>10</v>
      </c>
      <c r="B27" s="17" t="s">
        <v>44</v>
      </c>
      <c r="C27" s="17" t="s">
        <v>45</v>
      </c>
      <c r="D27" s="64" t="s">
        <v>303</v>
      </c>
      <c r="E27" s="64" t="s">
        <v>307</v>
      </c>
      <c r="F27" s="19">
        <v>415</v>
      </c>
      <c r="G27" s="19">
        <f>+F27*7.5%</f>
        <v>31.125</v>
      </c>
      <c r="H27" s="20"/>
      <c r="I27" s="20"/>
      <c r="J27" s="20">
        <f>+F27*0.0675</f>
        <v>28.012500000000003</v>
      </c>
      <c r="K27" s="19">
        <f>SUM(G27:J27)</f>
        <v>59.137500000000003</v>
      </c>
      <c r="L27" s="129">
        <f>+F27+K27</f>
        <v>474.13749999999999</v>
      </c>
      <c r="M27" s="137">
        <f t="shared" si="2"/>
        <v>709.65000000000009</v>
      </c>
      <c r="N27" s="44">
        <f t="shared" si="3"/>
        <v>4980</v>
      </c>
    </row>
    <row r="28" spans="1:14" x14ac:dyDescent="0.25">
      <c r="A28" s="46"/>
      <c r="B28" s="14" t="s">
        <v>26</v>
      </c>
      <c r="C28" s="17"/>
      <c r="D28" s="17"/>
      <c r="E28" s="17"/>
      <c r="F28" s="19"/>
      <c r="G28" s="20"/>
      <c r="H28" s="20"/>
      <c r="I28" s="20"/>
      <c r="J28" s="20"/>
      <c r="K28" s="20"/>
      <c r="L28" s="129"/>
      <c r="M28" s="137"/>
      <c r="N28" s="44"/>
    </row>
    <row r="29" spans="1:14" ht="15.75" thickBot="1" x14ac:dyDescent="0.3">
      <c r="A29" s="65">
        <v>11</v>
      </c>
      <c r="B29" s="92" t="s">
        <v>27</v>
      </c>
      <c r="C29" s="66" t="s">
        <v>28</v>
      </c>
      <c r="D29" s="64" t="s">
        <v>303</v>
      </c>
      <c r="E29" s="64" t="s">
        <v>307</v>
      </c>
      <c r="F29" s="67">
        <v>1000</v>
      </c>
      <c r="G29" s="67">
        <f>685.71*7.5%</f>
        <v>51.428249999999998</v>
      </c>
      <c r="H29" s="67">
        <f>+F29*0.0675</f>
        <v>67.5</v>
      </c>
      <c r="I29" s="68"/>
      <c r="J29" s="68"/>
      <c r="K29" s="67">
        <f>SUM(G29:J29)</f>
        <v>118.92824999999999</v>
      </c>
      <c r="L29" s="130">
        <f>+F29+K29</f>
        <v>1118.9282499999999</v>
      </c>
      <c r="M29" s="137">
        <f t="shared" si="2"/>
        <v>1427.1389999999999</v>
      </c>
      <c r="N29" s="44">
        <f t="shared" si="3"/>
        <v>12000</v>
      </c>
    </row>
    <row r="30" spans="1:14" ht="15.75" thickBot="1" x14ac:dyDescent="0.3">
      <c r="A30" s="88"/>
      <c r="B30" s="204" t="s">
        <v>308</v>
      </c>
      <c r="C30" s="205"/>
      <c r="D30" s="94"/>
      <c r="E30" s="94"/>
      <c r="F30" s="74">
        <f>SUM(F26:F29)</f>
        <v>1880</v>
      </c>
      <c r="G30" s="74">
        <f t="shared" ref="G30:N30" si="4">SUM(G26:G29)</f>
        <v>117.42824999999999</v>
      </c>
      <c r="H30" s="74">
        <f t="shared" si="4"/>
        <v>67.5</v>
      </c>
      <c r="I30" s="74">
        <f t="shared" si="4"/>
        <v>0</v>
      </c>
      <c r="J30" s="74">
        <f t="shared" si="4"/>
        <v>59.400000000000006</v>
      </c>
      <c r="K30" s="74">
        <f t="shared" si="4"/>
        <v>244.32825</v>
      </c>
      <c r="L30" s="122">
        <f t="shared" si="4"/>
        <v>2124.32825</v>
      </c>
      <c r="M30" s="138">
        <f t="shared" si="4"/>
        <v>2931.9390000000003</v>
      </c>
      <c r="N30" s="76">
        <f t="shared" si="4"/>
        <v>22560</v>
      </c>
    </row>
    <row r="31" spans="1:14" x14ac:dyDescent="0.25">
      <c r="A31" s="107"/>
      <c r="B31" s="50" t="s">
        <v>5</v>
      </c>
      <c r="C31" s="90"/>
      <c r="D31" s="90"/>
      <c r="E31" s="90"/>
      <c r="F31" s="72"/>
      <c r="G31" s="73"/>
      <c r="H31" s="73"/>
      <c r="I31" s="73"/>
      <c r="J31" s="73"/>
      <c r="K31" s="73"/>
      <c r="L31" s="131"/>
      <c r="M31" s="137"/>
      <c r="N31" s="44"/>
    </row>
    <row r="32" spans="1:14" x14ac:dyDescent="0.25">
      <c r="A32" s="45">
        <v>12</v>
      </c>
      <c r="B32" s="17" t="s">
        <v>22</v>
      </c>
      <c r="C32" s="17" t="s">
        <v>23</v>
      </c>
      <c r="D32" s="64" t="s">
        <v>303</v>
      </c>
      <c r="E32" s="64" t="s">
        <v>304</v>
      </c>
      <c r="F32" s="19">
        <v>550</v>
      </c>
      <c r="G32" s="19">
        <f>+F32*7.5%</f>
        <v>41.25</v>
      </c>
      <c r="H32" s="20"/>
      <c r="I32" s="20"/>
      <c r="J32" s="20">
        <f>+F32*0.0675</f>
        <v>37.125</v>
      </c>
      <c r="K32" s="19">
        <f>SUM(G32:J32)</f>
        <v>78.375</v>
      </c>
      <c r="L32" s="129">
        <f>+F32+K32</f>
        <v>628.375</v>
      </c>
      <c r="M32" s="137">
        <f t="shared" ref="M32:M34" si="5">+K32*12</f>
        <v>940.5</v>
      </c>
      <c r="N32" s="44">
        <f t="shared" ref="N32:N34" si="6">+F32*12</f>
        <v>6600</v>
      </c>
    </row>
    <row r="33" spans="1:14" x14ac:dyDescent="0.25">
      <c r="A33" s="45"/>
      <c r="B33" s="14" t="s">
        <v>37</v>
      </c>
      <c r="C33" s="17"/>
      <c r="D33" s="17"/>
      <c r="E33" s="17"/>
      <c r="F33" s="19"/>
      <c r="G33" s="20"/>
      <c r="H33" s="20"/>
      <c r="I33" s="20"/>
      <c r="J33" s="20"/>
      <c r="K33" s="20"/>
      <c r="L33" s="129"/>
      <c r="M33" s="137"/>
      <c r="N33" s="44"/>
    </row>
    <row r="34" spans="1:14" x14ac:dyDescent="0.25">
      <c r="A34" s="45">
        <v>13</v>
      </c>
      <c r="B34" s="17" t="s">
        <v>38</v>
      </c>
      <c r="C34" s="17" t="s">
        <v>39</v>
      </c>
      <c r="D34" s="64" t="s">
        <v>303</v>
      </c>
      <c r="E34" s="64" t="s">
        <v>304</v>
      </c>
      <c r="F34" s="19">
        <v>600</v>
      </c>
      <c r="G34" s="19">
        <f>+F34*7.5%</f>
        <v>45</v>
      </c>
      <c r="H34" s="20"/>
      <c r="I34" s="20"/>
      <c r="J34" s="20">
        <f>+F34*0.0675</f>
        <v>40.5</v>
      </c>
      <c r="K34" s="19">
        <f>SUM(G34:J34)</f>
        <v>85.5</v>
      </c>
      <c r="L34" s="129">
        <f>+F34+K34</f>
        <v>685.5</v>
      </c>
      <c r="M34" s="137">
        <f t="shared" si="5"/>
        <v>1026</v>
      </c>
      <c r="N34" s="44">
        <f t="shared" si="6"/>
        <v>7200</v>
      </c>
    </row>
    <row r="35" spans="1:14" x14ac:dyDescent="0.25">
      <c r="A35" s="45"/>
      <c r="B35" s="17"/>
      <c r="C35" s="17" t="s">
        <v>40</v>
      </c>
      <c r="D35" s="64" t="s">
        <v>303</v>
      </c>
      <c r="E35" s="64" t="s">
        <v>304</v>
      </c>
      <c r="F35" s="19"/>
      <c r="G35" s="20"/>
      <c r="H35" s="20"/>
      <c r="I35" s="20"/>
      <c r="J35" s="20"/>
      <c r="K35" s="19" t="s">
        <v>81</v>
      </c>
      <c r="L35" s="129" t="s">
        <v>81</v>
      </c>
      <c r="M35" s="137"/>
      <c r="N35" s="44"/>
    </row>
    <row r="36" spans="1:14" x14ac:dyDescent="0.25">
      <c r="A36" s="45"/>
      <c r="B36" s="22" t="s">
        <v>46</v>
      </c>
      <c r="C36" s="17"/>
      <c r="D36" s="17"/>
      <c r="E36" s="17"/>
      <c r="F36" s="19"/>
      <c r="G36" s="20"/>
      <c r="H36" s="20"/>
      <c r="I36" s="20"/>
      <c r="J36" s="20"/>
      <c r="K36" s="20"/>
      <c r="L36" s="129"/>
      <c r="M36" s="137"/>
      <c r="N36" s="44"/>
    </row>
    <row r="37" spans="1:14" x14ac:dyDescent="0.25">
      <c r="A37" s="45">
        <v>14</v>
      </c>
      <c r="B37" s="17" t="s">
        <v>47</v>
      </c>
      <c r="C37" s="17" t="s">
        <v>48</v>
      </c>
      <c r="D37" s="64" t="s">
        <v>303</v>
      </c>
      <c r="E37" s="64" t="s">
        <v>304</v>
      </c>
      <c r="F37" s="19">
        <v>350</v>
      </c>
      <c r="G37" s="19">
        <f t="shared" ref="G37:G39" si="7">+F37*7.5%</f>
        <v>26.25</v>
      </c>
      <c r="H37" s="20"/>
      <c r="I37" s="20"/>
      <c r="J37" s="20">
        <f t="shared" ref="J37:J39" si="8">+F37*0.0675</f>
        <v>23.625</v>
      </c>
      <c r="K37" s="19">
        <f>SUM(G37:J37)</f>
        <v>49.875</v>
      </c>
      <c r="L37" s="129">
        <f>+F37+K37</f>
        <v>399.875</v>
      </c>
      <c r="M37" s="137">
        <f t="shared" ref="M37:M63" si="9">+K37*12</f>
        <v>598.5</v>
      </c>
      <c r="N37" s="44">
        <f t="shared" ref="N37:N63" si="10">+F37*12</f>
        <v>4200</v>
      </c>
    </row>
    <row r="38" spans="1:14" x14ac:dyDescent="0.25">
      <c r="A38" s="46"/>
      <c r="B38" s="14" t="s">
        <v>49</v>
      </c>
      <c r="C38" s="21"/>
      <c r="D38" s="21"/>
      <c r="E38" s="21"/>
      <c r="F38" s="19"/>
      <c r="G38" s="20"/>
      <c r="H38" s="20"/>
      <c r="I38" s="20"/>
      <c r="J38" s="20"/>
      <c r="K38" s="20"/>
      <c r="L38" s="129"/>
      <c r="M38" s="137"/>
      <c r="N38" s="44"/>
    </row>
    <row r="39" spans="1:14" x14ac:dyDescent="0.25">
      <c r="A39" s="45">
        <v>15</v>
      </c>
      <c r="B39" s="17" t="s">
        <v>50</v>
      </c>
      <c r="C39" s="17" t="s">
        <v>51</v>
      </c>
      <c r="D39" s="64" t="s">
        <v>303</v>
      </c>
      <c r="E39" s="64" t="s">
        <v>304</v>
      </c>
      <c r="F39" s="19">
        <v>425</v>
      </c>
      <c r="G39" s="19">
        <f t="shared" si="7"/>
        <v>31.875</v>
      </c>
      <c r="H39" s="20"/>
      <c r="I39" s="20"/>
      <c r="J39" s="20">
        <f t="shared" si="8"/>
        <v>28.687500000000004</v>
      </c>
      <c r="K39" s="19">
        <f>SUM(G39:J39)</f>
        <v>60.5625</v>
      </c>
      <c r="L39" s="129">
        <f>+F39+K39</f>
        <v>485.5625</v>
      </c>
      <c r="M39" s="137">
        <f t="shared" si="9"/>
        <v>726.75</v>
      </c>
      <c r="N39" s="44">
        <f t="shared" si="10"/>
        <v>5100</v>
      </c>
    </row>
    <row r="40" spans="1:14" x14ac:dyDescent="0.25">
      <c r="A40" s="48"/>
      <c r="B40" s="23" t="s">
        <v>291</v>
      </c>
      <c r="C40" s="17"/>
      <c r="D40" s="17"/>
      <c r="E40" s="17"/>
      <c r="F40" s="19"/>
      <c r="G40" s="19"/>
      <c r="H40" s="19"/>
      <c r="I40" s="19"/>
      <c r="J40" s="19"/>
      <c r="K40" s="19"/>
      <c r="L40" s="132"/>
      <c r="M40" s="137"/>
      <c r="N40" s="44"/>
    </row>
    <row r="41" spans="1:14" x14ac:dyDescent="0.25">
      <c r="A41" s="48"/>
      <c r="B41" s="17" t="s">
        <v>53</v>
      </c>
      <c r="C41" s="17" t="s">
        <v>292</v>
      </c>
      <c r="D41" s="64" t="s">
        <v>303</v>
      </c>
      <c r="E41" s="64" t="s">
        <v>304</v>
      </c>
      <c r="F41" s="19">
        <v>400</v>
      </c>
      <c r="G41" s="19">
        <f t="shared" ref="G41" si="11">+F41*7.5%</f>
        <v>30</v>
      </c>
      <c r="H41" s="19">
        <f>+F41*0.0675</f>
        <v>27</v>
      </c>
      <c r="I41" s="20"/>
      <c r="J41" s="20"/>
      <c r="K41" s="19">
        <f>SUM(G41:J41)</f>
        <v>57</v>
      </c>
      <c r="L41" s="129">
        <f>+F41+K41</f>
        <v>457</v>
      </c>
      <c r="M41" s="137">
        <f t="shared" si="9"/>
        <v>684</v>
      </c>
      <c r="N41" s="44">
        <f t="shared" si="10"/>
        <v>4800</v>
      </c>
    </row>
    <row r="42" spans="1:14" x14ac:dyDescent="0.25">
      <c r="A42" s="45"/>
      <c r="B42" s="14" t="s">
        <v>52</v>
      </c>
      <c r="C42" s="17"/>
      <c r="D42" s="17"/>
      <c r="E42" s="17"/>
      <c r="F42" s="19"/>
      <c r="G42" s="20"/>
      <c r="H42" s="20"/>
      <c r="I42" s="20"/>
      <c r="J42" s="20"/>
      <c r="K42" s="20"/>
      <c r="L42" s="129"/>
      <c r="M42" s="137"/>
      <c r="N42" s="44"/>
    </row>
    <row r="43" spans="1:14" x14ac:dyDescent="0.25">
      <c r="A43" s="45">
        <v>16</v>
      </c>
      <c r="B43" s="17" t="s">
        <v>123</v>
      </c>
      <c r="C43" s="17" t="s">
        <v>54</v>
      </c>
      <c r="D43" s="64" t="s">
        <v>303</v>
      </c>
      <c r="E43" s="64" t="s">
        <v>304</v>
      </c>
      <c r="F43" s="19">
        <v>265</v>
      </c>
      <c r="G43" s="20">
        <f t="shared" ref="G43" si="12">+F43*0.075</f>
        <v>19.875</v>
      </c>
      <c r="H43" s="20"/>
      <c r="I43" s="20"/>
      <c r="J43" s="20">
        <f t="shared" ref="J43" si="13">+F43*0.0675</f>
        <v>17.887500000000003</v>
      </c>
      <c r="K43" s="15">
        <f t="shared" ref="K43" si="14">SUM(G43:J43)</f>
        <v>37.762500000000003</v>
      </c>
      <c r="L43" s="133">
        <f t="shared" ref="L43" si="15">+F43+K43</f>
        <v>302.76249999999999</v>
      </c>
      <c r="M43" s="137">
        <f t="shared" si="9"/>
        <v>453.15000000000003</v>
      </c>
      <c r="N43" s="44">
        <f t="shared" si="10"/>
        <v>3180</v>
      </c>
    </row>
    <row r="44" spans="1:14" x14ac:dyDescent="0.25">
      <c r="A44" s="45"/>
      <c r="B44" s="14" t="s">
        <v>55</v>
      </c>
      <c r="C44" s="17"/>
      <c r="D44" s="17"/>
      <c r="E44" s="17"/>
      <c r="F44" s="19"/>
      <c r="G44" s="20"/>
      <c r="H44" s="20"/>
      <c r="I44" s="20"/>
      <c r="J44" s="20"/>
      <c r="K44" s="20"/>
      <c r="L44" s="129"/>
      <c r="M44" s="137"/>
      <c r="N44" s="44"/>
    </row>
    <row r="45" spans="1:14" x14ac:dyDescent="0.25">
      <c r="A45" s="48">
        <v>17</v>
      </c>
      <c r="B45" s="17" t="s">
        <v>56</v>
      </c>
      <c r="C45" s="17" t="s">
        <v>57</v>
      </c>
      <c r="D45" s="64" t="s">
        <v>303</v>
      </c>
      <c r="E45" s="64" t="s">
        <v>304</v>
      </c>
      <c r="F45" s="19">
        <v>450</v>
      </c>
      <c r="G45" s="19">
        <f t="shared" ref="G45:G63" si="16">+F45*7.5%</f>
        <v>33.75</v>
      </c>
      <c r="H45" s="19">
        <f>+F45*0.0675</f>
        <v>30.375000000000004</v>
      </c>
      <c r="I45" s="20"/>
      <c r="J45" s="20"/>
      <c r="K45" s="19">
        <f>SUM(G45:J45)</f>
        <v>64.125</v>
      </c>
      <c r="L45" s="129">
        <f>+F45+K45</f>
        <v>514.125</v>
      </c>
      <c r="M45" s="137">
        <f t="shared" si="9"/>
        <v>769.5</v>
      </c>
      <c r="N45" s="44">
        <f t="shared" si="10"/>
        <v>5400</v>
      </c>
    </row>
    <row r="46" spans="1:14" x14ac:dyDescent="0.25">
      <c r="A46" s="46"/>
      <c r="B46" s="16" t="s">
        <v>58</v>
      </c>
      <c r="C46" s="21"/>
      <c r="D46" s="21"/>
      <c r="E46" s="21"/>
      <c r="F46" s="19"/>
      <c r="G46" s="20"/>
      <c r="H46" s="20"/>
      <c r="I46" s="20"/>
      <c r="J46" s="20"/>
      <c r="K46" s="20"/>
      <c r="L46" s="129"/>
      <c r="M46" s="137"/>
      <c r="N46" s="44"/>
    </row>
    <row r="47" spans="1:14" x14ac:dyDescent="0.25">
      <c r="A47" s="45">
        <v>18</v>
      </c>
      <c r="B47" s="17" t="s">
        <v>59</v>
      </c>
      <c r="C47" s="17" t="s">
        <v>60</v>
      </c>
      <c r="D47" s="64" t="s">
        <v>303</v>
      </c>
      <c r="E47" s="64" t="s">
        <v>304</v>
      </c>
      <c r="F47" s="19">
        <v>600</v>
      </c>
      <c r="G47" s="19">
        <f t="shared" si="16"/>
        <v>45</v>
      </c>
      <c r="H47" s="20"/>
      <c r="I47" s="20"/>
      <c r="J47" s="20">
        <f t="shared" ref="J47" si="17">+F47*0.0675</f>
        <v>40.5</v>
      </c>
      <c r="K47" s="19">
        <f>SUM(G47:J47)</f>
        <v>85.5</v>
      </c>
      <c r="L47" s="129">
        <f>+F47+K47</f>
        <v>685.5</v>
      </c>
      <c r="M47" s="137">
        <f t="shared" si="9"/>
        <v>1026</v>
      </c>
      <c r="N47" s="44">
        <f t="shared" si="10"/>
        <v>7200</v>
      </c>
    </row>
    <row r="48" spans="1:14" x14ac:dyDescent="0.25">
      <c r="A48" s="45"/>
      <c r="B48" s="14" t="s">
        <v>61</v>
      </c>
      <c r="C48" s="17"/>
      <c r="D48" s="17"/>
      <c r="E48" s="17"/>
      <c r="F48" s="19"/>
      <c r="G48" s="20"/>
      <c r="H48" s="20"/>
      <c r="I48" s="20"/>
      <c r="J48" s="20"/>
      <c r="K48" s="20"/>
      <c r="L48" s="129"/>
      <c r="M48" s="137"/>
      <c r="N48" s="44"/>
    </row>
    <row r="49" spans="1:14" x14ac:dyDescent="0.25">
      <c r="A49" s="45">
        <v>19</v>
      </c>
      <c r="B49" s="18" t="s">
        <v>62</v>
      </c>
      <c r="C49" s="17" t="s">
        <v>63</v>
      </c>
      <c r="D49" s="64" t="s">
        <v>303</v>
      </c>
      <c r="E49" s="64" t="s">
        <v>304</v>
      </c>
      <c r="F49" s="19">
        <v>450</v>
      </c>
      <c r="G49" s="19">
        <f t="shared" si="16"/>
        <v>33.75</v>
      </c>
      <c r="H49" s="19">
        <f>+F49*0.0675</f>
        <v>30.375000000000004</v>
      </c>
      <c r="I49" s="20"/>
      <c r="J49" s="20"/>
      <c r="K49" s="19">
        <f>SUM(G49:J49)</f>
        <v>64.125</v>
      </c>
      <c r="L49" s="129">
        <f>+F49+K49</f>
        <v>514.125</v>
      </c>
      <c r="M49" s="137">
        <f t="shared" si="9"/>
        <v>769.5</v>
      </c>
      <c r="N49" s="44">
        <f t="shared" si="10"/>
        <v>5400</v>
      </c>
    </row>
    <row r="50" spans="1:14" x14ac:dyDescent="0.25">
      <c r="A50" s="45"/>
      <c r="B50" s="14" t="s">
        <v>64</v>
      </c>
      <c r="C50" s="17"/>
      <c r="D50" s="17"/>
      <c r="E50" s="17"/>
      <c r="F50" s="19"/>
      <c r="G50" s="20"/>
      <c r="H50" s="20"/>
      <c r="I50" s="20"/>
      <c r="J50" s="20"/>
      <c r="K50" s="20"/>
      <c r="L50" s="129"/>
      <c r="M50" s="137"/>
      <c r="N50" s="44"/>
    </row>
    <row r="51" spans="1:14" x14ac:dyDescent="0.25">
      <c r="A51" s="45">
        <v>20</v>
      </c>
      <c r="B51" s="24" t="s">
        <v>65</v>
      </c>
      <c r="C51" s="17" t="s">
        <v>66</v>
      </c>
      <c r="D51" s="64" t="s">
        <v>303</v>
      </c>
      <c r="E51" s="64" t="s">
        <v>304</v>
      </c>
      <c r="F51" s="19">
        <v>500</v>
      </c>
      <c r="G51" s="19">
        <f t="shared" si="16"/>
        <v>37.5</v>
      </c>
      <c r="H51" s="20"/>
      <c r="I51" s="20"/>
      <c r="J51" s="20">
        <f t="shared" ref="J51:J63" si="18">+F51*0.0675</f>
        <v>33.75</v>
      </c>
      <c r="K51" s="19">
        <f>SUM(G51:J51)</f>
        <v>71.25</v>
      </c>
      <c r="L51" s="129">
        <f>+F51+K51</f>
        <v>571.25</v>
      </c>
      <c r="M51" s="137">
        <f t="shared" si="9"/>
        <v>855</v>
      </c>
      <c r="N51" s="44">
        <f t="shared" si="10"/>
        <v>6000</v>
      </c>
    </row>
    <row r="52" spans="1:14" x14ac:dyDescent="0.25">
      <c r="A52" s="45"/>
      <c r="B52" s="14" t="s">
        <v>287</v>
      </c>
      <c r="C52" s="17"/>
      <c r="D52" s="17"/>
      <c r="E52" s="17"/>
      <c r="F52" s="19"/>
      <c r="G52" s="20"/>
      <c r="H52" s="20"/>
      <c r="I52" s="20"/>
      <c r="J52" s="20"/>
      <c r="K52" s="20"/>
      <c r="L52" s="129"/>
      <c r="M52" s="137"/>
      <c r="N52" s="44"/>
    </row>
    <row r="53" spans="1:14" x14ac:dyDescent="0.25">
      <c r="A53" s="45">
        <v>21</v>
      </c>
      <c r="B53" s="17" t="s">
        <v>68</v>
      </c>
      <c r="C53" s="17" t="s">
        <v>69</v>
      </c>
      <c r="D53" s="64" t="s">
        <v>303</v>
      </c>
      <c r="E53" s="64" t="s">
        <v>304</v>
      </c>
      <c r="F53" s="19">
        <v>415</v>
      </c>
      <c r="G53" s="19">
        <f t="shared" si="16"/>
        <v>31.125</v>
      </c>
      <c r="H53" s="20"/>
      <c r="I53" s="20"/>
      <c r="J53" s="20">
        <f t="shared" si="18"/>
        <v>28.012500000000003</v>
      </c>
      <c r="K53" s="19">
        <f>SUM(G53:J53)</f>
        <v>59.137500000000003</v>
      </c>
      <c r="L53" s="129">
        <f>+F53+K53</f>
        <v>474.13749999999999</v>
      </c>
      <c r="M53" s="137">
        <f t="shared" si="9"/>
        <v>709.65000000000009</v>
      </c>
      <c r="N53" s="44">
        <f t="shared" si="10"/>
        <v>4980</v>
      </c>
    </row>
    <row r="54" spans="1:14" x14ac:dyDescent="0.25">
      <c r="A54" s="45"/>
      <c r="B54" s="14" t="s">
        <v>67</v>
      </c>
      <c r="C54" s="17"/>
      <c r="D54" s="17"/>
      <c r="E54" s="17"/>
      <c r="F54" s="19"/>
      <c r="G54" s="19"/>
      <c r="H54" s="20"/>
      <c r="I54" s="20"/>
      <c r="J54" s="20"/>
      <c r="K54" s="19"/>
      <c r="L54" s="129"/>
      <c r="M54" s="137"/>
      <c r="N54" s="44"/>
    </row>
    <row r="55" spans="1:14" x14ac:dyDescent="0.25">
      <c r="A55" s="45">
        <v>22</v>
      </c>
      <c r="B55" s="17" t="s">
        <v>81</v>
      </c>
      <c r="C55" s="17" t="s">
        <v>288</v>
      </c>
      <c r="D55" s="64" t="s">
        <v>303</v>
      </c>
      <c r="E55" s="64" t="s">
        <v>304</v>
      </c>
      <c r="F55" s="19">
        <v>350</v>
      </c>
      <c r="G55" s="19">
        <f t="shared" si="16"/>
        <v>26.25</v>
      </c>
      <c r="H55" s="20"/>
      <c r="I55" s="20"/>
      <c r="J55" s="20">
        <f t="shared" si="18"/>
        <v>23.625</v>
      </c>
      <c r="K55" s="19">
        <f>SUM(G55:J55)</f>
        <v>49.875</v>
      </c>
      <c r="L55" s="129">
        <f>+F55+K55</f>
        <v>399.875</v>
      </c>
      <c r="M55" s="137">
        <f t="shared" si="9"/>
        <v>598.5</v>
      </c>
      <c r="N55" s="44">
        <f t="shared" si="10"/>
        <v>4200</v>
      </c>
    </row>
    <row r="56" spans="1:14" x14ac:dyDescent="0.25">
      <c r="A56" s="45"/>
      <c r="B56" s="14" t="s">
        <v>70</v>
      </c>
      <c r="C56" s="17"/>
      <c r="D56" s="17"/>
      <c r="E56" s="17"/>
      <c r="F56" s="19"/>
      <c r="G56" s="20"/>
      <c r="H56" s="20"/>
      <c r="I56" s="20"/>
      <c r="J56" s="20"/>
      <c r="K56" s="20"/>
      <c r="L56" s="129"/>
      <c r="M56" s="137"/>
      <c r="N56" s="44"/>
    </row>
    <row r="57" spans="1:14" x14ac:dyDescent="0.25">
      <c r="A57" s="45">
        <v>23</v>
      </c>
      <c r="B57" s="17" t="s">
        <v>71</v>
      </c>
      <c r="C57" s="17" t="s">
        <v>72</v>
      </c>
      <c r="D57" s="64" t="s">
        <v>303</v>
      </c>
      <c r="E57" s="64" t="s">
        <v>304</v>
      </c>
      <c r="F57" s="19">
        <v>350</v>
      </c>
      <c r="G57" s="19">
        <f t="shared" si="16"/>
        <v>26.25</v>
      </c>
      <c r="H57" s="20"/>
      <c r="I57" s="20"/>
      <c r="J57" s="20">
        <f t="shared" si="18"/>
        <v>23.625</v>
      </c>
      <c r="K57" s="19">
        <f>SUM(G57:J57)</f>
        <v>49.875</v>
      </c>
      <c r="L57" s="129">
        <f>+F57+K57</f>
        <v>399.875</v>
      </c>
      <c r="M57" s="137">
        <f t="shared" si="9"/>
        <v>598.5</v>
      </c>
      <c r="N57" s="44">
        <f t="shared" si="10"/>
        <v>4200</v>
      </c>
    </row>
    <row r="58" spans="1:14" x14ac:dyDescent="0.25">
      <c r="A58" s="45"/>
      <c r="B58" s="14" t="s">
        <v>73</v>
      </c>
      <c r="C58" s="17"/>
      <c r="D58" s="17"/>
      <c r="E58" s="17"/>
      <c r="F58" s="19"/>
      <c r="G58" s="20"/>
      <c r="H58" s="20"/>
      <c r="I58" s="20"/>
      <c r="J58" s="20"/>
      <c r="K58" s="20"/>
      <c r="L58" s="129"/>
      <c r="M58" s="137"/>
      <c r="N58" s="44"/>
    </row>
    <row r="59" spans="1:14" x14ac:dyDescent="0.25">
      <c r="A59" s="45">
        <v>24</v>
      </c>
      <c r="B59" s="17" t="s">
        <v>74</v>
      </c>
      <c r="C59" s="17" t="s">
        <v>75</v>
      </c>
      <c r="D59" s="64" t="s">
        <v>303</v>
      </c>
      <c r="E59" s="64" t="s">
        <v>304</v>
      </c>
      <c r="F59" s="19">
        <v>350</v>
      </c>
      <c r="G59" s="19">
        <f t="shared" si="16"/>
        <v>26.25</v>
      </c>
      <c r="H59" s="20"/>
      <c r="I59" s="20"/>
      <c r="J59" s="20">
        <f t="shared" si="18"/>
        <v>23.625</v>
      </c>
      <c r="K59" s="19">
        <f>SUM(G59:J59)</f>
        <v>49.875</v>
      </c>
      <c r="L59" s="129">
        <f>+F59+K59</f>
        <v>399.875</v>
      </c>
      <c r="M59" s="137">
        <f t="shared" si="9"/>
        <v>598.5</v>
      </c>
      <c r="N59" s="44">
        <f t="shared" si="10"/>
        <v>4200</v>
      </c>
    </row>
    <row r="60" spans="1:14" x14ac:dyDescent="0.25">
      <c r="A60" s="45"/>
      <c r="B60" s="14" t="s">
        <v>311</v>
      </c>
      <c r="C60" s="17"/>
      <c r="D60" s="17"/>
      <c r="E60" s="17"/>
      <c r="F60" s="19"/>
      <c r="G60" s="20"/>
      <c r="H60" s="20"/>
      <c r="I60" s="20"/>
      <c r="J60" s="20"/>
      <c r="K60" s="20"/>
      <c r="L60" s="129"/>
      <c r="M60" s="137"/>
      <c r="N60" s="44"/>
    </row>
    <row r="61" spans="1:14" x14ac:dyDescent="0.25">
      <c r="A61" s="45">
        <v>25</v>
      </c>
      <c r="B61" s="18" t="s">
        <v>76</v>
      </c>
      <c r="C61" s="18" t="s">
        <v>77</v>
      </c>
      <c r="D61" s="64" t="s">
        <v>303</v>
      </c>
      <c r="E61" s="64" t="s">
        <v>304</v>
      </c>
      <c r="F61" s="19">
        <v>450</v>
      </c>
      <c r="G61" s="19">
        <f t="shared" si="16"/>
        <v>33.75</v>
      </c>
      <c r="H61" s="20"/>
      <c r="I61" s="20" t="s">
        <v>81</v>
      </c>
      <c r="J61" s="20">
        <f t="shared" si="18"/>
        <v>30.375000000000004</v>
      </c>
      <c r="K61" s="20">
        <f>G61+J61</f>
        <v>64.125</v>
      </c>
      <c r="L61" s="129">
        <f>+F61+K61</f>
        <v>514.125</v>
      </c>
      <c r="M61" s="137">
        <f t="shared" si="9"/>
        <v>769.5</v>
      </c>
      <c r="N61" s="44">
        <f t="shared" si="10"/>
        <v>5400</v>
      </c>
    </row>
    <row r="62" spans="1:14" x14ac:dyDescent="0.25">
      <c r="A62" s="45"/>
      <c r="B62" s="14" t="s">
        <v>78</v>
      </c>
      <c r="C62" s="17"/>
      <c r="D62" s="17"/>
      <c r="E62" s="17"/>
      <c r="F62" s="19"/>
      <c r="G62" s="20"/>
      <c r="H62" s="20"/>
      <c r="I62" s="20"/>
      <c r="J62" s="20"/>
      <c r="K62" s="20"/>
      <c r="L62" s="129"/>
      <c r="M62" s="137"/>
      <c r="N62" s="44"/>
    </row>
    <row r="63" spans="1:14" ht="15.75" thickBot="1" x14ac:dyDescent="0.3">
      <c r="A63" s="65">
        <v>26</v>
      </c>
      <c r="B63" s="66" t="s">
        <v>79</v>
      </c>
      <c r="C63" s="66" t="s">
        <v>80</v>
      </c>
      <c r="D63" s="64" t="s">
        <v>303</v>
      </c>
      <c r="E63" s="64" t="s">
        <v>304</v>
      </c>
      <c r="F63" s="67">
        <v>800</v>
      </c>
      <c r="G63" s="67">
        <f t="shared" si="16"/>
        <v>60</v>
      </c>
      <c r="H63" s="68"/>
      <c r="I63" s="68"/>
      <c r="J63" s="68">
        <f t="shared" si="18"/>
        <v>54</v>
      </c>
      <c r="K63" s="68">
        <f>G63+J63</f>
        <v>114</v>
      </c>
      <c r="L63" s="130">
        <f>+F63+K63</f>
        <v>914</v>
      </c>
      <c r="M63" s="137">
        <f t="shared" si="9"/>
        <v>1368</v>
      </c>
      <c r="N63" s="44">
        <f t="shared" si="10"/>
        <v>9600</v>
      </c>
    </row>
    <row r="64" spans="1:14" ht="15.75" thickBot="1" x14ac:dyDescent="0.3">
      <c r="A64" s="88"/>
      <c r="B64" s="204" t="s">
        <v>309</v>
      </c>
      <c r="C64" s="205"/>
      <c r="D64" s="94"/>
      <c r="E64" s="94"/>
      <c r="F64" s="74">
        <f>SUM(F32:F63)</f>
        <v>7305</v>
      </c>
      <c r="G64" s="74">
        <f t="shared" ref="G64:L64" si="19">SUM(G32:G63)</f>
        <v>547.875</v>
      </c>
      <c r="H64" s="74">
        <f t="shared" si="19"/>
        <v>87.75</v>
      </c>
      <c r="I64" s="74">
        <f t="shared" si="19"/>
        <v>0</v>
      </c>
      <c r="J64" s="74">
        <f t="shared" si="19"/>
        <v>405.33749999999998</v>
      </c>
      <c r="K64" s="74">
        <f t="shared" si="19"/>
        <v>1040.9625000000001</v>
      </c>
      <c r="L64" s="122">
        <f t="shared" si="19"/>
        <v>8345.9624999999996</v>
      </c>
      <c r="M64" s="138">
        <f t="shared" ref="M64:N64" si="20">SUM(M32:M63)</f>
        <v>12491.55</v>
      </c>
      <c r="N64" s="76">
        <f t="shared" si="20"/>
        <v>87660</v>
      </c>
    </row>
    <row r="65" spans="1:14" ht="15.75" thickBot="1" x14ac:dyDescent="0.3">
      <c r="A65" s="88"/>
      <c r="B65" s="89"/>
      <c r="C65" s="94" t="s">
        <v>289</v>
      </c>
      <c r="D65" s="94"/>
      <c r="E65" s="94"/>
      <c r="F65" s="95">
        <f>+F15+F24+F30+F64</f>
        <v>17000</v>
      </c>
      <c r="G65" s="95">
        <f t="shared" ref="G65:L65" si="21">+G15+G24+G30+G64</f>
        <v>1018.87275</v>
      </c>
      <c r="H65" s="95">
        <f t="shared" si="21"/>
        <v>433.01250000000005</v>
      </c>
      <c r="I65" s="95">
        <f t="shared" si="21"/>
        <v>0</v>
      </c>
      <c r="J65" s="95">
        <f t="shared" si="21"/>
        <v>646.98749999999995</v>
      </c>
      <c r="K65" s="95">
        <f t="shared" si="21"/>
        <v>2098.87275</v>
      </c>
      <c r="L65" s="123">
        <f t="shared" si="21"/>
        <v>19098.872749999999</v>
      </c>
      <c r="M65" s="139">
        <f t="shared" ref="M65:N65" si="22">+M15+M24+M30+M64</f>
        <v>25186.472999999998</v>
      </c>
      <c r="N65" s="124">
        <f t="shared" si="22"/>
        <v>204000</v>
      </c>
    </row>
    <row r="66" spans="1:14" ht="15.75" thickBot="1" x14ac:dyDescent="0.3">
      <c r="A66" s="151"/>
      <c r="B66" s="25"/>
      <c r="C66" s="25"/>
      <c r="D66" s="25"/>
      <c r="E66" s="25"/>
      <c r="F66" s="25"/>
      <c r="G66" s="25"/>
      <c r="H66" s="25"/>
      <c r="I66" s="25"/>
      <c r="J66" s="25"/>
      <c r="K66" s="155"/>
      <c r="L66" s="25"/>
      <c r="M66" s="31"/>
      <c r="N66" s="31"/>
    </row>
    <row r="67" spans="1:14" x14ac:dyDescent="0.25">
      <c r="A67" s="91"/>
      <c r="B67" s="36"/>
      <c r="C67" s="116"/>
      <c r="D67" s="117" t="s">
        <v>302</v>
      </c>
      <c r="E67" s="117" t="s">
        <v>303</v>
      </c>
      <c r="F67" s="117" t="s">
        <v>307</v>
      </c>
      <c r="G67" s="117" t="s">
        <v>304</v>
      </c>
      <c r="H67" s="118" t="s">
        <v>0</v>
      </c>
      <c r="I67" s="25"/>
      <c r="J67" s="151" t="s">
        <v>319</v>
      </c>
      <c r="K67" s="31">
        <f>1018.87*12</f>
        <v>12226.44</v>
      </c>
      <c r="L67" s="25"/>
      <c r="M67" s="31">
        <v>25186.47</v>
      </c>
      <c r="N67" s="33">
        <v>204000</v>
      </c>
    </row>
    <row r="68" spans="1:14" ht="15.75" thickBot="1" x14ac:dyDescent="0.3">
      <c r="A68" s="25"/>
      <c r="B68" s="36"/>
      <c r="C68" s="119" t="s">
        <v>312</v>
      </c>
      <c r="D68" s="115">
        <f>+G15</f>
        <v>154.28475</v>
      </c>
      <c r="E68" s="115">
        <f>+G24</f>
        <v>199.28475</v>
      </c>
      <c r="F68" s="33">
        <f>+G30</f>
        <v>117.42824999999999</v>
      </c>
      <c r="G68" s="33">
        <f>+G64</f>
        <v>547.875</v>
      </c>
      <c r="H68" s="44">
        <f>SUM(D68:G68)</f>
        <v>1018.87275</v>
      </c>
      <c r="I68" s="25"/>
      <c r="J68" s="151"/>
      <c r="K68" s="32">
        <f>(2633.04+18)*12</f>
        <v>31812.48</v>
      </c>
      <c r="L68" s="25"/>
      <c r="M68" s="32">
        <v>57795.31</v>
      </c>
      <c r="N68" s="32">
        <v>421286.40000000002</v>
      </c>
    </row>
    <row r="69" spans="1:14" ht="15.75" thickBot="1" x14ac:dyDescent="0.3">
      <c r="A69" s="25"/>
      <c r="B69" s="36"/>
      <c r="C69" s="119" t="s">
        <v>296</v>
      </c>
      <c r="D69" s="115">
        <f>685.71*4*1%*12</f>
        <v>329.14080000000001</v>
      </c>
      <c r="E69" s="115">
        <f>2657.13*1%*12</f>
        <v>318.85559999999998</v>
      </c>
      <c r="F69" s="33">
        <f>1565.71*1%*12</f>
        <v>187.88520000000003</v>
      </c>
      <c r="G69" s="33">
        <f>7190.71*1%*12</f>
        <v>862.88519999999994</v>
      </c>
      <c r="H69" s="70">
        <f>SUM(D69:G69)</f>
        <v>1698.7667999999999</v>
      </c>
      <c r="I69" s="25"/>
      <c r="K69" s="31">
        <f>SUM(K67:K68)</f>
        <v>44038.92</v>
      </c>
      <c r="L69" s="25"/>
      <c r="M69" s="31">
        <f>+M67+M68</f>
        <v>82981.78</v>
      </c>
      <c r="N69" s="31">
        <f>+N67+N68</f>
        <v>625286.40000000002</v>
      </c>
    </row>
    <row r="70" spans="1:14" ht="15.75" thickBot="1" x14ac:dyDescent="0.3">
      <c r="A70" s="25"/>
      <c r="B70" s="36"/>
      <c r="C70" s="141" t="s">
        <v>314</v>
      </c>
      <c r="D70" s="142">
        <f>SUM(D68:D69)</f>
        <v>483.42555000000004</v>
      </c>
      <c r="E70" s="143">
        <f t="shared" ref="E70:G70" si="23">SUM(E68:E69)</f>
        <v>518.14035000000001</v>
      </c>
      <c r="F70" s="143">
        <f t="shared" si="23"/>
        <v>305.31344999999999</v>
      </c>
      <c r="G70" s="143">
        <f t="shared" si="23"/>
        <v>1410.7601999999999</v>
      </c>
      <c r="H70" s="104">
        <f>SUM(D70:G70)</f>
        <v>2717.6395499999999</v>
      </c>
      <c r="I70" s="25"/>
      <c r="J70" s="151" t="s">
        <v>320</v>
      </c>
      <c r="K70" s="31">
        <f>(433.01+646.99)*12</f>
        <v>12960</v>
      </c>
      <c r="L70" s="25"/>
      <c r="M70" s="31"/>
      <c r="N70" s="31"/>
    </row>
    <row r="71" spans="1:14" ht="15.75" thickBot="1" x14ac:dyDescent="0.3">
      <c r="A71" s="25"/>
      <c r="B71" s="36"/>
      <c r="C71" s="120" t="s">
        <v>313</v>
      </c>
      <c r="D71" s="114">
        <f>(H15+J15)*12</f>
        <v>2847.15</v>
      </c>
      <c r="E71" s="114">
        <f>(H24+J24)*12</f>
        <v>2673</v>
      </c>
      <c r="F71" s="32">
        <f>(H30+J30)*12</f>
        <v>1522.8000000000002</v>
      </c>
      <c r="G71" s="32">
        <f>(H64+J64)*12</f>
        <v>5917.0499999999993</v>
      </c>
      <c r="H71" s="140">
        <f>SUM(D71:G71)</f>
        <v>12960</v>
      </c>
      <c r="I71" s="25"/>
      <c r="J71" s="151"/>
      <c r="K71" s="32">
        <f>(450.9+1714.34)*12</f>
        <v>25982.879999999997</v>
      </c>
      <c r="L71" s="25"/>
      <c r="M71" s="31"/>
      <c r="N71" s="31"/>
    </row>
    <row r="72" spans="1:14" ht="15.75" x14ac:dyDescent="0.25">
      <c r="A72" s="5"/>
      <c r="B72" s="5"/>
      <c r="C72" s="7"/>
      <c r="D72" s="5"/>
      <c r="E72" s="5"/>
      <c r="F72" s="5"/>
      <c r="G72" s="5"/>
      <c r="H72" s="5"/>
      <c r="I72" s="5"/>
      <c r="J72" s="5"/>
      <c r="K72" s="31">
        <f>+K70+K71</f>
        <v>38942.879999999997</v>
      </c>
      <c r="L72" s="25"/>
      <c r="M72" s="31"/>
      <c r="N72" s="31"/>
    </row>
    <row r="73" spans="1:14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25"/>
      <c r="L73" s="25"/>
      <c r="M73" s="31"/>
      <c r="N73" s="125"/>
    </row>
    <row r="74" spans="1:14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126"/>
      <c r="N74" s="125"/>
    </row>
    <row r="75" spans="1:14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126"/>
      <c r="N75" s="125"/>
    </row>
    <row r="76" spans="1:14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126"/>
      <c r="N76" s="125"/>
    </row>
    <row r="77" spans="1:14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126"/>
      <c r="N77" s="125"/>
    </row>
    <row r="78" spans="1:14" ht="15.7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126"/>
      <c r="N78" s="125"/>
    </row>
    <row r="79" spans="1:14" ht="15.7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126"/>
      <c r="N79" s="125"/>
    </row>
    <row r="80" spans="1:14" x14ac:dyDescent="0.25">
      <c r="M80" s="125"/>
      <c r="N80" s="125"/>
    </row>
    <row r="81" spans="13:14" x14ac:dyDescent="0.25">
      <c r="M81" s="125"/>
      <c r="N81" s="125"/>
    </row>
    <row r="82" spans="13:14" x14ac:dyDescent="0.25">
      <c r="M82" s="125"/>
      <c r="N82" s="125"/>
    </row>
    <row r="83" spans="13:14" x14ac:dyDescent="0.25">
      <c r="M83" s="125"/>
      <c r="N83" s="125"/>
    </row>
    <row r="84" spans="13:14" x14ac:dyDescent="0.25">
      <c r="M84" s="125"/>
      <c r="N84" s="125"/>
    </row>
  </sheetData>
  <mergeCells count="8">
    <mergeCell ref="A1:N1"/>
    <mergeCell ref="A2:N2"/>
    <mergeCell ref="M3:N3"/>
    <mergeCell ref="B64:C64"/>
    <mergeCell ref="G3:J3"/>
    <mergeCell ref="B15:C15"/>
    <mergeCell ref="B24:C24"/>
    <mergeCell ref="B30:C30"/>
  </mergeCells>
  <pageMargins left="0.70866141732283472" right="0.70866141732283472" top="0.74803149606299213" bottom="0.74803149606299213" header="0.31496062992125984" footer="0.31496062992125984"/>
  <pageSetup scale="65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opLeftCell="C148" zoomScale="115" zoomScaleNormal="115" workbookViewId="0">
      <selection activeCell="J163" sqref="J163"/>
    </sheetView>
  </sheetViews>
  <sheetFormatPr baseColWidth="10" defaultRowHeight="15" x14ac:dyDescent="0.25"/>
  <cols>
    <col min="1" max="1" width="6" bestFit="1" customWidth="1"/>
    <col min="2" max="2" width="37.85546875" bestFit="1" customWidth="1"/>
    <col min="3" max="3" width="29.7109375" bestFit="1" customWidth="1"/>
    <col min="4" max="4" width="9" bestFit="1" customWidth="1"/>
    <col min="5" max="5" width="8.85546875" bestFit="1" customWidth="1"/>
    <col min="6" max="8" width="9.85546875" bestFit="1" customWidth="1"/>
    <col min="9" max="9" width="6.85546875" bestFit="1" customWidth="1"/>
    <col min="10" max="10" width="9" bestFit="1" customWidth="1"/>
    <col min="11" max="13" width="9.85546875" bestFit="1" customWidth="1"/>
    <col min="14" max="14" width="10.7109375" bestFit="1" customWidth="1"/>
  </cols>
  <sheetData>
    <row r="1" spans="1:14" ht="16.5" x14ac:dyDescent="0.3">
      <c r="A1" s="200" t="s">
        <v>293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17.25" thickBot="1" x14ac:dyDescent="0.35">
      <c r="A2" s="201" t="s">
        <v>316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x14ac:dyDescent="0.25">
      <c r="A3" s="38" t="s">
        <v>81</v>
      </c>
      <c r="B3" s="82" t="s">
        <v>81</v>
      </c>
      <c r="C3" s="39" t="s">
        <v>81</v>
      </c>
      <c r="D3" s="39"/>
      <c r="E3" s="41" t="s">
        <v>299</v>
      </c>
      <c r="F3" s="82" t="s">
        <v>81</v>
      </c>
      <c r="G3" s="206" t="s">
        <v>84</v>
      </c>
      <c r="H3" s="206"/>
      <c r="I3" s="206"/>
      <c r="J3" s="207"/>
      <c r="K3" s="99" t="s">
        <v>0</v>
      </c>
      <c r="L3" s="39" t="s">
        <v>81</v>
      </c>
      <c r="M3" s="202" t="s">
        <v>317</v>
      </c>
      <c r="N3" s="203"/>
    </row>
    <row r="4" spans="1:14" x14ac:dyDescent="0.25">
      <c r="A4" s="42" t="s">
        <v>82</v>
      </c>
      <c r="B4" s="26" t="s">
        <v>8</v>
      </c>
      <c r="C4" s="10" t="s">
        <v>9</v>
      </c>
      <c r="D4" s="10" t="s">
        <v>297</v>
      </c>
      <c r="E4" s="9" t="s">
        <v>300</v>
      </c>
      <c r="F4" s="100" t="s">
        <v>285</v>
      </c>
      <c r="G4" s="101" t="s">
        <v>1</v>
      </c>
      <c r="H4" s="101" t="s">
        <v>282</v>
      </c>
      <c r="I4" s="101" t="s">
        <v>2</v>
      </c>
      <c r="J4" s="102" t="s">
        <v>281</v>
      </c>
      <c r="K4" s="27" t="s">
        <v>283</v>
      </c>
      <c r="L4" s="10" t="s">
        <v>0</v>
      </c>
      <c r="M4" s="134" t="s">
        <v>283</v>
      </c>
      <c r="N4" s="135" t="s">
        <v>81</v>
      </c>
    </row>
    <row r="5" spans="1:14" ht="15.75" thickBot="1" x14ac:dyDescent="0.3">
      <c r="A5" s="53" t="s">
        <v>85</v>
      </c>
      <c r="B5" s="54"/>
      <c r="C5" s="55"/>
      <c r="D5" s="55" t="s">
        <v>298</v>
      </c>
      <c r="E5" s="58" t="s">
        <v>301</v>
      </c>
      <c r="F5" s="103" t="s">
        <v>86</v>
      </c>
      <c r="G5" s="61">
        <v>7.4999999999999997E-2</v>
      </c>
      <c r="H5" s="61">
        <v>6.7500000000000004E-2</v>
      </c>
      <c r="I5" s="62">
        <v>0.06</v>
      </c>
      <c r="J5" s="61">
        <v>6.7500000000000004E-2</v>
      </c>
      <c r="K5" s="57" t="s">
        <v>284</v>
      </c>
      <c r="L5" s="55" t="s">
        <v>86</v>
      </c>
      <c r="M5" s="149" t="s">
        <v>284</v>
      </c>
      <c r="N5" s="150" t="s">
        <v>318</v>
      </c>
    </row>
    <row r="6" spans="1:14" ht="15.75" x14ac:dyDescent="0.25">
      <c r="A6" s="79"/>
      <c r="B6" s="80" t="s">
        <v>3</v>
      </c>
      <c r="C6" s="81"/>
      <c r="D6" s="97"/>
      <c r="E6" s="97"/>
      <c r="F6" s="81"/>
      <c r="G6" s="81"/>
      <c r="H6" s="81"/>
      <c r="I6" s="81"/>
      <c r="J6" s="81"/>
      <c r="K6" s="81"/>
      <c r="L6" s="144"/>
      <c r="M6" s="152"/>
      <c r="N6" s="75"/>
    </row>
    <row r="7" spans="1:14" x14ac:dyDescent="0.25">
      <c r="A7" s="45">
        <v>1</v>
      </c>
      <c r="B7" s="17" t="s">
        <v>87</v>
      </c>
      <c r="C7" s="17" t="s">
        <v>88</v>
      </c>
      <c r="D7" s="12" t="s">
        <v>302</v>
      </c>
      <c r="E7" s="12" t="s">
        <v>302</v>
      </c>
      <c r="F7" s="19">
        <v>265</v>
      </c>
      <c r="G7" s="20">
        <f>+F7*0.075</f>
        <v>19.875</v>
      </c>
      <c r="H7" s="20"/>
      <c r="I7" s="20"/>
      <c r="J7" s="20">
        <f>+F7*0.0675</f>
        <v>17.887500000000003</v>
      </c>
      <c r="K7" s="15">
        <f t="shared" ref="K7:K14" si="0">SUM(G7:J7)</f>
        <v>37.762500000000003</v>
      </c>
      <c r="L7" s="145">
        <f t="shared" ref="L7:L14" si="1">+F7+K7</f>
        <v>302.76249999999999</v>
      </c>
      <c r="M7" s="137">
        <f>+K7*12</f>
        <v>453.15000000000003</v>
      </c>
      <c r="N7" s="44">
        <f>+F7*12</f>
        <v>3180</v>
      </c>
    </row>
    <row r="8" spans="1:14" x14ac:dyDescent="0.25">
      <c r="A8" s="45">
        <v>2</v>
      </c>
      <c r="B8" s="17" t="s">
        <v>89</v>
      </c>
      <c r="C8" s="17" t="s">
        <v>90</v>
      </c>
      <c r="D8" s="12" t="s">
        <v>302</v>
      </c>
      <c r="E8" s="12" t="s">
        <v>302</v>
      </c>
      <c r="F8" s="19">
        <v>265</v>
      </c>
      <c r="G8" s="20">
        <f t="shared" ref="G8:G14" si="2">+F8*0.075</f>
        <v>19.875</v>
      </c>
      <c r="H8" s="20"/>
      <c r="I8" s="20"/>
      <c r="J8" s="20">
        <f>+F8*0.0675</f>
        <v>17.887500000000003</v>
      </c>
      <c r="K8" s="15">
        <f t="shared" si="0"/>
        <v>37.762500000000003</v>
      </c>
      <c r="L8" s="145">
        <f t="shared" si="1"/>
        <v>302.76249999999999</v>
      </c>
      <c r="M8" s="137">
        <f t="shared" ref="M8:M14" si="3">+K8*12</f>
        <v>453.15000000000003</v>
      </c>
      <c r="N8" s="44">
        <f t="shared" ref="N8:N14" si="4">+F8*12</f>
        <v>3180</v>
      </c>
    </row>
    <row r="9" spans="1:14" x14ac:dyDescent="0.25">
      <c r="A9" s="45">
        <v>3</v>
      </c>
      <c r="B9" s="17" t="s">
        <v>91</v>
      </c>
      <c r="C9" s="17" t="s">
        <v>92</v>
      </c>
      <c r="D9" s="12" t="s">
        <v>302</v>
      </c>
      <c r="E9" s="12" t="s">
        <v>302</v>
      </c>
      <c r="F9" s="19">
        <v>300</v>
      </c>
      <c r="G9" s="20">
        <f t="shared" si="2"/>
        <v>22.5</v>
      </c>
      <c r="H9" s="20">
        <f>+F9*0.0675</f>
        <v>20.25</v>
      </c>
      <c r="I9" s="20"/>
      <c r="J9" s="20"/>
      <c r="K9" s="15">
        <f t="shared" si="0"/>
        <v>42.75</v>
      </c>
      <c r="L9" s="145">
        <f t="shared" si="1"/>
        <v>342.75</v>
      </c>
      <c r="M9" s="137">
        <f t="shared" si="3"/>
        <v>513</v>
      </c>
      <c r="N9" s="44">
        <f t="shared" si="4"/>
        <v>3600</v>
      </c>
    </row>
    <row r="10" spans="1:14" x14ac:dyDescent="0.25">
      <c r="A10" s="45">
        <v>4</v>
      </c>
      <c r="B10" s="17" t="s">
        <v>93</v>
      </c>
      <c r="C10" s="17" t="s">
        <v>92</v>
      </c>
      <c r="D10" s="12" t="s">
        <v>302</v>
      </c>
      <c r="E10" s="12" t="s">
        <v>302</v>
      </c>
      <c r="F10" s="19">
        <v>300</v>
      </c>
      <c r="G10" s="20">
        <f t="shared" si="2"/>
        <v>22.5</v>
      </c>
      <c r="H10" s="20"/>
      <c r="I10" s="20"/>
      <c r="J10" s="20">
        <f t="shared" ref="J10:J13" si="5">+F10*0.0675</f>
        <v>20.25</v>
      </c>
      <c r="K10" s="15">
        <f t="shared" si="0"/>
        <v>42.75</v>
      </c>
      <c r="L10" s="145">
        <f t="shared" si="1"/>
        <v>342.75</v>
      </c>
      <c r="M10" s="137">
        <f t="shared" si="3"/>
        <v>513</v>
      </c>
      <c r="N10" s="44">
        <f t="shared" si="4"/>
        <v>3600</v>
      </c>
    </row>
    <row r="11" spans="1:14" x14ac:dyDescent="0.25">
      <c r="A11" s="45">
        <v>5</v>
      </c>
      <c r="B11" s="17" t="s">
        <v>94</v>
      </c>
      <c r="C11" s="17" t="s">
        <v>95</v>
      </c>
      <c r="D11" s="12" t="s">
        <v>302</v>
      </c>
      <c r="E11" s="12" t="s">
        <v>302</v>
      </c>
      <c r="F11" s="19">
        <v>300</v>
      </c>
      <c r="G11" s="20">
        <f t="shared" si="2"/>
        <v>22.5</v>
      </c>
      <c r="H11" s="20"/>
      <c r="I11" s="20"/>
      <c r="J11" s="20">
        <f t="shared" si="5"/>
        <v>20.25</v>
      </c>
      <c r="K11" s="15">
        <f t="shared" si="0"/>
        <v>42.75</v>
      </c>
      <c r="L11" s="145">
        <f t="shared" si="1"/>
        <v>342.75</v>
      </c>
      <c r="M11" s="137">
        <f t="shared" si="3"/>
        <v>513</v>
      </c>
      <c r="N11" s="44">
        <f t="shared" si="4"/>
        <v>3600</v>
      </c>
    </row>
    <row r="12" spans="1:14" ht="15.75" customHeight="1" x14ac:dyDescent="0.25">
      <c r="A12" s="45">
        <v>6</v>
      </c>
      <c r="B12" s="28" t="s">
        <v>96</v>
      </c>
      <c r="C12" s="17" t="s">
        <v>97</v>
      </c>
      <c r="D12" s="12" t="s">
        <v>302</v>
      </c>
      <c r="E12" s="12" t="s">
        <v>302</v>
      </c>
      <c r="F12" s="19">
        <v>300</v>
      </c>
      <c r="G12" s="20">
        <f t="shared" si="2"/>
        <v>22.5</v>
      </c>
      <c r="H12" s="20"/>
      <c r="I12" s="20"/>
      <c r="J12" s="20">
        <f t="shared" si="5"/>
        <v>20.25</v>
      </c>
      <c r="K12" s="15">
        <f t="shared" si="0"/>
        <v>42.75</v>
      </c>
      <c r="L12" s="145">
        <f t="shared" si="1"/>
        <v>342.75</v>
      </c>
      <c r="M12" s="137">
        <f t="shared" si="3"/>
        <v>513</v>
      </c>
      <c r="N12" s="44">
        <f t="shared" si="4"/>
        <v>3600</v>
      </c>
    </row>
    <row r="13" spans="1:14" x14ac:dyDescent="0.25">
      <c r="A13" s="45">
        <v>7</v>
      </c>
      <c r="B13" s="18" t="s">
        <v>98</v>
      </c>
      <c r="C13" s="17" t="s">
        <v>97</v>
      </c>
      <c r="D13" s="12" t="s">
        <v>302</v>
      </c>
      <c r="E13" s="12" t="s">
        <v>302</v>
      </c>
      <c r="F13" s="19">
        <v>300</v>
      </c>
      <c r="G13" s="20">
        <f t="shared" si="2"/>
        <v>22.5</v>
      </c>
      <c r="H13" s="20"/>
      <c r="I13" s="20"/>
      <c r="J13" s="20">
        <f t="shared" si="5"/>
        <v>20.25</v>
      </c>
      <c r="K13" s="15">
        <f t="shared" si="0"/>
        <v>42.75</v>
      </c>
      <c r="L13" s="145">
        <f t="shared" si="1"/>
        <v>342.75</v>
      </c>
      <c r="M13" s="137">
        <f t="shared" si="3"/>
        <v>513</v>
      </c>
      <c r="N13" s="44">
        <f t="shared" si="4"/>
        <v>3600</v>
      </c>
    </row>
    <row r="14" spans="1:14" ht="15.75" thickBot="1" x14ac:dyDescent="0.3">
      <c r="A14" s="65">
        <v>8</v>
      </c>
      <c r="B14" s="77" t="s">
        <v>99</v>
      </c>
      <c r="C14" s="66" t="s">
        <v>100</v>
      </c>
      <c r="D14" s="8" t="s">
        <v>302</v>
      </c>
      <c r="E14" s="8" t="s">
        <v>302</v>
      </c>
      <c r="F14" s="67">
        <v>365</v>
      </c>
      <c r="G14" s="68">
        <f t="shared" si="2"/>
        <v>27.375</v>
      </c>
      <c r="H14" s="68">
        <f>+F14*0.0675</f>
        <v>24.637500000000003</v>
      </c>
      <c r="I14" s="68"/>
      <c r="J14" s="68"/>
      <c r="K14" s="69">
        <f t="shared" si="0"/>
        <v>52.012500000000003</v>
      </c>
      <c r="L14" s="146">
        <f t="shared" si="1"/>
        <v>417.01249999999999</v>
      </c>
      <c r="M14" s="137">
        <f t="shared" si="3"/>
        <v>624.15000000000009</v>
      </c>
      <c r="N14" s="44">
        <f t="shared" si="4"/>
        <v>4380</v>
      </c>
    </row>
    <row r="15" spans="1:14" ht="15.75" thickBot="1" x14ac:dyDescent="0.3">
      <c r="A15" s="88"/>
      <c r="B15" s="204" t="s">
        <v>305</v>
      </c>
      <c r="C15" s="205"/>
      <c r="D15" s="83"/>
      <c r="E15" s="83"/>
      <c r="F15" s="74">
        <f>SUM(F7:F14)</f>
        <v>2395</v>
      </c>
      <c r="G15" s="74">
        <f t="shared" ref="G15:N15" si="6">SUM(G7:G14)</f>
        <v>179.625</v>
      </c>
      <c r="H15" s="74">
        <f t="shared" si="6"/>
        <v>44.887500000000003</v>
      </c>
      <c r="I15" s="74">
        <f t="shared" si="6"/>
        <v>0</v>
      </c>
      <c r="J15" s="74">
        <f t="shared" si="6"/>
        <v>116.77500000000001</v>
      </c>
      <c r="K15" s="74">
        <f t="shared" si="6"/>
        <v>341.28749999999997</v>
      </c>
      <c r="L15" s="122">
        <f t="shared" si="6"/>
        <v>2736.2874999999999</v>
      </c>
      <c r="M15" s="138">
        <f t="shared" si="6"/>
        <v>4095.4500000000003</v>
      </c>
      <c r="N15" s="76">
        <f t="shared" si="6"/>
        <v>28740</v>
      </c>
    </row>
    <row r="16" spans="1:14" ht="15.75" x14ac:dyDescent="0.25">
      <c r="A16" s="78"/>
      <c r="B16" s="50" t="s">
        <v>6</v>
      </c>
      <c r="C16" s="71"/>
      <c r="D16" s="96"/>
      <c r="E16" s="96"/>
      <c r="F16" s="72"/>
      <c r="G16" s="73"/>
      <c r="H16" s="73"/>
      <c r="I16" s="73"/>
      <c r="J16" s="73"/>
      <c r="K16" s="51" t="s">
        <v>81</v>
      </c>
      <c r="L16" s="147"/>
      <c r="M16" s="137"/>
      <c r="N16" s="44"/>
    </row>
    <row r="17" spans="1:14" x14ac:dyDescent="0.25">
      <c r="A17" s="45">
        <v>9</v>
      </c>
      <c r="B17" s="17" t="s">
        <v>101</v>
      </c>
      <c r="C17" s="17" t="s">
        <v>102</v>
      </c>
      <c r="D17" s="12" t="s">
        <v>302</v>
      </c>
      <c r="E17" s="12" t="s">
        <v>303</v>
      </c>
      <c r="F17" s="19">
        <v>300</v>
      </c>
      <c r="G17" s="20">
        <f>+F17*0.075</f>
        <v>22.5</v>
      </c>
      <c r="H17" s="20"/>
      <c r="I17" s="20"/>
      <c r="J17" s="20">
        <f t="shared" ref="J17" si="7">+F17*0.0675</f>
        <v>20.25</v>
      </c>
      <c r="K17" s="15">
        <f>SUM(G17:J17)</f>
        <v>42.75</v>
      </c>
      <c r="L17" s="145">
        <f>+F17+K17</f>
        <v>342.75</v>
      </c>
      <c r="M17" s="137">
        <f t="shared" ref="M17:M31" si="8">+K17*12</f>
        <v>513</v>
      </c>
      <c r="N17" s="44">
        <f t="shared" ref="N17:N31" si="9">+F17*12</f>
        <v>3600</v>
      </c>
    </row>
    <row r="18" spans="1:14" x14ac:dyDescent="0.25">
      <c r="A18" s="45">
        <v>10</v>
      </c>
      <c r="B18" s="17" t="s">
        <v>103</v>
      </c>
      <c r="C18" s="17" t="s">
        <v>104</v>
      </c>
      <c r="D18" s="12" t="s">
        <v>302</v>
      </c>
      <c r="E18" s="12" t="s">
        <v>303</v>
      </c>
      <c r="F18" s="19">
        <v>340</v>
      </c>
      <c r="G18" s="20">
        <f>+F18*0.075</f>
        <v>25.5</v>
      </c>
      <c r="H18" s="20">
        <f>+F18*0.0675</f>
        <v>22.950000000000003</v>
      </c>
      <c r="I18" s="20"/>
      <c r="J18" s="20"/>
      <c r="K18" s="15">
        <f>SUM(G18:J18)</f>
        <v>48.45</v>
      </c>
      <c r="L18" s="145">
        <f>+F18+K18</f>
        <v>388.45</v>
      </c>
      <c r="M18" s="137">
        <f t="shared" si="8"/>
        <v>581.40000000000009</v>
      </c>
      <c r="N18" s="44">
        <f t="shared" si="9"/>
        <v>4080</v>
      </c>
    </row>
    <row r="19" spans="1:14" ht="15.75" x14ac:dyDescent="0.25">
      <c r="A19" s="45"/>
      <c r="B19" s="14" t="s">
        <v>107</v>
      </c>
      <c r="C19" s="17"/>
      <c r="D19" s="2"/>
      <c r="E19" s="2"/>
      <c r="F19" s="19"/>
      <c r="G19" s="20"/>
      <c r="H19" s="20"/>
      <c r="I19" s="20"/>
      <c r="J19" s="20"/>
      <c r="K19" s="15" t="s">
        <v>81</v>
      </c>
      <c r="L19" s="145"/>
      <c r="M19" s="137"/>
      <c r="N19" s="44"/>
    </row>
    <row r="20" spans="1:14" x14ac:dyDescent="0.25">
      <c r="A20" s="45">
        <v>11</v>
      </c>
      <c r="B20" s="17" t="s">
        <v>108</v>
      </c>
      <c r="C20" s="17" t="s">
        <v>109</v>
      </c>
      <c r="D20" s="12" t="s">
        <v>302</v>
      </c>
      <c r="E20" s="12" t="s">
        <v>303</v>
      </c>
      <c r="F20" s="19">
        <v>300</v>
      </c>
      <c r="G20" s="20">
        <f>+F20*0.075</f>
        <v>22.5</v>
      </c>
      <c r="H20" s="20"/>
      <c r="I20" s="20"/>
      <c r="J20" s="20">
        <f t="shared" ref="J20:J21" si="10">+F20*0.0675</f>
        <v>20.25</v>
      </c>
      <c r="K20" s="15">
        <f>SUM(G20:J20)</f>
        <v>42.75</v>
      </c>
      <c r="L20" s="145">
        <f>+F20+K20</f>
        <v>342.75</v>
      </c>
      <c r="M20" s="137">
        <f t="shared" si="8"/>
        <v>513</v>
      </c>
      <c r="N20" s="44">
        <f t="shared" si="9"/>
        <v>3600</v>
      </c>
    </row>
    <row r="21" spans="1:14" x14ac:dyDescent="0.25">
      <c r="A21" s="45">
        <v>12</v>
      </c>
      <c r="B21" s="17" t="s">
        <v>110</v>
      </c>
      <c r="C21" s="17" t="s">
        <v>111</v>
      </c>
      <c r="D21" s="12" t="s">
        <v>302</v>
      </c>
      <c r="E21" s="12" t="s">
        <v>303</v>
      </c>
      <c r="F21" s="19">
        <v>265</v>
      </c>
      <c r="G21" s="20">
        <f>+F21*0.075</f>
        <v>19.875</v>
      </c>
      <c r="H21" s="20"/>
      <c r="I21" s="20"/>
      <c r="J21" s="20">
        <f t="shared" si="10"/>
        <v>17.887500000000003</v>
      </c>
      <c r="K21" s="15">
        <f>SUM(G21:J21)</f>
        <v>37.762500000000003</v>
      </c>
      <c r="L21" s="145">
        <f>+F21+K21</f>
        <v>302.76249999999999</v>
      </c>
      <c r="M21" s="137">
        <f t="shared" si="8"/>
        <v>453.15000000000003</v>
      </c>
      <c r="N21" s="44">
        <f t="shared" si="9"/>
        <v>3180</v>
      </c>
    </row>
    <row r="22" spans="1:14" ht="15.75" x14ac:dyDescent="0.25">
      <c r="A22" s="45"/>
      <c r="B22" s="14" t="s">
        <v>294</v>
      </c>
      <c r="C22" s="17"/>
      <c r="D22" s="2"/>
      <c r="E22" s="2"/>
      <c r="F22" s="19"/>
      <c r="G22" s="20"/>
      <c r="H22" s="20"/>
      <c r="I22" s="20"/>
      <c r="J22" s="20"/>
      <c r="K22" s="15" t="s">
        <v>81</v>
      </c>
      <c r="L22" s="145"/>
      <c r="M22" s="137"/>
      <c r="N22" s="44"/>
    </row>
    <row r="23" spans="1:14" x14ac:dyDescent="0.25">
      <c r="A23" s="45">
        <v>13</v>
      </c>
      <c r="B23" s="17" t="s">
        <v>279</v>
      </c>
      <c r="C23" s="17" t="s">
        <v>280</v>
      </c>
      <c r="D23" s="12" t="s">
        <v>302</v>
      </c>
      <c r="E23" s="12" t="s">
        <v>303</v>
      </c>
      <c r="F23" s="19">
        <v>265</v>
      </c>
      <c r="G23" s="20">
        <f t="shared" ref="G23" si="11">+F23*0.075</f>
        <v>19.875</v>
      </c>
      <c r="H23" s="20"/>
      <c r="I23" s="20"/>
      <c r="J23" s="20">
        <f t="shared" ref="J23" si="12">+F23*0.0675</f>
        <v>17.887500000000003</v>
      </c>
      <c r="K23" s="15">
        <f>SUM(G23:J23)</f>
        <v>37.762500000000003</v>
      </c>
      <c r="L23" s="145">
        <f>+F23+K23</f>
        <v>302.76249999999999</v>
      </c>
      <c r="M23" s="137">
        <f t="shared" si="8"/>
        <v>453.15000000000003</v>
      </c>
      <c r="N23" s="44">
        <f t="shared" si="9"/>
        <v>3180</v>
      </c>
    </row>
    <row r="24" spans="1:14" ht="15.75" x14ac:dyDescent="0.25">
      <c r="A24" s="46"/>
      <c r="B24" s="14" t="s">
        <v>34</v>
      </c>
      <c r="C24" s="17"/>
      <c r="D24" s="2"/>
      <c r="E24" s="2"/>
      <c r="F24" s="19"/>
      <c r="G24" s="20"/>
      <c r="H24" s="20"/>
      <c r="I24" s="20"/>
      <c r="J24" s="20"/>
      <c r="K24" s="15" t="s">
        <v>81</v>
      </c>
      <c r="L24" s="145"/>
      <c r="M24" s="137"/>
      <c r="N24" s="44"/>
    </row>
    <row r="25" spans="1:14" x14ac:dyDescent="0.25">
      <c r="A25" s="45">
        <v>14</v>
      </c>
      <c r="B25" s="17" t="s">
        <v>112</v>
      </c>
      <c r="C25" s="17" t="s">
        <v>113</v>
      </c>
      <c r="D25" s="12" t="s">
        <v>302</v>
      </c>
      <c r="E25" s="12" t="s">
        <v>303</v>
      </c>
      <c r="F25" s="19">
        <v>325</v>
      </c>
      <c r="G25" s="20">
        <f>+F25*0.075</f>
        <v>24.375</v>
      </c>
      <c r="H25" s="20"/>
      <c r="I25" s="20"/>
      <c r="J25" s="20">
        <f t="shared" ref="J25:J30" si="13">+F25*0.0675</f>
        <v>21.9375</v>
      </c>
      <c r="K25" s="15">
        <f t="shared" ref="K25:K31" si="14">SUM(G25:J25)</f>
        <v>46.3125</v>
      </c>
      <c r="L25" s="145">
        <f t="shared" ref="L25:L31" si="15">+F25+K25</f>
        <v>371.3125</v>
      </c>
      <c r="M25" s="137">
        <f t="shared" si="8"/>
        <v>555.75</v>
      </c>
      <c r="N25" s="44">
        <f t="shared" si="9"/>
        <v>3900</v>
      </c>
    </row>
    <row r="26" spans="1:14" x14ac:dyDescent="0.25">
      <c r="A26" s="45">
        <v>15</v>
      </c>
      <c r="B26" s="17" t="s">
        <v>114</v>
      </c>
      <c r="C26" s="17" t="s">
        <v>113</v>
      </c>
      <c r="D26" s="12" t="s">
        <v>302</v>
      </c>
      <c r="E26" s="12" t="s">
        <v>303</v>
      </c>
      <c r="F26" s="19">
        <v>265</v>
      </c>
      <c r="G26" s="20">
        <f>+F26*0.075</f>
        <v>19.875</v>
      </c>
      <c r="H26" s="20"/>
      <c r="I26" s="20"/>
      <c r="J26" s="20">
        <f t="shared" si="13"/>
        <v>17.887500000000003</v>
      </c>
      <c r="K26" s="15">
        <f t="shared" si="14"/>
        <v>37.762500000000003</v>
      </c>
      <c r="L26" s="145">
        <f t="shared" si="15"/>
        <v>302.76249999999999</v>
      </c>
      <c r="M26" s="137">
        <f t="shared" si="8"/>
        <v>453.15000000000003</v>
      </c>
      <c r="N26" s="44">
        <f t="shared" si="9"/>
        <v>3180</v>
      </c>
    </row>
    <row r="27" spans="1:14" x14ac:dyDescent="0.25">
      <c r="A27" s="45">
        <v>16</v>
      </c>
      <c r="B27" s="17" t="s">
        <v>115</v>
      </c>
      <c r="C27" s="17" t="s">
        <v>113</v>
      </c>
      <c r="D27" s="12" t="s">
        <v>302</v>
      </c>
      <c r="E27" s="12" t="s">
        <v>303</v>
      </c>
      <c r="F27" s="19">
        <v>265</v>
      </c>
      <c r="G27" s="20">
        <f t="shared" ref="G27:G31" si="16">+F27*0.075</f>
        <v>19.875</v>
      </c>
      <c r="H27" s="20"/>
      <c r="I27" s="20"/>
      <c r="J27" s="20">
        <f t="shared" si="13"/>
        <v>17.887500000000003</v>
      </c>
      <c r="K27" s="15">
        <f t="shared" si="14"/>
        <v>37.762500000000003</v>
      </c>
      <c r="L27" s="145">
        <f t="shared" si="15"/>
        <v>302.76249999999999</v>
      </c>
      <c r="M27" s="137">
        <f t="shared" si="8"/>
        <v>453.15000000000003</v>
      </c>
      <c r="N27" s="44">
        <f t="shared" si="9"/>
        <v>3180</v>
      </c>
    </row>
    <row r="28" spans="1:14" x14ac:dyDescent="0.25">
      <c r="A28" s="45">
        <v>17</v>
      </c>
      <c r="B28" s="17" t="s">
        <v>116</v>
      </c>
      <c r="C28" s="17" t="s">
        <v>113</v>
      </c>
      <c r="D28" s="12" t="s">
        <v>302</v>
      </c>
      <c r="E28" s="12" t="s">
        <v>303</v>
      </c>
      <c r="F28" s="19">
        <v>390</v>
      </c>
      <c r="G28" s="20">
        <f t="shared" si="16"/>
        <v>29.25</v>
      </c>
      <c r="H28" s="20"/>
      <c r="I28" s="20"/>
      <c r="J28" s="20">
        <f t="shared" si="13"/>
        <v>26.325000000000003</v>
      </c>
      <c r="K28" s="15">
        <f t="shared" si="14"/>
        <v>55.575000000000003</v>
      </c>
      <c r="L28" s="145">
        <f t="shared" si="15"/>
        <v>445.57499999999999</v>
      </c>
      <c r="M28" s="137">
        <f t="shared" si="8"/>
        <v>666.90000000000009</v>
      </c>
      <c r="N28" s="44">
        <f t="shared" si="9"/>
        <v>4680</v>
      </c>
    </row>
    <row r="29" spans="1:14" x14ac:dyDescent="0.25">
      <c r="A29" s="45">
        <v>18</v>
      </c>
      <c r="B29" s="17" t="s">
        <v>117</v>
      </c>
      <c r="C29" s="17" t="s">
        <v>113</v>
      </c>
      <c r="D29" s="12" t="s">
        <v>302</v>
      </c>
      <c r="E29" s="12" t="s">
        <v>303</v>
      </c>
      <c r="F29" s="19">
        <v>265</v>
      </c>
      <c r="G29" s="20">
        <f t="shared" si="16"/>
        <v>19.875</v>
      </c>
      <c r="H29" s="20"/>
      <c r="I29" s="20"/>
      <c r="J29" s="20">
        <f t="shared" si="13"/>
        <v>17.887500000000003</v>
      </c>
      <c r="K29" s="15">
        <f t="shared" si="14"/>
        <v>37.762500000000003</v>
      </c>
      <c r="L29" s="145">
        <f t="shared" si="15"/>
        <v>302.76249999999999</v>
      </c>
      <c r="M29" s="137">
        <f t="shared" si="8"/>
        <v>453.15000000000003</v>
      </c>
      <c r="N29" s="44">
        <f t="shared" si="9"/>
        <v>3180</v>
      </c>
    </row>
    <row r="30" spans="1:14" x14ac:dyDescent="0.25">
      <c r="A30" s="45">
        <v>19</v>
      </c>
      <c r="B30" s="17" t="s">
        <v>118</v>
      </c>
      <c r="C30" s="17" t="s">
        <v>119</v>
      </c>
      <c r="D30" s="12" t="s">
        <v>302</v>
      </c>
      <c r="E30" s="12" t="s">
        <v>303</v>
      </c>
      <c r="F30" s="19">
        <v>265</v>
      </c>
      <c r="G30" s="20">
        <f t="shared" si="16"/>
        <v>19.875</v>
      </c>
      <c r="H30" s="19"/>
      <c r="I30" s="19"/>
      <c r="J30" s="20">
        <f t="shared" si="13"/>
        <v>17.887500000000003</v>
      </c>
      <c r="K30" s="15">
        <f t="shared" si="14"/>
        <v>37.762500000000003</v>
      </c>
      <c r="L30" s="145">
        <f t="shared" si="15"/>
        <v>302.76249999999999</v>
      </c>
      <c r="M30" s="137">
        <f t="shared" si="8"/>
        <v>453.15000000000003</v>
      </c>
      <c r="N30" s="44">
        <f t="shared" si="9"/>
        <v>3180</v>
      </c>
    </row>
    <row r="31" spans="1:14" ht="15.75" thickBot="1" x14ac:dyDescent="0.3">
      <c r="A31" s="45">
        <v>20</v>
      </c>
      <c r="B31" s="66" t="s">
        <v>120</v>
      </c>
      <c r="C31" s="66" t="s">
        <v>113</v>
      </c>
      <c r="D31" s="12" t="s">
        <v>302</v>
      </c>
      <c r="E31" s="12" t="s">
        <v>303</v>
      </c>
      <c r="F31" s="67">
        <v>265</v>
      </c>
      <c r="G31" s="68">
        <f t="shared" si="16"/>
        <v>19.875</v>
      </c>
      <c r="H31" s="68">
        <f>+F31*0.0675</f>
        <v>17.887500000000003</v>
      </c>
      <c r="I31" s="68"/>
      <c r="J31" s="68"/>
      <c r="K31" s="69">
        <f t="shared" si="14"/>
        <v>37.762500000000003</v>
      </c>
      <c r="L31" s="146">
        <f t="shared" si="15"/>
        <v>302.76249999999999</v>
      </c>
      <c r="M31" s="137">
        <f t="shared" si="8"/>
        <v>453.15000000000003</v>
      </c>
      <c r="N31" s="44">
        <f t="shared" si="9"/>
        <v>3180</v>
      </c>
    </row>
    <row r="32" spans="1:14" ht="16.5" thickBot="1" x14ac:dyDescent="0.3">
      <c r="A32" s="88"/>
      <c r="B32" s="204" t="s">
        <v>306</v>
      </c>
      <c r="C32" s="205"/>
      <c r="D32" s="111"/>
      <c r="E32" s="111"/>
      <c r="F32" s="74">
        <f>SUM(F17:F31)</f>
        <v>3510</v>
      </c>
      <c r="G32" s="74">
        <f t="shared" ref="G32:N32" si="17">SUM(G17:G31)</f>
        <v>263.25</v>
      </c>
      <c r="H32" s="74">
        <f t="shared" si="17"/>
        <v>40.837500000000006</v>
      </c>
      <c r="I32" s="74">
        <f t="shared" si="17"/>
        <v>0</v>
      </c>
      <c r="J32" s="74">
        <f t="shared" si="17"/>
        <v>196.08749999999998</v>
      </c>
      <c r="K32" s="74">
        <f t="shared" si="17"/>
        <v>500.1749999999999</v>
      </c>
      <c r="L32" s="122">
        <f t="shared" si="17"/>
        <v>4010.1749999999993</v>
      </c>
      <c r="M32" s="138">
        <f t="shared" si="17"/>
        <v>6002.0999999999995</v>
      </c>
      <c r="N32" s="76">
        <f t="shared" si="17"/>
        <v>42120</v>
      </c>
    </row>
    <row r="33" spans="1:14" ht="15.75" x14ac:dyDescent="0.25">
      <c r="A33" s="107"/>
      <c r="B33" s="50" t="s">
        <v>41</v>
      </c>
      <c r="C33" s="71"/>
      <c r="D33" s="96"/>
      <c r="E33" s="96"/>
      <c r="F33" s="72"/>
      <c r="G33" s="73"/>
      <c r="H33" s="73"/>
      <c r="I33" s="73"/>
      <c r="J33" s="73"/>
      <c r="K33" s="51" t="s">
        <v>81</v>
      </c>
      <c r="L33" s="147"/>
      <c r="M33" s="137"/>
      <c r="N33" s="44"/>
    </row>
    <row r="34" spans="1:14" x14ac:dyDescent="0.25">
      <c r="A34" s="45">
        <v>21</v>
      </c>
      <c r="B34" s="17" t="s">
        <v>148</v>
      </c>
      <c r="C34" s="17" t="s">
        <v>149</v>
      </c>
      <c r="D34" s="64" t="s">
        <v>303</v>
      </c>
      <c r="E34" s="64" t="s">
        <v>307</v>
      </c>
      <c r="F34" s="19">
        <v>265</v>
      </c>
      <c r="G34" s="20">
        <f>+F34*0.075</f>
        <v>19.875</v>
      </c>
      <c r="H34" s="20"/>
      <c r="I34" s="20"/>
      <c r="J34" s="20">
        <f>+F34*0.0675</f>
        <v>17.887500000000003</v>
      </c>
      <c r="K34" s="15">
        <f>SUM(G34:J34)</f>
        <v>37.762500000000003</v>
      </c>
      <c r="L34" s="145">
        <f>+F34+K34</f>
        <v>302.76249999999999</v>
      </c>
      <c r="M34" s="137">
        <f t="shared" ref="M34:M37" si="18">+K34*12</f>
        <v>453.15000000000003</v>
      </c>
      <c r="N34" s="44">
        <f t="shared" ref="N34:N37" si="19">+F34*12</f>
        <v>3180</v>
      </c>
    </row>
    <row r="35" spans="1:14" x14ac:dyDescent="0.25">
      <c r="A35" s="45">
        <v>22</v>
      </c>
      <c r="B35" s="17" t="s">
        <v>150</v>
      </c>
      <c r="C35" s="17" t="s">
        <v>149</v>
      </c>
      <c r="D35" s="64" t="s">
        <v>303</v>
      </c>
      <c r="E35" s="64" t="s">
        <v>307</v>
      </c>
      <c r="F35" s="19">
        <v>340</v>
      </c>
      <c r="G35" s="20">
        <f>+F35*0.075</f>
        <v>25.5</v>
      </c>
      <c r="H35" s="20"/>
      <c r="I35" s="20"/>
      <c r="J35" s="20">
        <f>+F35*0.0675</f>
        <v>22.950000000000003</v>
      </c>
      <c r="K35" s="15">
        <f>SUM(G35:J35)</f>
        <v>48.45</v>
      </c>
      <c r="L35" s="145">
        <f>+F35+K35</f>
        <v>388.45</v>
      </c>
      <c r="M35" s="137">
        <f t="shared" si="18"/>
        <v>581.40000000000009</v>
      </c>
      <c r="N35" s="44">
        <f t="shared" si="19"/>
        <v>4080</v>
      </c>
    </row>
    <row r="36" spans="1:14" ht="15.75" x14ac:dyDescent="0.25">
      <c r="A36" s="46"/>
      <c r="B36" s="14" t="s">
        <v>26</v>
      </c>
      <c r="C36" s="17"/>
      <c r="D36" s="2"/>
      <c r="E36" s="2"/>
      <c r="F36" s="19"/>
      <c r="G36" s="20"/>
      <c r="H36" s="20"/>
      <c r="I36" s="20"/>
      <c r="J36" s="20"/>
      <c r="K36" s="15" t="s">
        <v>81</v>
      </c>
      <c r="L36" s="145"/>
      <c r="M36" s="137"/>
      <c r="N36" s="44"/>
    </row>
    <row r="37" spans="1:14" ht="15.75" thickBot="1" x14ac:dyDescent="0.3">
      <c r="A37" s="65">
        <v>23</v>
      </c>
      <c r="B37" s="66" t="s">
        <v>105</v>
      </c>
      <c r="C37" s="66" t="s">
        <v>106</v>
      </c>
      <c r="D37" s="64" t="s">
        <v>303</v>
      </c>
      <c r="E37" s="64" t="s">
        <v>307</v>
      </c>
      <c r="F37" s="67">
        <v>350</v>
      </c>
      <c r="G37" s="68">
        <f>+F37*0.075</f>
        <v>26.25</v>
      </c>
      <c r="H37" s="68">
        <f>+F37*0.0675</f>
        <v>23.625</v>
      </c>
      <c r="I37" s="68"/>
      <c r="J37" s="67"/>
      <c r="K37" s="69">
        <f>SUM(G37:J37)</f>
        <v>49.875</v>
      </c>
      <c r="L37" s="146">
        <f>+F37+K37</f>
        <v>399.875</v>
      </c>
      <c r="M37" s="137">
        <f t="shared" si="18"/>
        <v>598.5</v>
      </c>
      <c r="N37" s="44">
        <f t="shared" si="19"/>
        <v>4200</v>
      </c>
    </row>
    <row r="38" spans="1:14" ht="16.5" thickBot="1" x14ac:dyDescent="0.3">
      <c r="A38" s="88"/>
      <c r="B38" s="204" t="s">
        <v>308</v>
      </c>
      <c r="C38" s="205"/>
      <c r="D38" s="111"/>
      <c r="E38" s="111"/>
      <c r="F38" s="74">
        <f>SUM(F34:F37)</f>
        <v>955</v>
      </c>
      <c r="G38" s="74">
        <f t="shared" ref="G38:N38" si="20">SUM(G34:G37)</f>
        <v>71.625</v>
      </c>
      <c r="H38" s="74">
        <f t="shared" si="20"/>
        <v>23.625</v>
      </c>
      <c r="I38" s="74">
        <f t="shared" si="20"/>
        <v>0</v>
      </c>
      <c r="J38" s="74">
        <f t="shared" si="20"/>
        <v>40.837500000000006</v>
      </c>
      <c r="K38" s="74">
        <f t="shared" si="20"/>
        <v>136.08750000000001</v>
      </c>
      <c r="L38" s="122">
        <f t="shared" si="20"/>
        <v>1091.0875000000001</v>
      </c>
      <c r="M38" s="138">
        <f t="shared" si="20"/>
        <v>1633.0500000000002</v>
      </c>
      <c r="N38" s="76">
        <f t="shared" si="20"/>
        <v>11460</v>
      </c>
    </row>
    <row r="39" spans="1:14" ht="15.75" x14ac:dyDescent="0.25">
      <c r="A39" s="78"/>
      <c r="B39" s="50" t="s">
        <v>52</v>
      </c>
      <c r="C39" s="90"/>
      <c r="D39" s="84"/>
      <c r="E39" s="84"/>
      <c r="F39" s="72"/>
      <c r="G39" s="73"/>
      <c r="H39" s="73"/>
      <c r="I39" s="73"/>
      <c r="J39" s="73"/>
      <c r="K39" s="51" t="s">
        <v>81</v>
      </c>
      <c r="L39" s="147"/>
      <c r="M39" s="137"/>
      <c r="N39" s="44"/>
    </row>
    <row r="40" spans="1:14" x14ac:dyDescent="0.25">
      <c r="A40" s="45">
        <v>24</v>
      </c>
      <c r="B40" s="17" t="s">
        <v>121</v>
      </c>
      <c r="C40" s="17" t="s">
        <v>122</v>
      </c>
      <c r="D40" s="64" t="s">
        <v>303</v>
      </c>
      <c r="E40" s="64" t="s">
        <v>304</v>
      </c>
      <c r="F40" s="19">
        <v>340</v>
      </c>
      <c r="G40" s="20">
        <f t="shared" ref="G40:G99" si="21">+F40*0.075</f>
        <v>25.5</v>
      </c>
      <c r="H40" s="20"/>
      <c r="I40" s="20"/>
      <c r="J40" s="20">
        <f t="shared" ref="J40:J57" si="22">+F40*0.0675</f>
        <v>22.950000000000003</v>
      </c>
      <c r="K40" s="15">
        <f t="shared" ref="K40:K53" si="23">SUM(G40:J40)</f>
        <v>48.45</v>
      </c>
      <c r="L40" s="145">
        <f t="shared" ref="L40:L53" si="24">+F40+K40</f>
        <v>388.45</v>
      </c>
      <c r="M40" s="137">
        <f t="shared" ref="M40:M103" si="25">+K40*12</f>
        <v>581.40000000000009</v>
      </c>
      <c r="N40" s="44">
        <f t="shared" ref="N40:N103" si="26">+F40*12</f>
        <v>4080</v>
      </c>
    </row>
    <row r="41" spans="1:14" x14ac:dyDescent="0.25">
      <c r="A41" s="45">
        <v>25</v>
      </c>
      <c r="B41" s="17" t="s">
        <v>124</v>
      </c>
      <c r="C41" s="17" t="s">
        <v>125</v>
      </c>
      <c r="D41" s="64" t="s">
        <v>303</v>
      </c>
      <c r="E41" s="64" t="s">
        <v>304</v>
      </c>
      <c r="F41" s="19">
        <v>265</v>
      </c>
      <c r="G41" s="20">
        <f t="shared" si="21"/>
        <v>19.875</v>
      </c>
      <c r="H41" s="20">
        <f>+F41*0.0675</f>
        <v>17.887500000000003</v>
      </c>
      <c r="I41" s="20"/>
      <c r="J41" s="20"/>
      <c r="K41" s="15">
        <f t="shared" si="23"/>
        <v>37.762500000000003</v>
      </c>
      <c r="L41" s="145">
        <f t="shared" si="24"/>
        <v>302.76249999999999</v>
      </c>
      <c r="M41" s="137">
        <f t="shared" si="25"/>
        <v>453.15000000000003</v>
      </c>
      <c r="N41" s="44">
        <f t="shared" si="26"/>
        <v>3180</v>
      </c>
    </row>
    <row r="42" spans="1:14" x14ac:dyDescent="0.25">
      <c r="A42" s="45">
        <v>26</v>
      </c>
      <c r="B42" s="17" t="s">
        <v>126</v>
      </c>
      <c r="C42" s="17" t="s">
        <v>127</v>
      </c>
      <c r="D42" s="64" t="s">
        <v>303</v>
      </c>
      <c r="E42" s="64" t="s">
        <v>304</v>
      </c>
      <c r="F42" s="19">
        <v>265</v>
      </c>
      <c r="G42" s="20">
        <f t="shared" si="21"/>
        <v>19.875</v>
      </c>
      <c r="H42" s="20"/>
      <c r="I42" s="20"/>
      <c r="J42" s="20">
        <f t="shared" si="22"/>
        <v>17.887500000000003</v>
      </c>
      <c r="K42" s="15">
        <f t="shared" si="23"/>
        <v>37.762500000000003</v>
      </c>
      <c r="L42" s="145">
        <f t="shared" si="24"/>
        <v>302.76249999999999</v>
      </c>
      <c r="M42" s="137">
        <f t="shared" si="25"/>
        <v>453.15000000000003</v>
      </c>
      <c r="N42" s="44">
        <f t="shared" si="26"/>
        <v>3180</v>
      </c>
    </row>
    <row r="43" spans="1:14" x14ac:dyDescent="0.25">
      <c r="A43" s="45">
        <v>27</v>
      </c>
      <c r="B43" s="17" t="s">
        <v>128</v>
      </c>
      <c r="C43" s="17" t="s">
        <v>129</v>
      </c>
      <c r="D43" s="64" t="s">
        <v>303</v>
      </c>
      <c r="E43" s="64" t="s">
        <v>304</v>
      </c>
      <c r="F43" s="19">
        <v>265</v>
      </c>
      <c r="G43" s="20">
        <f t="shared" si="21"/>
        <v>19.875</v>
      </c>
      <c r="H43" s="20"/>
      <c r="I43" s="20"/>
      <c r="J43" s="19"/>
      <c r="K43" s="15">
        <f t="shared" si="23"/>
        <v>19.875</v>
      </c>
      <c r="L43" s="145">
        <f t="shared" si="24"/>
        <v>284.875</v>
      </c>
      <c r="M43" s="137">
        <f t="shared" si="25"/>
        <v>238.5</v>
      </c>
      <c r="N43" s="44">
        <f t="shared" si="26"/>
        <v>3180</v>
      </c>
    </row>
    <row r="44" spans="1:14" x14ac:dyDescent="0.25">
      <c r="A44" s="45">
        <v>28</v>
      </c>
      <c r="B44" s="17" t="s">
        <v>130</v>
      </c>
      <c r="C44" s="17" t="s">
        <v>131</v>
      </c>
      <c r="D44" s="64" t="s">
        <v>303</v>
      </c>
      <c r="E44" s="64" t="s">
        <v>304</v>
      </c>
      <c r="F44" s="19">
        <v>275</v>
      </c>
      <c r="G44" s="20">
        <f t="shared" si="21"/>
        <v>20.625</v>
      </c>
      <c r="H44" s="19"/>
      <c r="I44" s="19"/>
      <c r="J44" s="20">
        <f t="shared" si="22"/>
        <v>18.5625</v>
      </c>
      <c r="K44" s="15">
        <f t="shared" si="23"/>
        <v>39.1875</v>
      </c>
      <c r="L44" s="145">
        <f t="shared" si="24"/>
        <v>314.1875</v>
      </c>
      <c r="M44" s="137">
        <f t="shared" si="25"/>
        <v>470.25</v>
      </c>
      <c r="N44" s="44">
        <f t="shared" si="26"/>
        <v>3300</v>
      </c>
    </row>
    <row r="45" spans="1:14" x14ac:dyDescent="0.25">
      <c r="A45" s="45">
        <v>29</v>
      </c>
      <c r="B45" s="17" t="s">
        <v>132</v>
      </c>
      <c r="C45" s="17" t="s">
        <v>133</v>
      </c>
      <c r="D45" s="64" t="s">
        <v>303</v>
      </c>
      <c r="E45" s="64" t="s">
        <v>304</v>
      </c>
      <c r="F45" s="19">
        <v>265</v>
      </c>
      <c r="G45" s="20">
        <f t="shared" si="21"/>
        <v>19.875</v>
      </c>
      <c r="H45" s="20"/>
      <c r="I45" s="20"/>
      <c r="J45" s="19"/>
      <c r="K45" s="15">
        <f t="shared" si="23"/>
        <v>19.875</v>
      </c>
      <c r="L45" s="145">
        <f t="shared" si="24"/>
        <v>284.875</v>
      </c>
      <c r="M45" s="137">
        <f t="shared" si="25"/>
        <v>238.5</v>
      </c>
      <c r="N45" s="44">
        <f t="shared" si="26"/>
        <v>3180</v>
      </c>
    </row>
    <row r="46" spans="1:14" x14ac:dyDescent="0.25">
      <c r="A46" s="45">
        <v>30</v>
      </c>
      <c r="B46" s="17" t="s">
        <v>134</v>
      </c>
      <c r="C46" s="17" t="s">
        <v>133</v>
      </c>
      <c r="D46" s="64" t="s">
        <v>303</v>
      </c>
      <c r="E46" s="64" t="s">
        <v>304</v>
      </c>
      <c r="F46" s="19">
        <v>265</v>
      </c>
      <c r="G46" s="20">
        <f t="shared" si="21"/>
        <v>19.875</v>
      </c>
      <c r="H46" s="20"/>
      <c r="I46" s="20"/>
      <c r="J46" s="20">
        <f t="shared" si="22"/>
        <v>17.887500000000003</v>
      </c>
      <c r="K46" s="15">
        <f t="shared" si="23"/>
        <v>37.762500000000003</v>
      </c>
      <c r="L46" s="145">
        <f t="shared" si="24"/>
        <v>302.76249999999999</v>
      </c>
      <c r="M46" s="137">
        <f t="shared" si="25"/>
        <v>453.15000000000003</v>
      </c>
      <c r="N46" s="44">
        <f t="shared" si="26"/>
        <v>3180</v>
      </c>
    </row>
    <row r="47" spans="1:14" x14ac:dyDescent="0.25">
      <c r="A47" s="45">
        <v>31</v>
      </c>
      <c r="B47" s="17" t="s">
        <v>135</v>
      </c>
      <c r="C47" s="17" t="s">
        <v>136</v>
      </c>
      <c r="D47" s="64" t="s">
        <v>303</v>
      </c>
      <c r="E47" s="64" t="s">
        <v>304</v>
      </c>
      <c r="F47" s="19">
        <v>265</v>
      </c>
      <c r="G47" s="20">
        <f t="shared" si="21"/>
        <v>19.875</v>
      </c>
      <c r="H47" s="20"/>
      <c r="I47" s="20"/>
      <c r="J47" s="20">
        <f t="shared" si="22"/>
        <v>17.887500000000003</v>
      </c>
      <c r="K47" s="15">
        <f t="shared" si="23"/>
        <v>37.762500000000003</v>
      </c>
      <c r="L47" s="145">
        <f t="shared" si="24"/>
        <v>302.76249999999999</v>
      </c>
      <c r="M47" s="137">
        <f t="shared" si="25"/>
        <v>453.15000000000003</v>
      </c>
      <c r="N47" s="44">
        <f t="shared" si="26"/>
        <v>3180</v>
      </c>
    </row>
    <row r="48" spans="1:14" x14ac:dyDescent="0.25">
      <c r="A48" s="45">
        <v>32</v>
      </c>
      <c r="B48" s="17" t="s">
        <v>137</v>
      </c>
      <c r="C48" s="17" t="s">
        <v>138</v>
      </c>
      <c r="D48" s="64" t="s">
        <v>303</v>
      </c>
      <c r="E48" s="64" t="s">
        <v>304</v>
      </c>
      <c r="F48" s="19">
        <v>265</v>
      </c>
      <c r="G48" s="20">
        <f t="shared" si="21"/>
        <v>19.875</v>
      </c>
      <c r="H48" s="20">
        <f>+F48*0.0675</f>
        <v>17.887500000000003</v>
      </c>
      <c r="I48" s="20"/>
      <c r="J48" s="20"/>
      <c r="K48" s="15">
        <f t="shared" si="23"/>
        <v>37.762500000000003</v>
      </c>
      <c r="L48" s="145">
        <f t="shared" si="24"/>
        <v>302.76249999999999</v>
      </c>
      <c r="M48" s="137">
        <f t="shared" si="25"/>
        <v>453.15000000000003</v>
      </c>
      <c r="N48" s="44">
        <f t="shared" si="26"/>
        <v>3180</v>
      </c>
    </row>
    <row r="49" spans="1:14" x14ac:dyDescent="0.25">
      <c r="A49" s="45">
        <v>33</v>
      </c>
      <c r="B49" s="17" t="s">
        <v>139</v>
      </c>
      <c r="C49" s="17" t="s">
        <v>140</v>
      </c>
      <c r="D49" s="64" t="s">
        <v>303</v>
      </c>
      <c r="E49" s="64" t="s">
        <v>304</v>
      </c>
      <c r="F49" s="19">
        <v>265</v>
      </c>
      <c r="G49" s="20">
        <f t="shared" si="21"/>
        <v>19.875</v>
      </c>
      <c r="H49" s="20"/>
      <c r="I49" s="20"/>
      <c r="J49" s="20">
        <f t="shared" si="22"/>
        <v>17.887500000000003</v>
      </c>
      <c r="K49" s="15">
        <f t="shared" si="23"/>
        <v>37.762500000000003</v>
      </c>
      <c r="L49" s="145">
        <f t="shared" si="24"/>
        <v>302.76249999999999</v>
      </c>
      <c r="M49" s="137">
        <f t="shared" si="25"/>
        <v>453.15000000000003</v>
      </c>
      <c r="N49" s="44">
        <f t="shared" si="26"/>
        <v>3180</v>
      </c>
    </row>
    <row r="50" spans="1:14" x14ac:dyDescent="0.25">
      <c r="A50" s="45">
        <v>34</v>
      </c>
      <c r="B50" s="17" t="s">
        <v>141</v>
      </c>
      <c r="C50" s="17" t="s">
        <v>142</v>
      </c>
      <c r="D50" s="64" t="s">
        <v>303</v>
      </c>
      <c r="E50" s="64" t="s">
        <v>304</v>
      </c>
      <c r="F50" s="19">
        <v>300</v>
      </c>
      <c r="G50" s="20">
        <f t="shared" si="21"/>
        <v>22.5</v>
      </c>
      <c r="H50" s="20"/>
      <c r="I50" s="20"/>
      <c r="J50" s="20">
        <f t="shared" si="22"/>
        <v>20.25</v>
      </c>
      <c r="K50" s="15">
        <f t="shared" si="23"/>
        <v>42.75</v>
      </c>
      <c r="L50" s="145">
        <f t="shared" si="24"/>
        <v>342.75</v>
      </c>
      <c r="M50" s="137">
        <f t="shared" si="25"/>
        <v>513</v>
      </c>
      <c r="N50" s="44">
        <f t="shared" si="26"/>
        <v>3600</v>
      </c>
    </row>
    <row r="51" spans="1:14" x14ac:dyDescent="0.25">
      <c r="A51" s="45">
        <v>35</v>
      </c>
      <c r="B51" s="17" t="s">
        <v>143</v>
      </c>
      <c r="C51" s="17" t="s">
        <v>144</v>
      </c>
      <c r="D51" s="64" t="s">
        <v>303</v>
      </c>
      <c r="E51" s="64" t="s">
        <v>304</v>
      </c>
      <c r="F51" s="19">
        <v>265</v>
      </c>
      <c r="G51" s="20">
        <f t="shared" si="21"/>
        <v>19.875</v>
      </c>
      <c r="H51" s="20"/>
      <c r="I51" s="20"/>
      <c r="J51" s="20">
        <f t="shared" si="22"/>
        <v>17.887500000000003</v>
      </c>
      <c r="K51" s="15">
        <f t="shared" si="23"/>
        <v>37.762500000000003</v>
      </c>
      <c r="L51" s="145">
        <f t="shared" si="24"/>
        <v>302.76249999999999</v>
      </c>
      <c r="M51" s="137">
        <f t="shared" si="25"/>
        <v>453.15000000000003</v>
      </c>
      <c r="N51" s="44">
        <f t="shared" si="26"/>
        <v>3180</v>
      </c>
    </row>
    <row r="52" spans="1:14" x14ac:dyDescent="0.25">
      <c r="A52" s="45">
        <v>36</v>
      </c>
      <c r="B52" s="17" t="s">
        <v>145</v>
      </c>
      <c r="C52" s="17" t="s">
        <v>146</v>
      </c>
      <c r="D52" s="64" t="s">
        <v>303</v>
      </c>
      <c r="E52" s="64" t="s">
        <v>304</v>
      </c>
      <c r="F52" s="19">
        <v>300</v>
      </c>
      <c r="G52" s="20">
        <f t="shared" si="21"/>
        <v>22.5</v>
      </c>
      <c r="H52" s="20"/>
      <c r="I52" s="20"/>
      <c r="J52" s="20">
        <f t="shared" si="22"/>
        <v>20.25</v>
      </c>
      <c r="K52" s="15">
        <f t="shared" si="23"/>
        <v>42.75</v>
      </c>
      <c r="L52" s="145">
        <f t="shared" si="24"/>
        <v>342.75</v>
      </c>
      <c r="M52" s="137">
        <f t="shared" si="25"/>
        <v>513</v>
      </c>
      <c r="N52" s="44">
        <f t="shared" si="26"/>
        <v>3600</v>
      </c>
    </row>
    <row r="53" spans="1:14" x14ac:dyDescent="0.25">
      <c r="A53" s="45">
        <v>37</v>
      </c>
      <c r="B53" s="17" t="s">
        <v>147</v>
      </c>
      <c r="C53" s="17" t="s">
        <v>133</v>
      </c>
      <c r="D53" s="64" t="s">
        <v>303</v>
      </c>
      <c r="E53" s="64" t="s">
        <v>304</v>
      </c>
      <c r="F53" s="19">
        <v>265</v>
      </c>
      <c r="G53" s="20">
        <f t="shared" si="21"/>
        <v>19.875</v>
      </c>
      <c r="H53" s="20"/>
      <c r="I53" s="20"/>
      <c r="J53" s="20">
        <f t="shared" si="22"/>
        <v>17.887500000000003</v>
      </c>
      <c r="K53" s="15">
        <f t="shared" si="23"/>
        <v>37.762500000000003</v>
      </c>
      <c r="L53" s="145">
        <f t="shared" si="24"/>
        <v>302.76249999999999</v>
      </c>
      <c r="M53" s="137">
        <f t="shared" si="25"/>
        <v>453.15000000000003</v>
      </c>
      <c r="N53" s="44">
        <f t="shared" si="26"/>
        <v>3180</v>
      </c>
    </row>
    <row r="54" spans="1:14" ht="15.75" x14ac:dyDescent="0.25">
      <c r="A54" s="47"/>
      <c r="B54" s="14" t="s">
        <v>49</v>
      </c>
      <c r="C54" s="21"/>
      <c r="D54" s="3"/>
      <c r="E54" s="3"/>
      <c r="F54" s="19"/>
      <c r="G54" s="20"/>
      <c r="H54" s="20"/>
      <c r="I54" s="20"/>
      <c r="J54" s="20"/>
      <c r="K54" s="15" t="s">
        <v>81</v>
      </c>
      <c r="L54" s="145"/>
      <c r="M54" s="137"/>
      <c r="N54" s="44"/>
    </row>
    <row r="55" spans="1:14" x14ac:dyDescent="0.25">
      <c r="A55" s="48">
        <v>38</v>
      </c>
      <c r="B55" s="17" t="s">
        <v>151</v>
      </c>
      <c r="C55" s="17" t="s">
        <v>152</v>
      </c>
      <c r="D55" s="64" t="s">
        <v>303</v>
      </c>
      <c r="E55" s="64" t="s">
        <v>304</v>
      </c>
      <c r="F55" s="19">
        <v>335</v>
      </c>
      <c r="G55" s="20">
        <f t="shared" si="21"/>
        <v>25.125</v>
      </c>
      <c r="H55" s="20"/>
      <c r="I55" s="20"/>
      <c r="J55" s="20">
        <f t="shared" si="22"/>
        <v>22.612500000000001</v>
      </c>
      <c r="K55" s="15">
        <f>SUM(G55:J55)</f>
        <v>47.737499999999997</v>
      </c>
      <c r="L55" s="145">
        <f>+F55+K55</f>
        <v>382.73750000000001</v>
      </c>
      <c r="M55" s="137">
        <f t="shared" si="25"/>
        <v>572.84999999999991</v>
      </c>
      <c r="N55" s="44">
        <f t="shared" si="26"/>
        <v>4020</v>
      </c>
    </row>
    <row r="56" spans="1:14" x14ac:dyDescent="0.25">
      <c r="A56" s="48">
        <v>39</v>
      </c>
      <c r="B56" s="17" t="s">
        <v>153</v>
      </c>
      <c r="C56" s="17" t="s">
        <v>154</v>
      </c>
      <c r="D56" s="64" t="s">
        <v>303</v>
      </c>
      <c r="E56" s="64" t="s">
        <v>304</v>
      </c>
      <c r="F56" s="19">
        <v>350</v>
      </c>
      <c r="G56" s="20">
        <f t="shared" si="21"/>
        <v>26.25</v>
      </c>
      <c r="H56" s="20">
        <f>+F56*0.0675</f>
        <v>23.625</v>
      </c>
      <c r="I56" s="19"/>
      <c r="J56" s="19"/>
      <c r="K56" s="15">
        <f>SUM(G56:J56)</f>
        <v>49.875</v>
      </c>
      <c r="L56" s="145">
        <f>+F56+K56</f>
        <v>399.875</v>
      </c>
      <c r="M56" s="137">
        <f t="shared" si="25"/>
        <v>598.5</v>
      </c>
      <c r="N56" s="44">
        <f t="shared" si="26"/>
        <v>4200</v>
      </c>
    </row>
    <row r="57" spans="1:14" x14ac:dyDescent="0.25">
      <c r="A57" s="48">
        <v>40</v>
      </c>
      <c r="B57" s="17" t="s">
        <v>155</v>
      </c>
      <c r="C57" s="17" t="s">
        <v>156</v>
      </c>
      <c r="D57" s="64" t="s">
        <v>303</v>
      </c>
      <c r="E57" s="64" t="s">
        <v>304</v>
      </c>
      <c r="F57" s="19">
        <v>265</v>
      </c>
      <c r="G57" s="20">
        <f t="shared" si="21"/>
        <v>19.875</v>
      </c>
      <c r="H57" s="20"/>
      <c r="I57" s="20"/>
      <c r="J57" s="20">
        <f t="shared" si="22"/>
        <v>17.887500000000003</v>
      </c>
      <c r="K57" s="15">
        <f>SUM(G57:J57)</f>
        <v>37.762500000000003</v>
      </c>
      <c r="L57" s="145">
        <f>+F57+K57</f>
        <v>302.76249999999999</v>
      </c>
      <c r="M57" s="137">
        <f t="shared" si="25"/>
        <v>453.15000000000003</v>
      </c>
      <c r="N57" s="44">
        <f t="shared" si="26"/>
        <v>3180</v>
      </c>
    </row>
    <row r="58" spans="1:14" ht="15.75" x14ac:dyDescent="0.25">
      <c r="A58" s="47"/>
      <c r="B58" s="14" t="s">
        <v>157</v>
      </c>
      <c r="C58" s="21"/>
      <c r="D58" s="3"/>
      <c r="E58" s="3"/>
      <c r="F58" s="19"/>
      <c r="G58" s="20"/>
      <c r="H58" s="20"/>
      <c r="I58" s="20"/>
      <c r="J58" s="20"/>
      <c r="K58" s="15" t="s">
        <v>81</v>
      </c>
      <c r="L58" s="145"/>
      <c r="M58" s="137"/>
      <c r="N58" s="44"/>
    </row>
    <row r="59" spans="1:14" x14ac:dyDescent="0.25">
      <c r="A59" s="48">
        <v>41</v>
      </c>
      <c r="B59" s="17" t="s">
        <v>158</v>
      </c>
      <c r="C59" s="17" t="s">
        <v>159</v>
      </c>
      <c r="D59" s="64" t="s">
        <v>303</v>
      </c>
      <c r="E59" s="64" t="s">
        <v>304</v>
      </c>
      <c r="F59" s="19">
        <v>315</v>
      </c>
      <c r="G59" s="20">
        <f t="shared" si="21"/>
        <v>23.625</v>
      </c>
      <c r="H59" s="20">
        <f>+F59*0.0675</f>
        <v>21.262500000000003</v>
      </c>
      <c r="I59" s="20"/>
      <c r="J59" s="20"/>
      <c r="K59" s="15">
        <f>SUM(G59:J59)</f>
        <v>44.887500000000003</v>
      </c>
      <c r="L59" s="145">
        <f>+F59+K59</f>
        <v>359.88749999999999</v>
      </c>
      <c r="M59" s="137">
        <f t="shared" si="25"/>
        <v>538.65000000000009</v>
      </c>
      <c r="N59" s="44">
        <f t="shared" si="26"/>
        <v>3780</v>
      </c>
    </row>
    <row r="60" spans="1:14" ht="15.75" x14ac:dyDescent="0.25">
      <c r="A60" s="48"/>
      <c r="B60" s="14" t="s">
        <v>160</v>
      </c>
      <c r="C60" s="17"/>
      <c r="D60" s="2"/>
      <c r="E60" s="2"/>
      <c r="F60" s="19"/>
      <c r="G60" s="20"/>
      <c r="H60" s="20"/>
      <c r="I60" s="20"/>
      <c r="J60" s="20"/>
      <c r="K60" s="15" t="s">
        <v>81</v>
      </c>
      <c r="L60" s="145"/>
      <c r="M60" s="137"/>
      <c r="N60" s="44"/>
    </row>
    <row r="61" spans="1:14" x14ac:dyDescent="0.25">
      <c r="A61" s="45">
        <v>42</v>
      </c>
      <c r="B61" s="17" t="s">
        <v>161</v>
      </c>
      <c r="C61" s="17" t="s">
        <v>162</v>
      </c>
      <c r="D61" s="64" t="s">
        <v>303</v>
      </c>
      <c r="E61" s="64" t="s">
        <v>304</v>
      </c>
      <c r="F61" s="19">
        <v>300</v>
      </c>
      <c r="G61" s="20">
        <f t="shared" si="21"/>
        <v>22.5</v>
      </c>
      <c r="H61" s="20">
        <f t="shared" ref="H61:H62" si="27">+F61*0.0675</f>
        <v>20.25</v>
      </c>
      <c r="I61" s="20"/>
      <c r="J61" s="20"/>
      <c r="K61" s="15">
        <f>SUM(G61:J61)</f>
        <v>42.75</v>
      </c>
      <c r="L61" s="145">
        <f>+F61+K61</f>
        <v>342.75</v>
      </c>
      <c r="M61" s="137">
        <f t="shared" si="25"/>
        <v>513</v>
      </c>
      <c r="N61" s="44">
        <f t="shared" si="26"/>
        <v>3600</v>
      </c>
    </row>
    <row r="62" spans="1:14" x14ac:dyDescent="0.25">
      <c r="A62" s="48">
        <v>43</v>
      </c>
      <c r="B62" s="17" t="s">
        <v>163</v>
      </c>
      <c r="C62" s="17" t="s">
        <v>162</v>
      </c>
      <c r="D62" s="64" t="s">
        <v>303</v>
      </c>
      <c r="E62" s="64" t="s">
        <v>304</v>
      </c>
      <c r="F62" s="19">
        <v>300</v>
      </c>
      <c r="G62" s="20">
        <f t="shared" si="21"/>
        <v>22.5</v>
      </c>
      <c r="H62" s="20">
        <f t="shared" si="27"/>
        <v>20.25</v>
      </c>
      <c r="I62" s="20"/>
      <c r="J62" s="20"/>
      <c r="K62" s="15">
        <f>SUM(G62:J62)</f>
        <v>42.75</v>
      </c>
      <c r="L62" s="145">
        <f>+F62+K62</f>
        <v>342.75</v>
      </c>
      <c r="M62" s="137">
        <f t="shared" si="25"/>
        <v>513</v>
      </c>
      <c r="N62" s="44">
        <f t="shared" si="26"/>
        <v>3600</v>
      </c>
    </row>
    <row r="63" spans="1:14" x14ac:dyDescent="0.25">
      <c r="A63" s="45">
        <v>44</v>
      </c>
      <c r="B63" s="17" t="s">
        <v>164</v>
      </c>
      <c r="C63" s="17" t="s">
        <v>133</v>
      </c>
      <c r="D63" s="64" t="s">
        <v>303</v>
      </c>
      <c r="E63" s="64" t="s">
        <v>304</v>
      </c>
      <c r="F63" s="19">
        <v>265</v>
      </c>
      <c r="G63" s="20">
        <f t="shared" si="21"/>
        <v>19.875</v>
      </c>
      <c r="H63" s="20"/>
      <c r="I63" s="20"/>
      <c r="J63" s="19"/>
      <c r="K63" s="15">
        <f>SUM(G63:J63)</f>
        <v>19.875</v>
      </c>
      <c r="L63" s="145">
        <f>+F63+K63</f>
        <v>284.875</v>
      </c>
      <c r="M63" s="137">
        <f t="shared" si="25"/>
        <v>238.5</v>
      </c>
      <c r="N63" s="44">
        <f t="shared" si="26"/>
        <v>3180</v>
      </c>
    </row>
    <row r="64" spans="1:14" ht="15.75" x14ac:dyDescent="0.25">
      <c r="A64" s="45"/>
      <c r="B64" s="14" t="s">
        <v>55</v>
      </c>
      <c r="C64" s="17"/>
      <c r="D64" s="2"/>
      <c r="E64" s="2"/>
      <c r="F64" s="19"/>
      <c r="G64" s="20"/>
      <c r="H64" s="20"/>
      <c r="I64" s="20"/>
      <c r="J64" s="20"/>
      <c r="K64" s="15" t="s">
        <v>81</v>
      </c>
      <c r="L64" s="145"/>
      <c r="M64" s="137"/>
      <c r="N64" s="44"/>
    </row>
    <row r="65" spans="1:14" x14ac:dyDescent="0.25">
      <c r="A65" s="48">
        <v>45</v>
      </c>
      <c r="B65" s="17" t="s">
        <v>165</v>
      </c>
      <c r="C65" s="17" t="s">
        <v>154</v>
      </c>
      <c r="D65" s="64" t="s">
        <v>303</v>
      </c>
      <c r="E65" s="64" t="s">
        <v>304</v>
      </c>
      <c r="F65" s="19">
        <v>302.2</v>
      </c>
      <c r="G65" s="20">
        <f t="shared" si="21"/>
        <v>22.664999999999999</v>
      </c>
      <c r="H65" s="20"/>
      <c r="I65" s="20"/>
      <c r="J65" s="20">
        <f t="shared" ref="J65:J67" si="28">+F65*0.0675</f>
        <v>20.398500000000002</v>
      </c>
      <c r="K65" s="15">
        <f t="shared" ref="K65:K84" si="29">SUM(G65:J65)</f>
        <v>43.063500000000005</v>
      </c>
      <c r="L65" s="145">
        <f t="shared" ref="L65:L84" si="30">+F65+K65</f>
        <v>345.26350000000002</v>
      </c>
      <c r="M65" s="137">
        <f t="shared" si="25"/>
        <v>516.76200000000006</v>
      </c>
      <c r="N65" s="44">
        <f t="shared" si="26"/>
        <v>3626.3999999999996</v>
      </c>
    </row>
    <row r="66" spans="1:14" x14ac:dyDescent="0.25">
      <c r="A66" s="48">
        <v>46</v>
      </c>
      <c r="B66" s="17" t="s">
        <v>166</v>
      </c>
      <c r="C66" s="17" t="s">
        <v>167</v>
      </c>
      <c r="D66" s="64" t="s">
        <v>303</v>
      </c>
      <c r="E66" s="64" t="s">
        <v>304</v>
      </c>
      <c r="F66" s="19">
        <v>315</v>
      </c>
      <c r="G66" s="20">
        <f t="shared" si="21"/>
        <v>23.625</v>
      </c>
      <c r="H66" s="20"/>
      <c r="I66" s="20"/>
      <c r="J66" s="20">
        <f t="shared" si="28"/>
        <v>21.262500000000003</v>
      </c>
      <c r="K66" s="15">
        <f t="shared" si="29"/>
        <v>44.887500000000003</v>
      </c>
      <c r="L66" s="145">
        <f t="shared" si="30"/>
        <v>359.88749999999999</v>
      </c>
      <c r="M66" s="137">
        <f t="shared" si="25"/>
        <v>538.65000000000009</v>
      </c>
      <c r="N66" s="44">
        <f t="shared" si="26"/>
        <v>3780</v>
      </c>
    </row>
    <row r="67" spans="1:14" x14ac:dyDescent="0.25">
      <c r="A67" s="48">
        <v>47</v>
      </c>
      <c r="B67" s="17" t="s">
        <v>168</v>
      </c>
      <c r="C67" s="17" t="s">
        <v>167</v>
      </c>
      <c r="D67" s="64" t="s">
        <v>303</v>
      </c>
      <c r="E67" s="64" t="s">
        <v>304</v>
      </c>
      <c r="F67" s="19">
        <v>315</v>
      </c>
      <c r="G67" s="20">
        <f t="shared" si="21"/>
        <v>23.625</v>
      </c>
      <c r="H67" s="20"/>
      <c r="I67" s="20"/>
      <c r="J67" s="20">
        <f t="shared" si="28"/>
        <v>21.262500000000003</v>
      </c>
      <c r="K67" s="15">
        <f t="shared" si="29"/>
        <v>44.887500000000003</v>
      </c>
      <c r="L67" s="145">
        <f t="shared" si="30"/>
        <v>359.88749999999999</v>
      </c>
      <c r="M67" s="137">
        <f t="shared" si="25"/>
        <v>538.65000000000009</v>
      </c>
      <c r="N67" s="44">
        <f t="shared" si="26"/>
        <v>3780</v>
      </c>
    </row>
    <row r="68" spans="1:14" x14ac:dyDescent="0.25">
      <c r="A68" s="48">
        <v>48</v>
      </c>
      <c r="B68" s="17" t="s">
        <v>169</v>
      </c>
      <c r="C68" s="17" t="s">
        <v>170</v>
      </c>
      <c r="D68" s="64" t="s">
        <v>303</v>
      </c>
      <c r="E68" s="64" t="s">
        <v>304</v>
      </c>
      <c r="F68" s="19">
        <v>265</v>
      </c>
      <c r="G68" s="20">
        <f t="shared" si="21"/>
        <v>19.875</v>
      </c>
      <c r="H68" s="20"/>
      <c r="I68" s="20"/>
      <c r="J68" s="19"/>
      <c r="K68" s="15">
        <f t="shared" si="29"/>
        <v>19.875</v>
      </c>
      <c r="L68" s="145">
        <f t="shared" si="30"/>
        <v>284.875</v>
      </c>
      <c r="M68" s="137">
        <f t="shared" si="25"/>
        <v>238.5</v>
      </c>
      <c r="N68" s="44">
        <f t="shared" si="26"/>
        <v>3180</v>
      </c>
    </row>
    <row r="69" spans="1:14" x14ac:dyDescent="0.25">
      <c r="A69" s="48">
        <v>49</v>
      </c>
      <c r="B69" s="17" t="s">
        <v>171</v>
      </c>
      <c r="C69" s="17" t="s">
        <v>170</v>
      </c>
      <c r="D69" s="64" t="s">
        <v>303</v>
      </c>
      <c r="E69" s="64" t="s">
        <v>304</v>
      </c>
      <c r="F69" s="19">
        <v>300</v>
      </c>
      <c r="G69" s="20">
        <f t="shared" si="21"/>
        <v>22.5</v>
      </c>
      <c r="H69" s="20"/>
      <c r="I69" s="20">
        <f>+F69*0.06</f>
        <v>18</v>
      </c>
      <c r="J69" s="20"/>
      <c r="K69" s="15">
        <f t="shared" si="29"/>
        <v>40.5</v>
      </c>
      <c r="L69" s="145">
        <f t="shared" si="30"/>
        <v>340.5</v>
      </c>
      <c r="M69" s="137">
        <f t="shared" si="25"/>
        <v>486</v>
      </c>
      <c r="N69" s="44">
        <f t="shared" si="26"/>
        <v>3600</v>
      </c>
    </row>
    <row r="70" spans="1:14" x14ac:dyDescent="0.25">
      <c r="A70" s="48">
        <v>50</v>
      </c>
      <c r="B70" s="17" t="s">
        <v>172</v>
      </c>
      <c r="C70" s="17" t="s">
        <v>167</v>
      </c>
      <c r="D70" s="64" t="s">
        <v>303</v>
      </c>
      <c r="E70" s="64" t="s">
        <v>304</v>
      </c>
      <c r="F70" s="19">
        <v>265</v>
      </c>
      <c r="G70" s="20">
        <f t="shared" si="21"/>
        <v>19.875</v>
      </c>
      <c r="H70" s="20"/>
      <c r="I70" s="20"/>
      <c r="J70" s="19"/>
      <c r="K70" s="15">
        <f t="shared" si="29"/>
        <v>19.875</v>
      </c>
      <c r="L70" s="145">
        <f t="shared" si="30"/>
        <v>284.875</v>
      </c>
      <c r="M70" s="137">
        <f t="shared" si="25"/>
        <v>238.5</v>
      </c>
      <c r="N70" s="44">
        <f t="shared" si="26"/>
        <v>3180</v>
      </c>
    </row>
    <row r="71" spans="1:14" x14ac:dyDescent="0.25">
      <c r="A71" s="48">
        <v>51</v>
      </c>
      <c r="B71" s="17" t="s">
        <v>173</v>
      </c>
      <c r="C71" s="17" t="s">
        <v>167</v>
      </c>
      <c r="D71" s="64" t="s">
        <v>303</v>
      </c>
      <c r="E71" s="64" t="s">
        <v>304</v>
      </c>
      <c r="F71" s="19">
        <v>315</v>
      </c>
      <c r="G71" s="20">
        <f t="shared" si="21"/>
        <v>23.625</v>
      </c>
      <c r="H71" s="20">
        <f t="shared" ref="H71" si="31">+F71*0.0675</f>
        <v>21.262500000000003</v>
      </c>
      <c r="I71" s="20"/>
      <c r="J71" s="20"/>
      <c r="K71" s="15">
        <f t="shared" si="29"/>
        <v>44.887500000000003</v>
      </c>
      <c r="L71" s="145">
        <f t="shared" si="30"/>
        <v>359.88749999999999</v>
      </c>
      <c r="M71" s="137">
        <f t="shared" si="25"/>
        <v>538.65000000000009</v>
      </c>
      <c r="N71" s="44">
        <f t="shared" si="26"/>
        <v>3780</v>
      </c>
    </row>
    <row r="72" spans="1:14" x14ac:dyDescent="0.25">
      <c r="A72" s="48">
        <v>52</v>
      </c>
      <c r="B72" s="17" t="s">
        <v>174</v>
      </c>
      <c r="C72" s="17" t="s">
        <v>175</v>
      </c>
      <c r="D72" s="64" t="s">
        <v>303</v>
      </c>
      <c r="E72" s="64" t="s">
        <v>304</v>
      </c>
      <c r="F72" s="19">
        <v>300</v>
      </c>
      <c r="G72" s="20">
        <f t="shared" si="21"/>
        <v>22.5</v>
      </c>
      <c r="H72" s="20"/>
      <c r="I72" s="20"/>
      <c r="J72" s="20">
        <f t="shared" ref="J72:J84" si="32">+F72*0.0675</f>
        <v>20.25</v>
      </c>
      <c r="K72" s="15">
        <f t="shared" si="29"/>
        <v>42.75</v>
      </c>
      <c r="L72" s="145">
        <f t="shared" si="30"/>
        <v>342.75</v>
      </c>
      <c r="M72" s="137">
        <f t="shared" si="25"/>
        <v>513</v>
      </c>
      <c r="N72" s="44">
        <f t="shared" si="26"/>
        <v>3600</v>
      </c>
    </row>
    <row r="73" spans="1:14" x14ac:dyDescent="0.25">
      <c r="A73" s="48">
        <v>53</v>
      </c>
      <c r="B73" s="17" t="s">
        <v>176</v>
      </c>
      <c r="C73" s="17" t="s">
        <v>177</v>
      </c>
      <c r="D73" s="64" t="s">
        <v>303</v>
      </c>
      <c r="E73" s="64" t="s">
        <v>304</v>
      </c>
      <c r="F73" s="19">
        <v>275</v>
      </c>
      <c r="G73" s="20">
        <f t="shared" si="21"/>
        <v>20.625</v>
      </c>
      <c r="H73" s="19"/>
      <c r="I73" s="19"/>
      <c r="J73" s="20">
        <f t="shared" si="32"/>
        <v>18.5625</v>
      </c>
      <c r="K73" s="15">
        <f t="shared" si="29"/>
        <v>39.1875</v>
      </c>
      <c r="L73" s="145">
        <f t="shared" si="30"/>
        <v>314.1875</v>
      </c>
      <c r="M73" s="137">
        <f t="shared" si="25"/>
        <v>470.25</v>
      </c>
      <c r="N73" s="44">
        <f t="shared" si="26"/>
        <v>3300</v>
      </c>
    </row>
    <row r="74" spans="1:14" x14ac:dyDescent="0.25">
      <c r="A74" s="48">
        <v>54</v>
      </c>
      <c r="B74" s="17" t="s">
        <v>178</v>
      </c>
      <c r="C74" s="17" t="s">
        <v>179</v>
      </c>
      <c r="D74" s="64" t="s">
        <v>303</v>
      </c>
      <c r="E74" s="64" t="s">
        <v>304</v>
      </c>
      <c r="F74" s="19">
        <v>265</v>
      </c>
      <c r="G74" s="20">
        <f t="shared" si="21"/>
        <v>19.875</v>
      </c>
      <c r="H74" s="19"/>
      <c r="I74" s="19"/>
      <c r="J74" s="20">
        <f t="shared" si="32"/>
        <v>17.887500000000003</v>
      </c>
      <c r="K74" s="15">
        <f t="shared" si="29"/>
        <v>37.762500000000003</v>
      </c>
      <c r="L74" s="145">
        <f t="shared" si="30"/>
        <v>302.76249999999999</v>
      </c>
      <c r="M74" s="137">
        <f t="shared" si="25"/>
        <v>453.15000000000003</v>
      </c>
      <c r="N74" s="44">
        <f t="shared" si="26"/>
        <v>3180</v>
      </c>
    </row>
    <row r="75" spans="1:14" x14ac:dyDescent="0.25">
      <c r="A75" s="48">
        <v>55</v>
      </c>
      <c r="B75" s="17" t="s">
        <v>180</v>
      </c>
      <c r="C75" s="17" t="s">
        <v>167</v>
      </c>
      <c r="D75" s="64" t="s">
        <v>303</v>
      </c>
      <c r="E75" s="64" t="s">
        <v>304</v>
      </c>
      <c r="F75" s="19">
        <v>265</v>
      </c>
      <c r="G75" s="20">
        <f t="shared" si="21"/>
        <v>19.875</v>
      </c>
      <c r="H75" s="20"/>
      <c r="I75" s="20"/>
      <c r="J75" s="20">
        <f t="shared" si="32"/>
        <v>17.887500000000003</v>
      </c>
      <c r="K75" s="15">
        <f t="shared" si="29"/>
        <v>37.762500000000003</v>
      </c>
      <c r="L75" s="145">
        <f t="shared" si="30"/>
        <v>302.76249999999999</v>
      </c>
      <c r="M75" s="137">
        <f t="shared" si="25"/>
        <v>453.15000000000003</v>
      </c>
      <c r="N75" s="44">
        <f t="shared" si="26"/>
        <v>3180</v>
      </c>
    </row>
    <row r="76" spans="1:14" x14ac:dyDescent="0.25">
      <c r="A76" s="48">
        <v>56</v>
      </c>
      <c r="B76" s="17" t="s">
        <v>181</v>
      </c>
      <c r="C76" s="17" t="s">
        <v>182</v>
      </c>
      <c r="D76" s="64" t="s">
        <v>303</v>
      </c>
      <c r="E76" s="64" t="s">
        <v>304</v>
      </c>
      <c r="F76" s="19">
        <v>265</v>
      </c>
      <c r="G76" s="20">
        <f t="shared" si="21"/>
        <v>19.875</v>
      </c>
      <c r="H76" s="20"/>
      <c r="I76" s="20"/>
      <c r="J76" s="20">
        <f t="shared" si="32"/>
        <v>17.887500000000003</v>
      </c>
      <c r="K76" s="15">
        <f t="shared" si="29"/>
        <v>37.762500000000003</v>
      </c>
      <c r="L76" s="145">
        <f t="shared" si="30"/>
        <v>302.76249999999999</v>
      </c>
      <c r="M76" s="137">
        <f t="shared" si="25"/>
        <v>453.15000000000003</v>
      </c>
      <c r="N76" s="44">
        <f t="shared" si="26"/>
        <v>3180</v>
      </c>
    </row>
    <row r="77" spans="1:14" x14ac:dyDescent="0.25">
      <c r="A77" s="48">
        <v>57</v>
      </c>
      <c r="B77" s="17" t="s">
        <v>183</v>
      </c>
      <c r="C77" s="17" t="s">
        <v>167</v>
      </c>
      <c r="D77" s="64" t="s">
        <v>303</v>
      </c>
      <c r="E77" s="64" t="s">
        <v>304</v>
      </c>
      <c r="F77" s="19">
        <v>265</v>
      </c>
      <c r="G77" s="20">
        <f t="shared" si="21"/>
        <v>19.875</v>
      </c>
      <c r="H77" s="20"/>
      <c r="I77" s="20"/>
      <c r="J77" s="20">
        <f t="shared" si="32"/>
        <v>17.887500000000003</v>
      </c>
      <c r="K77" s="15">
        <f t="shared" si="29"/>
        <v>37.762500000000003</v>
      </c>
      <c r="L77" s="145">
        <f t="shared" si="30"/>
        <v>302.76249999999999</v>
      </c>
      <c r="M77" s="137">
        <f t="shared" si="25"/>
        <v>453.15000000000003</v>
      </c>
      <c r="N77" s="44">
        <f t="shared" si="26"/>
        <v>3180</v>
      </c>
    </row>
    <row r="78" spans="1:14" x14ac:dyDescent="0.25">
      <c r="A78" s="48">
        <v>58</v>
      </c>
      <c r="B78" s="17" t="s">
        <v>184</v>
      </c>
      <c r="C78" s="17" t="s">
        <v>185</v>
      </c>
      <c r="D78" s="64" t="s">
        <v>303</v>
      </c>
      <c r="E78" s="64" t="s">
        <v>304</v>
      </c>
      <c r="F78" s="19">
        <v>265</v>
      </c>
      <c r="G78" s="20">
        <f t="shared" si="21"/>
        <v>19.875</v>
      </c>
      <c r="H78" s="20"/>
      <c r="I78" s="20"/>
      <c r="J78" s="20">
        <f t="shared" si="32"/>
        <v>17.887500000000003</v>
      </c>
      <c r="K78" s="15">
        <f t="shared" si="29"/>
        <v>37.762500000000003</v>
      </c>
      <c r="L78" s="145">
        <f t="shared" si="30"/>
        <v>302.76249999999999</v>
      </c>
      <c r="M78" s="137">
        <f t="shared" si="25"/>
        <v>453.15000000000003</v>
      </c>
      <c r="N78" s="44">
        <f t="shared" si="26"/>
        <v>3180</v>
      </c>
    </row>
    <row r="79" spans="1:14" ht="15.75" customHeight="1" x14ac:dyDescent="0.25">
      <c r="A79" s="48">
        <v>59</v>
      </c>
      <c r="B79" s="17" t="s">
        <v>186</v>
      </c>
      <c r="C79" s="29" t="s">
        <v>310</v>
      </c>
      <c r="D79" s="64" t="s">
        <v>303</v>
      </c>
      <c r="E79" s="64" t="s">
        <v>304</v>
      </c>
      <c r="F79" s="19">
        <v>265</v>
      </c>
      <c r="G79" s="20">
        <f t="shared" si="21"/>
        <v>19.875</v>
      </c>
      <c r="H79" s="20">
        <f t="shared" ref="H79" si="33">+F79*0.0675</f>
        <v>17.887500000000003</v>
      </c>
      <c r="I79" s="20"/>
      <c r="J79" s="20"/>
      <c r="K79" s="15">
        <f t="shared" si="29"/>
        <v>37.762500000000003</v>
      </c>
      <c r="L79" s="145">
        <f t="shared" si="30"/>
        <v>302.76249999999999</v>
      </c>
      <c r="M79" s="137">
        <f t="shared" si="25"/>
        <v>453.15000000000003</v>
      </c>
      <c r="N79" s="44">
        <f t="shared" si="26"/>
        <v>3180</v>
      </c>
    </row>
    <row r="80" spans="1:14" x14ac:dyDescent="0.25">
      <c r="A80" s="48">
        <v>60</v>
      </c>
      <c r="B80" s="17" t="s">
        <v>187</v>
      </c>
      <c r="C80" s="17" t="s">
        <v>170</v>
      </c>
      <c r="D80" s="64" t="s">
        <v>303</v>
      </c>
      <c r="E80" s="64" t="s">
        <v>304</v>
      </c>
      <c r="F80" s="19">
        <v>300</v>
      </c>
      <c r="G80" s="20">
        <f t="shared" si="21"/>
        <v>22.5</v>
      </c>
      <c r="H80" s="20"/>
      <c r="I80" s="20"/>
      <c r="J80" s="20">
        <f t="shared" si="32"/>
        <v>20.25</v>
      </c>
      <c r="K80" s="15">
        <f t="shared" si="29"/>
        <v>42.75</v>
      </c>
      <c r="L80" s="145">
        <f t="shared" si="30"/>
        <v>342.75</v>
      </c>
      <c r="M80" s="137">
        <f t="shared" si="25"/>
        <v>513</v>
      </c>
      <c r="N80" s="44">
        <f t="shared" si="26"/>
        <v>3600</v>
      </c>
    </row>
    <row r="81" spans="1:14" x14ac:dyDescent="0.25">
      <c r="A81" s="48">
        <v>61</v>
      </c>
      <c r="B81" s="17" t="s">
        <v>188</v>
      </c>
      <c r="C81" s="17" t="s">
        <v>189</v>
      </c>
      <c r="D81" s="64" t="s">
        <v>303</v>
      </c>
      <c r="E81" s="64" t="s">
        <v>304</v>
      </c>
      <c r="F81" s="19">
        <v>265</v>
      </c>
      <c r="G81" s="20">
        <f t="shared" si="21"/>
        <v>19.875</v>
      </c>
      <c r="H81" s="20"/>
      <c r="I81" s="20"/>
      <c r="J81" s="20">
        <f t="shared" si="32"/>
        <v>17.887500000000003</v>
      </c>
      <c r="K81" s="15">
        <f t="shared" si="29"/>
        <v>37.762500000000003</v>
      </c>
      <c r="L81" s="145">
        <f t="shared" si="30"/>
        <v>302.76249999999999</v>
      </c>
      <c r="M81" s="137">
        <f t="shared" si="25"/>
        <v>453.15000000000003</v>
      </c>
      <c r="N81" s="44">
        <f t="shared" si="26"/>
        <v>3180</v>
      </c>
    </row>
    <row r="82" spans="1:14" x14ac:dyDescent="0.25">
      <c r="A82" s="48">
        <v>62</v>
      </c>
      <c r="B82" s="17" t="s">
        <v>190</v>
      </c>
      <c r="C82" s="17" t="s">
        <v>189</v>
      </c>
      <c r="D82" s="64" t="s">
        <v>303</v>
      </c>
      <c r="E82" s="64" t="s">
        <v>304</v>
      </c>
      <c r="F82" s="19">
        <v>265</v>
      </c>
      <c r="G82" s="20">
        <f t="shared" si="21"/>
        <v>19.875</v>
      </c>
      <c r="H82" s="20"/>
      <c r="I82" s="20"/>
      <c r="J82" s="20">
        <f t="shared" si="32"/>
        <v>17.887500000000003</v>
      </c>
      <c r="K82" s="15">
        <f t="shared" si="29"/>
        <v>37.762500000000003</v>
      </c>
      <c r="L82" s="145">
        <f t="shared" si="30"/>
        <v>302.76249999999999</v>
      </c>
      <c r="M82" s="137">
        <f t="shared" si="25"/>
        <v>453.15000000000003</v>
      </c>
      <c r="N82" s="44">
        <f t="shared" si="26"/>
        <v>3180</v>
      </c>
    </row>
    <row r="83" spans="1:14" x14ac:dyDescent="0.25">
      <c r="A83" s="48">
        <v>63</v>
      </c>
      <c r="B83" s="17" t="s">
        <v>191</v>
      </c>
      <c r="C83" s="17" t="s">
        <v>167</v>
      </c>
      <c r="D83" s="64" t="s">
        <v>303</v>
      </c>
      <c r="E83" s="64" t="s">
        <v>304</v>
      </c>
      <c r="F83" s="19">
        <v>275</v>
      </c>
      <c r="G83" s="20">
        <f t="shared" si="21"/>
        <v>20.625</v>
      </c>
      <c r="H83" s="20"/>
      <c r="I83" s="20"/>
      <c r="J83" s="20"/>
      <c r="K83" s="15">
        <f t="shared" si="29"/>
        <v>20.625</v>
      </c>
      <c r="L83" s="145">
        <f t="shared" si="30"/>
        <v>295.625</v>
      </c>
      <c r="M83" s="137">
        <f t="shared" si="25"/>
        <v>247.5</v>
      </c>
      <c r="N83" s="44">
        <f t="shared" si="26"/>
        <v>3300</v>
      </c>
    </row>
    <row r="84" spans="1:14" x14ac:dyDescent="0.25">
      <c r="A84" s="48">
        <v>64</v>
      </c>
      <c r="B84" s="17" t="s">
        <v>192</v>
      </c>
      <c r="C84" s="17" t="s">
        <v>167</v>
      </c>
      <c r="D84" s="64" t="s">
        <v>303</v>
      </c>
      <c r="E84" s="64" t="s">
        <v>304</v>
      </c>
      <c r="F84" s="19">
        <v>265</v>
      </c>
      <c r="G84" s="20">
        <f t="shared" si="21"/>
        <v>19.875</v>
      </c>
      <c r="H84" s="20"/>
      <c r="I84" s="20"/>
      <c r="J84" s="20">
        <f t="shared" si="32"/>
        <v>17.887500000000003</v>
      </c>
      <c r="K84" s="15">
        <f t="shared" si="29"/>
        <v>37.762500000000003</v>
      </c>
      <c r="L84" s="145">
        <f t="shared" si="30"/>
        <v>302.76249999999999</v>
      </c>
      <c r="M84" s="137">
        <f t="shared" si="25"/>
        <v>453.15000000000003</v>
      </c>
      <c r="N84" s="44">
        <f t="shared" si="26"/>
        <v>3180</v>
      </c>
    </row>
    <row r="85" spans="1:14" ht="15.75" x14ac:dyDescent="0.25">
      <c r="A85" s="49"/>
      <c r="B85" s="14" t="s">
        <v>7</v>
      </c>
      <c r="C85" s="30"/>
      <c r="D85" s="4"/>
      <c r="E85" s="4"/>
      <c r="F85" s="19"/>
      <c r="G85" s="20"/>
      <c r="H85" s="20"/>
      <c r="I85" s="20"/>
      <c r="J85" s="20"/>
      <c r="K85" s="15" t="s">
        <v>81</v>
      </c>
      <c r="L85" s="145"/>
      <c r="M85" s="137"/>
      <c r="N85" s="44"/>
    </row>
    <row r="86" spans="1:14" x14ac:dyDescent="0.25">
      <c r="A86" s="48">
        <v>65</v>
      </c>
      <c r="B86" s="17" t="s">
        <v>193</v>
      </c>
      <c r="C86" s="17" t="s">
        <v>194</v>
      </c>
      <c r="D86" s="64" t="s">
        <v>303</v>
      </c>
      <c r="E86" s="64" t="s">
        <v>304</v>
      </c>
      <c r="F86" s="19">
        <v>265</v>
      </c>
      <c r="G86" s="20">
        <f t="shared" si="21"/>
        <v>19.875</v>
      </c>
      <c r="H86" s="20"/>
      <c r="I86" s="19"/>
      <c r="J86" s="20"/>
      <c r="K86" s="15">
        <f>SUM(G86:J86)</f>
        <v>19.875</v>
      </c>
      <c r="L86" s="145">
        <f>+F86+K86</f>
        <v>284.875</v>
      </c>
      <c r="M86" s="137">
        <f t="shared" si="25"/>
        <v>238.5</v>
      </c>
      <c r="N86" s="44">
        <f t="shared" si="26"/>
        <v>3180</v>
      </c>
    </row>
    <row r="87" spans="1:14" ht="15.75" x14ac:dyDescent="0.25">
      <c r="A87" s="48"/>
      <c r="B87" s="14" t="s">
        <v>195</v>
      </c>
      <c r="C87" s="17"/>
      <c r="D87" s="2"/>
      <c r="E87" s="2"/>
      <c r="F87" s="19"/>
      <c r="G87" s="20"/>
      <c r="H87" s="20"/>
      <c r="I87" s="20"/>
      <c r="J87" s="20"/>
      <c r="K87" s="15" t="s">
        <v>81</v>
      </c>
      <c r="L87" s="145"/>
      <c r="M87" s="137"/>
      <c r="N87" s="44"/>
    </row>
    <row r="88" spans="1:14" x14ac:dyDescent="0.25">
      <c r="A88" s="48">
        <v>66</v>
      </c>
      <c r="B88" s="17" t="s">
        <v>196</v>
      </c>
      <c r="C88" s="17" t="s">
        <v>159</v>
      </c>
      <c r="D88" s="64" t="s">
        <v>303</v>
      </c>
      <c r="E88" s="64" t="s">
        <v>304</v>
      </c>
      <c r="F88" s="19">
        <v>300</v>
      </c>
      <c r="G88" s="20">
        <f t="shared" si="21"/>
        <v>22.5</v>
      </c>
      <c r="H88" s="20"/>
      <c r="I88" s="20"/>
      <c r="J88" s="20">
        <f t="shared" ref="J88" si="34">+F88*0.0675</f>
        <v>20.25</v>
      </c>
      <c r="K88" s="15">
        <f>SUM(G88:J88)</f>
        <v>42.75</v>
      </c>
      <c r="L88" s="145">
        <f>+F88+K88</f>
        <v>342.75</v>
      </c>
      <c r="M88" s="137">
        <f t="shared" si="25"/>
        <v>513</v>
      </c>
      <c r="N88" s="44">
        <f t="shared" si="26"/>
        <v>3600</v>
      </c>
    </row>
    <row r="89" spans="1:14" ht="15.75" x14ac:dyDescent="0.25">
      <c r="A89" s="48"/>
      <c r="B89" s="14" t="s">
        <v>197</v>
      </c>
      <c r="C89" s="17"/>
      <c r="D89" s="2"/>
      <c r="E89" s="2"/>
      <c r="F89" s="19"/>
      <c r="G89" s="20"/>
      <c r="H89" s="20"/>
      <c r="I89" s="20"/>
      <c r="J89" s="20"/>
      <c r="K89" s="15" t="s">
        <v>81</v>
      </c>
      <c r="L89" s="145"/>
      <c r="M89" s="137"/>
      <c r="N89" s="44"/>
    </row>
    <row r="90" spans="1:14" x14ac:dyDescent="0.25">
      <c r="A90" s="45">
        <v>67</v>
      </c>
      <c r="B90" s="17" t="s">
        <v>198</v>
      </c>
      <c r="C90" s="17" t="s">
        <v>199</v>
      </c>
      <c r="D90" s="64" t="s">
        <v>303</v>
      </c>
      <c r="E90" s="64" t="s">
        <v>304</v>
      </c>
      <c r="F90" s="19">
        <v>265</v>
      </c>
      <c r="G90" s="20">
        <f t="shared" si="21"/>
        <v>19.875</v>
      </c>
      <c r="H90" s="20"/>
      <c r="I90" s="20"/>
      <c r="J90" s="19"/>
      <c r="K90" s="15">
        <f>SUM(G90:J90)</f>
        <v>19.875</v>
      </c>
      <c r="L90" s="145">
        <f>+F90+K90</f>
        <v>284.875</v>
      </c>
      <c r="M90" s="137">
        <f t="shared" si="25"/>
        <v>238.5</v>
      </c>
      <c r="N90" s="44">
        <f t="shared" si="26"/>
        <v>3180</v>
      </c>
    </row>
    <row r="91" spans="1:14" x14ac:dyDescent="0.25">
      <c r="A91" s="48">
        <v>68</v>
      </c>
      <c r="B91" s="17" t="s">
        <v>200</v>
      </c>
      <c r="C91" s="17" t="s">
        <v>201</v>
      </c>
      <c r="D91" s="64" t="s">
        <v>303</v>
      </c>
      <c r="E91" s="64" t="s">
        <v>304</v>
      </c>
      <c r="F91" s="19">
        <v>300</v>
      </c>
      <c r="G91" s="20">
        <f t="shared" si="21"/>
        <v>22.5</v>
      </c>
      <c r="H91" s="20"/>
      <c r="I91" s="20"/>
      <c r="J91" s="20">
        <f t="shared" ref="J91" si="35">+F91*0.0675</f>
        <v>20.25</v>
      </c>
      <c r="K91" s="15">
        <f>SUM(G91:J91)</f>
        <v>42.75</v>
      </c>
      <c r="L91" s="145">
        <f>+F91+K91</f>
        <v>342.75</v>
      </c>
      <c r="M91" s="137">
        <f t="shared" si="25"/>
        <v>513</v>
      </c>
      <c r="N91" s="44">
        <f t="shared" si="26"/>
        <v>3600</v>
      </c>
    </row>
    <row r="92" spans="1:14" x14ac:dyDescent="0.25">
      <c r="A92" s="48">
        <v>69</v>
      </c>
      <c r="B92" s="17" t="s">
        <v>202</v>
      </c>
      <c r="C92" s="17" t="s">
        <v>199</v>
      </c>
      <c r="D92" s="64" t="s">
        <v>303</v>
      </c>
      <c r="E92" s="64" t="s">
        <v>304</v>
      </c>
      <c r="F92" s="19">
        <v>265</v>
      </c>
      <c r="G92" s="20">
        <f t="shared" si="21"/>
        <v>19.875</v>
      </c>
      <c r="H92" s="20">
        <f t="shared" ref="H92" si="36">+F92*0.0675</f>
        <v>17.887500000000003</v>
      </c>
      <c r="I92" s="20"/>
      <c r="J92" s="20"/>
      <c r="K92" s="15">
        <f>SUM(G92:J92)</f>
        <v>37.762500000000003</v>
      </c>
      <c r="L92" s="145">
        <f>+F92+K92</f>
        <v>302.76249999999999</v>
      </c>
      <c r="M92" s="137">
        <f t="shared" si="25"/>
        <v>453.15000000000003</v>
      </c>
      <c r="N92" s="44">
        <f t="shared" si="26"/>
        <v>3180</v>
      </c>
    </row>
    <row r="93" spans="1:14" x14ac:dyDescent="0.25">
      <c r="A93" s="45">
        <v>70</v>
      </c>
      <c r="B93" s="17" t="s">
        <v>203</v>
      </c>
      <c r="C93" s="17" t="s">
        <v>204</v>
      </c>
      <c r="D93" s="64" t="s">
        <v>303</v>
      </c>
      <c r="E93" s="64" t="s">
        <v>304</v>
      </c>
      <c r="F93" s="19">
        <v>265</v>
      </c>
      <c r="G93" s="20">
        <f t="shared" si="21"/>
        <v>19.875</v>
      </c>
      <c r="H93" s="20"/>
      <c r="I93" s="20"/>
      <c r="J93" s="20"/>
      <c r="K93" s="15">
        <f>SUM(G93:J93)</f>
        <v>19.875</v>
      </c>
      <c r="L93" s="145">
        <f>+F93+K93</f>
        <v>284.875</v>
      </c>
      <c r="M93" s="137">
        <f t="shared" si="25"/>
        <v>238.5</v>
      </c>
      <c r="N93" s="44">
        <f t="shared" si="26"/>
        <v>3180</v>
      </c>
    </row>
    <row r="94" spans="1:14" ht="15.75" x14ac:dyDescent="0.25">
      <c r="A94" s="48"/>
      <c r="B94" s="14" t="s">
        <v>205</v>
      </c>
      <c r="C94" s="21"/>
      <c r="D94" s="3"/>
      <c r="E94" s="3"/>
      <c r="F94" s="19"/>
      <c r="G94" s="20"/>
      <c r="H94" s="20"/>
      <c r="I94" s="20"/>
      <c r="J94" s="20"/>
      <c r="K94" s="15" t="s">
        <v>81</v>
      </c>
      <c r="L94" s="145"/>
      <c r="M94" s="137"/>
      <c r="N94" s="44"/>
    </row>
    <row r="95" spans="1:14" x14ac:dyDescent="0.25">
      <c r="A95" s="48">
        <v>71</v>
      </c>
      <c r="B95" s="17" t="s">
        <v>206</v>
      </c>
      <c r="C95" s="17" t="s">
        <v>207</v>
      </c>
      <c r="D95" s="64" t="s">
        <v>303</v>
      </c>
      <c r="E95" s="64" t="s">
        <v>304</v>
      </c>
      <c r="F95" s="19">
        <v>315</v>
      </c>
      <c r="G95" s="20">
        <f t="shared" si="21"/>
        <v>23.625</v>
      </c>
      <c r="H95" s="20"/>
      <c r="I95" s="20"/>
      <c r="J95" s="19"/>
      <c r="K95" s="15">
        <f>SUM(G95:J95)</f>
        <v>23.625</v>
      </c>
      <c r="L95" s="145">
        <f>+F95+K95</f>
        <v>338.625</v>
      </c>
      <c r="M95" s="137">
        <f t="shared" si="25"/>
        <v>283.5</v>
      </c>
      <c r="N95" s="44">
        <f t="shared" si="26"/>
        <v>3780</v>
      </c>
    </row>
    <row r="96" spans="1:14" x14ac:dyDescent="0.25">
      <c r="A96" s="48">
        <v>72</v>
      </c>
      <c r="B96" s="17" t="s">
        <v>208</v>
      </c>
      <c r="C96" s="17" t="s">
        <v>209</v>
      </c>
      <c r="D96" s="64" t="s">
        <v>303</v>
      </c>
      <c r="E96" s="64" t="s">
        <v>304</v>
      </c>
      <c r="F96" s="19">
        <v>275</v>
      </c>
      <c r="G96" s="20">
        <f t="shared" si="21"/>
        <v>20.625</v>
      </c>
      <c r="H96" s="20"/>
      <c r="I96" s="20"/>
      <c r="J96" s="20">
        <f t="shared" ref="J96:J98" si="37">+F96*0.0675</f>
        <v>18.5625</v>
      </c>
      <c r="K96" s="15">
        <f>SUM(G96:J96)</f>
        <v>39.1875</v>
      </c>
      <c r="L96" s="145">
        <f>+F96+K96</f>
        <v>314.1875</v>
      </c>
      <c r="M96" s="137">
        <f t="shared" si="25"/>
        <v>470.25</v>
      </c>
      <c r="N96" s="44">
        <f t="shared" si="26"/>
        <v>3300</v>
      </c>
    </row>
    <row r="97" spans="1:14" ht="15.75" x14ac:dyDescent="0.25">
      <c r="A97" s="48"/>
      <c r="B97" s="14" t="s">
        <v>210</v>
      </c>
      <c r="C97" s="17"/>
      <c r="D97" s="2"/>
      <c r="E97" s="2"/>
      <c r="F97" s="19"/>
      <c r="G97" s="20"/>
      <c r="H97" s="20"/>
      <c r="I97" s="20"/>
      <c r="J97" s="20"/>
      <c r="K97" s="15" t="s">
        <v>81</v>
      </c>
      <c r="L97" s="145"/>
      <c r="M97" s="137"/>
      <c r="N97" s="44"/>
    </row>
    <row r="98" spans="1:14" x14ac:dyDescent="0.25">
      <c r="A98" s="48">
        <v>73</v>
      </c>
      <c r="B98" s="17" t="s">
        <v>211</v>
      </c>
      <c r="C98" s="17" t="s">
        <v>212</v>
      </c>
      <c r="D98" s="64" t="s">
        <v>303</v>
      </c>
      <c r="E98" s="64" t="s">
        <v>304</v>
      </c>
      <c r="F98" s="19">
        <v>300</v>
      </c>
      <c r="G98" s="20">
        <f t="shared" si="21"/>
        <v>22.5</v>
      </c>
      <c r="H98" s="20"/>
      <c r="I98" s="20"/>
      <c r="J98" s="20">
        <f t="shared" si="37"/>
        <v>20.25</v>
      </c>
      <c r="K98" s="15">
        <f t="shared" ref="K98:K111" si="38">SUM(G98:J98)</f>
        <v>42.75</v>
      </c>
      <c r="L98" s="145">
        <f t="shared" ref="L98:L111" si="39">+F98+K98</f>
        <v>342.75</v>
      </c>
      <c r="M98" s="137">
        <f t="shared" si="25"/>
        <v>513</v>
      </c>
      <c r="N98" s="44">
        <f t="shared" si="26"/>
        <v>3600</v>
      </c>
    </row>
    <row r="99" spans="1:14" x14ac:dyDescent="0.25">
      <c r="A99" s="48">
        <v>74</v>
      </c>
      <c r="B99" s="17" t="s">
        <v>213</v>
      </c>
      <c r="C99" s="17" t="s">
        <v>214</v>
      </c>
      <c r="D99" s="64" t="s">
        <v>303</v>
      </c>
      <c r="E99" s="64" t="s">
        <v>304</v>
      </c>
      <c r="F99" s="19">
        <v>300</v>
      </c>
      <c r="G99" s="20">
        <f t="shared" si="21"/>
        <v>22.5</v>
      </c>
      <c r="H99" s="20">
        <f t="shared" ref="H99:H100" si="40">+F99*0.0675</f>
        <v>20.25</v>
      </c>
      <c r="I99" s="20"/>
      <c r="J99" s="20"/>
      <c r="K99" s="15">
        <f t="shared" si="38"/>
        <v>42.75</v>
      </c>
      <c r="L99" s="145">
        <f t="shared" si="39"/>
        <v>342.75</v>
      </c>
      <c r="M99" s="137">
        <f t="shared" si="25"/>
        <v>513</v>
      </c>
      <c r="N99" s="44">
        <f t="shared" si="26"/>
        <v>3600</v>
      </c>
    </row>
    <row r="100" spans="1:14" x14ac:dyDescent="0.25">
      <c r="A100" s="48">
        <v>75</v>
      </c>
      <c r="B100" s="17" t="s">
        <v>215</v>
      </c>
      <c r="C100" s="17" t="s">
        <v>216</v>
      </c>
      <c r="D100" s="64" t="s">
        <v>303</v>
      </c>
      <c r="E100" s="64" t="s">
        <v>304</v>
      </c>
      <c r="F100" s="19">
        <v>265</v>
      </c>
      <c r="G100" s="20">
        <f t="shared" ref="G100:G156" si="41">+F100*0.075</f>
        <v>19.875</v>
      </c>
      <c r="H100" s="20">
        <f t="shared" si="40"/>
        <v>17.887500000000003</v>
      </c>
      <c r="I100" s="20"/>
      <c r="J100" s="20"/>
      <c r="K100" s="15">
        <f t="shared" si="38"/>
        <v>37.762500000000003</v>
      </c>
      <c r="L100" s="145">
        <f t="shared" si="39"/>
        <v>302.76249999999999</v>
      </c>
      <c r="M100" s="137">
        <f t="shared" si="25"/>
        <v>453.15000000000003</v>
      </c>
      <c r="N100" s="44">
        <f t="shared" si="26"/>
        <v>3180</v>
      </c>
    </row>
    <row r="101" spans="1:14" x14ac:dyDescent="0.25">
      <c r="A101" s="48">
        <v>76</v>
      </c>
      <c r="B101" s="17" t="s">
        <v>217</v>
      </c>
      <c r="C101" s="17" t="s">
        <v>216</v>
      </c>
      <c r="D101" s="64" t="s">
        <v>303</v>
      </c>
      <c r="E101" s="64" t="s">
        <v>304</v>
      </c>
      <c r="F101" s="19">
        <v>265</v>
      </c>
      <c r="G101" s="20">
        <f t="shared" si="41"/>
        <v>19.875</v>
      </c>
      <c r="H101" s="20"/>
      <c r="I101" s="20"/>
      <c r="J101" s="20">
        <f t="shared" ref="J101:J110" si="42">+F101*0.0675</f>
        <v>17.887500000000003</v>
      </c>
      <c r="K101" s="15">
        <f t="shared" si="38"/>
        <v>37.762500000000003</v>
      </c>
      <c r="L101" s="145">
        <f t="shared" si="39"/>
        <v>302.76249999999999</v>
      </c>
      <c r="M101" s="137">
        <f t="shared" si="25"/>
        <v>453.15000000000003</v>
      </c>
      <c r="N101" s="44">
        <f t="shared" si="26"/>
        <v>3180</v>
      </c>
    </row>
    <row r="102" spans="1:14" x14ac:dyDescent="0.25">
      <c r="A102" s="48">
        <v>77</v>
      </c>
      <c r="B102" s="17" t="s">
        <v>218</v>
      </c>
      <c r="C102" s="17" t="s">
        <v>216</v>
      </c>
      <c r="D102" s="64" t="s">
        <v>303</v>
      </c>
      <c r="E102" s="64" t="s">
        <v>304</v>
      </c>
      <c r="F102" s="19">
        <v>265</v>
      </c>
      <c r="G102" s="20">
        <f t="shared" si="41"/>
        <v>19.875</v>
      </c>
      <c r="H102" s="20"/>
      <c r="I102" s="20"/>
      <c r="J102" s="20">
        <f t="shared" si="42"/>
        <v>17.887500000000003</v>
      </c>
      <c r="K102" s="15">
        <f t="shared" si="38"/>
        <v>37.762500000000003</v>
      </c>
      <c r="L102" s="145">
        <f t="shared" si="39"/>
        <v>302.76249999999999</v>
      </c>
      <c r="M102" s="137">
        <f t="shared" si="25"/>
        <v>453.15000000000003</v>
      </c>
      <c r="N102" s="44">
        <f t="shared" si="26"/>
        <v>3180</v>
      </c>
    </row>
    <row r="103" spans="1:14" x14ac:dyDescent="0.25">
      <c r="A103" s="48">
        <v>78</v>
      </c>
      <c r="B103" s="17" t="s">
        <v>219</v>
      </c>
      <c r="C103" s="17" t="s">
        <v>216</v>
      </c>
      <c r="D103" s="64" t="s">
        <v>303</v>
      </c>
      <c r="E103" s="64" t="s">
        <v>304</v>
      </c>
      <c r="F103" s="19">
        <v>265</v>
      </c>
      <c r="G103" s="20">
        <f t="shared" si="41"/>
        <v>19.875</v>
      </c>
      <c r="H103" s="20"/>
      <c r="I103" s="20"/>
      <c r="J103" s="20">
        <f t="shared" si="42"/>
        <v>17.887500000000003</v>
      </c>
      <c r="K103" s="15">
        <f t="shared" si="38"/>
        <v>37.762500000000003</v>
      </c>
      <c r="L103" s="145">
        <f t="shared" si="39"/>
        <v>302.76249999999999</v>
      </c>
      <c r="M103" s="137">
        <f t="shared" si="25"/>
        <v>453.15000000000003</v>
      </c>
      <c r="N103" s="44">
        <f t="shared" si="26"/>
        <v>3180</v>
      </c>
    </row>
    <row r="104" spans="1:14" x14ac:dyDescent="0.25">
      <c r="A104" s="48">
        <v>79</v>
      </c>
      <c r="B104" s="17" t="s">
        <v>220</v>
      </c>
      <c r="C104" s="17" t="s">
        <v>216</v>
      </c>
      <c r="D104" s="64" t="s">
        <v>303</v>
      </c>
      <c r="E104" s="64" t="s">
        <v>304</v>
      </c>
      <c r="F104" s="19">
        <v>265</v>
      </c>
      <c r="G104" s="20">
        <f t="shared" si="41"/>
        <v>19.875</v>
      </c>
      <c r="H104" s="20">
        <f t="shared" ref="H104" si="43">+F104*0.0675</f>
        <v>17.887500000000003</v>
      </c>
      <c r="I104" s="20"/>
      <c r="J104" s="20"/>
      <c r="K104" s="15">
        <f t="shared" si="38"/>
        <v>37.762500000000003</v>
      </c>
      <c r="L104" s="145">
        <f t="shared" si="39"/>
        <v>302.76249999999999</v>
      </c>
      <c r="M104" s="137">
        <f t="shared" ref="M104:M156" si="44">+K104*12</f>
        <v>453.15000000000003</v>
      </c>
      <c r="N104" s="44">
        <f t="shared" ref="N104:N156" si="45">+F104*12</f>
        <v>3180</v>
      </c>
    </row>
    <row r="105" spans="1:14" x14ac:dyDescent="0.25">
      <c r="A105" s="48">
        <v>80</v>
      </c>
      <c r="B105" s="17" t="s">
        <v>221</v>
      </c>
      <c r="C105" s="17" t="s">
        <v>222</v>
      </c>
      <c r="D105" s="64" t="s">
        <v>303</v>
      </c>
      <c r="E105" s="64" t="s">
        <v>304</v>
      </c>
      <c r="F105" s="19">
        <v>350</v>
      </c>
      <c r="G105" s="20">
        <f t="shared" si="41"/>
        <v>26.25</v>
      </c>
      <c r="H105" s="20"/>
      <c r="I105" s="20"/>
      <c r="J105" s="20">
        <f t="shared" si="42"/>
        <v>23.625</v>
      </c>
      <c r="K105" s="15">
        <f t="shared" si="38"/>
        <v>49.875</v>
      </c>
      <c r="L105" s="145">
        <f t="shared" si="39"/>
        <v>399.875</v>
      </c>
      <c r="M105" s="137">
        <f t="shared" si="44"/>
        <v>598.5</v>
      </c>
      <c r="N105" s="44">
        <f t="shared" si="45"/>
        <v>4200</v>
      </c>
    </row>
    <row r="106" spans="1:14" x14ac:dyDescent="0.25">
      <c r="A106" s="48">
        <v>81</v>
      </c>
      <c r="B106" s="17" t="s">
        <v>223</v>
      </c>
      <c r="C106" s="17" t="s">
        <v>133</v>
      </c>
      <c r="D106" s="64" t="s">
        <v>303</v>
      </c>
      <c r="E106" s="64" t="s">
        <v>304</v>
      </c>
      <c r="F106" s="19">
        <v>265</v>
      </c>
      <c r="G106" s="20">
        <f t="shared" si="41"/>
        <v>19.875</v>
      </c>
      <c r="H106" s="20"/>
      <c r="I106" s="20"/>
      <c r="J106" s="20">
        <f t="shared" si="42"/>
        <v>17.887500000000003</v>
      </c>
      <c r="K106" s="15">
        <f t="shared" si="38"/>
        <v>37.762500000000003</v>
      </c>
      <c r="L106" s="145">
        <f t="shared" si="39"/>
        <v>302.76249999999999</v>
      </c>
      <c r="M106" s="137">
        <f t="shared" si="44"/>
        <v>453.15000000000003</v>
      </c>
      <c r="N106" s="44">
        <f t="shared" si="45"/>
        <v>3180</v>
      </c>
    </row>
    <row r="107" spans="1:14" x14ac:dyDescent="0.25">
      <c r="A107" s="48">
        <v>82</v>
      </c>
      <c r="B107" s="17" t="s">
        <v>224</v>
      </c>
      <c r="C107" s="17" t="s">
        <v>225</v>
      </c>
      <c r="D107" s="64" t="s">
        <v>303</v>
      </c>
      <c r="E107" s="64" t="s">
        <v>304</v>
      </c>
      <c r="F107" s="19">
        <v>265</v>
      </c>
      <c r="G107" s="20">
        <f t="shared" si="41"/>
        <v>19.875</v>
      </c>
      <c r="H107" s="20"/>
      <c r="I107" s="20"/>
      <c r="J107" s="20">
        <f t="shared" si="42"/>
        <v>17.887500000000003</v>
      </c>
      <c r="K107" s="15">
        <f t="shared" si="38"/>
        <v>37.762500000000003</v>
      </c>
      <c r="L107" s="145">
        <f t="shared" si="39"/>
        <v>302.76249999999999</v>
      </c>
      <c r="M107" s="137">
        <f t="shared" si="44"/>
        <v>453.15000000000003</v>
      </c>
      <c r="N107" s="44">
        <f t="shared" si="45"/>
        <v>3180</v>
      </c>
    </row>
    <row r="108" spans="1:14" x14ac:dyDescent="0.25">
      <c r="A108" s="48">
        <v>83</v>
      </c>
      <c r="B108" s="17" t="s">
        <v>226</v>
      </c>
      <c r="C108" s="17" t="s">
        <v>225</v>
      </c>
      <c r="D108" s="64" t="s">
        <v>303</v>
      </c>
      <c r="E108" s="64" t="s">
        <v>304</v>
      </c>
      <c r="F108" s="19">
        <v>265</v>
      </c>
      <c r="G108" s="20">
        <f t="shared" si="41"/>
        <v>19.875</v>
      </c>
      <c r="H108" s="20"/>
      <c r="I108" s="20"/>
      <c r="J108" s="20">
        <f t="shared" si="42"/>
        <v>17.887500000000003</v>
      </c>
      <c r="K108" s="15">
        <f t="shared" si="38"/>
        <v>37.762500000000003</v>
      </c>
      <c r="L108" s="145">
        <f t="shared" si="39"/>
        <v>302.76249999999999</v>
      </c>
      <c r="M108" s="137">
        <f t="shared" si="44"/>
        <v>453.15000000000003</v>
      </c>
      <c r="N108" s="44">
        <f t="shared" si="45"/>
        <v>3180</v>
      </c>
    </row>
    <row r="109" spans="1:14" x14ac:dyDescent="0.25">
      <c r="A109" s="48">
        <v>84</v>
      </c>
      <c r="B109" s="17" t="s">
        <v>227</v>
      </c>
      <c r="C109" s="17" t="s">
        <v>225</v>
      </c>
      <c r="D109" s="64" t="s">
        <v>303</v>
      </c>
      <c r="E109" s="64" t="s">
        <v>304</v>
      </c>
      <c r="F109" s="19">
        <v>300</v>
      </c>
      <c r="G109" s="20">
        <f t="shared" si="41"/>
        <v>22.5</v>
      </c>
      <c r="H109" s="20"/>
      <c r="I109" s="20"/>
      <c r="J109" s="20">
        <f t="shared" si="42"/>
        <v>20.25</v>
      </c>
      <c r="K109" s="15">
        <f t="shared" si="38"/>
        <v>42.75</v>
      </c>
      <c r="L109" s="145">
        <f t="shared" si="39"/>
        <v>342.75</v>
      </c>
      <c r="M109" s="137">
        <f t="shared" si="44"/>
        <v>513</v>
      </c>
      <c r="N109" s="44">
        <f t="shared" si="45"/>
        <v>3600</v>
      </c>
    </row>
    <row r="110" spans="1:14" x14ac:dyDescent="0.25">
      <c r="A110" s="48">
        <v>85</v>
      </c>
      <c r="B110" s="17" t="s">
        <v>228</v>
      </c>
      <c r="C110" s="17" t="s">
        <v>229</v>
      </c>
      <c r="D110" s="64" t="s">
        <v>303</v>
      </c>
      <c r="E110" s="64" t="s">
        <v>304</v>
      </c>
      <c r="F110" s="19">
        <v>265</v>
      </c>
      <c r="G110" s="20">
        <f t="shared" si="41"/>
        <v>19.875</v>
      </c>
      <c r="H110" s="19"/>
      <c r="I110" s="19"/>
      <c r="J110" s="20">
        <f t="shared" si="42"/>
        <v>17.887500000000003</v>
      </c>
      <c r="K110" s="15">
        <f t="shared" si="38"/>
        <v>37.762500000000003</v>
      </c>
      <c r="L110" s="145">
        <f t="shared" si="39"/>
        <v>302.76249999999999</v>
      </c>
      <c r="M110" s="137">
        <f t="shared" si="44"/>
        <v>453.15000000000003</v>
      </c>
      <c r="N110" s="44">
        <f t="shared" si="45"/>
        <v>3180</v>
      </c>
    </row>
    <row r="111" spans="1:14" x14ac:dyDescent="0.25">
      <c r="A111" s="48">
        <v>86</v>
      </c>
      <c r="B111" s="17" t="s">
        <v>230</v>
      </c>
      <c r="C111" s="17" t="s">
        <v>231</v>
      </c>
      <c r="D111" s="64" t="s">
        <v>303</v>
      </c>
      <c r="E111" s="64" t="s">
        <v>304</v>
      </c>
      <c r="F111" s="19">
        <v>265</v>
      </c>
      <c r="G111" s="20">
        <f t="shared" si="41"/>
        <v>19.875</v>
      </c>
      <c r="H111" s="20">
        <f t="shared" ref="H111" si="46">+F111*0.0675</f>
        <v>17.887500000000003</v>
      </c>
      <c r="I111" s="19"/>
      <c r="J111" s="19"/>
      <c r="K111" s="15">
        <f t="shared" si="38"/>
        <v>37.762500000000003</v>
      </c>
      <c r="L111" s="145">
        <f t="shared" si="39"/>
        <v>302.76249999999999</v>
      </c>
      <c r="M111" s="137">
        <f t="shared" si="44"/>
        <v>453.15000000000003</v>
      </c>
      <c r="N111" s="44">
        <f t="shared" si="45"/>
        <v>3180</v>
      </c>
    </row>
    <row r="112" spans="1:14" ht="15.75" x14ac:dyDescent="0.25">
      <c r="A112" s="45"/>
      <c r="B112" s="14" t="s">
        <v>58</v>
      </c>
      <c r="C112" s="17"/>
      <c r="D112" s="2"/>
      <c r="E112" s="2"/>
      <c r="F112" s="19"/>
      <c r="G112" s="20"/>
      <c r="H112" s="20"/>
      <c r="I112" s="20"/>
      <c r="J112" s="20"/>
      <c r="K112" s="15" t="s">
        <v>81</v>
      </c>
      <c r="L112" s="145"/>
      <c r="M112" s="137"/>
      <c r="N112" s="44"/>
    </row>
    <row r="113" spans="1:14" x14ac:dyDescent="0.25">
      <c r="A113" s="45">
        <v>87</v>
      </c>
      <c r="B113" s="17" t="s">
        <v>232</v>
      </c>
      <c r="C113" s="17" t="s">
        <v>233</v>
      </c>
      <c r="D113" s="64" t="s">
        <v>303</v>
      </c>
      <c r="E113" s="64" t="s">
        <v>304</v>
      </c>
      <c r="F113" s="19">
        <v>300</v>
      </c>
      <c r="G113" s="20">
        <f t="shared" si="41"/>
        <v>22.5</v>
      </c>
      <c r="H113" s="20"/>
      <c r="I113" s="20"/>
      <c r="J113" s="20">
        <f t="shared" ref="J113:J115" si="47">+F113*0.0675</f>
        <v>20.25</v>
      </c>
      <c r="K113" s="15">
        <f t="shared" ref="K113:K119" si="48">SUM(G113:J113)</f>
        <v>42.75</v>
      </c>
      <c r="L113" s="145">
        <f t="shared" ref="L113:L119" si="49">+F113+K113</f>
        <v>342.75</v>
      </c>
      <c r="M113" s="137">
        <f t="shared" si="44"/>
        <v>513</v>
      </c>
      <c r="N113" s="44">
        <f t="shared" si="45"/>
        <v>3600</v>
      </c>
    </row>
    <row r="114" spans="1:14" x14ac:dyDescent="0.25">
      <c r="A114" s="45">
        <v>88</v>
      </c>
      <c r="B114" s="17" t="s">
        <v>234</v>
      </c>
      <c r="C114" s="17" t="s">
        <v>233</v>
      </c>
      <c r="D114" s="64" t="s">
        <v>303</v>
      </c>
      <c r="E114" s="64" t="s">
        <v>304</v>
      </c>
      <c r="F114" s="19">
        <v>300</v>
      </c>
      <c r="G114" s="20">
        <f t="shared" si="41"/>
        <v>22.5</v>
      </c>
      <c r="H114" s="20"/>
      <c r="I114" s="20"/>
      <c r="J114" s="20">
        <f t="shared" si="47"/>
        <v>20.25</v>
      </c>
      <c r="K114" s="15">
        <f t="shared" si="48"/>
        <v>42.75</v>
      </c>
      <c r="L114" s="145">
        <f t="shared" si="49"/>
        <v>342.75</v>
      </c>
      <c r="M114" s="137">
        <f t="shared" si="44"/>
        <v>513</v>
      </c>
      <c r="N114" s="44">
        <f t="shared" si="45"/>
        <v>3600</v>
      </c>
    </row>
    <row r="115" spans="1:14" x14ac:dyDescent="0.25">
      <c r="A115" s="45">
        <v>89</v>
      </c>
      <c r="B115" s="17" t="s">
        <v>235</v>
      </c>
      <c r="C115" s="17" t="s">
        <v>236</v>
      </c>
      <c r="D115" s="64" t="s">
        <v>303</v>
      </c>
      <c r="E115" s="64" t="s">
        <v>304</v>
      </c>
      <c r="F115" s="19">
        <v>300</v>
      </c>
      <c r="G115" s="20">
        <f t="shared" si="41"/>
        <v>22.5</v>
      </c>
      <c r="H115" s="20"/>
      <c r="I115" s="20"/>
      <c r="J115" s="20">
        <f t="shared" si="47"/>
        <v>20.25</v>
      </c>
      <c r="K115" s="15">
        <f t="shared" si="48"/>
        <v>42.75</v>
      </c>
      <c r="L115" s="145">
        <f t="shared" si="49"/>
        <v>342.75</v>
      </c>
      <c r="M115" s="137">
        <f t="shared" si="44"/>
        <v>513</v>
      </c>
      <c r="N115" s="44">
        <f t="shared" si="45"/>
        <v>3600</v>
      </c>
    </row>
    <row r="116" spans="1:14" x14ac:dyDescent="0.25">
      <c r="A116" s="45">
        <v>90</v>
      </c>
      <c r="B116" s="17" t="s">
        <v>237</v>
      </c>
      <c r="C116" s="17" t="s">
        <v>233</v>
      </c>
      <c r="D116" s="64" t="s">
        <v>303</v>
      </c>
      <c r="E116" s="64" t="s">
        <v>304</v>
      </c>
      <c r="F116" s="19">
        <v>265</v>
      </c>
      <c r="G116" s="20">
        <f t="shared" si="41"/>
        <v>19.875</v>
      </c>
      <c r="H116" s="20">
        <f t="shared" ref="H116:H118" si="50">+F116*0.0675</f>
        <v>17.887500000000003</v>
      </c>
      <c r="I116" s="20"/>
      <c r="J116" s="20"/>
      <c r="K116" s="15">
        <f t="shared" si="48"/>
        <v>37.762500000000003</v>
      </c>
      <c r="L116" s="145">
        <f t="shared" si="49"/>
        <v>302.76249999999999</v>
      </c>
      <c r="M116" s="137">
        <f t="shared" si="44"/>
        <v>453.15000000000003</v>
      </c>
      <c r="N116" s="44">
        <f t="shared" si="45"/>
        <v>3180</v>
      </c>
    </row>
    <row r="117" spans="1:14" x14ac:dyDescent="0.25">
      <c r="A117" s="45">
        <v>91</v>
      </c>
      <c r="B117" s="17" t="s">
        <v>238</v>
      </c>
      <c r="C117" s="17" t="s">
        <v>233</v>
      </c>
      <c r="D117" s="64" t="s">
        <v>303</v>
      </c>
      <c r="E117" s="64" t="s">
        <v>304</v>
      </c>
      <c r="F117" s="19">
        <v>265</v>
      </c>
      <c r="G117" s="20">
        <f t="shared" si="41"/>
        <v>19.875</v>
      </c>
      <c r="H117" s="20">
        <f t="shared" si="50"/>
        <v>17.887500000000003</v>
      </c>
      <c r="I117" s="20"/>
      <c r="J117" s="20"/>
      <c r="K117" s="15">
        <f t="shared" si="48"/>
        <v>37.762500000000003</v>
      </c>
      <c r="L117" s="145">
        <f t="shared" si="49"/>
        <v>302.76249999999999</v>
      </c>
      <c r="M117" s="137">
        <f t="shared" si="44"/>
        <v>453.15000000000003</v>
      </c>
      <c r="N117" s="44">
        <f t="shared" si="45"/>
        <v>3180</v>
      </c>
    </row>
    <row r="118" spans="1:14" x14ac:dyDescent="0.25">
      <c r="A118" s="45">
        <v>92</v>
      </c>
      <c r="B118" s="17" t="s">
        <v>239</v>
      </c>
      <c r="C118" s="17" t="s">
        <v>233</v>
      </c>
      <c r="D118" s="64" t="s">
        <v>303</v>
      </c>
      <c r="E118" s="64" t="s">
        <v>304</v>
      </c>
      <c r="F118" s="19">
        <v>265</v>
      </c>
      <c r="G118" s="20">
        <f t="shared" si="41"/>
        <v>19.875</v>
      </c>
      <c r="H118" s="20">
        <f t="shared" si="50"/>
        <v>17.887500000000003</v>
      </c>
      <c r="I118" s="20"/>
      <c r="J118" s="20"/>
      <c r="K118" s="15">
        <f t="shared" si="48"/>
        <v>37.762500000000003</v>
      </c>
      <c r="L118" s="145">
        <f t="shared" si="49"/>
        <v>302.76249999999999</v>
      </c>
      <c r="M118" s="137">
        <f t="shared" si="44"/>
        <v>453.15000000000003</v>
      </c>
      <c r="N118" s="44">
        <f t="shared" si="45"/>
        <v>3180</v>
      </c>
    </row>
    <row r="119" spans="1:14" x14ac:dyDescent="0.25">
      <c r="A119" s="45">
        <v>93</v>
      </c>
      <c r="B119" s="17" t="s">
        <v>240</v>
      </c>
      <c r="C119" s="17" t="s">
        <v>233</v>
      </c>
      <c r="D119" s="64" t="s">
        <v>303</v>
      </c>
      <c r="E119" s="64" t="s">
        <v>304</v>
      </c>
      <c r="F119" s="19">
        <v>265</v>
      </c>
      <c r="G119" s="20">
        <f t="shared" si="41"/>
        <v>19.875</v>
      </c>
      <c r="H119" s="20"/>
      <c r="I119" s="20"/>
      <c r="J119" s="20">
        <f t="shared" ref="J119:J152" si="51">+F119*0.0675</f>
        <v>17.887500000000003</v>
      </c>
      <c r="K119" s="15">
        <f t="shared" si="48"/>
        <v>37.762500000000003</v>
      </c>
      <c r="L119" s="145">
        <f t="shared" si="49"/>
        <v>302.76249999999999</v>
      </c>
      <c r="M119" s="137">
        <f t="shared" si="44"/>
        <v>453.15000000000003</v>
      </c>
      <c r="N119" s="44">
        <f t="shared" si="45"/>
        <v>3180</v>
      </c>
    </row>
    <row r="120" spans="1:14" ht="15.75" x14ac:dyDescent="0.25">
      <c r="A120" s="45"/>
      <c r="B120" s="14" t="s">
        <v>61</v>
      </c>
      <c r="C120" s="17"/>
      <c r="D120" s="2"/>
      <c r="E120" s="2"/>
      <c r="F120" s="19"/>
      <c r="G120" s="20"/>
      <c r="H120" s="20"/>
      <c r="I120" s="20"/>
      <c r="J120" s="20"/>
      <c r="K120" s="15" t="s">
        <v>81</v>
      </c>
      <c r="L120" s="145"/>
      <c r="M120" s="137"/>
      <c r="N120" s="44"/>
    </row>
    <row r="121" spans="1:14" x14ac:dyDescent="0.25">
      <c r="A121" s="45"/>
      <c r="B121" s="17">
        <v>94</v>
      </c>
      <c r="C121" s="17" t="s">
        <v>241</v>
      </c>
      <c r="D121" s="64" t="s">
        <v>303</v>
      </c>
      <c r="E121" s="64" t="s">
        <v>304</v>
      </c>
      <c r="F121" s="19">
        <v>280</v>
      </c>
      <c r="G121" s="20">
        <f t="shared" si="41"/>
        <v>21</v>
      </c>
      <c r="H121" s="20"/>
      <c r="I121" s="20"/>
      <c r="J121" s="20">
        <f t="shared" si="51"/>
        <v>18.900000000000002</v>
      </c>
      <c r="K121" s="15">
        <f>SUM(G121:J121)</f>
        <v>39.900000000000006</v>
      </c>
      <c r="L121" s="145">
        <f>+F121+K121</f>
        <v>319.89999999999998</v>
      </c>
      <c r="M121" s="137">
        <f t="shared" si="44"/>
        <v>478.80000000000007</v>
      </c>
      <c r="N121" s="44">
        <f t="shared" si="45"/>
        <v>3360</v>
      </c>
    </row>
    <row r="122" spans="1:14" ht="15.75" x14ac:dyDescent="0.25">
      <c r="A122" s="45"/>
      <c r="B122" s="14" t="s">
        <v>242</v>
      </c>
      <c r="C122" s="17"/>
      <c r="D122" s="2"/>
      <c r="E122" s="2"/>
      <c r="F122" s="19"/>
      <c r="G122" s="20"/>
      <c r="H122" s="20"/>
      <c r="I122" s="20"/>
      <c r="J122" s="20"/>
      <c r="K122" s="15" t="s">
        <v>81</v>
      </c>
      <c r="L122" s="145"/>
      <c r="M122" s="137"/>
      <c r="N122" s="44"/>
    </row>
    <row r="123" spans="1:14" x14ac:dyDescent="0.25">
      <c r="A123" s="45">
        <v>94</v>
      </c>
      <c r="B123" s="17" t="s">
        <v>243</v>
      </c>
      <c r="C123" s="17" t="s">
        <v>244</v>
      </c>
      <c r="D123" s="64" t="s">
        <v>303</v>
      </c>
      <c r="E123" s="64" t="s">
        <v>304</v>
      </c>
      <c r="F123" s="19">
        <v>265</v>
      </c>
      <c r="G123" s="20">
        <f t="shared" si="41"/>
        <v>19.875</v>
      </c>
      <c r="H123" s="20"/>
      <c r="I123" s="20"/>
      <c r="J123" s="20">
        <f t="shared" si="51"/>
        <v>17.887500000000003</v>
      </c>
      <c r="K123" s="15">
        <f>SUM(G123:J123)</f>
        <v>37.762500000000003</v>
      </c>
      <c r="L123" s="145">
        <f>+F123+K123</f>
        <v>302.76249999999999</v>
      </c>
      <c r="M123" s="137">
        <f t="shared" si="44"/>
        <v>453.15000000000003</v>
      </c>
      <c r="N123" s="44">
        <f t="shared" si="45"/>
        <v>3180</v>
      </c>
    </row>
    <row r="124" spans="1:14" x14ac:dyDescent="0.25">
      <c r="A124" s="48">
        <v>95</v>
      </c>
      <c r="B124" s="17" t="s">
        <v>245</v>
      </c>
      <c r="C124" s="17" t="s">
        <v>246</v>
      </c>
      <c r="D124" s="64" t="s">
        <v>303</v>
      </c>
      <c r="E124" s="64" t="s">
        <v>304</v>
      </c>
      <c r="F124" s="19">
        <v>265</v>
      </c>
      <c r="G124" s="20">
        <f t="shared" si="41"/>
        <v>19.875</v>
      </c>
      <c r="H124" s="20"/>
      <c r="I124" s="20"/>
      <c r="J124" s="20">
        <f t="shared" si="51"/>
        <v>17.887500000000003</v>
      </c>
      <c r="K124" s="15">
        <f>SUM(G124:J124)</f>
        <v>37.762500000000003</v>
      </c>
      <c r="L124" s="145">
        <f>+F124+K124</f>
        <v>302.76249999999999</v>
      </c>
      <c r="M124" s="137">
        <f t="shared" si="44"/>
        <v>453.15000000000003</v>
      </c>
      <c r="N124" s="44">
        <f t="shared" si="45"/>
        <v>3180</v>
      </c>
    </row>
    <row r="125" spans="1:14" ht="15.75" x14ac:dyDescent="0.25">
      <c r="A125" s="45"/>
      <c r="B125" s="14" t="s">
        <v>247</v>
      </c>
      <c r="C125" s="17"/>
      <c r="D125" s="2"/>
      <c r="E125" s="2"/>
      <c r="F125" s="19"/>
      <c r="G125" s="20"/>
      <c r="H125" s="20"/>
      <c r="I125" s="20"/>
      <c r="J125" s="20"/>
      <c r="K125" s="15" t="s">
        <v>81</v>
      </c>
      <c r="L125" s="145"/>
      <c r="M125" s="137"/>
      <c r="N125" s="44"/>
    </row>
    <row r="126" spans="1:14" x14ac:dyDescent="0.25">
      <c r="A126" s="45">
        <v>96</v>
      </c>
      <c r="B126" s="17" t="s">
        <v>248</v>
      </c>
      <c r="C126" s="17" t="s">
        <v>249</v>
      </c>
      <c r="D126" s="64" t="s">
        <v>303</v>
      </c>
      <c r="E126" s="64" t="s">
        <v>304</v>
      </c>
      <c r="F126" s="19">
        <v>265</v>
      </c>
      <c r="G126" s="20">
        <f t="shared" si="41"/>
        <v>19.875</v>
      </c>
      <c r="H126" s="20"/>
      <c r="I126" s="20"/>
      <c r="J126" s="20">
        <f t="shared" si="51"/>
        <v>17.887500000000003</v>
      </c>
      <c r="K126" s="15">
        <f>SUM(G126:J126)</f>
        <v>37.762500000000003</v>
      </c>
      <c r="L126" s="145">
        <f>+F126+K126</f>
        <v>302.76249999999999</v>
      </c>
      <c r="M126" s="137">
        <f t="shared" si="44"/>
        <v>453.15000000000003</v>
      </c>
      <c r="N126" s="44">
        <f t="shared" si="45"/>
        <v>3180</v>
      </c>
    </row>
    <row r="127" spans="1:14" x14ac:dyDescent="0.25">
      <c r="A127" s="45">
        <v>97</v>
      </c>
      <c r="B127" s="17" t="s">
        <v>250</v>
      </c>
      <c r="C127" s="17" t="s">
        <v>138</v>
      </c>
      <c r="D127" s="64" t="s">
        <v>303</v>
      </c>
      <c r="E127" s="64" t="s">
        <v>304</v>
      </c>
      <c r="F127" s="19">
        <v>265</v>
      </c>
      <c r="G127" s="20">
        <f t="shared" si="41"/>
        <v>19.875</v>
      </c>
      <c r="H127" s="20"/>
      <c r="I127" s="20"/>
      <c r="J127" s="20">
        <f t="shared" si="51"/>
        <v>17.887500000000003</v>
      </c>
      <c r="K127" s="15">
        <f>SUM(G127:J127)</f>
        <v>37.762500000000003</v>
      </c>
      <c r="L127" s="145">
        <f>+F127+K127</f>
        <v>302.76249999999999</v>
      </c>
      <c r="M127" s="137">
        <f t="shared" si="44"/>
        <v>453.15000000000003</v>
      </c>
      <c r="N127" s="44">
        <f t="shared" si="45"/>
        <v>3180</v>
      </c>
    </row>
    <row r="128" spans="1:14" x14ac:dyDescent="0.25">
      <c r="A128" s="45">
        <v>98</v>
      </c>
      <c r="B128" s="17" t="s">
        <v>251</v>
      </c>
      <c r="C128" s="17" t="s">
        <v>249</v>
      </c>
      <c r="D128" s="64" t="s">
        <v>303</v>
      </c>
      <c r="E128" s="64" t="s">
        <v>304</v>
      </c>
      <c r="F128" s="19">
        <v>265</v>
      </c>
      <c r="G128" s="20">
        <f t="shared" si="41"/>
        <v>19.875</v>
      </c>
      <c r="H128" s="20"/>
      <c r="I128" s="20"/>
      <c r="J128" s="20">
        <f t="shared" si="51"/>
        <v>17.887500000000003</v>
      </c>
      <c r="K128" s="15">
        <f>SUM(G128:J128)</f>
        <v>37.762500000000003</v>
      </c>
      <c r="L128" s="145">
        <f>+F128+K128</f>
        <v>302.76249999999999</v>
      </c>
      <c r="M128" s="137">
        <f t="shared" si="44"/>
        <v>453.15000000000003</v>
      </c>
      <c r="N128" s="44">
        <f t="shared" si="45"/>
        <v>3180</v>
      </c>
    </row>
    <row r="129" spans="1:14" x14ac:dyDescent="0.25">
      <c r="A129" s="45">
        <v>99</v>
      </c>
      <c r="B129" s="17" t="s">
        <v>252</v>
      </c>
      <c r="C129" s="17" t="s">
        <v>253</v>
      </c>
      <c r="D129" s="64" t="s">
        <v>303</v>
      </c>
      <c r="E129" s="64" t="s">
        <v>304</v>
      </c>
      <c r="F129" s="19">
        <v>265</v>
      </c>
      <c r="G129" s="20">
        <f t="shared" si="41"/>
        <v>19.875</v>
      </c>
      <c r="H129" s="20"/>
      <c r="I129" s="20"/>
      <c r="J129" s="20">
        <f t="shared" si="51"/>
        <v>17.887500000000003</v>
      </c>
      <c r="K129" s="15">
        <f>SUM(G129:J129)</f>
        <v>37.762500000000003</v>
      </c>
      <c r="L129" s="145">
        <f>+F129+K129</f>
        <v>302.76249999999999</v>
      </c>
      <c r="M129" s="137">
        <f t="shared" si="44"/>
        <v>453.15000000000003</v>
      </c>
      <c r="N129" s="44">
        <f t="shared" si="45"/>
        <v>3180</v>
      </c>
    </row>
    <row r="130" spans="1:14" ht="15.75" customHeight="1" x14ac:dyDescent="0.25">
      <c r="A130" s="45"/>
      <c r="B130" s="22" t="s">
        <v>295</v>
      </c>
      <c r="C130" s="17"/>
      <c r="D130" s="2"/>
      <c r="E130" s="2"/>
      <c r="F130" s="19"/>
      <c r="G130" s="20"/>
      <c r="H130" s="20"/>
      <c r="I130" s="20"/>
      <c r="J130" s="19"/>
      <c r="K130" s="15" t="s">
        <v>81</v>
      </c>
      <c r="L130" s="145"/>
      <c r="M130" s="137"/>
      <c r="N130" s="44"/>
    </row>
    <row r="131" spans="1:14" x14ac:dyDescent="0.25">
      <c r="A131" s="45">
        <v>100</v>
      </c>
      <c r="B131" s="17" t="s">
        <v>254</v>
      </c>
      <c r="C131" s="17" t="s">
        <v>255</v>
      </c>
      <c r="D131" s="64" t="s">
        <v>303</v>
      </c>
      <c r="E131" s="64" t="s">
        <v>304</v>
      </c>
      <c r="F131" s="19">
        <v>265</v>
      </c>
      <c r="G131" s="20">
        <f t="shared" si="41"/>
        <v>19.875</v>
      </c>
      <c r="H131" s="20"/>
      <c r="I131" s="20"/>
      <c r="J131" s="20">
        <f t="shared" si="51"/>
        <v>17.887500000000003</v>
      </c>
      <c r="K131" s="15">
        <f t="shared" ref="K131:K153" si="52">SUM(G131:J131)</f>
        <v>37.762500000000003</v>
      </c>
      <c r="L131" s="145">
        <f t="shared" ref="L131:L153" si="53">+F131+K131</f>
        <v>302.76249999999999</v>
      </c>
      <c r="M131" s="137">
        <f t="shared" si="44"/>
        <v>453.15000000000003</v>
      </c>
      <c r="N131" s="44">
        <f t="shared" si="45"/>
        <v>3180</v>
      </c>
    </row>
    <row r="132" spans="1:14" x14ac:dyDescent="0.25">
      <c r="A132" s="45">
        <v>101</v>
      </c>
      <c r="B132" s="17" t="s">
        <v>256</v>
      </c>
      <c r="C132" s="17" t="s">
        <v>255</v>
      </c>
      <c r="D132" s="64" t="s">
        <v>303</v>
      </c>
      <c r="E132" s="64" t="s">
        <v>304</v>
      </c>
      <c r="F132" s="19">
        <v>265</v>
      </c>
      <c r="G132" s="20">
        <f t="shared" si="41"/>
        <v>19.875</v>
      </c>
      <c r="H132" s="20"/>
      <c r="I132" s="20"/>
      <c r="J132" s="20">
        <f t="shared" si="51"/>
        <v>17.887500000000003</v>
      </c>
      <c r="K132" s="15">
        <f t="shared" si="52"/>
        <v>37.762500000000003</v>
      </c>
      <c r="L132" s="145">
        <f t="shared" si="53"/>
        <v>302.76249999999999</v>
      </c>
      <c r="M132" s="137">
        <f t="shared" si="44"/>
        <v>453.15000000000003</v>
      </c>
      <c r="N132" s="44">
        <f t="shared" si="45"/>
        <v>3180</v>
      </c>
    </row>
    <row r="133" spans="1:14" x14ac:dyDescent="0.25">
      <c r="A133" s="45">
        <v>102</v>
      </c>
      <c r="B133" s="17" t="s">
        <v>257</v>
      </c>
      <c r="C133" s="17" t="s">
        <v>246</v>
      </c>
      <c r="D133" s="64" t="s">
        <v>303</v>
      </c>
      <c r="E133" s="64" t="s">
        <v>304</v>
      </c>
      <c r="F133" s="19">
        <v>265</v>
      </c>
      <c r="G133" s="20">
        <f t="shared" si="41"/>
        <v>19.875</v>
      </c>
      <c r="H133" s="19"/>
      <c r="I133" s="19"/>
      <c r="J133" s="20">
        <f t="shared" si="51"/>
        <v>17.887500000000003</v>
      </c>
      <c r="K133" s="15">
        <f t="shared" si="52"/>
        <v>37.762500000000003</v>
      </c>
      <c r="L133" s="145">
        <f t="shared" si="53"/>
        <v>302.76249999999999</v>
      </c>
      <c r="M133" s="137">
        <f t="shared" si="44"/>
        <v>453.15000000000003</v>
      </c>
      <c r="N133" s="44">
        <f t="shared" si="45"/>
        <v>3180</v>
      </c>
    </row>
    <row r="134" spans="1:14" x14ac:dyDescent="0.25">
      <c r="A134" s="45">
        <v>103</v>
      </c>
      <c r="B134" s="17" t="s">
        <v>258</v>
      </c>
      <c r="C134" s="17" t="s">
        <v>255</v>
      </c>
      <c r="D134" s="64" t="s">
        <v>303</v>
      </c>
      <c r="E134" s="64" t="s">
        <v>304</v>
      </c>
      <c r="F134" s="19">
        <v>265</v>
      </c>
      <c r="G134" s="20">
        <f t="shared" si="41"/>
        <v>19.875</v>
      </c>
      <c r="H134" s="20"/>
      <c r="I134" s="20"/>
      <c r="J134" s="20">
        <f t="shared" si="51"/>
        <v>17.887500000000003</v>
      </c>
      <c r="K134" s="15">
        <f t="shared" si="52"/>
        <v>37.762500000000003</v>
      </c>
      <c r="L134" s="145">
        <f t="shared" si="53"/>
        <v>302.76249999999999</v>
      </c>
      <c r="M134" s="137">
        <f t="shared" si="44"/>
        <v>453.15000000000003</v>
      </c>
      <c r="N134" s="44">
        <f t="shared" si="45"/>
        <v>3180</v>
      </c>
    </row>
    <row r="135" spans="1:14" x14ac:dyDescent="0.25">
      <c r="A135" s="45">
        <v>104</v>
      </c>
      <c r="B135" s="17" t="s">
        <v>259</v>
      </c>
      <c r="C135" s="17" t="s">
        <v>255</v>
      </c>
      <c r="D135" s="64" t="s">
        <v>303</v>
      </c>
      <c r="E135" s="64" t="s">
        <v>304</v>
      </c>
      <c r="F135" s="19">
        <v>265</v>
      </c>
      <c r="G135" s="20">
        <f t="shared" si="41"/>
        <v>19.875</v>
      </c>
      <c r="H135" s="20"/>
      <c r="I135" s="20"/>
      <c r="J135" s="20">
        <f t="shared" si="51"/>
        <v>17.887500000000003</v>
      </c>
      <c r="K135" s="15">
        <f t="shared" si="52"/>
        <v>37.762500000000003</v>
      </c>
      <c r="L135" s="145">
        <f t="shared" si="53"/>
        <v>302.76249999999999</v>
      </c>
      <c r="M135" s="137">
        <f t="shared" si="44"/>
        <v>453.15000000000003</v>
      </c>
      <c r="N135" s="44">
        <f t="shared" si="45"/>
        <v>3180</v>
      </c>
    </row>
    <row r="136" spans="1:14" x14ac:dyDescent="0.25">
      <c r="A136" s="45">
        <v>105</v>
      </c>
      <c r="B136" s="17" t="s">
        <v>260</v>
      </c>
      <c r="C136" s="17" t="s">
        <v>255</v>
      </c>
      <c r="D136" s="64" t="s">
        <v>303</v>
      </c>
      <c r="E136" s="64" t="s">
        <v>304</v>
      </c>
      <c r="F136" s="19">
        <v>265</v>
      </c>
      <c r="G136" s="20">
        <f t="shared" si="41"/>
        <v>19.875</v>
      </c>
      <c r="H136" s="20">
        <f t="shared" ref="H136" si="54">+F136*0.0675</f>
        <v>17.887500000000003</v>
      </c>
      <c r="I136" s="20"/>
      <c r="J136" s="20"/>
      <c r="K136" s="15">
        <f t="shared" si="52"/>
        <v>37.762500000000003</v>
      </c>
      <c r="L136" s="145">
        <f t="shared" si="53"/>
        <v>302.76249999999999</v>
      </c>
      <c r="M136" s="137">
        <f t="shared" si="44"/>
        <v>453.15000000000003</v>
      </c>
      <c r="N136" s="44">
        <f t="shared" si="45"/>
        <v>3180</v>
      </c>
    </row>
    <row r="137" spans="1:14" x14ac:dyDescent="0.25">
      <c r="A137" s="45">
        <v>106</v>
      </c>
      <c r="B137" s="17" t="s">
        <v>261</v>
      </c>
      <c r="C137" s="17" t="s">
        <v>255</v>
      </c>
      <c r="D137" s="64" t="s">
        <v>303</v>
      </c>
      <c r="E137" s="64" t="s">
        <v>304</v>
      </c>
      <c r="F137" s="19">
        <v>265</v>
      </c>
      <c r="G137" s="20">
        <f t="shared" si="41"/>
        <v>19.875</v>
      </c>
      <c r="H137" s="20"/>
      <c r="I137" s="20"/>
      <c r="J137" s="20">
        <f t="shared" si="51"/>
        <v>17.887500000000003</v>
      </c>
      <c r="K137" s="15">
        <f t="shared" si="52"/>
        <v>37.762500000000003</v>
      </c>
      <c r="L137" s="145">
        <f t="shared" si="53"/>
        <v>302.76249999999999</v>
      </c>
      <c r="M137" s="137">
        <f t="shared" si="44"/>
        <v>453.15000000000003</v>
      </c>
      <c r="N137" s="44">
        <f t="shared" si="45"/>
        <v>3180</v>
      </c>
    </row>
    <row r="138" spans="1:14" x14ac:dyDescent="0.25">
      <c r="A138" s="45">
        <v>107</v>
      </c>
      <c r="B138" s="17" t="s">
        <v>262</v>
      </c>
      <c r="C138" s="17" t="s">
        <v>255</v>
      </c>
      <c r="D138" s="64" t="s">
        <v>303</v>
      </c>
      <c r="E138" s="64" t="s">
        <v>304</v>
      </c>
      <c r="F138" s="19">
        <v>265</v>
      </c>
      <c r="G138" s="20">
        <f t="shared" si="41"/>
        <v>19.875</v>
      </c>
      <c r="H138" s="20"/>
      <c r="I138" s="20"/>
      <c r="J138" s="20">
        <f t="shared" ref="J138" si="55">F138*0.0625</f>
        <v>16.5625</v>
      </c>
      <c r="K138" s="15">
        <f t="shared" si="52"/>
        <v>36.4375</v>
      </c>
      <c r="L138" s="145">
        <f t="shared" si="53"/>
        <v>301.4375</v>
      </c>
      <c r="M138" s="137">
        <f t="shared" si="44"/>
        <v>437.25</v>
      </c>
      <c r="N138" s="44">
        <f t="shared" si="45"/>
        <v>3180</v>
      </c>
    </row>
    <row r="139" spans="1:14" x14ac:dyDescent="0.25">
      <c r="A139" s="45">
        <v>108</v>
      </c>
      <c r="B139" s="17" t="s">
        <v>263</v>
      </c>
      <c r="C139" s="17" t="s">
        <v>255</v>
      </c>
      <c r="D139" s="64" t="s">
        <v>303</v>
      </c>
      <c r="E139" s="64" t="s">
        <v>304</v>
      </c>
      <c r="F139" s="19">
        <v>265</v>
      </c>
      <c r="G139" s="20">
        <f t="shared" si="41"/>
        <v>19.875</v>
      </c>
      <c r="H139" s="20"/>
      <c r="I139" s="20"/>
      <c r="J139" s="20">
        <f t="shared" si="51"/>
        <v>17.887500000000003</v>
      </c>
      <c r="K139" s="15">
        <f t="shared" si="52"/>
        <v>37.762500000000003</v>
      </c>
      <c r="L139" s="145">
        <f t="shared" si="53"/>
        <v>302.76249999999999</v>
      </c>
      <c r="M139" s="137">
        <f t="shared" si="44"/>
        <v>453.15000000000003</v>
      </c>
      <c r="N139" s="44">
        <f t="shared" si="45"/>
        <v>3180</v>
      </c>
    </row>
    <row r="140" spans="1:14" x14ac:dyDescent="0.25">
      <c r="A140" s="45">
        <v>109</v>
      </c>
      <c r="B140" s="17" t="s">
        <v>264</v>
      </c>
      <c r="C140" s="17" t="s">
        <v>255</v>
      </c>
      <c r="D140" s="64" t="s">
        <v>303</v>
      </c>
      <c r="E140" s="64" t="s">
        <v>304</v>
      </c>
      <c r="F140" s="19">
        <v>265</v>
      </c>
      <c r="G140" s="20">
        <f t="shared" si="41"/>
        <v>19.875</v>
      </c>
      <c r="H140" s="20"/>
      <c r="I140" s="20"/>
      <c r="J140" s="20">
        <f t="shared" si="51"/>
        <v>17.887500000000003</v>
      </c>
      <c r="K140" s="15">
        <f t="shared" si="52"/>
        <v>37.762500000000003</v>
      </c>
      <c r="L140" s="145">
        <f t="shared" si="53"/>
        <v>302.76249999999999</v>
      </c>
      <c r="M140" s="137">
        <f t="shared" si="44"/>
        <v>453.15000000000003</v>
      </c>
      <c r="N140" s="44">
        <f t="shared" si="45"/>
        <v>3180</v>
      </c>
    </row>
    <row r="141" spans="1:14" x14ac:dyDescent="0.25">
      <c r="A141" s="45">
        <v>110</v>
      </c>
      <c r="B141" s="17" t="s">
        <v>265</v>
      </c>
      <c r="C141" s="17" t="s">
        <v>255</v>
      </c>
      <c r="D141" s="64" t="s">
        <v>303</v>
      </c>
      <c r="E141" s="64" t="s">
        <v>304</v>
      </c>
      <c r="F141" s="19">
        <v>265</v>
      </c>
      <c r="G141" s="20">
        <f t="shared" si="41"/>
        <v>19.875</v>
      </c>
      <c r="H141" s="20"/>
      <c r="I141" s="20"/>
      <c r="J141" s="20">
        <f t="shared" si="51"/>
        <v>17.887500000000003</v>
      </c>
      <c r="K141" s="15">
        <f t="shared" si="52"/>
        <v>37.762500000000003</v>
      </c>
      <c r="L141" s="145">
        <f t="shared" si="53"/>
        <v>302.76249999999999</v>
      </c>
      <c r="M141" s="137">
        <f t="shared" si="44"/>
        <v>453.15000000000003</v>
      </c>
      <c r="N141" s="44">
        <f t="shared" si="45"/>
        <v>3180</v>
      </c>
    </row>
    <row r="142" spans="1:14" x14ac:dyDescent="0.25">
      <c r="A142" s="45">
        <v>111</v>
      </c>
      <c r="B142" s="17" t="s">
        <v>266</v>
      </c>
      <c r="C142" s="17" t="s">
        <v>255</v>
      </c>
      <c r="D142" s="64" t="s">
        <v>303</v>
      </c>
      <c r="E142" s="64" t="s">
        <v>304</v>
      </c>
      <c r="F142" s="19">
        <v>265</v>
      </c>
      <c r="G142" s="20">
        <f t="shared" si="41"/>
        <v>19.875</v>
      </c>
      <c r="H142" s="20"/>
      <c r="I142" s="20"/>
      <c r="J142" s="20">
        <f t="shared" si="51"/>
        <v>17.887500000000003</v>
      </c>
      <c r="K142" s="15">
        <f t="shared" si="52"/>
        <v>37.762500000000003</v>
      </c>
      <c r="L142" s="145">
        <f t="shared" si="53"/>
        <v>302.76249999999999</v>
      </c>
      <c r="M142" s="137">
        <f t="shared" si="44"/>
        <v>453.15000000000003</v>
      </c>
      <c r="N142" s="44">
        <f t="shared" si="45"/>
        <v>3180</v>
      </c>
    </row>
    <row r="143" spans="1:14" x14ac:dyDescent="0.25">
      <c r="A143" s="45">
        <v>112</v>
      </c>
      <c r="B143" s="17" t="s">
        <v>267</v>
      </c>
      <c r="C143" s="17" t="s">
        <v>255</v>
      </c>
      <c r="D143" s="64" t="s">
        <v>303</v>
      </c>
      <c r="E143" s="64" t="s">
        <v>304</v>
      </c>
      <c r="F143" s="19">
        <v>265</v>
      </c>
      <c r="G143" s="20">
        <f t="shared" si="41"/>
        <v>19.875</v>
      </c>
      <c r="H143" s="20"/>
      <c r="I143" s="20"/>
      <c r="J143" s="20">
        <f t="shared" si="51"/>
        <v>17.887500000000003</v>
      </c>
      <c r="K143" s="15">
        <f t="shared" si="52"/>
        <v>37.762500000000003</v>
      </c>
      <c r="L143" s="145">
        <f t="shared" si="53"/>
        <v>302.76249999999999</v>
      </c>
      <c r="M143" s="137">
        <f t="shared" si="44"/>
        <v>453.15000000000003</v>
      </c>
      <c r="N143" s="44">
        <f t="shared" si="45"/>
        <v>3180</v>
      </c>
    </row>
    <row r="144" spans="1:14" x14ac:dyDescent="0.25">
      <c r="A144" s="45">
        <v>113</v>
      </c>
      <c r="B144" s="17" t="s">
        <v>268</v>
      </c>
      <c r="C144" s="17" t="s">
        <v>255</v>
      </c>
      <c r="D144" s="64" t="s">
        <v>303</v>
      </c>
      <c r="E144" s="64" t="s">
        <v>304</v>
      </c>
      <c r="F144" s="19">
        <v>265</v>
      </c>
      <c r="G144" s="20">
        <f t="shared" si="41"/>
        <v>19.875</v>
      </c>
      <c r="H144" s="20"/>
      <c r="I144" s="20"/>
      <c r="J144" s="20">
        <f t="shared" si="51"/>
        <v>17.887500000000003</v>
      </c>
      <c r="K144" s="15">
        <f t="shared" si="52"/>
        <v>37.762500000000003</v>
      </c>
      <c r="L144" s="145">
        <f t="shared" si="53"/>
        <v>302.76249999999999</v>
      </c>
      <c r="M144" s="137">
        <f t="shared" si="44"/>
        <v>453.15000000000003</v>
      </c>
      <c r="N144" s="44">
        <f t="shared" si="45"/>
        <v>3180</v>
      </c>
    </row>
    <row r="145" spans="1:14" x14ac:dyDescent="0.25">
      <c r="A145" s="45">
        <v>114</v>
      </c>
      <c r="B145" s="17" t="s">
        <v>269</v>
      </c>
      <c r="C145" s="17" t="s">
        <v>255</v>
      </c>
      <c r="D145" s="64" t="s">
        <v>303</v>
      </c>
      <c r="E145" s="64" t="s">
        <v>304</v>
      </c>
      <c r="F145" s="19">
        <v>300</v>
      </c>
      <c r="G145" s="20">
        <f t="shared" si="41"/>
        <v>22.5</v>
      </c>
      <c r="H145" s="20"/>
      <c r="I145" s="20"/>
      <c r="J145" s="20">
        <f t="shared" si="51"/>
        <v>20.25</v>
      </c>
      <c r="K145" s="15">
        <f t="shared" si="52"/>
        <v>42.75</v>
      </c>
      <c r="L145" s="145">
        <f t="shared" si="53"/>
        <v>342.75</v>
      </c>
      <c r="M145" s="137">
        <f t="shared" si="44"/>
        <v>513</v>
      </c>
      <c r="N145" s="44">
        <f t="shared" si="45"/>
        <v>3600</v>
      </c>
    </row>
    <row r="146" spans="1:14" x14ac:dyDescent="0.25">
      <c r="A146" s="45">
        <v>115</v>
      </c>
      <c r="B146" s="17" t="s">
        <v>270</v>
      </c>
      <c r="C146" s="17" t="s">
        <v>255</v>
      </c>
      <c r="D146" s="64" t="s">
        <v>303</v>
      </c>
      <c r="E146" s="64" t="s">
        <v>304</v>
      </c>
      <c r="F146" s="19">
        <v>265</v>
      </c>
      <c r="G146" s="20">
        <f t="shared" si="41"/>
        <v>19.875</v>
      </c>
      <c r="H146" s="20"/>
      <c r="I146" s="20"/>
      <c r="J146" s="20">
        <f t="shared" si="51"/>
        <v>17.887500000000003</v>
      </c>
      <c r="K146" s="15">
        <f t="shared" si="52"/>
        <v>37.762500000000003</v>
      </c>
      <c r="L146" s="145">
        <f t="shared" si="53"/>
        <v>302.76249999999999</v>
      </c>
      <c r="M146" s="137">
        <f t="shared" si="44"/>
        <v>453.15000000000003</v>
      </c>
      <c r="N146" s="44">
        <f t="shared" si="45"/>
        <v>3180</v>
      </c>
    </row>
    <row r="147" spans="1:14" x14ac:dyDescent="0.25">
      <c r="A147" s="45">
        <v>116</v>
      </c>
      <c r="B147" s="17" t="s">
        <v>271</v>
      </c>
      <c r="C147" s="17" t="s">
        <v>255</v>
      </c>
      <c r="D147" s="64" t="s">
        <v>303</v>
      </c>
      <c r="E147" s="64" t="s">
        <v>304</v>
      </c>
      <c r="F147" s="19">
        <v>265</v>
      </c>
      <c r="G147" s="20">
        <f t="shared" si="41"/>
        <v>19.875</v>
      </c>
      <c r="H147" s="20"/>
      <c r="I147" s="20"/>
      <c r="J147" s="20">
        <f t="shared" si="51"/>
        <v>17.887500000000003</v>
      </c>
      <c r="K147" s="15">
        <f t="shared" si="52"/>
        <v>37.762500000000003</v>
      </c>
      <c r="L147" s="145">
        <f t="shared" si="53"/>
        <v>302.76249999999999</v>
      </c>
      <c r="M147" s="137">
        <f t="shared" si="44"/>
        <v>453.15000000000003</v>
      </c>
      <c r="N147" s="44">
        <f t="shared" si="45"/>
        <v>3180</v>
      </c>
    </row>
    <row r="148" spans="1:14" x14ac:dyDescent="0.25">
      <c r="A148" s="45">
        <v>117</v>
      </c>
      <c r="B148" s="17" t="s">
        <v>272</v>
      </c>
      <c r="C148" s="17" t="s">
        <v>255</v>
      </c>
      <c r="D148" s="64" t="s">
        <v>303</v>
      </c>
      <c r="E148" s="64" t="s">
        <v>304</v>
      </c>
      <c r="F148" s="19">
        <v>265</v>
      </c>
      <c r="G148" s="20">
        <f t="shared" si="41"/>
        <v>19.875</v>
      </c>
      <c r="H148" s="20"/>
      <c r="I148" s="20"/>
      <c r="J148" s="20">
        <f t="shared" si="51"/>
        <v>17.887500000000003</v>
      </c>
      <c r="K148" s="15">
        <f t="shared" si="52"/>
        <v>37.762500000000003</v>
      </c>
      <c r="L148" s="145">
        <f t="shared" si="53"/>
        <v>302.76249999999999</v>
      </c>
      <c r="M148" s="137">
        <f t="shared" si="44"/>
        <v>453.15000000000003</v>
      </c>
      <c r="N148" s="44">
        <f t="shared" si="45"/>
        <v>3180</v>
      </c>
    </row>
    <row r="149" spans="1:14" x14ac:dyDescent="0.25">
      <c r="A149" s="45">
        <v>118</v>
      </c>
      <c r="B149" s="17" t="s">
        <v>273</v>
      </c>
      <c r="C149" s="17" t="s">
        <v>255</v>
      </c>
      <c r="D149" s="64" t="s">
        <v>303</v>
      </c>
      <c r="E149" s="64" t="s">
        <v>304</v>
      </c>
      <c r="F149" s="19">
        <v>265</v>
      </c>
      <c r="G149" s="20">
        <f t="shared" si="41"/>
        <v>19.875</v>
      </c>
      <c r="H149" s="20"/>
      <c r="I149" s="20"/>
      <c r="J149" s="20">
        <f t="shared" si="51"/>
        <v>17.887500000000003</v>
      </c>
      <c r="K149" s="15">
        <f t="shared" si="52"/>
        <v>37.762500000000003</v>
      </c>
      <c r="L149" s="145">
        <f t="shared" si="53"/>
        <v>302.76249999999999</v>
      </c>
      <c r="M149" s="137">
        <f t="shared" si="44"/>
        <v>453.15000000000003</v>
      </c>
      <c r="N149" s="44">
        <f t="shared" si="45"/>
        <v>3180</v>
      </c>
    </row>
    <row r="150" spans="1:14" x14ac:dyDescent="0.25">
      <c r="A150" s="45">
        <v>119</v>
      </c>
      <c r="B150" s="17" t="s">
        <v>274</v>
      </c>
      <c r="C150" s="17" t="s">
        <v>255</v>
      </c>
      <c r="D150" s="64" t="s">
        <v>303</v>
      </c>
      <c r="E150" s="64" t="s">
        <v>304</v>
      </c>
      <c r="F150" s="19">
        <v>265</v>
      </c>
      <c r="G150" s="20">
        <f t="shared" si="41"/>
        <v>19.875</v>
      </c>
      <c r="H150" s="20"/>
      <c r="I150" s="20"/>
      <c r="J150" s="20">
        <f t="shared" si="51"/>
        <v>17.887500000000003</v>
      </c>
      <c r="K150" s="15">
        <f t="shared" si="52"/>
        <v>37.762500000000003</v>
      </c>
      <c r="L150" s="145">
        <f t="shared" si="53"/>
        <v>302.76249999999999</v>
      </c>
      <c r="M150" s="137">
        <f t="shared" si="44"/>
        <v>453.15000000000003</v>
      </c>
      <c r="N150" s="44">
        <f t="shared" si="45"/>
        <v>3180</v>
      </c>
    </row>
    <row r="151" spans="1:14" x14ac:dyDescent="0.25">
      <c r="A151" s="45">
        <v>120</v>
      </c>
      <c r="B151" s="17" t="s">
        <v>275</v>
      </c>
      <c r="C151" s="17" t="s">
        <v>255</v>
      </c>
      <c r="D151" s="64" t="s">
        <v>303</v>
      </c>
      <c r="E151" s="64" t="s">
        <v>304</v>
      </c>
      <c r="F151" s="19">
        <v>265</v>
      </c>
      <c r="G151" s="20">
        <f t="shared" si="41"/>
        <v>19.875</v>
      </c>
      <c r="H151" s="20"/>
      <c r="I151" s="20"/>
      <c r="J151" s="20">
        <f t="shared" si="51"/>
        <v>17.887500000000003</v>
      </c>
      <c r="K151" s="15">
        <f t="shared" si="52"/>
        <v>37.762500000000003</v>
      </c>
      <c r="L151" s="145">
        <f t="shared" si="53"/>
        <v>302.76249999999999</v>
      </c>
      <c r="M151" s="137">
        <f t="shared" si="44"/>
        <v>453.15000000000003</v>
      </c>
      <c r="N151" s="44">
        <f t="shared" si="45"/>
        <v>3180</v>
      </c>
    </row>
    <row r="152" spans="1:14" x14ac:dyDescent="0.25">
      <c r="A152" s="45">
        <v>121</v>
      </c>
      <c r="B152" s="17" t="s">
        <v>276</v>
      </c>
      <c r="C152" s="17" t="s">
        <v>255</v>
      </c>
      <c r="D152" s="64" t="s">
        <v>303</v>
      </c>
      <c r="E152" s="64" t="s">
        <v>304</v>
      </c>
      <c r="F152" s="19">
        <v>265</v>
      </c>
      <c r="G152" s="20">
        <f t="shared" si="41"/>
        <v>19.875</v>
      </c>
      <c r="H152" s="20"/>
      <c r="I152" s="20"/>
      <c r="J152" s="20">
        <f t="shared" si="51"/>
        <v>17.887500000000003</v>
      </c>
      <c r="K152" s="15">
        <f t="shared" si="52"/>
        <v>37.762500000000003</v>
      </c>
      <c r="L152" s="145">
        <f t="shared" si="53"/>
        <v>302.76249999999999</v>
      </c>
      <c r="M152" s="137">
        <f t="shared" si="44"/>
        <v>453.15000000000003</v>
      </c>
      <c r="N152" s="44">
        <f t="shared" si="45"/>
        <v>3180</v>
      </c>
    </row>
    <row r="153" spans="1:14" x14ac:dyDescent="0.25">
      <c r="A153" s="45">
        <v>122</v>
      </c>
      <c r="B153" s="17" t="s">
        <v>277</v>
      </c>
      <c r="C153" s="17" t="s">
        <v>255</v>
      </c>
      <c r="D153" s="64" t="s">
        <v>303</v>
      </c>
      <c r="E153" s="64" t="s">
        <v>304</v>
      </c>
      <c r="F153" s="19">
        <v>265</v>
      </c>
      <c r="G153" s="20">
        <f t="shared" si="41"/>
        <v>19.875</v>
      </c>
      <c r="H153" s="20">
        <f t="shared" ref="H153" si="56">+F153*0.0675</f>
        <v>17.887500000000003</v>
      </c>
      <c r="I153" s="20"/>
      <c r="J153" s="19"/>
      <c r="K153" s="15">
        <f t="shared" si="52"/>
        <v>37.762500000000003</v>
      </c>
      <c r="L153" s="145">
        <f t="shared" si="53"/>
        <v>302.76249999999999</v>
      </c>
      <c r="M153" s="137">
        <f t="shared" si="44"/>
        <v>453.15000000000003</v>
      </c>
      <c r="N153" s="44">
        <f t="shared" si="45"/>
        <v>3180</v>
      </c>
    </row>
    <row r="154" spans="1:14" ht="15.75" x14ac:dyDescent="0.25">
      <c r="A154" s="43"/>
      <c r="B154" s="14" t="s">
        <v>78</v>
      </c>
      <c r="C154" s="17"/>
      <c r="D154" s="2"/>
      <c r="E154" s="2"/>
      <c r="F154" s="19"/>
      <c r="G154" s="20"/>
      <c r="H154" s="20"/>
      <c r="I154" s="20"/>
      <c r="J154" s="20"/>
      <c r="K154" s="15" t="s">
        <v>81</v>
      </c>
      <c r="L154" s="145"/>
      <c r="M154" s="137"/>
      <c r="N154" s="44"/>
    </row>
    <row r="155" spans="1:14" x14ac:dyDescent="0.25">
      <c r="A155" s="45">
        <v>123</v>
      </c>
      <c r="B155" s="17" t="s">
        <v>278</v>
      </c>
      <c r="C155" s="17" t="s">
        <v>4</v>
      </c>
      <c r="D155" s="64" t="s">
        <v>303</v>
      </c>
      <c r="E155" s="64" t="s">
        <v>304</v>
      </c>
      <c r="F155" s="19">
        <v>265</v>
      </c>
      <c r="G155" s="20">
        <f t="shared" si="41"/>
        <v>19.875</v>
      </c>
      <c r="H155" s="20"/>
      <c r="I155" s="20"/>
      <c r="J155" s="20">
        <f t="shared" ref="J155:J156" si="57">+F155*0.0675</f>
        <v>17.887500000000003</v>
      </c>
      <c r="K155" s="15">
        <f>SUM(G155:J155)</f>
        <v>37.762500000000003</v>
      </c>
      <c r="L155" s="145">
        <f>+F155+K155</f>
        <v>302.76249999999999</v>
      </c>
      <c r="M155" s="137">
        <f t="shared" si="44"/>
        <v>453.15000000000003</v>
      </c>
      <c r="N155" s="44">
        <f t="shared" si="45"/>
        <v>3180</v>
      </c>
    </row>
    <row r="156" spans="1:14" ht="15.75" thickBot="1" x14ac:dyDescent="0.3">
      <c r="A156" s="65">
        <v>124</v>
      </c>
      <c r="B156" s="66" t="s">
        <v>279</v>
      </c>
      <c r="C156" s="66" t="s">
        <v>280</v>
      </c>
      <c r="D156" s="64" t="s">
        <v>303</v>
      </c>
      <c r="E156" s="64" t="s">
        <v>304</v>
      </c>
      <c r="F156" s="67">
        <v>265</v>
      </c>
      <c r="G156" s="68">
        <f t="shared" si="41"/>
        <v>19.875</v>
      </c>
      <c r="H156" s="68"/>
      <c r="I156" s="68"/>
      <c r="J156" s="68">
        <f t="shared" si="57"/>
        <v>17.887500000000003</v>
      </c>
      <c r="K156" s="69">
        <f>SUM(G156:J156)</f>
        <v>37.762500000000003</v>
      </c>
      <c r="L156" s="146">
        <f>+F156+K156</f>
        <v>302.76249999999999</v>
      </c>
      <c r="M156" s="137">
        <f t="shared" si="44"/>
        <v>453.15000000000003</v>
      </c>
      <c r="N156" s="44">
        <f t="shared" si="45"/>
        <v>3180</v>
      </c>
    </row>
    <row r="157" spans="1:14" ht="16.5" thickBot="1" x14ac:dyDescent="0.3">
      <c r="A157" s="88"/>
      <c r="B157" s="204" t="s">
        <v>309</v>
      </c>
      <c r="C157" s="205"/>
      <c r="D157" s="85"/>
      <c r="E157" s="85"/>
      <c r="F157" s="74">
        <f>SUM(F40:F156)</f>
        <v>28247.200000000001</v>
      </c>
      <c r="G157" s="74">
        <f t="shared" ref="G157:N157" si="58">SUM(G40:G156)</f>
        <v>2118.54</v>
      </c>
      <c r="H157" s="74">
        <f t="shared" si="58"/>
        <v>341.5499999999999</v>
      </c>
      <c r="I157" s="74">
        <f t="shared" si="58"/>
        <v>18</v>
      </c>
      <c r="J157" s="74">
        <f t="shared" si="58"/>
        <v>1360.6360000000013</v>
      </c>
      <c r="K157" s="74">
        <f t="shared" si="58"/>
        <v>3838.7259999999937</v>
      </c>
      <c r="L157" s="122">
        <f t="shared" si="58"/>
        <v>32085.926000000039</v>
      </c>
      <c r="M157" s="138">
        <f t="shared" si="58"/>
        <v>46064.712000000065</v>
      </c>
      <c r="N157" s="76">
        <f t="shared" si="58"/>
        <v>338966.4</v>
      </c>
    </row>
    <row r="158" spans="1:14" ht="16.5" thickBot="1" x14ac:dyDescent="0.3">
      <c r="A158" s="108"/>
      <c r="B158" s="109"/>
      <c r="C158" s="110" t="s">
        <v>289</v>
      </c>
      <c r="D158" s="98"/>
      <c r="E158" s="98"/>
      <c r="F158" s="105">
        <f>+F15+F32+F38+F157</f>
        <v>35107.199999999997</v>
      </c>
      <c r="G158" s="105">
        <f t="shared" ref="G158:N158" si="59">+G15+G32+G38+G157</f>
        <v>2633.04</v>
      </c>
      <c r="H158" s="105">
        <f t="shared" si="59"/>
        <v>450.89999999999992</v>
      </c>
      <c r="I158" s="105">
        <f t="shared" si="59"/>
        <v>18</v>
      </c>
      <c r="J158" s="105">
        <f t="shared" si="59"/>
        <v>1714.3360000000011</v>
      </c>
      <c r="K158" s="105">
        <f t="shared" si="59"/>
        <v>4816.2759999999935</v>
      </c>
      <c r="L158" s="148">
        <f t="shared" si="59"/>
        <v>39923.476000000039</v>
      </c>
      <c r="M158" s="153">
        <f t="shared" si="59"/>
        <v>57795.312000000064</v>
      </c>
      <c r="N158" s="154">
        <f t="shared" si="59"/>
        <v>421286.40000000002</v>
      </c>
    </row>
    <row r="159" spans="1:14" ht="16.5" thickBot="1" x14ac:dyDescent="0.3">
      <c r="A159" s="35"/>
      <c r="B159" s="36"/>
      <c r="C159" s="37"/>
      <c r="D159" s="1"/>
      <c r="E159" s="1"/>
      <c r="F159" s="106"/>
      <c r="G159" s="106"/>
      <c r="H159" s="106"/>
      <c r="I159" s="106"/>
      <c r="J159" s="106"/>
      <c r="K159" s="155"/>
      <c r="L159" s="31"/>
      <c r="M159" s="125"/>
      <c r="N159" s="125"/>
    </row>
    <row r="160" spans="1:14" ht="15.75" x14ac:dyDescent="0.25">
      <c r="A160" s="91"/>
      <c r="B160" s="34"/>
      <c r="C160" s="116"/>
      <c r="D160" s="117" t="s">
        <v>302</v>
      </c>
      <c r="E160" s="117" t="s">
        <v>303</v>
      </c>
      <c r="F160" s="117" t="s">
        <v>307</v>
      </c>
      <c r="G160" s="117" t="s">
        <v>304</v>
      </c>
      <c r="H160" s="118" t="s">
        <v>0</v>
      </c>
      <c r="I160" s="5"/>
      <c r="J160" s="5"/>
      <c r="K160" s="5"/>
      <c r="L160" s="5"/>
    </row>
    <row r="161" spans="1:12" ht="15.75" x14ac:dyDescent="0.25">
      <c r="A161" s="91"/>
      <c r="B161" s="34"/>
      <c r="C161" s="119" t="s">
        <v>312</v>
      </c>
      <c r="D161" s="115">
        <f>(G15+I15)*12</f>
        <v>2155.5</v>
      </c>
      <c r="E161" s="115">
        <f>(G32+I32)*12</f>
        <v>3159</v>
      </c>
      <c r="F161" s="33">
        <f>(G38+I38)*12</f>
        <v>859.5</v>
      </c>
      <c r="G161" s="33">
        <f>(G157+I157)*12</f>
        <v>25638.48</v>
      </c>
      <c r="H161" s="44">
        <f>SUM(D161:G161)</f>
        <v>31812.48</v>
      </c>
      <c r="I161" s="5"/>
      <c r="J161" s="5"/>
      <c r="K161" s="5"/>
      <c r="L161" s="5"/>
    </row>
    <row r="162" spans="1:12" ht="16.5" thickBot="1" x14ac:dyDescent="0.3">
      <c r="A162" s="91"/>
      <c r="B162" s="34"/>
      <c r="C162" s="119" t="s">
        <v>296</v>
      </c>
      <c r="D162" s="115">
        <f>+F15*1%*12</f>
        <v>287.39999999999998</v>
      </c>
      <c r="E162" s="115">
        <f>+F32*1%*12</f>
        <v>421.20000000000005</v>
      </c>
      <c r="F162" s="33">
        <f>+F38*1%*12</f>
        <v>114.60000000000001</v>
      </c>
      <c r="G162" s="33">
        <f>+F157*1%*12</f>
        <v>3389.6640000000007</v>
      </c>
      <c r="H162" s="70">
        <f>SUM(D162:G162)</f>
        <v>4212.8640000000005</v>
      </c>
      <c r="I162" s="5"/>
      <c r="J162" s="5"/>
      <c r="K162" s="5"/>
      <c r="L162" s="5"/>
    </row>
    <row r="163" spans="1:12" ht="16.5" thickBot="1" x14ac:dyDescent="0.3">
      <c r="A163" s="91"/>
      <c r="B163" s="25"/>
      <c r="C163" s="141" t="s">
        <v>314</v>
      </c>
      <c r="D163" s="143">
        <f>SUM(D161:D162)</f>
        <v>2442.9</v>
      </c>
      <c r="E163" s="143">
        <f t="shared" ref="E163:G163" si="60">SUM(E161:E162)</f>
        <v>3580.2</v>
      </c>
      <c r="F163" s="143">
        <f t="shared" si="60"/>
        <v>974.1</v>
      </c>
      <c r="G163" s="143">
        <f t="shared" si="60"/>
        <v>29028.144</v>
      </c>
      <c r="H163" s="104">
        <f>SUM(D163:G163)</f>
        <v>36025.343999999997</v>
      </c>
      <c r="I163" s="5"/>
      <c r="J163" s="5"/>
      <c r="K163" s="5"/>
      <c r="L163" s="5"/>
    </row>
    <row r="164" spans="1:12" ht="15.75" thickBot="1" x14ac:dyDescent="0.3">
      <c r="A164" s="93"/>
      <c r="B164" s="34"/>
      <c r="C164" s="120" t="s">
        <v>313</v>
      </c>
      <c r="D164" s="114">
        <f>(H15+J15)*12</f>
        <v>1939.9500000000003</v>
      </c>
      <c r="E164" s="114">
        <f>(H32+J32)*12</f>
        <v>2843.1</v>
      </c>
      <c r="F164" s="32">
        <f>(H38+J38)*12</f>
        <v>773.55000000000007</v>
      </c>
      <c r="G164" s="32">
        <f>(H158+J158)*12</f>
        <v>25982.832000000017</v>
      </c>
      <c r="H164" s="140">
        <f>SUM(D164:G164)</f>
        <v>31539.432000000015</v>
      </c>
    </row>
    <row r="165" spans="1:12" ht="15.75" thickBot="1" x14ac:dyDescent="0.3">
      <c r="A165" s="93"/>
      <c r="B165" s="34"/>
      <c r="C165" s="34"/>
      <c r="H165" s="121">
        <f>+H163+H164</f>
        <v>67564.776000000013</v>
      </c>
    </row>
    <row r="166" spans="1:12" x14ac:dyDescent="0.25">
      <c r="A166" s="93"/>
      <c r="B166" s="34"/>
      <c r="C166" s="34"/>
    </row>
    <row r="167" spans="1:12" x14ac:dyDescent="0.25">
      <c r="A167" s="93"/>
      <c r="B167" s="34"/>
      <c r="C167" s="34"/>
    </row>
    <row r="168" spans="1:12" x14ac:dyDescent="0.25">
      <c r="A168" s="93"/>
      <c r="B168" s="34"/>
      <c r="C168" s="34"/>
    </row>
    <row r="169" spans="1:12" x14ac:dyDescent="0.25">
      <c r="A169" s="93"/>
      <c r="B169" s="34"/>
      <c r="C169" s="34"/>
    </row>
    <row r="170" spans="1:12" x14ac:dyDescent="0.25">
      <c r="A170" s="93"/>
      <c r="B170" s="34"/>
      <c r="C170" s="34"/>
    </row>
    <row r="171" spans="1:12" x14ac:dyDescent="0.25">
      <c r="A171" s="34"/>
      <c r="B171" s="34"/>
      <c r="C171" s="34"/>
    </row>
  </sheetData>
  <mergeCells count="8">
    <mergeCell ref="B157:C157"/>
    <mergeCell ref="A1:N1"/>
    <mergeCell ref="A2:N2"/>
    <mergeCell ref="M3:N3"/>
    <mergeCell ref="G3:J3"/>
    <mergeCell ref="B15:C15"/>
    <mergeCell ref="B32:C32"/>
    <mergeCell ref="B38:C38"/>
  </mergeCells>
  <pageMargins left="0.70866141732283472" right="0.70866141732283472" top="0.74803149606299213" bottom="0.74803149606299213" header="0.31496062992125984" footer="0.31496062992125984"/>
  <pageSetup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opLeftCell="B1" workbookViewId="0">
      <pane ySplit="6" topLeftCell="A64" activePane="bottomLeft" state="frozen"/>
      <selection pane="bottomLeft" activeCell="C72" sqref="C72"/>
    </sheetView>
  </sheetViews>
  <sheetFormatPr baseColWidth="10" defaultRowHeight="15" x14ac:dyDescent="0.25"/>
  <cols>
    <col min="1" max="1" width="7.85546875" customWidth="1"/>
    <col min="2" max="2" width="24" customWidth="1"/>
    <col min="3" max="3" width="20.85546875" customWidth="1"/>
    <col min="4" max="4" width="9.5703125" customWidth="1"/>
    <col min="5" max="5" width="9.7109375" customWidth="1"/>
    <col min="6" max="6" width="11.140625" customWidth="1"/>
    <col min="7" max="7" width="10.28515625" customWidth="1"/>
    <col min="8" max="8" width="9.5703125" customWidth="1"/>
    <col min="9" max="9" width="11" customWidth="1"/>
    <col min="10" max="10" width="9.7109375" customWidth="1"/>
    <col min="11" max="11" width="7.85546875" customWidth="1"/>
    <col min="12" max="12" width="10.5703125" customWidth="1"/>
    <col min="13" max="15" width="11.42578125" customWidth="1"/>
    <col min="16" max="16" width="12.85546875" customWidth="1"/>
  </cols>
  <sheetData>
    <row r="1" spans="1:16" ht="16.5" x14ac:dyDescent="0.3">
      <c r="A1" s="200" t="s">
        <v>321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17.25" thickBot="1" x14ac:dyDescent="0.35">
      <c r="A2" s="201" t="s">
        <v>315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15.75" x14ac:dyDescent="0.3">
      <c r="A3" s="38" t="s">
        <v>82</v>
      </c>
      <c r="B3" s="41" t="s">
        <v>81</v>
      </c>
      <c r="C3" s="39" t="s">
        <v>81</v>
      </c>
      <c r="D3" s="39"/>
      <c r="E3" s="39" t="s">
        <v>299</v>
      </c>
      <c r="F3" s="60" t="s">
        <v>81</v>
      </c>
      <c r="G3" s="157"/>
      <c r="H3" s="158"/>
      <c r="I3" s="206" t="s">
        <v>84</v>
      </c>
      <c r="J3" s="206"/>
      <c r="K3" s="206"/>
      <c r="L3" s="207"/>
      <c r="M3" s="40" t="s">
        <v>0</v>
      </c>
      <c r="N3" s="39" t="s">
        <v>81</v>
      </c>
      <c r="O3" s="202" t="s">
        <v>317</v>
      </c>
      <c r="P3" s="203"/>
    </row>
    <row r="4" spans="1:16" x14ac:dyDescent="0.25">
      <c r="A4" s="42"/>
      <c r="B4" s="9" t="s">
        <v>8</v>
      </c>
      <c r="C4" s="10" t="s">
        <v>9</v>
      </c>
      <c r="D4" s="10" t="s">
        <v>297</v>
      </c>
      <c r="E4" s="10" t="s">
        <v>300</v>
      </c>
      <c r="F4" s="11" t="s">
        <v>83</v>
      </c>
      <c r="G4" s="159" t="s">
        <v>322</v>
      </c>
      <c r="H4" s="11" t="s">
        <v>323</v>
      </c>
      <c r="I4" s="12" t="s">
        <v>1</v>
      </c>
      <c r="J4" s="12" t="s">
        <v>282</v>
      </c>
      <c r="K4" s="12" t="s">
        <v>455</v>
      </c>
      <c r="L4" s="12" t="s">
        <v>281</v>
      </c>
      <c r="M4" s="11" t="s">
        <v>290</v>
      </c>
      <c r="N4" s="10" t="s">
        <v>286</v>
      </c>
      <c r="O4" s="134" t="s">
        <v>283</v>
      </c>
      <c r="P4" s="135" t="s">
        <v>81</v>
      </c>
    </row>
    <row r="5" spans="1:16" ht="15.75" thickBot="1" x14ac:dyDescent="0.3">
      <c r="A5" s="53" t="s">
        <v>85</v>
      </c>
      <c r="B5" s="58"/>
      <c r="C5" s="55"/>
      <c r="D5" s="55" t="s">
        <v>298</v>
      </c>
      <c r="E5" s="55" t="s">
        <v>301</v>
      </c>
      <c r="F5" s="56" t="s">
        <v>86</v>
      </c>
      <c r="G5" s="160" t="s">
        <v>86</v>
      </c>
      <c r="H5" s="56" t="s">
        <v>324</v>
      </c>
      <c r="I5" s="61">
        <v>7.4999999999999997E-2</v>
      </c>
      <c r="J5" s="61">
        <v>7.7499999999999999E-2</v>
      </c>
      <c r="K5" s="62">
        <v>7.0000000000000007E-2</v>
      </c>
      <c r="L5" s="61">
        <v>7.7499999999999999E-2</v>
      </c>
      <c r="M5" s="56" t="s">
        <v>284</v>
      </c>
      <c r="N5" s="55" t="s">
        <v>86</v>
      </c>
      <c r="O5" s="149" t="s">
        <v>284</v>
      </c>
      <c r="P5" s="150" t="s">
        <v>318</v>
      </c>
    </row>
    <row r="6" spans="1:16" ht="15.75" x14ac:dyDescent="0.3">
      <c r="A6" s="63"/>
      <c r="B6" s="50" t="s">
        <v>10</v>
      </c>
      <c r="C6" s="13"/>
      <c r="D6" s="13"/>
      <c r="E6" s="13"/>
      <c r="F6" s="113"/>
      <c r="G6" s="161"/>
      <c r="H6" s="162"/>
      <c r="I6" s="113"/>
      <c r="J6" s="113"/>
      <c r="K6" s="113"/>
      <c r="L6" s="113"/>
      <c r="M6" s="113"/>
      <c r="N6" s="127"/>
      <c r="O6" s="136"/>
      <c r="P6" s="52"/>
    </row>
    <row r="7" spans="1:16" ht="15.75" x14ac:dyDescent="0.3">
      <c r="A7" s="112"/>
      <c r="B7" s="16" t="s">
        <v>4</v>
      </c>
      <c r="C7" s="86"/>
      <c r="D7" s="86"/>
      <c r="E7" s="86"/>
      <c r="F7" s="87"/>
      <c r="G7" s="163"/>
      <c r="H7" s="164"/>
      <c r="I7" s="87"/>
      <c r="J7" s="87"/>
      <c r="K7" s="87"/>
      <c r="L7" s="87"/>
      <c r="M7" s="87"/>
      <c r="N7" s="128"/>
      <c r="O7" s="137"/>
      <c r="P7" s="44"/>
    </row>
    <row r="8" spans="1:16" x14ac:dyDescent="0.25">
      <c r="A8" s="46">
        <v>1</v>
      </c>
      <c r="B8" s="17" t="s">
        <v>422</v>
      </c>
      <c r="C8" s="18" t="s">
        <v>12</v>
      </c>
      <c r="D8" s="12" t="s">
        <v>302</v>
      </c>
      <c r="E8" s="12" t="s">
        <v>302</v>
      </c>
      <c r="F8" s="19">
        <v>1185</v>
      </c>
      <c r="G8" s="19"/>
      <c r="H8" s="165">
        <f>F8+G8</f>
        <v>1185</v>
      </c>
      <c r="I8" s="19">
        <f>1000*7.5%</f>
        <v>75</v>
      </c>
      <c r="J8" s="19"/>
      <c r="K8" s="19"/>
      <c r="L8" s="19">
        <f>+H8*0.0775</f>
        <v>91.837500000000006</v>
      </c>
      <c r="M8" s="19">
        <f>SUM(I8:L8)</f>
        <v>166.83750000000001</v>
      </c>
      <c r="N8" s="129">
        <f>+H8+M8</f>
        <v>1351.8375000000001</v>
      </c>
      <c r="O8" s="137">
        <f>+M8*12</f>
        <v>2002.0500000000002</v>
      </c>
      <c r="P8" s="137">
        <f>+N8*12</f>
        <v>16222.050000000001</v>
      </c>
    </row>
    <row r="9" spans="1:16" x14ac:dyDescent="0.25">
      <c r="A9" s="46"/>
      <c r="B9" s="14" t="s">
        <v>13</v>
      </c>
      <c r="C9" s="18"/>
      <c r="D9" s="12"/>
      <c r="E9" s="18"/>
      <c r="F9" s="19"/>
      <c r="G9" s="19"/>
      <c r="H9" s="165"/>
      <c r="I9" s="19"/>
      <c r="J9" s="19"/>
      <c r="K9" s="20"/>
      <c r="L9" s="20"/>
      <c r="M9" s="19"/>
      <c r="N9" s="129"/>
      <c r="O9" s="137">
        <f t="shared" ref="O9:O16" si="0">+M9*12</f>
        <v>0</v>
      </c>
      <c r="P9" s="137"/>
    </row>
    <row r="10" spans="1:16" x14ac:dyDescent="0.25">
      <c r="A10" s="46">
        <v>2</v>
      </c>
      <c r="B10" s="24" t="s">
        <v>423</v>
      </c>
      <c r="C10" s="17" t="s">
        <v>15</v>
      </c>
      <c r="D10" s="12" t="s">
        <v>302</v>
      </c>
      <c r="E10" s="12" t="s">
        <v>302</v>
      </c>
      <c r="F10" s="19">
        <v>2150</v>
      </c>
      <c r="G10" s="19"/>
      <c r="H10" s="165">
        <f t="shared" ref="H10:H18" si="1">F10+G10</f>
        <v>2150</v>
      </c>
      <c r="I10" s="19">
        <f t="shared" ref="I10:I11" si="2">1000*7.5%</f>
        <v>75</v>
      </c>
      <c r="J10" s="19"/>
      <c r="K10" s="19">
        <f>+H10*0.07</f>
        <v>150.50000000000003</v>
      </c>
      <c r="L10" s="19"/>
      <c r="M10" s="19">
        <f t="shared" ref="M10:M18" si="3">SUM(I10:L10)</f>
        <v>225.50000000000003</v>
      </c>
      <c r="N10" s="129">
        <f t="shared" ref="N10:N18" si="4">+H10+M10</f>
        <v>2375.5</v>
      </c>
      <c r="O10" s="137">
        <f t="shared" si="0"/>
        <v>2706.0000000000005</v>
      </c>
      <c r="P10" s="137">
        <f t="shared" ref="P10:P18" si="5">+N10*12</f>
        <v>28506</v>
      </c>
    </row>
    <row r="11" spans="1:16" x14ac:dyDescent="0.25">
      <c r="A11" s="46">
        <v>3</v>
      </c>
      <c r="B11" s="17" t="s">
        <v>424</v>
      </c>
      <c r="C11" s="17" t="s">
        <v>325</v>
      </c>
      <c r="D11" s="12" t="s">
        <v>302</v>
      </c>
      <c r="E11" s="12" t="s">
        <v>302</v>
      </c>
      <c r="F11" s="19">
        <v>1135</v>
      </c>
      <c r="G11" s="19"/>
      <c r="H11" s="165">
        <f t="shared" si="1"/>
        <v>1135</v>
      </c>
      <c r="I11" s="19">
        <f t="shared" si="2"/>
        <v>75</v>
      </c>
      <c r="J11" s="19"/>
      <c r="K11" s="20"/>
      <c r="L11" s="19">
        <f t="shared" ref="L11:L16" si="6">+H11*0.0775</f>
        <v>87.962500000000006</v>
      </c>
      <c r="M11" s="19">
        <f t="shared" si="3"/>
        <v>162.96250000000001</v>
      </c>
      <c r="N11" s="129">
        <f t="shared" si="4"/>
        <v>1297.9625000000001</v>
      </c>
      <c r="O11" s="137">
        <f t="shared" si="0"/>
        <v>1955.5500000000002</v>
      </c>
      <c r="P11" s="137">
        <f t="shared" si="5"/>
        <v>15575.550000000001</v>
      </c>
    </row>
    <row r="12" spans="1:16" x14ac:dyDescent="0.25">
      <c r="A12" s="45"/>
      <c r="B12" s="14" t="s">
        <v>16</v>
      </c>
      <c r="C12" s="21"/>
      <c r="D12" s="21"/>
      <c r="E12" s="21"/>
      <c r="F12" s="19"/>
      <c r="G12" s="19"/>
      <c r="H12" s="165"/>
      <c r="I12" s="19"/>
      <c r="J12" s="20"/>
      <c r="K12" s="20"/>
      <c r="L12" s="19"/>
      <c r="M12" s="19"/>
      <c r="N12" s="129"/>
      <c r="O12" s="137">
        <f t="shared" si="0"/>
        <v>0</v>
      </c>
      <c r="P12" s="137"/>
    </row>
    <row r="13" spans="1:16" x14ac:dyDescent="0.25">
      <c r="A13" s="48">
        <v>4</v>
      </c>
      <c r="B13" s="17" t="s">
        <v>17</v>
      </c>
      <c r="C13" s="17" t="s">
        <v>326</v>
      </c>
      <c r="D13" s="64" t="s">
        <v>302</v>
      </c>
      <c r="E13" s="64" t="s">
        <v>302</v>
      </c>
      <c r="F13" s="19">
        <v>841.5</v>
      </c>
      <c r="G13" s="19"/>
      <c r="H13" s="166">
        <f t="shared" si="1"/>
        <v>841.5</v>
      </c>
      <c r="I13" s="19">
        <f>765*7.5%</f>
        <v>57.375</v>
      </c>
      <c r="J13" s="19"/>
      <c r="K13" s="19"/>
      <c r="L13" s="19">
        <f t="shared" si="6"/>
        <v>65.216250000000002</v>
      </c>
      <c r="M13" s="19">
        <f t="shared" si="3"/>
        <v>122.59125</v>
      </c>
      <c r="N13" s="129">
        <f t="shared" si="4"/>
        <v>964.09124999999995</v>
      </c>
      <c r="O13" s="137">
        <f t="shared" si="0"/>
        <v>1471.095</v>
      </c>
      <c r="P13" s="137">
        <f t="shared" si="5"/>
        <v>11569.094999999999</v>
      </c>
    </row>
    <row r="14" spans="1:16" x14ac:dyDescent="0.25">
      <c r="A14" s="45">
        <v>5</v>
      </c>
      <c r="B14" s="17" t="s">
        <v>327</v>
      </c>
      <c r="C14" s="17" t="s">
        <v>328</v>
      </c>
      <c r="D14" s="12" t="s">
        <v>302</v>
      </c>
      <c r="E14" s="12" t="s">
        <v>302</v>
      </c>
      <c r="F14" s="19">
        <v>786.5</v>
      </c>
      <c r="G14" s="19"/>
      <c r="H14" s="165">
        <f t="shared" si="1"/>
        <v>786.5</v>
      </c>
      <c r="I14" s="19">
        <f>715*7.5%</f>
        <v>53.625</v>
      </c>
      <c r="J14" s="20"/>
      <c r="K14" s="20"/>
      <c r="L14" s="19">
        <f t="shared" si="6"/>
        <v>60.953749999999999</v>
      </c>
      <c r="M14" s="19">
        <f t="shared" si="3"/>
        <v>114.57875</v>
      </c>
      <c r="N14" s="129">
        <f t="shared" si="4"/>
        <v>901.07875000000001</v>
      </c>
      <c r="O14" s="137">
        <f t="shared" si="0"/>
        <v>1374.9449999999999</v>
      </c>
      <c r="P14" s="137">
        <f t="shared" si="5"/>
        <v>10812.945</v>
      </c>
    </row>
    <row r="15" spans="1:16" x14ac:dyDescent="0.25">
      <c r="A15" s="45"/>
      <c r="B15" s="14" t="s">
        <v>19</v>
      </c>
      <c r="C15" s="17"/>
      <c r="D15" s="17"/>
      <c r="E15" s="17"/>
      <c r="F15" s="19"/>
      <c r="G15" s="19"/>
      <c r="H15" s="165"/>
      <c r="I15" s="19"/>
      <c r="J15" s="20"/>
      <c r="K15" s="20"/>
      <c r="L15" s="20"/>
      <c r="M15" s="19"/>
      <c r="N15" s="129"/>
      <c r="O15" s="137">
        <f t="shared" si="0"/>
        <v>0</v>
      </c>
      <c r="P15" s="137"/>
    </row>
    <row r="16" spans="1:16" x14ac:dyDescent="0.25">
      <c r="A16" s="65">
        <v>6</v>
      </c>
      <c r="B16" s="66" t="s">
        <v>425</v>
      </c>
      <c r="C16" s="66" t="s">
        <v>21</v>
      </c>
      <c r="D16" s="8" t="s">
        <v>302</v>
      </c>
      <c r="E16" s="8" t="s">
        <v>302</v>
      </c>
      <c r="F16" s="67">
        <v>1000</v>
      </c>
      <c r="G16" s="19"/>
      <c r="H16" s="165">
        <v>1000</v>
      </c>
      <c r="I16" s="19">
        <v>66.38</v>
      </c>
      <c r="J16" s="19"/>
      <c r="K16" s="68"/>
      <c r="L16" s="19">
        <f t="shared" si="6"/>
        <v>77.5</v>
      </c>
      <c r="M16" s="19">
        <f t="shared" si="3"/>
        <v>143.88</v>
      </c>
      <c r="N16" s="129">
        <f t="shared" si="4"/>
        <v>1143.8800000000001</v>
      </c>
      <c r="O16" s="137">
        <f t="shared" si="0"/>
        <v>1726.56</v>
      </c>
      <c r="P16" s="137">
        <f t="shared" si="5"/>
        <v>13726.560000000001</v>
      </c>
    </row>
    <row r="17" spans="1:16" x14ac:dyDescent="0.25">
      <c r="A17" s="65"/>
      <c r="B17" s="191" t="s">
        <v>375</v>
      </c>
      <c r="C17" s="66"/>
      <c r="D17" s="66"/>
      <c r="E17" s="66"/>
      <c r="F17" s="67"/>
      <c r="G17" s="19"/>
      <c r="H17" s="165"/>
      <c r="I17" s="19"/>
      <c r="J17" s="20"/>
      <c r="K17" s="68"/>
      <c r="L17" s="68"/>
      <c r="M17" s="19"/>
      <c r="N17" s="129"/>
      <c r="O17" s="137"/>
      <c r="P17" s="137"/>
    </row>
    <row r="18" spans="1:16" ht="15.75" thickBot="1" x14ac:dyDescent="0.3">
      <c r="A18" s="65"/>
      <c r="B18" s="66"/>
      <c r="C18" s="66"/>
      <c r="D18" s="8"/>
      <c r="E18" s="8"/>
      <c r="F18" s="67"/>
      <c r="G18" s="19"/>
      <c r="H18" s="165">
        <f t="shared" si="1"/>
        <v>0</v>
      </c>
      <c r="I18" s="19"/>
      <c r="J18" s="19"/>
      <c r="K18" s="68"/>
      <c r="L18" s="19">
        <f t="shared" ref="L18" si="7">+H18*0.0675</f>
        <v>0</v>
      </c>
      <c r="M18" s="19">
        <f t="shared" si="3"/>
        <v>0</v>
      </c>
      <c r="N18" s="129">
        <f t="shared" si="4"/>
        <v>0</v>
      </c>
      <c r="O18" s="137">
        <f>+M18*12</f>
        <v>0</v>
      </c>
      <c r="P18" s="137">
        <f t="shared" si="5"/>
        <v>0</v>
      </c>
    </row>
    <row r="19" spans="1:16" ht="15.75" thickBot="1" x14ac:dyDescent="0.3">
      <c r="A19" s="88"/>
      <c r="B19" s="204" t="s">
        <v>305</v>
      </c>
      <c r="C19" s="205"/>
      <c r="D19" s="94"/>
      <c r="E19" s="94"/>
      <c r="F19" s="74">
        <f>SUM(F8:F18)</f>
        <v>7098</v>
      </c>
      <c r="G19" s="74">
        <f>SUM(G8:G18)</f>
        <v>0</v>
      </c>
      <c r="H19" s="168">
        <f>SUM(H8:H18)</f>
        <v>7098</v>
      </c>
      <c r="I19" s="74">
        <f t="shared" ref="I19:P19" si="8">SUM(I8:I18)</f>
        <v>402.38</v>
      </c>
      <c r="J19" s="74">
        <f t="shared" si="8"/>
        <v>0</v>
      </c>
      <c r="K19" s="74">
        <f t="shared" si="8"/>
        <v>150.50000000000003</v>
      </c>
      <c r="L19" s="74">
        <f t="shared" si="8"/>
        <v>383.47</v>
      </c>
      <c r="M19" s="74">
        <f t="shared" si="8"/>
        <v>936.35000000000014</v>
      </c>
      <c r="N19" s="122">
        <f t="shared" si="8"/>
        <v>8034.35</v>
      </c>
      <c r="O19" s="138">
        <f t="shared" si="8"/>
        <v>11236.2</v>
      </c>
      <c r="P19" s="76">
        <f t="shared" si="8"/>
        <v>96412.200000000012</v>
      </c>
    </row>
    <row r="20" spans="1:16" x14ac:dyDescent="0.25">
      <c r="A20" s="46"/>
      <c r="B20" s="14" t="s">
        <v>395</v>
      </c>
      <c r="C20" s="17"/>
      <c r="D20" s="17"/>
      <c r="E20" s="17"/>
      <c r="F20" s="19"/>
      <c r="G20" s="19"/>
      <c r="H20" s="165"/>
      <c r="I20" s="20"/>
      <c r="J20" s="20"/>
      <c r="K20" s="20"/>
      <c r="L20" s="20"/>
      <c r="M20" s="20"/>
      <c r="N20" s="129"/>
      <c r="O20" s="137"/>
      <c r="P20" s="44"/>
    </row>
    <row r="21" spans="1:16" x14ac:dyDescent="0.25">
      <c r="A21" s="46">
        <v>7</v>
      </c>
      <c r="B21" s="18" t="s">
        <v>401</v>
      </c>
      <c r="C21" s="17" t="s">
        <v>396</v>
      </c>
      <c r="D21" s="12" t="s">
        <v>302</v>
      </c>
      <c r="E21" s="12" t="s">
        <v>303</v>
      </c>
      <c r="F21" s="19">
        <v>643.5</v>
      </c>
      <c r="G21" s="19"/>
      <c r="H21" s="166">
        <f t="shared" ref="H21" si="9">F21+G21</f>
        <v>643.5</v>
      </c>
      <c r="I21" s="19">
        <f>585*7.5%</f>
        <v>43.875</v>
      </c>
      <c r="J21" s="19"/>
      <c r="K21" s="68"/>
      <c r="L21" s="19">
        <f>+H21*0.0775</f>
        <v>49.871249999999996</v>
      </c>
      <c r="M21" s="67">
        <f>SUM(I21:L21)</f>
        <v>93.746250000000003</v>
      </c>
      <c r="N21" s="129">
        <f t="shared" ref="N21:N29" si="10">+H21+M21</f>
        <v>737.24625000000003</v>
      </c>
      <c r="O21" s="137">
        <f>+M21*12</f>
        <v>1124.9549999999999</v>
      </c>
      <c r="P21" s="137">
        <f t="shared" ref="P21:P29" si="11">+N21*12</f>
        <v>8846.9549999999999</v>
      </c>
    </row>
    <row r="22" spans="1:16" x14ac:dyDescent="0.25">
      <c r="A22" s="46"/>
      <c r="B22" s="14" t="s">
        <v>6</v>
      </c>
      <c r="C22" s="17"/>
      <c r="D22" s="17"/>
      <c r="E22" s="17"/>
      <c r="F22" s="19"/>
      <c r="G22" s="19"/>
      <c r="H22" s="165"/>
      <c r="I22" s="20"/>
      <c r="J22" s="20"/>
      <c r="K22" s="20"/>
      <c r="L22" s="19"/>
      <c r="M22" s="67"/>
      <c r="N22" s="129">
        <f t="shared" si="10"/>
        <v>0</v>
      </c>
      <c r="O22" s="137"/>
      <c r="P22" s="137"/>
    </row>
    <row r="23" spans="1:16" x14ac:dyDescent="0.25">
      <c r="A23" s="45">
        <v>8</v>
      </c>
      <c r="B23" s="18" t="s">
        <v>426</v>
      </c>
      <c r="C23" s="17" t="s">
        <v>25</v>
      </c>
      <c r="D23" s="12" t="s">
        <v>302</v>
      </c>
      <c r="E23" s="12" t="s">
        <v>303</v>
      </c>
      <c r="F23" s="19">
        <v>1035</v>
      </c>
      <c r="G23" s="19"/>
      <c r="H23" s="165">
        <f>F23+G23</f>
        <v>1035</v>
      </c>
      <c r="I23" s="19">
        <f t="shared" ref="I23" si="12">1000*7.5%</f>
        <v>75</v>
      </c>
      <c r="J23" s="20"/>
      <c r="K23" s="20"/>
      <c r="L23" s="19">
        <f t="shared" ref="L23:L27" si="13">+H23*0.0775</f>
        <v>80.212500000000006</v>
      </c>
      <c r="M23" s="67">
        <f t="shared" ref="M23:M29" si="14">SUM(I23:L23)</f>
        <v>155.21250000000001</v>
      </c>
      <c r="N23" s="129">
        <f t="shared" si="10"/>
        <v>1190.2125000000001</v>
      </c>
      <c r="O23" s="137">
        <f t="shared" ref="O23:O29" si="15">+M23*12</f>
        <v>1862.5500000000002</v>
      </c>
      <c r="P23" s="137">
        <f t="shared" si="11"/>
        <v>14282.550000000001</v>
      </c>
    </row>
    <row r="24" spans="1:16" x14ac:dyDescent="0.25">
      <c r="A24" s="45" t="s">
        <v>81</v>
      </c>
      <c r="B24" s="16" t="s">
        <v>29</v>
      </c>
      <c r="C24" s="17"/>
      <c r="D24" s="17"/>
      <c r="E24" s="17"/>
      <c r="F24" s="19"/>
      <c r="G24" s="19"/>
      <c r="H24" s="165"/>
      <c r="I24" s="20"/>
      <c r="J24" s="20"/>
      <c r="K24" s="20"/>
      <c r="L24" s="19"/>
      <c r="M24" s="67"/>
      <c r="N24" s="129">
        <f t="shared" si="10"/>
        <v>0</v>
      </c>
      <c r="O24" s="137"/>
      <c r="P24" s="137"/>
    </row>
    <row r="25" spans="1:16" x14ac:dyDescent="0.25">
      <c r="A25" s="45">
        <v>9</v>
      </c>
      <c r="B25" s="18" t="s">
        <v>427</v>
      </c>
      <c r="C25" s="17" t="s">
        <v>29</v>
      </c>
      <c r="D25" s="12" t="s">
        <v>302</v>
      </c>
      <c r="E25" s="12" t="s">
        <v>303</v>
      </c>
      <c r="F25" s="19">
        <v>900</v>
      </c>
      <c r="G25" s="19"/>
      <c r="H25" s="165">
        <f t="shared" ref="H25:H29" si="16">F25+G25</f>
        <v>900</v>
      </c>
      <c r="I25" s="19">
        <f>835*7.5%</f>
        <v>62.625</v>
      </c>
      <c r="J25" s="19"/>
      <c r="K25" s="19"/>
      <c r="L25" s="19">
        <f t="shared" si="13"/>
        <v>69.75</v>
      </c>
      <c r="M25" s="67">
        <f t="shared" si="14"/>
        <v>132.375</v>
      </c>
      <c r="N25" s="129">
        <f t="shared" si="10"/>
        <v>1032.375</v>
      </c>
      <c r="O25" s="137">
        <f t="shared" si="15"/>
        <v>1588.5</v>
      </c>
      <c r="P25" s="137">
        <f t="shared" si="11"/>
        <v>12388.5</v>
      </c>
    </row>
    <row r="26" spans="1:16" x14ac:dyDescent="0.25">
      <c r="A26" s="46"/>
      <c r="B26" s="16" t="s">
        <v>31</v>
      </c>
      <c r="C26" s="21"/>
      <c r="D26" s="21"/>
      <c r="E26" s="21"/>
      <c r="F26" s="19"/>
      <c r="G26" s="19"/>
      <c r="H26" s="165"/>
      <c r="I26" s="20"/>
      <c r="J26" s="20"/>
      <c r="K26" s="20"/>
      <c r="L26" s="19"/>
      <c r="M26" s="67"/>
      <c r="N26" s="129">
        <f t="shared" si="10"/>
        <v>0</v>
      </c>
      <c r="O26" s="137"/>
      <c r="P26" s="137"/>
    </row>
    <row r="27" spans="1:16" x14ac:dyDescent="0.25">
      <c r="A27" s="45">
        <v>10</v>
      </c>
      <c r="B27" s="18" t="s">
        <v>428</v>
      </c>
      <c r="C27" s="17" t="s">
        <v>33</v>
      </c>
      <c r="D27" s="12" t="s">
        <v>302</v>
      </c>
      <c r="E27" s="12" t="s">
        <v>303</v>
      </c>
      <c r="F27" s="19">
        <v>1235</v>
      </c>
      <c r="G27" s="19"/>
      <c r="H27" s="165">
        <f t="shared" si="16"/>
        <v>1235</v>
      </c>
      <c r="I27" s="19">
        <f t="shared" ref="I27" si="17">1000*7.5%</f>
        <v>75</v>
      </c>
      <c r="J27" s="20"/>
      <c r="K27" s="20"/>
      <c r="L27" s="19">
        <f t="shared" si="13"/>
        <v>95.712500000000006</v>
      </c>
      <c r="M27" s="67">
        <f t="shared" si="14"/>
        <v>170.71250000000001</v>
      </c>
      <c r="N27" s="129">
        <f t="shared" si="10"/>
        <v>1405.7125000000001</v>
      </c>
      <c r="O27" s="137">
        <f t="shared" si="15"/>
        <v>2048.5500000000002</v>
      </c>
      <c r="P27" s="137">
        <f t="shared" si="11"/>
        <v>16868.550000000003</v>
      </c>
    </row>
    <row r="28" spans="1:16" x14ac:dyDescent="0.25">
      <c r="A28" s="46"/>
      <c r="B28" s="16" t="s">
        <v>34</v>
      </c>
      <c r="C28" s="17"/>
      <c r="D28" s="17"/>
      <c r="E28" s="17"/>
      <c r="F28" s="19"/>
      <c r="G28" s="19"/>
      <c r="H28" s="165"/>
      <c r="I28" s="20"/>
      <c r="J28" s="20"/>
      <c r="K28" s="20"/>
      <c r="L28" s="20"/>
      <c r="M28" s="67"/>
      <c r="N28" s="129">
        <f t="shared" si="10"/>
        <v>0</v>
      </c>
      <c r="O28" s="137"/>
      <c r="P28" s="137"/>
    </row>
    <row r="29" spans="1:16" ht="15.75" thickBot="1" x14ac:dyDescent="0.3">
      <c r="A29" s="169">
        <v>11</v>
      </c>
      <c r="B29" s="66" t="s">
        <v>35</v>
      </c>
      <c r="C29" s="66" t="s">
        <v>36</v>
      </c>
      <c r="D29" s="64" t="s">
        <v>302</v>
      </c>
      <c r="E29" s="64" t="s">
        <v>303</v>
      </c>
      <c r="F29" s="67">
        <v>731.5</v>
      </c>
      <c r="G29" s="19"/>
      <c r="H29" s="166">
        <f t="shared" si="16"/>
        <v>731.5</v>
      </c>
      <c r="I29" s="19">
        <f>665*7.5%</f>
        <v>49.875</v>
      </c>
      <c r="J29" s="67">
        <f>+H29*0.0775</f>
        <v>56.691249999999997</v>
      </c>
      <c r="K29" s="67"/>
      <c r="L29" s="67"/>
      <c r="M29" s="67">
        <f t="shared" si="14"/>
        <v>106.56625</v>
      </c>
      <c r="N29" s="129">
        <f t="shared" si="10"/>
        <v>838.06624999999997</v>
      </c>
      <c r="O29" s="137">
        <f t="shared" si="15"/>
        <v>1278.7950000000001</v>
      </c>
      <c r="P29" s="137">
        <f t="shared" si="11"/>
        <v>10056.795</v>
      </c>
    </row>
    <row r="30" spans="1:16" ht="15.75" thickBot="1" x14ac:dyDescent="0.3">
      <c r="A30" s="88"/>
      <c r="B30" s="204" t="s">
        <v>306</v>
      </c>
      <c r="C30" s="205"/>
      <c r="D30" s="94"/>
      <c r="E30" s="94"/>
      <c r="F30" s="74">
        <f>SUM(F21:F29)</f>
        <v>4545</v>
      </c>
      <c r="G30" s="74">
        <f>SUM(G21:G29)</f>
        <v>0</v>
      </c>
      <c r="H30" s="168">
        <f>SUM(H21:H29)</f>
        <v>4545</v>
      </c>
      <c r="I30" s="74">
        <f>SUM(I21:I29)</f>
        <v>306.375</v>
      </c>
      <c r="J30" s="74">
        <f t="shared" ref="J30:K30" si="18">SUM(J23:J29)</f>
        <v>56.691249999999997</v>
      </c>
      <c r="K30" s="74">
        <f t="shared" si="18"/>
        <v>0</v>
      </c>
      <c r="L30" s="74">
        <f>SUM(L21:L29)</f>
        <v>295.54624999999999</v>
      </c>
      <c r="M30" s="74">
        <f>SUM(M21:M29)</f>
        <v>658.61249999999995</v>
      </c>
      <c r="N30" s="122">
        <f>SUM(N21:N29)</f>
        <v>5203.6125000000002</v>
      </c>
      <c r="O30" s="138">
        <f>SUM(O21:O29)</f>
        <v>7903.35</v>
      </c>
      <c r="P30" s="76">
        <f>SUM(P21:P29)</f>
        <v>62443.350000000006</v>
      </c>
    </row>
    <row r="31" spans="1:16" x14ac:dyDescent="0.25">
      <c r="A31" s="107"/>
      <c r="B31" s="59" t="s">
        <v>41</v>
      </c>
      <c r="C31" s="71"/>
      <c r="D31" s="71"/>
      <c r="E31" s="71"/>
      <c r="F31" s="72"/>
      <c r="G31" s="72"/>
      <c r="H31" s="170"/>
      <c r="I31" s="73"/>
      <c r="J31" s="73"/>
      <c r="K31" s="73"/>
      <c r="L31" s="73"/>
      <c r="M31" s="73"/>
      <c r="N31" s="131"/>
      <c r="O31" s="137"/>
      <c r="P31" s="44"/>
    </row>
    <row r="32" spans="1:16" x14ac:dyDescent="0.25">
      <c r="A32" s="45">
        <v>12</v>
      </c>
      <c r="B32" s="17" t="s">
        <v>42</v>
      </c>
      <c r="C32" s="17" t="s">
        <v>43</v>
      </c>
      <c r="D32" s="64" t="s">
        <v>303</v>
      </c>
      <c r="E32" s="64" t="s">
        <v>307</v>
      </c>
      <c r="F32" s="19">
        <v>731.5</v>
      </c>
      <c r="G32" s="19"/>
      <c r="H32" s="165">
        <f>F32+G32</f>
        <v>731.5</v>
      </c>
      <c r="I32" s="19">
        <f>+H32*7.5%</f>
        <v>54.862499999999997</v>
      </c>
      <c r="J32" s="20"/>
      <c r="K32" s="20"/>
      <c r="L32" s="20">
        <f>+H32*0.0775</f>
        <v>56.691249999999997</v>
      </c>
      <c r="M32" s="19">
        <f>SUM(I32:L32)</f>
        <v>111.55374999999999</v>
      </c>
      <c r="N32" s="129">
        <f>+H32+M32</f>
        <v>843.05375000000004</v>
      </c>
      <c r="O32" s="137">
        <f t="shared" ref="O32:O34" si="19">+M32*12</f>
        <v>1338.645</v>
      </c>
      <c r="P32" s="44">
        <f>+N32*12</f>
        <v>10116.645</v>
      </c>
    </row>
    <row r="33" spans="1:16" x14ac:dyDescent="0.25">
      <c r="A33" s="46"/>
      <c r="B33" s="14" t="s">
        <v>26</v>
      </c>
      <c r="C33" s="17"/>
      <c r="D33" s="17"/>
      <c r="E33" s="17"/>
      <c r="F33" s="19"/>
      <c r="G33" s="19"/>
      <c r="H33" s="165"/>
      <c r="I33" s="20"/>
      <c r="J33" s="20"/>
      <c r="K33" s="20"/>
      <c r="L33" s="20"/>
      <c r="M33" s="19">
        <f t="shared" ref="M33:M34" si="20">SUM(I33:L33)</f>
        <v>0</v>
      </c>
      <c r="N33" s="129"/>
      <c r="O33" s="137"/>
      <c r="P33" s="44"/>
    </row>
    <row r="34" spans="1:16" ht="15.75" thickBot="1" x14ac:dyDescent="0.3">
      <c r="A34" s="169">
        <v>13</v>
      </c>
      <c r="B34" s="66" t="s">
        <v>397</v>
      </c>
      <c r="C34" s="66" t="s">
        <v>28</v>
      </c>
      <c r="D34" s="64" t="s">
        <v>303</v>
      </c>
      <c r="E34" s="64" t="s">
        <v>307</v>
      </c>
      <c r="F34" s="67">
        <v>1035</v>
      </c>
      <c r="G34" s="19"/>
      <c r="H34" s="166">
        <f t="shared" ref="H34" si="21">F34+G34</f>
        <v>1035</v>
      </c>
      <c r="I34" s="19">
        <f t="shared" ref="I34" si="22">1000*7.5%</f>
        <v>75</v>
      </c>
      <c r="J34" s="67">
        <f>+H34*0.0775</f>
        <v>80.212500000000006</v>
      </c>
      <c r="K34" s="67"/>
      <c r="L34" s="67"/>
      <c r="M34" s="19">
        <f t="shared" si="20"/>
        <v>155.21250000000001</v>
      </c>
      <c r="N34" s="129">
        <f t="shared" ref="N34" si="23">+H34+M34</f>
        <v>1190.2125000000001</v>
      </c>
      <c r="O34" s="167">
        <f t="shared" si="19"/>
        <v>1862.5500000000002</v>
      </c>
      <c r="P34" s="44">
        <f t="shared" ref="P34" si="24">+N34*12</f>
        <v>14282.550000000001</v>
      </c>
    </row>
    <row r="35" spans="1:16" ht="15.75" thickBot="1" x14ac:dyDescent="0.3">
      <c r="A35" s="88"/>
      <c r="B35" s="204" t="s">
        <v>308</v>
      </c>
      <c r="C35" s="205"/>
      <c r="D35" s="94"/>
      <c r="E35" s="94"/>
      <c r="F35" s="74">
        <f t="shared" ref="F35:P35" si="25">SUM(F32:F34)</f>
        <v>1766.5</v>
      </c>
      <c r="G35" s="74">
        <f t="shared" si="25"/>
        <v>0</v>
      </c>
      <c r="H35" s="168">
        <f t="shared" si="25"/>
        <v>1766.5</v>
      </c>
      <c r="I35" s="74">
        <f t="shared" si="25"/>
        <v>129.86250000000001</v>
      </c>
      <c r="J35" s="74">
        <f t="shared" si="25"/>
        <v>80.212500000000006</v>
      </c>
      <c r="K35" s="74">
        <f t="shared" si="25"/>
        <v>0</v>
      </c>
      <c r="L35" s="74">
        <f t="shared" si="25"/>
        <v>56.691249999999997</v>
      </c>
      <c r="M35" s="74">
        <f t="shared" si="25"/>
        <v>266.76625000000001</v>
      </c>
      <c r="N35" s="122">
        <f t="shared" si="25"/>
        <v>2033.2662500000001</v>
      </c>
      <c r="O35" s="138">
        <f t="shared" si="25"/>
        <v>3201.1950000000002</v>
      </c>
      <c r="P35" s="76">
        <f t="shared" si="25"/>
        <v>24399.195</v>
      </c>
    </row>
    <row r="36" spans="1:16" x14ac:dyDescent="0.25">
      <c r="A36" s="107"/>
      <c r="B36" s="50" t="s">
        <v>5</v>
      </c>
      <c r="C36" s="90"/>
      <c r="D36" s="90"/>
      <c r="E36" s="90"/>
      <c r="F36" s="72"/>
      <c r="G36" s="72"/>
      <c r="H36" s="170"/>
      <c r="I36" s="73"/>
      <c r="J36" s="73"/>
      <c r="K36" s="73"/>
      <c r="L36" s="73"/>
      <c r="M36" s="73"/>
      <c r="N36" s="131"/>
      <c r="O36" s="137"/>
      <c r="P36" s="44"/>
    </row>
    <row r="37" spans="1:16" x14ac:dyDescent="0.25">
      <c r="A37" s="45">
        <v>14</v>
      </c>
      <c r="B37" s="17" t="s">
        <v>429</v>
      </c>
      <c r="C37" s="17" t="s">
        <v>23</v>
      </c>
      <c r="D37" s="64" t="s">
        <v>303</v>
      </c>
      <c r="E37" s="64" t="s">
        <v>304</v>
      </c>
      <c r="F37" s="19">
        <v>664.2</v>
      </c>
      <c r="G37" s="19"/>
      <c r="H37" s="165">
        <f>G37+F37</f>
        <v>664.2</v>
      </c>
      <c r="I37" s="19">
        <f>+H37*7.5%</f>
        <v>49.815000000000005</v>
      </c>
      <c r="J37" s="20"/>
      <c r="K37" s="20"/>
      <c r="L37" s="20">
        <f>+H37*0.0775</f>
        <v>51.475500000000004</v>
      </c>
      <c r="M37" s="19">
        <f>SUM(I37:L37)</f>
        <v>101.29050000000001</v>
      </c>
      <c r="N37" s="129">
        <f>+H37+M37</f>
        <v>765.49050000000011</v>
      </c>
      <c r="O37" s="137">
        <f t="shared" ref="O37:O39" si="26">+M37*12</f>
        <v>1215.4860000000001</v>
      </c>
      <c r="P37" s="44">
        <f>+N37*12</f>
        <v>9185.8860000000022</v>
      </c>
    </row>
    <row r="38" spans="1:16" x14ac:dyDescent="0.25">
      <c r="A38" s="45"/>
      <c r="B38" s="14" t="s">
        <v>37</v>
      </c>
      <c r="C38" s="17"/>
      <c r="D38" s="17"/>
      <c r="E38" s="17"/>
      <c r="F38" s="19"/>
      <c r="G38" s="19"/>
      <c r="H38" s="165"/>
      <c r="I38" s="19">
        <f t="shared" ref="I38:I71" si="27">+H38*7.5%</f>
        <v>0</v>
      </c>
      <c r="J38" s="20"/>
      <c r="K38" s="20"/>
      <c r="L38" s="20"/>
      <c r="M38" s="20"/>
      <c r="N38" s="129">
        <f t="shared" ref="N38:N55" si="28">+H38+M38</f>
        <v>0</v>
      </c>
      <c r="O38" s="137"/>
      <c r="P38" s="44">
        <f t="shared" ref="P38:P72" si="29">+N38*12</f>
        <v>0</v>
      </c>
    </row>
    <row r="39" spans="1:16" x14ac:dyDescent="0.25">
      <c r="A39" s="45">
        <v>15</v>
      </c>
      <c r="B39" s="17" t="s">
        <v>330</v>
      </c>
      <c r="C39" s="17" t="s">
        <v>329</v>
      </c>
      <c r="D39" s="64" t="s">
        <v>303</v>
      </c>
      <c r="E39" s="64" t="s">
        <v>304</v>
      </c>
      <c r="F39" s="19">
        <v>731.5</v>
      </c>
      <c r="G39" s="19"/>
      <c r="H39" s="165">
        <f t="shared" ref="H39:H72" si="30">G39+F39</f>
        <v>731.5</v>
      </c>
      <c r="I39" s="19">
        <f t="shared" si="27"/>
        <v>54.862499999999997</v>
      </c>
      <c r="J39" s="20"/>
      <c r="K39" s="20"/>
      <c r="L39" s="20">
        <f>+H39*0.0775</f>
        <v>56.691249999999997</v>
      </c>
      <c r="M39" s="19">
        <f>SUM(I39:L39)</f>
        <v>111.55374999999999</v>
      </c>
      <c r="N39" s="129">
        <f t="shared" si="28"/>
        <v>843.05375000000004</v>
      </c>
      <c r="O39" s="137">
        <f t="shared" si="26"/>
        <v>1338.645</v>
      </c>
      <c r="P39" s="44">
        <f t="shared" si="29"/>
        <v>10116.645</v>
      </c>
    </row>
    <row r="40" spans="1:16" ht="37.5" customHeight="1" x14ac:dyDescent="0.25">
      <c r="A40" s="45"/>
      <c r="B40" s="22" t="s">
        <v>46</v>
      </c>
      <c r="C40" s="17"/>
      <c r="D40" s="17"/>
      <c r="E40" s="17"/>
      <c r="F40" s="19"/>
      <c r="G40" s="19"/>
      <c r="H40" s="165"/>
      <c r="I40" s="19">
        <f t="shared" si="27"/>
        <v>0</v>
      </c>
      <c r="J40" s="20"/>
      <c r="K40" s="20"/>
      <c r="L40" s="20">
        <f t="shared" ref="L40" si="31">+H40*0.0675</f>
        <v>0</v>
      </c>
      <c r="M40" s="20"/>
      <c r="N40" s="129">
        <f t="shared" si="28"/>
        <v>0</v>
      </c>
      <c r="O40" s="137"/>
      <c r="P40" s="44">
        <f t="shared" si="29"/>
        <v>0</v>
      </c>
    </row>
    <row r="41" spans="1:16" x14ac:dyDescent="0.25">
      <c r="A41" s="45">
        <v>16</v>
      </c>
      <c r="B41" s="17" t="s">
        <v>398</v>
      </c>
      <c r="C41" s="17" t="s">
        <v>48</v>
      </c>
      <c r="D41" s="64" t="s">
        <v>303</v>
      </c>
      <c r="E41" s="64" t="s">
        <v>304</v>
      </c>
      <c r="F41" s="19">
        <v>563</v>
      </c>
      <c r="G41" s="19"/>
      <c r="H41" s="165">
        <f t="shared" si="30"/>
        <v>563</v>
      </c>
      <c r="I41" s="19">
        <f t="shared" si="27"/>
        <v>42.225000000000001</v>
      </c>
      <c r="J41" s="67">
        <f>+H41*0.0775</f>
        <v>43.6325</v>
      </c>
      <c r="K41" s="20"/>
      <c r="L41" s="20"/>
      <c r="M41" s="19">
        <f>SUM(I41:L41)</f>
        <v>85.857500000000002</v>
      </c>
      <c r="N41" s="129">
        <f t="shared" si="28"/>
        <v>648.85749999999996</v>
      </c>
      <c r="O41" s="137">
        <f t="shared" ref="O41:O72" si="32">+M41*12</f>
        <v>1030.29</v>
      </c>
      <c r="P41" s="44">
        <f t="shared" si="29"/>
        <v>7786.2899999999991</v>
      </c>
    </row>
    <row r="42" spans="1:16" x14ac:dyDescent="0.25">
      <c r="A42" s="46"/>
      <c r="B42" s="14" t="s">
        <v>49</v>
      </c>
      <c r="C42" s="21"/>
      <c r="D42" s="64"/>
      <c r="E42" s="21"/>
      <c r="F42" s="19"/>
      <c r="G42" s="19"/>
      <c r="H42" s="165"/>
      <c r="I42" s="19">
        <f t="shared" si="27"/>
        <v>0</v>
      </c>
      <c r="J42" s="20"/>
      <c r="K42" s="20"/>
      <c r="L42" s="20"/>
      <c r="M42" s="20"/>
      <c r="N42" s="129">
        <f t="shared" si="28"/>
        <v>0</v>
      </c>
      <c r="O42" s="137"/>
      <c r="P42" s="44">
        <f t="shared" si="29"/>
        <v>0</v>
      </c>
    </row>
    <row r="43" spans="1:16" x14ac:dyDescent="0.25">
      <c r="A43" s="46">
        <v>17</v>
      </c>
      <c r="B43" s="17" t="s">
        <v>350</v>
      </c>
      <c r="C43" s="17" t="s">
        <v>332</v>
      </c>
      <c r="D43" s="64" t="s">
        <v>303</v>
      </c>
      <c r="E43" s="64" t="s">
        <v>304</v>
      </c>
      <c r="F43" s="19">
        <v>434.5</v>
      </c>
      <c r="G43" s="19"/>
      <c r="H43" s="165">
        <f t="shared" si="30"/>
        <v>434.5</v>
      </c>
      <c r="I43" s="19">
        <f t="shared" si="27"/>
        <v>32.587499999999999</v>
      </c>
      <c r="J43" s="67">
        <f>+H43*0.0775</f>
        <v>33.673749999999998</v>
      </c>
      <c r="K43" s="20"/>
      <c r="L43" s="20"/>
      <c r="M43" s="19">
        <f>SUM(I43:L43)</f>
        <v>66.26124999999999</v>
      </c>
      <c r="N43" s="129">
        <f t="shared" si="28"/>
        <v>500.76125000000002</v>
      </c>
      <c r="O43" s="137">
        <f t="shared" si="32"/>
        <v>795.13499999999988</v>
      </c>
      <c r="P43" s="44">
        <f t="shared" si="29"/>
        <v>6009.1350000000002</v>
      </c>
    </row>
    <row r="44" spans="1:16" x14ac:dyDescent="0.25">
      <c r="A44" s="45">
        <v>18</v>
      </c>
      <c r="B44" s="17" t="s">
        <v>50</v>
      </c>
      <c r="C44" s="17" t="s">
        <v>51</v>
      </c>
      <c r="D44" s="64" t="s">
        <v>303</v>
      </c>
      <c r="E44" s="64" t="s">
        <v>304</v>
      </c>
      <c r="F44" s="19">
        <v>731.5</v>
      </c>
      <c r="G44" s="19"/>
      <c r="H44" s="165">
        <f t="shared" si="30"/>
        <v>731.5</v>
      </c>
      <c r="I44" s="19">
        <f t="shared" si="27"/>
        <v>54.862499999999997</v>
      </c>
      <c r="J44" s="20"/>
      <c r="K44" s="20"/>
      <c r="L44" s="20">
        <f t="shared" ref="L44:L55" si="33">+H44*0.0775</f>
        <v>56.691249999999997</v>
      </c>
      <c r="M44" s="19">
        <f>SUM(I44:L44)</f>
        <v>111.55374999999999</v>
      </c>
      <c r="N44" s="129">
        <f t="shared" si="28"/>
        <v>843.05375000000004</v>
      </c>
      <c r="O44" s="137">
        <f t="shared" si="32"/>
        <v>1338.645</v>
      </c>
      <c r="P44" s="44">
        <f t="shared" si="29"/>
        <v>10116.645</v>
      </c>
    </row>
    <row r="45" spans="1:16" x14ac:dyDescent="0.25">
      <c r="A45" s="48"/>
      <c r="B45" s="23" t="s">
        <v>291</v>
      </c>
      <c r="C45" s="17"/>
      <c r="D45" s="17"/>
      <c r="E45" s="17"/>
      <c r="F45" s="19"/>
      <c r="G45" s="19"/>
      <c r="H45" s="165">
        <f t="shared" si="30"/>
        <v>0</v>
      </c>
      <c r="I45" s="19">
        <f t="shared" si="27"/>
        <v>0</v>
      </c>
      <c r="J45" s="19"/>
      <c r="K45" s="19"/>
      <c r="L45" s="20"/>
      <c r="M45" s="19"/>
      <c r="N45" s="129">
        <f t="shared" si="28"/>
        <v>0</v>
      </c>
      <c r="O45" s="137"/>
      <c r="P45" s="44">
        <f t="shared" si="29"/>
        <v>0</v>
      </c>
    </row>
    <row r="46" spans="1:16" x14ac:dyDescent="0.25">
      <c r="A46" s="48">
        <v>19</v>
      </c>
      <c r="B46" s="17" t="s">
        <v>430</v>
      </c>
      <c r="C46" s="17" t="s">
        <v>333</v>
      </c>
      <c r="D46" s="64" t="s">
        <v>303</v>
      </c>
      <c r="E46" s="64" t="s">
        <v>304</v>
      </c>
      <c r="F46" s="19">
        <v>700</v>
      </c>
      <c r="G46" s="19"/>
      <c r="H46" s="165">
        <f t="shared" si="30"/>
        <v>700</v>
      </c>
      <c r="I46" s="19">
        <f t="shared" si="27"/>
        <v>52.5</v>
      </c>
      <c r="J46" s="19"/>
      <c r="K46" s="20"/>
      <c r="L46" s="20">
        <f t="shared" si="33"/>
        <v>54.25</v>
      </c>
      <c r="M46" s="19">
        <f>SUM(I46:L46)</f>
        <v>106.75</v>
      </c>
      <c r="N46" s="129">
        <f t="shared" si="28"/>
        <v>806.75</v>
      </c>
      <c r="O46" s="137">
        <f t="shared" si="32"/>
        <v>1281</v>
      </c>
      <c r="P46" s="44">
        <f t="shared" si="29"/>
        <v>9681</v>
      </c>
    </row>
    <row r="47" spans="1:16" x14ac:dyDescent="0.25">
      <c r="A47" s="45"/>
      <c r="B47" s="14" t="s">
        <v>402</v>
      </c>
      <c r="C47" s="17"/>
      <c r="D47" s="17"/>
      <c r="E47" s="17"/>
      <c r="F47" s="19"/>
      <c r="G47" s="19"/>
      <c r="H47" s="165"/>
      <c r="I47" s="19">
        <f>+H47*75%</f>
        <v>0</v>
      </c>
      <c r="J47" s="20"/>
      <c r="K47" s="20"/>
      <c r="L47" s="20"/>
      <c r="M47" s="20"/>
      <c r="N47" s="129">
        <f t="shared" si="28"/>
        <v>0</v>
      </c>
      <c r="O47" s="137"/>
      <c r="P47" s="44">
        <f t="shared" si="29"/>
        <v>0</v>
      </c>
    </row>
    <row r="48" spans="1:16" x14ac:dyDescent="0.25">
      <c r="A48" s="45">
        <v>20</v>
      </c>
      <c r="B48" s="17" t="s">
        <v>405</v>
      </c>
      <c r="C48" s="17" t="s">
        <v>403</v>
      </c>
      <c r="D48" s="64" t="s">
        <v>303</v>
      </c>
      <c r="E48" s="64" t="s">
        <v>304</v>
      </c>
      <c r="F48" s="19">
        <v>590.54999999999995</v>
      </c>
      <c r="G48" s="19"/>
      <c r="H48" s="165">
        <f t="shared" si="30"/>
        <v>590.54999999999995</v>
      </c>
      <c r="I48" s="19">
        <f t="shared" si="27"/>
        <v>44.291249999999998</v>
      </c>
      <c r="J48" s="20"/>
      <c r="K48" s="20"/>
      <c r="L48" s="20">
        <f t="shared" si="33"/>
        <v>45.767624999999995</v>
      </c>
      <c r="M48" s="15">
        <f t="shared" ref="M48" si="34">SUM(I48:L48)</f>
        <v>90.058875</v>
      </c>
      <c r="N48" s="129">
        <f t="shared" si="28"/>
        <v>680.6088749999999</v>
      </c>
      <c r="O48" s="137">
        <f t="shared" si="32"/>
        <v>1080.7065</v>
      </c>
      <c r="P48" s="44">
        <f t="shared" si="29"/>
        <v>8167.3064999999988</v>
      </c>
    </row>
    <row r="49" spans="1:16" x14ac:dyDescent="0.25">
      <c r="A49" s="45"/>
      <c r="B49" s="14" t="s">
        <v>55</v>
      </c>
      <c r="C49" s="17"/>
      <c r="D49" s="17"/>
      <c r="E49" s="17"/>
      <c r="F49" s="19"/>
      <c r="G49" s="19"/>
      <c r="H49" s="165"/>
      <c r="I49" s="19">
        <f t="shared" si="27"/>
        <v>0</v>
      </c>
      <c r="J49" s="20"/>
      <c r="K49" s="20"/>
      <c r="L49" s="20">
        <f t="shared" si="33"/>
        <v>0</v>
      </c>
      <c r="M49" s="20"/>
      <c r="N49" s="129">
        <f t="shared" si="28"/>
        <v>0</v>
      </c>
      <c r="O49" s="137"/>
      <c r="P49" s="44">
        <f t="shared" si="29"/>
        <v>0</v>
      </c>
    </row>
    <row r="50" spans="1:16" x14ac:dyDescent="0.25">
      <c r="A50" s="48">
        <v>21</v>
      </c>
      <c r="B50" s="17" t="s">
        <v>171</v>
      </c>
      <c r="C50" s="17" t="s">
        <v>57</v>
      </c>
      <c r="D50" s="64" t="s">
        <v>303</v>
      </c>
      <c r="E50" s="64" t="s">
        <v>304</v>
      </c>
      <c r="F50" s="19">
        <v>515</v>
      </c>
      <c r="G50" s="19"/>
      <c r="H50" s="165">
        <f t="shared" si="30"/>
        <v>515</v>
      </c>
      <c r="I50" s="19">
        <f t="shared" si="27"/>
        <v>38.625</v>
      </c>
      <c r="J50" s="19"/>
      <c r="K50" s="20"/>
      <c r="L50" s="20"/>
      <c r="M50" s="19">
        <f>SUM(I50:L50)</f>
        <v>38.625</v>
      </c>
      <c r="N50" s="129">
        <f t="shared" si="28"/>
        <v>553.625</v>
      </c>
      <c r="O50" s="137">
        <f t="shared" si="32"/>
        <v>463.5</v>
      </c>
      <c r="P50" s="44">
        <f t="shared" si="29"/>
        <v>6643.5</v>
      </c>
    </row>
    <row r="51" spans="1:16" x14ac:dyDescent="0.25">
      <c r="A51" s="46"/>
      <c r="B51" s="16" t="s">
        <v>58</v>
      </c>
      <c r="C51" s="21"/>
      <c r="D51" s="21"/>
      <c r="E51" s="21"/>
      <c r="F51" s="19"/>
      <c r="G51" s="19"/>
      <c r="H51" s="165"/>
      <c r="I51" s="19">
        <f t="shared" si="27"/>
        <v>0</v>
      </c>
      <c r="J51" s="19"/>
      <c r="K51" s="20"/>
      <c r="L51" s="20">
        <f t="shared" si="33"/>
        <v>0</v>
      </c>
      <c r="M51" s="19">
        <f t="shared" ref="M51:M52" si="35">SUM(I51:L51)</f>
        <v>0</v>
      </c>
      <c r="N51" s="129">
        <f t="shared" si="28"/>
        <v>0</v>
      </c>
      <c r="O51" s="137">
        <f t="shared" si="32"/>
        <v>0</v>
      </c>
      <c r="P51" s="44">
        <f t="shared" si="29"/>
        <v>0</v>
      </c>
    </row>
    <row r="52" spans="1:16" x14ac:dyDescent="0.25">
      <c r="A52" s="46">
        <v>22</v>
      </c>
      <c r="B52" s="195" t="s">
        <v>431</v>
      </c>
      <c r="C52" s="17" t="s">
        <v>60</v>
      </c>
      <c r="D52" s="64" t="s">
        <v>303</v>
      </c>
      <c r="E52" s="64" t="s">
        <v>304</v>
      </c>
      <c r="F52" s="19">
        <v>621.5</v>
      </c>
      <c r="G52" s="19"/>
      <c r="H52" s="165">
        <f t="shared" ref="H52" si="36">G52+F52</f>
        <v>621.5</v>
      </c>
      <c r="I52" s="19">
        <f t="shared" si="27"/>
        <v>46.612499999999997</v>
      </c>
      <c r="J52" s="19"/>
      <c r="K52" s="20"/>
      <c r="L52" s="20"/>
      <c r="M52" s="19">
        <f t="shared" si="35"/>
        <v>46.612499999999997</v>
      </c>
      <c r="N52" s="129">
        <f t="shared" si="28"/>
        <v>668.11249999999995</v>
      </c>
      <c r="O52" s="137">
        <f t="shared" si="32"/>
        <v>559.34999999999991</v>
      </c>
      <c r="P52" s="44">
        <f t="shared" si="29"/>
        <v>8017.3499999999995</v>
      </c>
    </row>
    <row r="53" spans="1:16" x14ac:dyDescent="0.25">
      <c r="A53" s="46"/>
      <c r="B53" s="17"/>
      <c r="C53" s="17"/>
      <c r="D53" s="64"/>
      <c r="E53" s="64"/>
      <c r="F53" s="19"/>
      <c r="G53" s="19"/>
      <c r="H53" s="165">
        <f t="shared" ref="H53" si="37">G53+F53</f>
        <v>0</v>
      </c>
      <c r="I53" s="19">
        <f t="shared" ref="I53" si="38">+H53*7.5%</f>
        <v>0</v>
      </c>
      <c r="J53" s="19"/>
      <c r="K53" s="20"/>
      <c r="L53" s="20">
        <f t="shared" si="33"/>
        <v>0</v>
      </c>
      <c r="M53" s="19">
        <f t="shared" ref="M53" si="39">SUM(I53:L53)</f>
        <v>0</v>
      </c>
      <c r="N53" s="129">
        <f t="shared" si="28"/>
        <v>0</v>
      </c>
      <c r="O53" s="137">
        <f t="shared" si="32"/>
        <v>0</v>
      </c>
      <c r="P53" s="44">
        <f t="shared" si="29"/>
        <v>0</v>
      </c>
    </row>
    <row r="54" spans="1:16" x14ac:dyDescent="0.25">
      <c r="A54" s="46"/>
      <c r="B54" s="16" t="s">
        <v>374</v>
      </c>
      <c r="C54" s="21"/>
      <c r="D54" s="21"/>
      <c r="E54" s="21"/>
      <c r="F54" s="19"/>
      <c r="G54" s="19"/>
      <c r="H54" s="165"/>
      <c r="I54" s="19"/>
      <c r="J54" s="20"/>
      <c r="K54" s="20"/>
      <c r="L54" s="20">
        <f t="shared" si="33"/>
        <v>0</v>
      </c>
      <c r="M54" s="20"/>
      <c r="N54" s="129"/>
      <c r="O54" s="137"/>
      <c r="P54" s="44">
        <f t="shared" si="29"/>
        <v>0</v>
      </c>
    </row>
    <row r="55" spans="1:16" x14ac:dyDescent="0.25">
      <c r="A55" s="45">
        <v>23</v>
      </c>
      <c r="B55" s="17" t="s">
        <v>59</v>
      </c>
      <c r="C55" s="17" t="s">
        <v>60</v>
      </c>
      <c r="D55" s="64" t="s">
        <v>303</v>
      </c>
      <c r="E55" s="64" t="s">
        <v>304</v>
      </c>
      <c r="F55" s="19">
        <v>731.5</v>
      </c>
      <c r="G55" s="19"/>
      <c r="H55" s="165">
        <f t="shared" si="30"/>
        <v>731.5</v>
      </c>
      <c r="I55" s="19">
        <f t="shared" si="27"/>
        <v>54.862499999999997</v>
      </c>
      <c r="J55" s="20"/>
      <c r="K55" s="20"/>
      <c r="L55" s="20">
        <f t="shared" si="33"/>
        <v>56.691249999999997</v>
      </c>
      <c r="M55" s="19">
        <f>SUM(I55:L55)</f>
        <v>111.55374999999999</v>
      </c>
      <c r="N55" s="129">
        <f t="shared" si="28"/>
        <v>843.05375000000004</v>
      </c>
      <c r="O55" s="137">
        <f t="shared" si="32"/>
        <v>1338.645</v>
      </c>
      <c r="P55" s="44">
        <f t="shared" si="29"/>
        <v>10116.645</v>
      </c>
    </row>
    <row r="56" spans="1:16" x14ac:dyDescent="0.25">
      <c r="A56" s="45"/>
      <c r="B56" s="14" t="s">
        <v>61</v>
      </c>
      <c r="C56" s="17"/>
      <c r="D56" s="17"/>
      <c r="E56" s="17"/>
      <c r="F56" s="19"/>
      <c r="G56" s="19"/>
      <c r="H56" s="165"/>
      <c r="I56" s="19">
        <f t="shared" si="27"/>
        <v>0</v>
      </c>
      <c r="J56" s="20"/>
      <c r="K56" s="20"/>
      <c r="L56" s="20"/>
      <c r="M56" s="20"/>
      <c r="N56" s="129"/>
      <c r="O56" s="137"/>
      <c r="P56" s="44">
        <f t="shared" si="29"/>
        <v>0</v>
      </c>
    </row>
    <row r="57" spans="1:16" x14ac:dyDescent="0.25">
      <c r="A57" s="45">
        <v>24</v>
      </c>
      <c r="B57" s="18" t="s">
        <v>406</v>
      </c>
      <c r="C57" s="17" t="s">
        <v>63</v>
      </c>
      <c r="D57" s="64" t="s">
        <v>303</v>
      </c>
      <c r="E57" s="64" t="s">
        <v>304</v>
      </c>
      <c r="F57" s="19">
        <v>465</v>
      </c>
      <c r="G57" s="19"/>
      <c r="H57" s="165">
        <f t="shared" si="30"/>
        <v>465</v>
      </c>
      <c r="I57" s="19">
        <f t="shared" si="27"/>
        <v>34.875</v>
      </c>
      <c r="J57" s="19">
        <f>+H57*0.0675</f>
        <v>31.387500000000003</v>
      </c>
      <c r="K57" s="20"/>
      <c r="L57" s="20"/>
      <c r="M57" s="19">
        <f>SUM(I57:L57)</f>
        <v>66.262500000000003</v>
      </c>
      <c r="N57" s="129">
        <f>+H57+M57</f>
        <v>531.26250000000005</v>
      </c>
      <c r="O57" s="137">
        <f t="shared" si="32"/>
        <v>795.15000000000009</v>
      </c>
      <c r="P57" s="44">
        <f t="shared" si="29"/>
        <v>6375.1500000000005</v>
      </c>
    </row>
    <row r="58" spans="1:16" x14ac:dyDescent="0.25">
      <c r="A58" s="45"/>
      <c r="B58" s="14" t="s">
        <v>364</v>
      </c>
      <c r="C58" s="17"/>
      <c r="D58" s="17"/>
      <c r="E58" s="17"/>
      <c r="F58" s="19"/>
      <c r="G58" s="19"/>
      <c r="H58" s="165">
        <f t="shared" si="30"/>
        <v>0</v>
      </c>
      <c r="I58" s="19">
        <f t="shared" si="27"/>
        <v>0</v>
      </c>
      <c r="J58" s="20"/>
      <c r="K58" s="20"/>
      <c r="L58" s="20"/>
      <c r="M58" s="20"/>
      <c r="N58" s="129"/>
      <c r="O58" s="137"/>
      <c r="P58" s="44"/>
    </row>
    <row r="59" spans="1:16" x14ac:dyDescent="0.25">
      <c r="A59" s="45">
        <v>25</v>
      </c>
      <c r="B59" s="24" t="s">
        <v>432</v>
      </c>
      <c r="C59" s="17" t="s">
        <v>66</v>
      </c>
      <c r="D59" s="64" t="s">
        <v>303</v>
      </c>
      <c r="E59" s="64" t="s">
        <v>304</v>
      </c>
      <c r="F59" s="19">
        <v>563</v>
      </c>
      <c r="G59" s="19"/>
      <c r="H59" s="165">
        <f t="shared" si="30"/>
        <v>563</v>
      </c>
      <c r="I59" s="19">
        <f t="shared" si="27"/>
        <v>42.225000000000001</v>
      </c>
      <c r="J59" s="20"/>
      <c r="K59" s="20"/>
      <c r="L59" s="20">
        <f t="shared" ref="L59:L66" si="40">+H59*0.0775</f>
        <v>43.6325</v>
      </c>
      <c r="M59" s="19">
        <f>SUM(I59:L59)</f>
        <v>85.857500000000002</v>
      </c>
      <c r="N59" s="129">
        <f t="shared" ref="N59:N72" si="41">+H59+M59</f>
        <v>648.85749999999996</v>
      </c>
      <c r="O59" s="137">
        <f t="shared" si="32"/>
        <v>1030.29</v>
      </c>
      <c r="P59" s="44">
        <f t="shared" si="29"/>
        <v>7786.2899999999991</v>
      </c>
    </row>
    <row r="60" spans="1:16" x14ac:dyDescent="0.25">
      <c r="A60" s="45">
        <v>26</v>
      </c>
      <c r="B60" s="24" t="s">
        <v>456</v>
      </c>
      <c r="C60" s="17" t="s">
        <v>457</v>
      </c>
      <c r="D60" s="64" t="s">
        <v>303</v>
      </c>
      <c r="E60" s="64" t="s">
        <v>304</v>
      </c>
      <c r="F60" s="19">
        <v>621.5</v>
      </c>
      <c r="G60" s="19"/>
      <c r="H60" s="165">
        <f t="shared" si="30"/>
        <v>621.5</v>
      </c>
      <c r="I60" s="19">
        <f t="shared" si="27"/>
        <v>46.612499999999997</v>
      </c>
      <c r="J60" s="19"/>
      <c r="K60" s="20"/>
      <c r="L60" s="20">
        <f t="shared" si="40"/>
        <v>48.166249999999998</v>
      </c>
      <c r="M60" s="19">
        <f>SUM(I60:L60)</f>
        <v>94.778750000000002</v>
      </c>
      <c r="N60" s="129">
        <f t="shared" si="41"/>
        <v>716.27874999999995</v>
      </c>
      <c r="O60" s="137">
        <f t="shared" si="32"/>
        <v>1137.345</v>
      </c>
      <c r="P60" s="44">
        <f t="shared" si="29"/>
        <v>8595.3449999999993</v>
      </c>
    </row>
    <row r="61" spans="1:16" x14ac:dyDescent="0.25">
      <c r="A61" s="45"/>
      <c r="B61" s="14" t="s">
        <v>287</v>
      </c>
      <c r="C61" s="17"/>
      <c r="D61" s="17"/>
      <c r="E61" s="17"/>
      <c r="F61" s="19"/>
      <c r="G61" s="19"/>
      <c r="H61" s="165"/>
      <c r="I61" s="19">
        <f t="shared" si="27"/>
        <v>0</v>
      </c>
      <c r="J61" s="20"/>
      <c r="K61" s="20"/>
      <c r="L61" s="20"/>
      <c r="M61" s="20"/>
      <c r="N61" s="129">
        <f t="shared" si="41"/>
        <v>0</v>
      </c>
      <c r="O61" s="137"/>
      <c r="P61" s="44">
        <f t="shared" si="29"/>
        <v>0</v>
      </c>
    </row>
    <row r="62" spans="1:16" x14ac:dyDescent="0.25">
      <c r="A62" s="45">
        <v>27</v>
      </c>
      <c r="B62" s="17" t="s">
        <v>68</v>
      </c>
      <c r="C62" s="17" t="s">
        <v>334</v>
      </c>
      <c r="D62" s="64" t="s">
        <v>303</v>
      </c>
      <c r="E62" s="64" t="s">
        <v>304</v>
      </c>
      <c r="F62" s="19">
        <v>621.5</v>
      </c>
      <c r="G62" s="19"/>
      <c r="H62" s="165">
        <f t="shared" si="30"/>
        <v>621.5</v>
      </c>
      <c r="I62" s="19">
        <f t="shared" si="27"/>
        <v>46.612499999999997</v>
      </c>
      <c r="J62" s="20"/>
      <c r="K62" s="20"/>
      <c r="L62" s="20">
        <f t="shared" si="40"/>
        <v>48.166249999999998</v>
      </c>
      <c r="M62" s="19">
        <f>SUM(I62:L62)</f>
        <v>94.778750000000002</v>
      </c>
      <c r="N62" s="129">
        <f t="shared" si="41"/>
        <v>716.27874999999995</v>
      </c>
      <c r="O62" s="137">
        <f t="shared" si="32"/>
        <v>1137.345</v>
      </c>
      <c r="P62" s="44">
        <f t="shared" si="29"/>
        <v>8595.3449999999993</v>
      </c>
    </row>
    <row r="63" spans="1:16" x14ac:dyDescent="0.25">
      <c r="A63" s="45"/>
      <c r="B63" s="14" t="s">
        <v>67</v>
      </c>
      <c r="C63" s="17"/>
      <c r="D63" s="17"/>
      <c r="E63" s="17"/>
      <c r="F63" s="19"/>
      <c r="G63" s="19"/>
      <c r="H63" s="165"/>
      <c r="I63" s="19">
        <f t="shared" si="27"/>
        <v>0</v>
      </c>
      <c r="J63" s="20"/>
      <c r="K63" s="20"/>
      <c r="L63" s="20"/>
      <c r="M63" s="19"/>
      <c r="N63" s="129">
        <f t="shared" si="41"/>
        <v>0</v>
      </c>
      <c r="O63" s="137"/>
      <c r="P63" s="44">
        <f t="shared" si="29"/>
        <v>0</v>
      </c>
    </row>
    <row r="64" spans="1:16" x14ac:dyDescent="0.25">
      <c r="A64" s="45">
        <v>28</v>
      </c>
      <c r="B64" s="17" t="s">
        <v>335</v>
      </c>
      <c r="C64" s="17" t="s">
        <v>288</v>
      </c>
      <c r="D64" s="64" t="s">
        <v>303</v>
      </c>
      <c r="E64" s="64" t="s">
        <v>304</v>
      </c>
      <c r="F64" s="19">
        <v>511.5</v>
      </c>
      <c r="G64" s="19"/>
      <c r="H64" s="165">
        <f t="shared" si="30"/>
        <v>511.5</v>
      </c>
      <c r="I64" s="19">
        <f t="shared" si="27"/>
        <v>38.362499999999997</v>
      </c>
      <c r="J64" s="20"/>
      <c r="K64" s="20"/>
      <c r="L64" s="20">
        <f t="shared" si="40"/>
        <v>39.641249999999999</v>
      </c>
      <c r="M64" s="19">
        <f>SUM(I64:L64)</f>
        <v>78.003749999999997</v>
      </c>
      <c r="N64" s="129">
        <f t="shared" si="41"/>
        <v>589.50374999999997</v>
      </c>
      <c r="O64" s="137">
        <f t="shared" si="32"/>
        <v>936.04499999999996</v>
      </c>
      <c r="P64" s="44">
        <f t="shared" si="29"/>
        <v>7074.0450000000001</v>
      </c>
    </row>
    <row r="65" spans="1:16" x14ac:dyDescent="0.25">
      <c r="A65" s="45"/>
      <c r="B65" s="14" t="s">
        <v>70</v>
      </c>
      <c r="C65" s="17"/>
      <c r="D65" s="17"/>
      <c r="E65" s="17"/>
      <c r="F65" s="19"/>
      <c r="G65" s="19"/>
      <c r="H65" s="165"/>
      <c r="I65" s="19">
        <f t="shared" si="27"/>
        <v>0</v>
      </c>
      <c r="J65" s="20"/>
      <c r="K65" s="20"/>
      <c r="L65" s="20">
        <f t="shared" si="40"/>
        <v>0</v>
      </c>
      <c r="M65" s="20"/>
      <c r="N65" s="129">
        <f t="shared" si="41"/>
        <v>0</v>
      </c>
      <c r="O65" s="137"/>
      <c r="P65" s="44">
        <f t="shared" si="29"/>
        <v>0</v>
      </c>
    </row>
    <row r="66" spans="1:16" x14ac:dyDescent="0.25">
      <c r="A66" s="45">
        <v>29</v>
      </c>
      <c r="B66" s="17" t="s">
        <v>71</v>
      </c>
      <c r="C66" s="17" t="s">
        <v>72</v>
      </c>
      <c r="D66" s="64" t="s">
        <v>303</v>
      </c>
      <c r="E66" s="64" t="s">
        <v>304</v>
      </c>
      <c r="F66" s="19">
        <v>563</v>
      </c>
      <c r="G66" s="19"/>
      <c r="H66" s="165">
        <f t="shared" si="30"/>
        <v>563</v>
      </c>
      <c r="I66" s="19">
        <f t="shared" si="27"/>
        <v>42.225000000000001</v>
      </c>
      <c r="J66" s="20"/>
      <c r="K66" s="20"/>
      <c r="L66" s="20">
        <f t="shared" si="40"/>
        <v>43.6325</v>
      </c>
      <c r="M66" s="19">
        <f>SUM(I66:L66)</f>
        <v>85.857500000000002</v>
      </c>
      <c r="N66" s="129">
        <f t="shared" si="41"/>
        <v>648.85749999999996</v>
      </c>
      <c r="O66" s="137">
        <f t="shared" si="32"/>
        <v>1030.29</v>
      </c>
      <c r="P66" s="44">
        <f t="shared" si="29"/>
        <v>7786.2899999999991</v>
      </c>
    </row>
    <row r="67" spans="1:16" x14ac:dyDescent="0.25">
      <c r="A67" s="45"/>
      <c r="B67" s="14" t="s">
        <v>479</v>
      </c>
      <c r="C67" s="17"/>
      <c r="D67" s="17"/>
      <c r="E67" s="17"/>
      <c r="F67" s="19"/>
      <c r="G67" s="19"/>
      <c r="H67" s="165"/>
      <c r="I67" s="19">
        <f t="shared" si="27"/>
        <v>0</v>
      </c>
      <c r="J67" s="20"/>
      <c r="K67" s="20"/>
      <c r="L67" s="20"/>
      <c r="M67" s="20"/>
      <c r="N67" s="129">
        <f t="shared" si="41"/>
        <v>0</v>
      </c>
      <c r="O67" s="137"/>
      <c r="P67" s="44">
        <f t="shared" si="29"/>
        <v>0</v>
      </c>
    </row>
    <row r="68" spans="1:16" x14ac:dyDescent="0.25">
      <c r="A68" s="198">
        <v>30</v>
      </c>
      <c r="B68" s="17" t="s">
        <v>480</v>
      </c>
      <c r="C68" s="17" t="s">
        <v>332</v>
      </c>
      <c r="D68" s="64" t="s">
        <v>303</v>
      </c>
      <c r="E68" s="64" t="s">
        <v>304</v>
      </c>
      <c r="F68" s="199">
        <v>511.5</v>
      </c>
      <c r="G68" s="19"/>
      <c r="H68" s="165">
        <f t="shared" ref="H68" si="42">G68+F68</f>
        <v>511.5</v>
      </c>
      <c r="I68" s="19">
        <f t="shared" si="27"/>
        <v>38.362499999999997</v>
      </c>
      <c r="J68" s="20">
        <f>+F68*0.0675</f>
        <v>34.526250000000005</v>
      </c>
      <c r="K68" s="20"/>
      <c r="L68" s="20"/>
      <c r="M68" s="19">
        <f>SUM(I68:L68)</f>
        <v>72.888750000000002</v>
      </c>
      <c r="N68" s="129">
        <f t="shared" si="41"/>
        <v>584.38874999999996</v>
      </c>
      <c r="O68" s="137">
        <f t="shared" si="32"/>
        <v>874.66499999999996</v>
      </c>
      <c r="P68" s="44">
        <f t="shared" si="29"/>
        <v>7012.6649999999991</v>
      </c>
    </row>
    <row r="69" spans="1:16" x14ac:dyDescent="0.25">
      <c r="A69" s="45"/>
      <c r="B69" s="14" t="s">
        <v>311</v>
      </c>
      <c r="C69" s="17"/>
      <c r="D69" s="17"/>
      <c r="E69" s="17"/>
      <c r="F69" s="19"/>
      <c r="G69" s="19"/>
      <c r="H69" s="165"/>
      <c r="I69" s="19">
        <f t="shared" si="27"/>
        <v>0</v>
      </c>
      <c r="J69" s="20"/>
      <c r="K69" s="20"/>
      <c r="L69" s="20"/>
      <c r="M69" s="20"/>
      <c r="N69" s="129">
        <f t="shared" si="41"/>
        <v>0</v>
      </c>
      <c r="O69" s="137"/>
      <c r="P69" s="44">
        <f t="shared" si="29"/>
        <v>0</v>
      </c>
    </row>
    <row r="70" spans="1:16" x14ac:dyDescent="0.25">
      <c r="A70" s="45">
        <v>31</v>
      </c>
      <c r="B70" s="18" t="s">
        <v>336</v>
      </c>
      <c r="C70" s="18" t="s">
        <v>77</v>
      </c>
      <c r="D70" s="64" t="s">
        <v>303</v>
      </c>
      <c r="E70" s="64" t="s">
        <v>304</v>
      </c>
      <c r="F70" s="19">
        <v>566.5</v>
      </c>
      <c r="G70" s="19"/>
      <c r="H70" s="165">
        <f t="shared" si="30"/>
        <v>566.5</v>
      </c>
      <c r="I70" s="19">
        <f t="shared" si="27"/>
        <v>42.487499999999997</v>
      </c>
      <c r="J70" s="20"/>
      <c r="K70" s="20" t="s">
        <v>81</v>
      </c>
      <c r="L70" s="20">
        <f>+H70*0.0775</f>
        <v>43.903750000000002</v>
      </c>
      <c r="M70" s="20">
        <f>I70+L70</f>
        <v>86.391249999999999</v>
      </c>
      <c r="N70" s="129">
        <f t="shared" si="41"/>
        <v>652.89125000000001</v>
      </c>
      <c r="O70" s="137">
        <f t="shared" si="32"/>
        <v>1036.6949999999999</v>
      </c>
      <c r="P70" s="44">
        <f t="shared" si="29"/>
        <v>7834.6949999999997</v>
      </c>
    </row>
    <row r="71" spans="1:16" x14ac:dyDescent="0.25">
      <c r="A71" s="45"/>
      <c r="B71" s="14" t="s">
        <v>78</v>
      </c>
      <c r="C71" s="17"/>
      <c r="D71" s="17"/>
      <c r="E71" s="17"/>
      <c r="F71" s="19"/>
      <c r="G71" s="19"/>
      <c r="H71" s="165"/>
      <c r="I71" s="19">
        <f t="shared" si="27"/>
        <v>0</v>
      </c>
      <c r="J71" s="20"/>
      <c r="K71" s="20"/>
      <c r="L71" s="20"/>
      <c r="M71" s="20"/>
      <c r="N71" s="129">
        <f t="shared" si="41"/>
        <v>0</v>
      </c>
      <c r="O71" s="137"/>
      <c r="P71" s="44">
        <f t="shared" si="29"/>
        <v>0</v>
      </c>
    </row>
    <row r="72" spans="1:16" ht="15.75" thickBot="1" x14ac:dyDescent="0.3">
      <c r="A72" s="65">
        <v>32</v>
      </c>
      <c r="B72" s="66" t="s">
        <v>79</v>
      </c>
      <c r="C72" s="66" t="s">
        <v>80</v>
      </c>
      <c r="D72" s="64" t="s">
        <v>303</v>
      </c>
      <c r="E72" s="64" t="s">
        <v>304</v>
      </c>
      <c r="F72" s="67">
        <v>1035</v>
      </c>
      <c r="G72" s="19"/>
      <c r="H72" s="165">
        <f t="shared" si="30"/>
        <v>1035</v>
      </c>
      <c r="I72" s="19">
        <f>+H72*7.5%</f>
        <v>77.625</v>
      </c>
      <c r="J72" s="68"/>
      <c r="K72" s="68"/>
      <c r="L72" s="68">
        <f>+H72*0.0775</f>
        <v>80.212500000000006</v>
      </c>
      <c r="M72" s="68">
        <f>I72+L72</f>
        <v>157.83750000000001</v>
      </c>
      <c r="N72" s="129">
        <f t="shared" si="41"/>
        <v>1192.8375000000001</v>
      </c>
      <c r="O72" s="137">
        <f t="shared" si="32"/>
        <v>1894.0500000000002</v>
      </c>
      <c r="P72" s="44">
        <f t="shared" si="29"/>
        <v>14314.050000000001</v>
      </c>
    </row>
    <row r="73" spans="1:16" ht="15.75" thickBot="1" x14ac:dyDescent="0.3">
      <c r="A73" s="88"/>
      <c r="B73" s="204" t="s">
        <v>309</v>
      </c>
      <c r="C73" s="205"/>
      <c r="D73" s="94"/>
      <c r="E73" s="94"/>
      <c r="F73" s="74">
        <f>SUM(F37:F72)</f>
        <v>11741.75</v>
      </c>
      <c r="G73" s="74">
        <f>SUM(G36:G72)</f>
        <v>0</v>
      </c>
      <c r="H73" s="168">
        <f t="shared" ref="H73:P73" si="43">SUM(H37:H72)</f>
        <v>11741.75</v>
      </c>
      <c r="I73" s="74">
        <f t="shared" si="43"/>
        <v>880.6312499999998</v>
      </c>
      <c r="J73" s="74">
        <f t="shared" si="43"/>
        <v>143.22000000000003</v>
      </c>
      <c r="K73" s="74">
        <f t="shared" si="43"/>
        <v>0</v>
      </c>
      <c r="L73" s="74">
        <f t="shared" si="43"/>
        <v>668.92187499999989</v>
      </c>
      <c r="M73" s="74">
        <f t="shared" si="43"/>
        <v>1692.7731250000002</v>
      </c>
      <c r="N73" s="122">
        <f t="shared" si="43"/>
        <v>13434.523124999998</v>
      </c>
      <c r="O73" s="138">
        <f t="shared" si="43"/>
        <v>20313.2775</v>
      </c>
      <c r="P73" s="76">
        <f t="shared" si="43"/>
        <v>161214.2775</v>
      </c>
    </row>
    <row r="74" spans="1:16" ht="15.75" thickBot="1" x14ac:dyDescent="0.3">
      <c r="A74" s="88"/>
      <c r="B74" s="89"/>
      <c r="C74" s="94" t="s">
        <v>289</v>
      </c>
      <c r="D74" s="94"/>
      <c r="E74" s="94"/>
      <c r="F74" s="95">
        <f>+F19+F30+F35+F73</f>
        <v>25151.25</v>
      </c>
      <c r="G74" s="171">
        <f>G73+G30+G35+G19</f>
        <v>0</v>
      </c>
      <c r="H74" s="168">
        <f>H73+H35+H30+H19</f>
        <v>25151.25</v>
      </c>
      <c r="I74" s="95">
        <f t="shared" ref="I74:P74" si="44">+I19+I30+I35+I73</f>
        <v>1719.2487499999997</v>
      </c>
      <c r="J74" s="95">
        <f t="shared" si="44"/>
        <v>280.12375000000003</v>
      </c>
      <c r="K74" s="95">
        <f t="shared" si="44"/>
        <v>150.50000000000003</v>
      </c>
      <c r="L74" s="95">
        <f t="shared" si="44"/>
        <v>1404.629375</v>
      </c>
      <c r="M74" s="95">
        <f t="shared" si="44"/>
        <v>3554.5018750000004</v>
      </c>
      <c r="N74" s="123">
        <f t="shared" si="44"/>
        <v>28705.751875000002</v>
      </c>
      <c r="O74" s="139">
        <f t="shared" si="44"/>
        <v>42654.022500000006</v>
      </c>
      <c r="P74" s="124">
        <f t="shared" si="44"/>
        <v>344469.02250000002</v>
      </c>
    </row>
    <row r="75" spans="1:16" ht="15.75" thickBot="1" x14ac:dyDescent="0.3">
      <c r="A75" s="151"/>
      <c r="B75" s="25"/>
      <c r="C75" s="25"/>
      <c r="D75" s="25"/>
      <c r="E75" s="25"/>
      <c r="F75" s="25"/>
      <c r="G75" s="172"/>
      <c r="H75" s="25"/>
      <c r="I75" s="25"/>
      <c r="J75" s="25"/>
      <c r="K75" s="25"/>
      <c r="L75" s="25"/>
      <c r="M75" s="155"/>
      <c r="N75" s="25"/>
      <c r="O75" s="31"/>
      <c r="P75" s="31"/>
    </row>
    <row r="76" spans="1:16" x14ac:dyDescent="0.25">
      <c r="A76" s="151"/>
      <c r="B76" s="36"/>
      <c r="C76" s="116"/>
      <c r="D76" s="117" t="s">
        <v>302</v>
      </c>
      <c r="E76" s="117" t="s">
        <v>303</v>
      </c>
      <c r="F76" s="117" t="s">
        <v>307</v>
      </c>
      <c r="G76" s="173"/>
      <c r="H76" s="117"/>
      <c r="I76" s="117" t="s">
        <v>304</v>
      </c>
      <c r="J76" s="118" t="s">
        <v>0</v>
      </c>
      <c r="K76" s="25"/>
      <c r="L76" s="151" t="s">
        <v>319</v>
      </c>
      <c r="M76" s="31">
        <v>22206.5</v>
      </c>
      <c r="N76" s="25"/>
      <c r="O76" s="31"/>
      <c r="P76" s="33"/>
    </row>
    <row r="77" spans="1:16" ht="15.75" thickBot="1" x14ac:dyDescent="0.3">
      <c r="A77" s="25"/>
      <c r="B77" s="36"/>
      <c r="C77" s="119" t="s">
        <v>312</v>
      </c>
      <c r="D77" s="115">
        <f>(+I19+K19)*12</f>
        <v>6634.5599999999995</v>
      </c>
      <c r="E77" s="115">
        <f>+I30*12</f>
        <v>3676.5</v>
      </c>
      <c r="F77" s="115">
        <f>+I35*12</f>
        <v>1558.3500000000001</v>
      </c>
      <c r="G77" s="174"/>
      <c r="H77" s="33"/>
      <c r="I77" s="33">
        <f>+I73*12</f>
        <v>10567.574999999997</v>
      </c>
      <c r="J77" s="44">
        <f>SUM(D77:I77)</f>
        <v>22436.984999999997</v>
      </c>
      <c r="K77" s="25"/>
      <c r="L77" s="151"/>
      <c r="M77" s="32">
        <v>55703.09</v>
      </c>
      <c r="N77" s="25"/>
      <c r="O77" s="32"/>
      <c r="P77" s="32"/>
    </row>
    <row r="78" spans="1:16" ht="15.75" thickBot="1" x14ac:dyDescent="0.3">
      <c r="A78" s="25"/>
      <c r="B78" s="36"/>
      <c r="C78" s="119" t="s">
        <v>296</v>
      </c>
      <c r="D78" s="115">
        <f>6200*1%*12</f>
        <v>744</v>
      </c>
      <c r="E78" s="115">
        <f>3400*1%*12</f>
        <v>408</v>
      </c>
      <c r="F78" s="33">
        <f>2075*1%*12</f>
        <v>249</v>
      </c>
      <c r="G78" s="174"/>
      <c r="H78" s="33"/>
      <c r="I78" s="33">
        <f>9200*1%*12</f>
        <v>1104</v>
      </c>
      <c r="J78" s="70">
        <f>SUM(D78:I78)</f>
        <v>2505</v>
      </c>
      <c r="K78" s="25"/>
      <c r="M78" s="31"/>
      <c r="N78" s="25"/>
      <c r="O78" s="31"/>
      <c r="P78" s="31"/>
    </row>
    <row r="79" spans="1:16" ht="15.75" thickBot="1" x14ac:dyDescent="0.3">
      <c r="A79" s="25"/>
      <c r="B79" s="36"/>
      <c r="C79" s="141" t="s">
        <v>314</v>
      </c>
      <c r="D79" s="142">
        <f>SUM(D77:D78)</f>
        <v>7378.5599999999995</v>
      </c>
      <c r="E79" s="143">
        <f t="shared" ref="E79:I79" si="45">SUM(E77:E78)</f>
        <v>4084.5</v>
      </c>
      <c r="F79" s="143">
        <f t="shared" si="45"/>
        <v>1807.3500000000001</v>
      </c>
      <c r="G79" s="175"/>
      <c r="H79" s="143"/>
      <c r="I79" s="143">
        <f t="shared" si="45"/>
        <v>11671.574999999997</v>
      </c>
      <c r="J79" s="104">
        <f>SUM(D79:I79)</f>
        <v>24941.984999999997</v>
      </c>
      <c r="K79" s="25"/>
      <c r="L79" s="151" t="s">
        <v>320</v>
      </c>
      <c r="M79" s="31">
        <v>20041.560000000001</v>
      </c>
      <c r="N79" s="25"/>
      <c r="O79" s="31"/>
      <c r="P79" s="31"/>
    </row>
    <row r="80" spans="1:16" ht="15.75" thickBot="1" x14ac:dyDescent="0.3">
      <c r="A80" s="25"/>
      <c r="B80" s="36"/>
      <c r="C80" s="120" t="s">
        <v>313</v>
      </c>
      <c r="D80" s="114">
        <f>(J19+L19)*12</f>
        <v>4601.6400000000003</v>
      </c>
      <c r="E80" s="114">
        <f>(J30+L30)*12</f>
        <v>4226.8499999999995</v>
      </c>
      <c r="F80" s="32">
        <f>(J35+L35)*12</f>
        <v>1642.845</v>
      </c>
      <c r="G80" s="176"/>
      <c r="H80" s="32"/>
      <c r="I80" s="32">
        <f>(J73+L73)*12</f>
        <v>9745.7024999999994</v>
      </c>
      <c r="J80" s="140">
        <f>SUM(D80:I80)</f>
        <v>20217.037499999999</v>
      </c>
      <c r="K80" s="25"/>
      <c r="L80" s="151"/>
      <c r="M80" s="32">
        <v>46156.45</v>
      </c>
      <c r="N80" s="25"/>
      <c r="O80" s="31"/>
      <c r="P80" s="31"/>
    </row>
    <row r="81" spans="1:16" ht="15.75" x14ac:dyDescent="0.25">
      <c r="A81" s="177"/>
      <c r="B81" s="177"/>
      <c r="C81" s="177"/>
      <c r="D81" s="177"/>
      <c r="E81" s="177"/>
      <c r="F81" s="177"/>
      <c r="G81" s="193" t="s">
        <v>404</v>
      </c>
      <c r="H81" s="177"/>
      <c r="I81" s="177"/>
      <c r="J81" s="177"/>
      <c r="K81" s="177"/>
      <c r="L81" s="177"/>
      <c r="M81" s="178"/>
      <c r="N81" s="178"/>
      <c r="O81" s="15"/>
      <c r="P81" s="179"/>
    </row>
    <row r="82" spans="1:16" ht="15.75" x14ac:dyDescent="0.25">
      <c r="A82" s="177"/>
      <c r="B82" s="177"/>
      <c r="C82" s="177"/>
      <c r="D82" s="177"/>
      <c r="E82" s="177"/>
      <c r="F82" s="177"/>
      <c r="G82" s="180"/>
      <c r="H82" s="177"/>
      <c r="I82" s="177" t="s">
        <v>421</v>
      </c>
      <c r="J82" s="177" t="s">
        <v>477</v>
      </c>
      <c r="K82" s="177"/>
      <c r="L82" s="177"/>
      <c r="M82" s="177"/>
      <c r="N82" s="177"/>
      <c r="O82" s="181"/>
      <c r="P82" s="179" t="s">
        <v>338</v>
      </c>
    </row>
    <row r="83" spans="1:16" ht="15.75" x14ac:dyDescent="0.25">
      <c r="A83" s="177">
        <v>12</v>
      </c>
      <c r="B83" s="177" t="s">
        <v>339</v>
      </c>
      <c r="C83" s="177"/>
      <c r="D83" s="177" t="s">
        <v>340</v>
      </c>
      <c r="E83" s="177" t="s">
        <v>340</v>
      </c>
      <c r="F83" s="182">
        <v>10464</v>
      </c>
      <c r="G83" s="183"/>
      <c r="H83" s="184">
        <v>10464</v>
      </c>
      <c r="I83" s="177">
        <v>784.8</v>
      </c>
      <c r="J83" s="177">
        <v>810.96</v>
      </c>
      <c r="K83" s="177"/>
      <c r="L83" s="177"/>
      <c r="M83" s="177"/>
      <c r="N83" s="177"/>
      <c r="O83" s="181"/>
      <c r="P83" s="179">
        <v>125568</v>
      </c>
    </row>
    <row r="84" spans="1:16" ht="15.75" x14ac:dyDescent="0.25">
      <c r="A84" s="177"/>
      <c r="B84" s="177" t="s">
        <v>376</v>
      </c>
      <c r="C84" s="177"/>
      <c r="D84" s="177"/>
      <c r="E84" s="177"/>
      <c r="F84" s="177"/>
      <c r="G84" s="180"/>
      <c r="H84" s="177"/>
      <c r="I84" s="177"/>
      <c r="J84" s="177"/>
      <c r="K84" s="177"/>
      <c r="L84" s="177"/>
      <c r="M84" s="177"/>
      <c r="N84" s="177"/>
      <c r="O84" s="181"/>
      <c r="P84" s="179"/>
    </row>
  </sheetData>
  <mergeCells count="8">
    <mergeCell ref="B35:C35"/>
    <mergeCell ref="B73:C73"/>
    <mergeCell ref="A1:P1"/>
    <mergeCell ref="A2:P2"/>
    <mergeCell ref="I3:L3"/>
    <mergeCell ref="O3:P3"/>
    <mergeCell ref="B19:C19"/>
    <mergeCell ref="B30:C30"/>
  </mergeCells>
  <pageMargins left="0.37" right="0.25" top="0.75" bottom="0.57999999999999996" header="0.3" footer="0.3"/>
  <pageSetup scale="6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9"/>
  <sheetViews>
    <sheetView tabSelected="1" topLeftCell="B1" workbookViewId="0">
      <pane ySplit="5" topLeftCell="A177" activePane="bottomLeft" state="frozen"/>
      <selection pane="bottomLeft" activeCell="G18" sqref="G18"/>
    </sheetView>
  </sheetViews>
  <sheetFormatPr baseColWidth="10" defaultRowHeight="15" x14ac:dyDescent="0.25"/>
  <cols>
    <col min="1" max="1" width="5.85546875" customWidth="1"/>
    <col min="2" max="2" width="28.5703125" customWidth="1"/>
    <col min="3" max="3" width="21" customWidth="1"/>
    <col min="4" max="5" width="9.85546875" customWidth="1"/>
    <col min="7" max="7" width="9.85546875" customWidth="1"/>
    <col min="10" max="10" width="10.5703125" customWidth="1"/>
    <col min="11" max="11" width="7.7109375" customWidth="1"/>
    <col min="12" max="12" width="9.7109375" customWidth="1"/>
  </cols>
  <sheetData>
    <row r="1" spans="1:16" ht="16.5" x14ac:dyDescent="0.3">
      <c r="A1" s="200" t="s">
        <v>293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17.25" thickBot="1" x14ac:dyDescent="0.35">
      <c r="A2" s="201" t="s">
        <v>316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x14ac:dyDescent="0.25">
      <c r="A3" s="38" t="s">
        <v>81</v>
      </c>
      <c r="B3" s="82" t="s">
        <v>81</v>
      </c>
      <c r="C3" s="39" t="s">
        <v>81</v>
      </c>
      <c r="D3" s="39"/>
      <c r="E3" s="41" t="s">
        <v>299</v>
      </c>
      <c r="F3" s="82" t="s">
        <v>81</v>
      </c>
      <c r="G3" s="185" t="s">
        <v>341</v>
      </c>
      <c r="H3" s="185"/>
      <c r="I3" s="206" t="s">
        <v>84</v>
      </c>
      <c r="J3" s="206"/>
      <c r="K3" s="206"/>
      <c r="L3" s="207"/>
      <c r="M3" s="99" t="s">
        <v>0</v>
      </c>
      <c r="N3" s="39" t="s">
        <v>81</v>
      </c>
      <c r="O3" s="202" t="s">
        <v>317</v>
      </c>
      <c r="P3" s="203"/>
    </row>
    <row r="4" spans="1:16" x14ac:dyDescent="0.25">
      <c r="A4" s="42" t="s">
        <v>82</v>
      </c>
      <c r="B4" s="26" t="s">
        <v>8</v>
      </c>
      <c r="C4" s="10" t="s">
        <v>9</v>
      </c>
      <c r="D4" s="10" t="s">
        <v>297</v>
      </c>
      <c r="E4" s="9" t="s">
        <v>300</v>
      </c>
      <c r="F4" s="100" t="s">
        <v>285</v>
      </c>
      <c r="G4" s="186" t="s">
        <v>342</v>
      </c>
      <c r="H4" s="186" t="s">
        <v>343</v>
      </c>
      <c r="I4" s="101" t="s">
        <v>1</v>
      </c>
      <c r="J4" s="101" t="s">
        <v>282</v>
      </c>
      <c r="K4" s="101" t="s">
        <v>2</v>
      </c>
      <c r="L4" s="102" t="s">
        <v>281</v>
      </c>
      <c r="M4" s="27" t="s">
        <v>283</v>
      </c>
      <c r="N4" s="10" t="s">
        <v>0</v>
      </c>
      <c r="O4" s="134" t="s">
        <v>283</v>
      </c>
      <c r="P4" s="135" t="s">
        <v>81</v>
      </c>
    </row>
    <row r="5" spans="1:16" ht="15.75" thickBot="1" x14ac:dyDescent="0.3">
      <c r="A5" s="53" t="s">
        <v>85</v>
      </c>
      <c r="B5" s="54"/>
      <c r="C5" s="55"/>
      <c r="D5" s="55" t="s">
        <v>298</v>
      </c>
      <c r="E5" s="58" t="s">
        <v>301</v>
      </c>
      <c r="F5" s="103" t="s">
        <v>86</v>
      </c>
      <c r="G5" s="103"/>
      <c r="H5" s="103" t="s">
        <v>337</v>
      </c>
      <c r="I5" s="61">
        <v>7.4999999999999997E-2</v>
      </c>
      <c r="J5" s="61">
        <v>7.7499999999999999E-2</v>
      </c>
      <c r="K5" s="62">
        <v>0.06</v>
      </c>
      <c r="L5" s="61">
        <v>7.7499999999999999E-2</v>
      </c>
      <c r="M5" s="57" t="s">
        <v>284</v>
      </c>
      <c r="N5" s="55" t="s">
        <v>86</v>
      </c>
      <c r="O5" s="149" t="s">
        <v>284</v>
      </c>
      <c r="P5" s="150" t="s">
        <v>318</v>
      </c>
    </row>
    <row r="6" spans="1:16" ht="15.75" x14ac:dyDescent="0.25">
      <c r="A6" s="79"/>
      <c r="B6" s="80" t="s">
        <v>3</v>
      </c>
      <c r="C6" s="81"/>
      <c r="D6" s="97"/>
      <c r="E6" s="97"/>
      <c r="F6" s="81"/>
      <c r="G6" s="81"/>
      <c r="H6" s="81"/>
      <c r="I6" s="81"/>
      <c r="J6" s="81"/>
      <c r="K6" s="81"/>
      <c r="L6" s="81"/>
      <c r="M6" s="81"/>
      <c r="N6" s="144"/>
      <c r="O6" s="152"/>
      <c r="P6" s="75"/>
    </row>
    <row r="7" spans="1:16" x14ac:dyDescent="0.25">
      <c r="A7" s="45">
        <v>1</v>
      </c>
      <c r="B7" s="17"/>
      <c r="C7" s="17" t="s">
        <v>88</v>
      </c>
      <c r="D7" s="12" t="s">
        <v>302</v>
      </c>
      <c r="E7" s="12" t="s">
        <v>302</v>
      </c>
      <c r="F7" s="19">
        <v>380</v>
      </c>
      <c r="G7" s="19"/>
      <c r="H7" s="19">
        <f>SUM(F7+G7)</f>
        <v>380</v>
      </c>
      <c r="I7" s="20">
        <f>+H7*0.075</f>
        <v>28.5</v>
      </c>
      <c r="J7" s="20"/>
      <c r="K7" s="20"/>
      <c r="L7" s="20">
        <f>+H7*0.0775</f>
        <v>29.45</v>
      </c>
      <c r="M7" s="15">
        <f t="shared" ref="M7:M14" si="0">SUM(I7:L7)</f>
        <v>57.95</v>
      </c>
      <c r="N7" s="145">
        <f>+H7+M7</f>
        <v>437.95</v>
      </c>
      <c r="O7" s="137">
        <f>+M7*12</f>
        <v>695.40000000000009</v>
      </c>
      <c r="P7" s="44">
        <f>+H7*12</f>
        <v>4560</v>
      </c>
    </row>
    <row r="8" spans="1:16" x14ac:dyDescent="0.25">
      <c r="A8" s="45">
        <v>2</v>
      </c>
      <c r="B8" s="17" t="s">
        <v>365</v>
      </c>
      <c r="C8" s="17" t="s">
        <v>92</v>
      </c>
      <c r="D8" s="12" t="s">
        <v>302</v>
      </c>
      <c r="E8" s="12" t="s">
        <v>302</v>
      </c>
      <c r="F8" s="19">
        <v>440</v>
      </c>
      <c r="G8" s="19"/>
      <c r="H8" s="19">
        <f t="shared" ref="H8:H14" si="1">SUM(F8+G8)</f>
        <v>440</v>
      </c>
      <c r="I8" s="20">
        <f t="shared" ref="I8:I14" si="2">+H8*0.075</f>
        <v>33</v>
      </c>
      <c r="J8" s="20"/>
      <c r="K8" s="20"/>
      <c r="L8" s="20">
        <f>+H8*0.0775</f>
        <v>34.1</v>
      </c>
      <c r="M8" s="15">
        <f t="shared" si="0"/>
        <v>67.099999999999994</v>
      </c>
      <c r="N8" s="145">
        <f t="shared" ref="N8:N14" si="3">+H8+M8</f>
        <v>507.1</v>
      </c>
      <c r="O8" s="137">
        <f t="shared" ref="O8:O14" si="4">+M8*12</f>
        <v>805.19999999999993</v>
      </c>
      <c r="P8" s="44">
        <f t="shared" ref="P8:P14" si="5">+H8*12</f>
        <v>5280</v>
      </c>
    </row>
    <row r="9" spans="1:16" x14ac:dyDescent="0.25">
      <c r="A9" s="45">
        <v>3</v>
      </c>
      <c r="B9" s="17" t="s">
        <v>91</v>
      </c>
      <c r="C9" s="17" t="s">
        <v>92</v>
      </c>
      <c r="D9" s="12" t="s">
        <v>302</v>
      </c>
      <c r="E9" s="12" t="s">
        <v>302</v>
      </c>
      <c r="F9" s="19">
        <v>440</v>
      </c>
      <c r="G9" s="19"/>
      <c r="H9" s="19">
        <f t="shared" si="1"/>
        <v>440</v>
      </c>
      <c r="I9" s="20">
        <f t="shared" si="2"/>
        <v>33</v>
      </c>
      <c r="J9" s="20">
        <f>+H9*0.0775</f>
        <v>34.1</v>
      </c>
      <c r="K9" s="20"/>
      <c r="L9" s="20"/>
      <c r="M9" s="15">
        <f t="shared" si="0"/>
        <v>67.099999999999994</v>
      </c>
      <c r="N9" s="145">
        <f t="shared" si="3"/>
        <v>507.1</v>
      </c>
      <c r="O9" s="137">
        <f t="shared" si="4"/>
        <v>805.19999999999993</v>
      </c>
      <c r="P9" s="44">
        <f t="shared" si="5"/>
        <v>5280</v>
      </c>
    </row>
    <row r="10" spans="1:16" x14ac:dyDescent="0.25">
      <c r="A10" s="45">
        <v>4</v>
      </c>
      <c r="B10" s="17"/>
      <c r="C10" s="17" t="s">
        <v>95</v>
      </c>
      <c r="D10" s="12" t="s">
        <v>302</v>
      </c>
      <c r="E10" s="12" t="s">
        <v>302</v>
      </c>
      <c r="F10" s="19">
        <v>415</v>
      </c>
      <c r="G10" s="19"/>
      <c r="H10" s="19">
        <f t="shared" si="1"/>
        <v>415</v>
      </c>
      <c r="I10" s="20">
        <f t="shared" si="2"/>
        <v>31.125</v>
      </c>
      <c r="J10" s="20"/>
      <c r="K10" s="20"/>
      <c r="L10" s="20">
        <f t="shared" ref="L10:L14" si="6">+H10*0.0775</f>
        <v>32.162500000000001</v>
      </c>
      <c r="M10" s="15">
        <f t="shared" si="0"/>
        <v>63.287500000000001</v>
      </c>
      <c r="N10" s="145">
        <f t="shared" si="3"/>
        <v>478.28750000000002</v>
      </c>
      <c r="O10" s="137">
        <f t="shared" si="4"/>
        <v>759.45</v>
      </c>
      <c r="P10" s="44">
        <f t="shared" si="5"/>
        <v>4980</v>
      </c>
    </row>
    <row r="11" spans="1:16" x14ac:dyDescent="0.25">
      <c r="A11" s="78">
        <v>5</v>
      </c>
      <c r="B11" s="187" t="s">
        <v>407</v>
      </c>
      <c r="C11" s="71" t="s">
        <v>346</v>
      </c>
      <c r="D11" s="12" t="s">
        <v>302</v>
      </c>
      <c r="E11" s="12" t="s">
        <v>302</v>
      </c>
      <c r="F11" s="19">
        <v>480.6</v>
      </c>
      <c r="G11" s="19"/>
      <c r="H11" s="19">
        <f t="shared" si="1"/>
        <v>480.6</v>
      </c>
      <c r="I11" s="20">
        <f t="shared" si="2"/>
        <v>36.045000000000002</v>
      </c>
      <c r="J11" s="20"/>
      <c r="K11" s="20"/>
      <c r="L11" s="20">
        <f t="shared" si="6"/>
        <v>37.246500000000005</v>
      </c>
      <c r="M11" s="15">
        <f t="shared" si="0"/>
        <v>73.291500000000013</v>
      </c>
      <c r="N11" s="145">
        <f t="shared" si="3"/>
        <v>553.89150000000006</v>
      </c>
      <c r="O11" s="137">
        <f t="shared" si="4"/>
        <v>879.49800000000016</v>
      </c>
      <c r="P11" s="44">
        <f t="shared" si="5"/>
        <v>5767.2000000000007</v>
      </c>
    </row>
    <row r="12" spans="1:16" x14ac:dyDescent="0.25">
      <c r="A12" s="197">
        <v>6</v>
      </c>
      <c r="B12" s="187" t="s">
        <v>444</v>
      </c>
      <c r="C12" s="196" t="s">
        <v>458</v>
      </c>
      <c r="D12" s="12" t="s">
        <v>302</v>
      </c>
      <c r="E12" s="12" t="s">
        <v>302</v>
      </c>
      <c r="F12" s="199">
        <v>402</v>
      </c>
      <c r="G12" s="19"/>
      <c r="H12" s="19">
        <f t="shared" ref="H12:H13" si="7">SUM(F12+G12)</f>
        <v>402</v>
      </c>
      <c r="I12" s="20">
        <f t="shared" ref="I12:I13" si="8">+H12*0.075</f>
        <v>30.15</v>
      </c>
      <c r="J12" s="20">
        <f t="shared" ref="J12:J14" si="9">+F12*0.0775</f>
        <v>31.155000000000001</v>
      </c>
      <c r="K12" s="20"/>
      <c r="L12" s="20"/>
      <c r="M12" s="15">
        <f t="shared" ref="M12:M13" si="10">SUM(I12:L12)</f>
        <v>61.305</v>
      </c>
      <c r="N12" s="145">
        <f t="shared" ref="N12:N13" si="11">+H12+M12</f>
        <v>463.30500000000001</v>
      </c>
      <c r="O12" s="137">
        <f t="shared" ref="O12:O13" si="12">+M12*12</f>
        <v>735.66</v>
      </c>
      <c r="P12" s="44">
        <f t="shared" ref="P12:P13" si="13">+H12*12</f>
        <v>4824</v>
      </c>
    </row>
    <row r="13" spans="1:16" x14ac:dyDescent="0.25">
      <c r="A13" s="197"/>
      <c r="B13" s="18" t="s">
        <v>459</v>
      </c>
      <c r="C13" s="66" t="s">
        <v>460</v>
      </c>
      <c r="D13" s="12" t="s">
        <v>302</v>
      </c>
      <c r="E13" s="12" t="s">
        <v>302</v>
      </c>
      <c r="F13" s="19">
        <v>621.5</v>
      </c>
      <c r="G13" s="19"/>
      <c r="H13" s="19">
        <f t="shared" si="7"/>
        <v>621.5</v>
      </c>
      <c r="I13" s="20">
        <f t="shared" si="8"/>
        <v>46.612499999999997</v>
      </c>
      <c r="J13" s="20"/>
      <c r="K13" s="20"/>
      <c r="L13" s="20">
        <f t="shared" ref="L13" si="14">+H13*0.0775</f>
        <v>48.166249999999998</v>
      </c>
      <c r="M13" s="15">
        <f t="shared" si="10"/>
        <v>94.778750000000002</v>
      </c>
      <c r="N13" s="145">
        <f t="shared" si="11"/>
        <v>716.27874999999995</v>
      </c>
      <c r="O13" s="137">
        <f t="shared" si="12"/>
        <v>1137.345</v>
      </c>
      <c r="P13" s="44">
        <f t="shared" si="13"/>
        <v>7458</v>
      </c>
    </row>
    <row r="14" spans="1:16" ht="15.75" thickBot="1" x14ac:dyDescent="0.3">
      <c r="A14" s="45">
        <v>7</v>
      </c>
      <c r="B14" s="18" t="s">
        <v>56</v>
      </c>
      <c r="C14" s="66" t="s">
        <v>460</v>
      </c>
      <c r="D14" s="12" t="s">
        <v>302</v>
      </c>
      <c r="E14" s="12" t="s">
        <v>302</v>
      </c>
      <c r="F14" s="19">
        <v>598.9</v>
      </c>
      <c r="G14" s="19"/>
      <c r="H14" s="19">
        <f t="shared" si="1"/>
        <v>598.9</v>
      </c>
      <c r="I14" s="20">
        <f t="shared" si="2"/>
        <v>44.917499999999997</v>
      </c>
      <c r="J14" s="20">
        <f t="shared" si="9"/>
        <v>46.414749999999998</v>
      </c>
      <c r="K14" s="20"/>
      <c r="L14" s="20">
        <f t="shared" si="6"/>
        <v>46.414749999999998</v>
      </c>
      <c r="M14" s="15">
        <f t="shared" si="0"/>
        <v>137.74699999999999</v>
      </c>
      <c r="N14" s="145">
        <f t="shared" si="3"/>
        <v>736.64699999999993</v>
      </c>
      <c r="O14" s="137">
        <f t="shared" si="4"/>
        <v>1652.9639999999999</v>
      </c>
      <c r="P14" s="44">
        <f t="shared" si="5"/>
        <v>7186.7999999999993</v>
      </c>
    </row>
    <row r="15" spans="1:16" ht="15.75" thickBot="1" x14ac:dyDescent="0.3">
      <c r="A15" s="88"/>
      <c r="B15" s="204" t="s">
        <v>305</v>
      </c>
      <c r="C15" s="205"/>
      <c r="D15" s="156"/>
      <c r="E15" s="156"/>
      <c r="F15" s="74">
        <f t="shared" ref="F15:P15" si="15">SUM(F7:F14)</f>
        <v>3778</v>
      </c>
      <c r="G15" s="74">
        <f t="shared" si="15"/>
        <v>0</v>
      </c>
      <c r="H15" s="74">
        <f t="shared" si="15"/>
        <v>3778</v>
      </c>
      <c r="I15" s="74">
        <f t="shared" si="15"/>
        <v>283.35000000000002</v>
      </c>
      <c r="J15" s="74">
        <f t="shared" si="15"/>
        <v>111.66974999999999</v>
      </c>
      <c r="K15" s="74">
        <f t="shared" si="15"/>
        <v>0</v>
      </c>
      <c r="L15" s="74">
        <f t="shared" si="15"/>
        <v>227.54</v>
      </c>
      <c r="M15" s="74">
        <f t="shared" si="15"/>
        <v>622.55975000000001</v>
      </c>
      <c r="N15" s="122">
        <f t="shared" si="15"/>
        <v>4400.5597500000003</v>
      </c>
      <c r="O15" s="138">
        <f t="shared" si="15"/>
        <v>7470.7170000000006</v>
      </c>
      <c r="P15" s="76">
        <f t="shared" si="15"/>
        <v>45336</v>
      </c>
    </row>
    <row r="16" spans="1:16" ht="15.75" x14ac:dyDescent="0.25">
      <c r="A16" s="78"/>
      <c r="B16" s="50" t="s">
        <v>6</v>
      </c>
      <c r="C16" s="71"/>
      <c r="D16" s="96"/>
      <c r="E16" s="96"/>
      <c r="F16" s="72"/>
      <c r="G16" s="72"/>
      <c r="H16" s="72"/>
      <c r="I16" s="73"/>
      <c r="J16" s="73"/>
      <c r="K16" s="73"/>
      <c r="L16" s="73"/>
      <c r="M16" s="51" t="s">
        <v>81</v>
      </c>
      <c r="N16" s="147"/>
      <c r="O16" s="137"/>
      <c r="P16" s="44"/>
    </row>
    <row r="17" spans="1:16" x14ac:dyDescent="0.25">
      <c r="A17" s="45">
        <v>8</v>
      </c>
      <c r="B17" s="17" t="s">
        <v>101</v>
      </c>
      <c r="C17" s="17" t="s">
        <v>102</v>
      </c>
      <c r="D17" s="12" t="s">
        <v>302</v>
      </c>
      <c r="E17" s="12" t="s">
        <v>303</v>
      </c>
      <c r="F17" s="19">
        <v>448.2</v>
      </c>
      <c r="G17" s="19"/>
      <c r="H17" s="19">
        <f t="shared" ref="H17:H35" si="16">SUM(F17+G17)</f>
        <v>448.2</v>
      </c>
      <c r="I17" s="20">
        <f>+H17*0.075</f>
        <v>33.614999999999995</v>
      </c>
      <c r="J17" s="20"/>
      <c r="K17" s="20"/>
      <c r="L17" s="20">
        <f>+H17*0.0775</f>
        <v>34.735500000000002</v>
      </c>
      <c r="M17" s="15">
        <f>SUM(I17:L17)</f>
        <v>68.350499999999997</v>
      </c>
      <c r="N17" s="145">
        <f>+H17+M17</f>
        <v>516.55049999999994</v>
      </c>
      <c r="O17" s="137">
        <f t="shared" ref="O17:O18" si="17">+M17*12</f>
        <v>820.2059999999999</v>
      </c>
      <c r="P17" s="44">
        <f>+H17*12</f>
        <v>5378.4</v>
      </c>
    </row>
    <row r="18" spans="1:16" x14ac:dyDescent="0.25">
      <c r="A18" s="45">
        <v>9</v>
      </c>
      <c r="B18" s="66" t="s">
        <v>87</v>
      </c>
      <c r="C18" s="66" t="s">
        <v>106</v>
      </c>
      <c r="D18" s="12" t="s">
        <v>302</v>
      </c>
      <c r="E18" s="12" t="s">
        <v>303</v>
      </c>
      <c r="F18" s="19">
        <v>401.5</v>
      </c>
      <c r="G18" s="19"/>
      <c r="H18" s="19">
        <f t="shared" si="16"/>
        <v>401.5</v>
      </c>
      <c r="I18" s="20">
        <f>+H18*0.075</f>
        <v>30.112499999999997</v>
      </c>
      <c r="J18" s="20">
        <f t="shared" ref="J18:L24" si="18">+F18*0.0775</f>
        <v>31.116250000000001</v>
      </c>
      <c r="K18" s="20"/>
      <c r="L18" s="20"/>
      <c r="M18" s="15">
        <f>SUM(I18:L18)</f>
        <v>61.228749999999998</v>
      </c>
      <c r="N18" s="145">
        <f>+H18+M18</f>
        <v>462.72874999999999</v>
      </c>
      <c r="O18" s="137">
        <f t="shared" si="17"/>
        <v>734.745</v>
      </c>
      <c r="P18" s="44">
        <f>+H18*12</f>
        <v>4818</v>
      </c>
    </row>
    <row r="19" spans="1:16" ht="15.75" x14ac:dyDescent="0.25">
      <c r="A19" s="45"/>
      <c r="B19" s="14" t="s">
        <v>107</v>
      </c>
      <c r="C19" s="17"/>
      <c r="D19" s="2"/>
      <c r="E19" s="2"/>
      <c r="F19" s="19"/>
      <c r="G19" s="19"/>
      <c r="H19" s="19"/>
      <c r="I19" s="20"/>
      <c r="J19" s="20"/>
      <c r="K19" s="20"/>
      <c r="L19" s="20"/>
      <c r="M19" s="15"/>
      <c r="N19" s="145"/>
      <c r="O19" s="137"/>
      <c r="P19" s="44"/>
    </row>
    <row r="20" spans="1:16" x14ac:dyDescent="0.25">
      <c r="A20" s="45">
        <v>10</v>
      </c>
      <c r="B20" s="17" t="s">
        <v>108</v>
      </c>
      <c r="C20" s="17" t="s">
        <v>109</v>
      </c>
      <c r="D20" s="12" t="s">
        <v>302</v>
      </c>
      <c r="E20" s="12" t="s">
        <v>303</v>
      </c>
      <c r="F20" s="19">
        <v>442.8</v>
      </c>
      <c r="G20" s="19"/>
      <c r="H20" s="19">
        <f t="shared" si="16"/>
        <v>442.8</v>
      </c>
      <c r="I20" s="20">
        <f t="shared" ref="I20:I35" si="19">+H20*0.075</f>
        <v>33.21</v>
      </c>
      <c r="J20" s="20"/>
      <c r="K20" s="20"/>
      <c r="L20" s="20">
        <f t="shared" si="18"/>
        <v>34.317</v>
      </c>
      <c r="M20" s="15">
        <f>SUM(I20:L20)</f>
        <v>67.527000000000001</v>
      </c>
      <c r="N20" s="145">
        <f t="shared" ref="N20:N24" si="20">+H20+M20</f>
        <v>510.327</v>
      </c>
      <c r="O20" s="137">
        <f t="shared" ref="O20:O35" si="21">+M20*12</f>
        <v>810.32400000000007</v>
      </c>
      <c r="P20" s="44">
        <f t="shared" ref="P20:P24" si="22">+H20*12</f>
        <v>5313.6</v>
      </c>
    </row>
    <row r="21" spans="1:16" x14ac:dyDescent="0.25">
      <c r="A21" s="45">
        <v>11</v>
      </c>
      <c r="B21" s="17" t="s">
        <v>116</v>
      </c>
      <c r="C21" s="17" t="s">
        <v>111</v>
      </c>
      <c r="D21" s="12" t="s">
        <v>302</v>
      </c>
      <c r="E21" s="12" t="s">
        <v>303</v>
      </c>
      <c r="F21" s="19">
        <v>523.79999999999995</v>
      </c>
      <c r="G21" s="19"/>
      <c r="H21" s="19">
        <f t="shared" ref="H21" si="23">SUM(F21+G21)</f>
        <v>523.79999999999995</v>
      </c>
      <c r="I21" s="20">
        <f t="shared" ref="I21" si="24">+H21*0.075</f>
        <v>39.284999999999997</v>
      </c>
      <c r="J21" s="20"/>
      <c r="K21" s="20"/>
      <c r="L21" s="20">
        <f t="shared" ref="L21" si="25">+H21*0.0775</f>
        <v>40.594499999999996</v>
      </c>
      <c r="M21" s="15">
        <f>SUM(I21:L21)</f>
        <v>79.879499999999993</v>
      </c>
      <c r="N21" s="145">
        <f t="shared" ref="N21" si="26">+H21+M21</f>
        <v>603.67949999999996</v>
      </c>
      <c r="O21" s="137">
        <f t="shared" ref="O21" si="27">+M21*12</f>
        <v>958.55399999999986</v>
      </c>
      <c r="P21" s="44">
        <f t="shared" si="22"/>
        <v>6285.5999999999995</v>
      </c>
    </row>
    <row r="22" spans="1:16" x14ac:dyDescent="0.25">
      <c r="A22" s="198">
        <v>12</v>
      </c>
      <c r="B22" s="17" t="s">
        <v>461</v>
      </c>
      <c r="C22" s="17" t="s">
        <v>109</v>
      </c>
      <c r="D22" s="12" t="s">
        <v>302</v>
      </c>
      <c r="E22" s="12" t="s">
        <v>303</v>
      </c>
      <c r="F22" s="199">
        <v>335.5</v>
      </c>
      <c r="G22" s="19"/>
      <c r="H22" s="19">
        <f t="shared" si="16"/>
        <v>335.5</v>
      </c>
      <c r="I22" s="20">
        <f t="shared" si="19"/>
        <v>25.162499999999998</v>
      </c>
      <c r="J22" s="20"/>
      <c r="K22" s="20"/>
      <c r="L22" s="20">
        <f t="shared" si="18"/>
        <v>26.001249999999999</v>
      </c>
      <c r="M22" s="15">
        <f>SUM(I22:L22)</f>
        <v>51.163749999999993</v>
      </c>
      <c r="N22" s="145">
        <f t="shared" si="20"/>
        <v>386.66374999999999</v>
      </c>
      <c r="O22" s="137">
        <f t="shared" si="21"/>
        <v>613.96499999999992</v>
      </c>
      <c r="P22" s="44">
        <f t="shared" si="22"/>
        <v>4026</v>
      </c>
    </row>
    <row r="23" spans="1:16" ht="15.75" x14ac:dyDescent="0.25">
      <c r="A23" s="45"/>
      <c r="B23" s="14" t="s">
        <v>294</v>
      </c>
      <c r="C23" s="17"/>
      <c r="D23" s="2"/>
      <c r="E23" s="2"/>
      <c r="F23" s="19"/>
      <c r="G23" s="19"/>
      <c r="H23" s="19"/>
      <c r="I23" s="20"/>
      <c r="J23" s="20"/>
      <c r="K23" s="20"/>
      <c r="L23" s="20"/>
      <c r="M23" s="15"/>
      <c r="N23" s="145"/>
      <c r="O23" s="137"/>
      <c r="P23" s="44"/>
    </row>
    <row r="24" spans="1:16" x14ac:dyDescent="0.25">
      <c r="A24" s="45">
        <v>13</v>
      </c>
      <c r="B24" s="17" t="s">
        <v>279</v>
      </c>
      <c r="C24" s="17" t="s">
        <v>280</v>
      </c>
      <c r="D24" s="12" t="s">
        <v>302</v>
      </c>
      <c r="E24" s="12" t="s">
        <v>303</v>
      </c>
      <c r="F24" s="19">
        <v>401.5</v>
      </c>
      <c r="G24" s="19"/>
      <c r="H24" s="19">
        <f t="shared" si="16"/>
        <v>401.5</v>
      </c>
      <c r="I24" s="20">
        <f t="shared" si="19"/>
        <v>30.112499999999997</v>
      </c>
      <c r="J24" s="20"/>
      <c r="K24" s="20"/>
      <c r="L24" s="20">
        <f t="shared" si="18"/>
        <v>31.116250000000001</v>
      </c>
      <c r="M24" s="15">
        <f>SUM(I24:L24)</f>
        <v>61.228749999999998</v>
      </c>
      <c r="N24" s="145">
        <f t="shared" si="20"/>
        <v>462.72874999999999</v>
      </c>
      <c r="O24" s="137">
        <f t="shared" si="21"/>
        <v>734.745</v>
      </c>
      <c r="P24" s="44">
        <f t="shared" si="22"/>
        <v>4818</v>
      </c>
    </row>
    <row r="25" spans="1:16" ht="15.75" x14ac:dyDescent="0.25">
      <c r="A25" s="46"/>
      <c r="B25" s="14" t="s">
        <v>34</v>
      </c>
      <c r="C25" s="17"/>
      <c r="D25" s="2"/>
      <c r="E25" s="2"/>
      <c r="F25" s="19"/>
      <c r="G25" s="19"/>
      <c r="H25" s="19"/>
      <c r="I25" s="20"/>
      <c r="J25" s="20"/>
      <c r="K25" s="20"/>
      <c r="L25" s="20"/>
      <c r="M25" s="15" t="s">
        <v>81</v>
      </c>
      <c r="N25" s="145"/>
      <c r="O25" s="137"/>
      <c r="P25" s="44"/>
    </row>
    <row r="26" spans="1:16" x14ac:dyDescent="0.25">
      <c r="A26" s="45">
        <v>14</v>
      </c>
      <c r="B26" s="17" t="s">
        <v>112</v>
      </c>
      <c r="C26" s="17" t="s">
        <v>366</v>
      </c>
      <c r="D26" s="12" t="s">
        <v>302</v>
      </c>
      <c r="E26" s="12" t="s">
        <v>303</v>
      </c>
      <c r="F26" s="19">
        <v>513</v>
      </c>
      <c r="G26" s="19"/>
      <c r="H26" s="19">
        <f t="shared" si="16"/>
        <v>513</v>
      </c>
      <c r="I26" s="20">
        <f t="shared" si="19"/>
        <v>38.475000000000001</v>
      </c>
      <c r="J26" s="20"/>
      <c r="K26" s="20"/>
      <c r="L26" s="20">
        <f>+H26*0.0775</f>
        <v>39.7575</v>
      </c>
      <c r="M26" s="15">
        <f t="shared" ref="M26:M35" si="28">SUM(I26:L26)</f>
        <v>78.232500000000002</v>
      </c>
      <c r="N26" s="145">
        <f>+H26+M26</f>
        <v>591.23249999999996</v>
      </c>
      <c r="O26" s="137">
        <f t="shared" si="21"/>
        <v>938.79</v>
      </c>
      <c r="P26" s="44">
        <f>+H26*12</f>
        <v>6156</v>
      </c>
    </row>
    <row r="27" spans="1:16" x14ac:dyDescent="0.25">
      <c r="A27" s="45">
        <v>15</v>
      </c>
      <c r="B27" s="17" t="s">
        <v>114</v>
      </c>
      <c r="C27" s="17" t="s">
        <v>113</v>
      </c>
      <c r="D27" s="12" t="s">
        <v>302</v>
      </c>
      <c r="E27" s="12" t="s">
        <v>303</v>
      </c>
      <c r="F27" s="19">
        <v>440</v>
      </c>
      <c r="G27" s="19"/>
      <c r="H27" s="19">
        <f t="shared" si="16"/>
        <v>440</v>
      </c>
      <c r="I27" s="20">
        <f t="shared" si="19"/>
        <v>33</v>
      </c>
      <c r="J27" s="20"/>
      <c r="K27" s="20"/>
      <c r="L27" s="20">
        <f t="shared" ref="J27:L35" si="29">+H27*0.0775</f>
        <v>34.1</v>
      </c>
      <c r="M27" s="15">
        <f t="shared" si="28"/>
        <v>67.099999999999994</v>
      </c>
      <c r="N27" s="145">
        <f t="shared" ref="N27:N35" si="30">+H27+M27</f>
        <v>507.1</v>
      </c>
      <c r="O27" s="137">
        <f t="shared" si="21"/>
        <v>805.19999999999993</v>
      </c>
      <c r="P27" s="44">
        <f t="shared" ref="P27:P35" si="31">+H27*12</f>
        <v>5280</v>
      </c>
    </row>
    <row r="28" spans="1:16" x14ac:dyDescent="0.25">
      <c r="A28" s="45">
        <v>16</v>
      </c>
      <c r="B28" s="17" t="s">
        <v>381</v>
      </c>
      <c r="C28" s="17" t="s">
        <v>113</v>
      </c>
      <c r="D28" s="12" t="s">
        <v>302</v>
      </c>
      <c r="E28" s="12" t="s">
        <v>303</v>
      </c>
      <c r="F28" s="19">
        <v>401.5</v>
      </c>
      <c r="G28" s="19"/>
      <c r="H28" s="19">
        <f t="shared" si="16"/>
        <v>401.5</v>
      </c>
      <c r="I28" s="20">
        <f t="shared" si="19"/>
        <v>30.112499999999997</v>
      </c>
      <c r="J28" s="20">
        <f t="shared" si="29"/>
        <v>31.116250000000001</v>
      </c>
      <c r="K28" s="20"/>
      <c r="L28" s="20"/>
      <c r="M28" s="15">
        <f t="shared" si="28"/>
        <v>61.228749999999998</v>
      </c>
      <c r="N28" s="145">
        <f t="shared" si="30"/>
        <v>462.72874999999999</v>
      </c>
      <c r="O28" s="137">
        <f t="shared" si="21"/>
        <v>734.745</v>
      </c>
      <c r="P28" s="44">
        <f t="shared" si="31"/>
        <v>4818</v>
      </c>
    </row>
    <row r="29" spans="1:16" x14ac:dyDescent="0.25">
      <c r="A29" s="45">
        <v>17</v>
      </c>
      <c r="B29" s="17" t="s">
        <v>382</v>
      </c>
      <c r="C29" s="17" t="s">
        <v>113</v>
      </c>
      <c r="D29" s="12" t="s">
        <v>302</v>
      </c>
      <c r="E29" s="12" t="s">
        <v>303</v>
      </c>
      <c r="F29" s="19">
        <v>401.5</v>
      </c>
      <c r="G29" s="19"/>
      <c r="H29" s="19">
        <f t="shared" si="16"/>
        <v>401.5</v>
      </c>
      <c r="I29" s="20">
        <f t="shared" si="19"/>
        <v>30.112499999999997</v>
      </c>
      <c r="J29" s="20">
        <f t="shared" si="29"/>
        <v>31.116250000000001</v>
      </c>
      <c r="K29" s="20"/>
      <c r="L29" s="20"/>
      <c r="M29" s="15">
        <f t="shared" si="28"/>
        <v>61.228749999999998</v>
      </c>
      <c r="N29" s="145">
        <f t="shared" si="30"/>
        <v>462.72874999999999</v>
      </c>
      <c r="O29" s="137">
        <f t="shared" si="21"/>
        <v>734.745</v>
      </c>
      <c r="P29" s="44">
        <f t="shared" si="31"/>
        <v>4818</v>
      </c>
    </row>
    <row r="30" spans="1:16" x14ac:dyDescent="0.25">
      <c r="A30" s="45">
        <v>18</v>
      </c>
      <c r="B30" s="17" t="s">
        <v>117</v>
      </c>
      <c r="C30" s="17" t="s">
        <v>366</v>
      </c>
      <c r="D30" s="12" t="s">
        <v>302</v>
      </c>
      <c r="E30" s="12" t="s">
        <v>303</v>
      </c>
      <c r="F30" s="19">
        <v>440</v>
      </c>
      <c r="G30" s="19"/>
      <c r="H30" s="19">
        <f t="shared" si="16"/>
        <v>440</v>
      </c>
      <c r="I30" s="20">
        <f t="shared" si="19"/>
        <v>33</v>
      </c>
      <c r="J30" s="20"/>
      <c r="K30" s="20"/>
      <c r="L30" s="20">
        <f t="shared" si="29"/>
        <v>34.1</v>
      </c>
      <c r="M30" s="15">
        <f t="shared" si="28"/>
        <v>67.099999999999994</v>
      </c>
      <c r="N30" s="145">
        <f t="shared" si="30"/>
        <v>507.1</v>
      </c>
      <c r="O30" s="137">
        <f t="shared" si="21"/>
        <v>805.19999999999993</v>
      </c>
      <c r="P30" s="44">
        <f t="shared" si="31"/>
        <v>5280</v>
      </c>
    </row>
    <row r="31" spans="1:16" x14ac:dyDescent="0.25">
      <c r="A31" s="45">
        <v>19</v>
      </c>
      <c r="B31" s="17" t="s">
        <v>383</v>
      </c>
      <c r="C31" s="17" t="s">
        <v>113</v>
      </c>
      <c r="D31" s="12" t="s">
        <v>302</v>
      </c>
      <c r="E31" s="12" t="s">
        <v>303</v>
      </c>
      <c r="F31" s="19">
        <v>434.5</v>
      </c>
      <c r="G31" s="19"/>
      <c r="H31" s="19">
        <f t="shared" si="16"/>
        <v>434.5</v>
      </c>
      <c r="I31" s="20">
        <f t="shared" si="19"/>
        <v>32.587499999999999</v>
      </c>
      <c r="J31" s="20">
        <f t="shared" si="29"/>
        <v>33.673749999999998</v>
      </c>
      <c r="K31" s="19"/>
      <c r="L31" s="20"/>
      <c r="M31" s="15">
        <f t="shared" si="28"/>
        <v>66.26124999999999</v>
      </c>
      <c r="N31" s="145">
        <f t="shared" si="30"/>
        <v>500.76125000000002</v>
      </c>
      <c r="O31" s="137">
        <f t="shared" si="21"/>
        <v>795.13499999999988</v>
      </c>
      <c r="P31" s="44">
        <f t="shared" si="31"/>
        <v>5214</v>
      </c>
    </row>
    <row r="32" spans="1:16" x14ac:dyDescent="0.25">
      <c r="A32" s="198">
        <v>20</v>
      </c>
      <c r="B32" s="66" t="s">
        <v>478</v>
      </c>
      <c r="C32" s="17" t="s">
        <v>113</v>
      </c>
      <c r="D32" s="12" t="s">
        <v>302</v>
      </c>
      <c r="E32" s="12" t="s">
        <v>303</v>
      </c>
      <c r="F32" s="199">
        <v>368.5</v>
      </c>
      <c r="G32" s="19"/>
      <c r="H32" s="19">
        <f t="shared" si="16"/>
        <v>368.5</v>
      </c>
      <c r="I32" s="20">
        <f t="shared" si="19"/>
        <v>27.637499999999999</v>
      </c>
      <c r="J32" s="20">
        <f t="shared" si="29"/>
        <v>28.55875</v>
      </c>
      <c r="K32" s="67"/>
      <c r="L32" s="20"/>
      <c r="M32" s="15">
        <f t="shared" si="28"/>
        <v>56.196249999999999</v>
      </c>
      <c r="N32" s="145">
        <f t="shared" si="30"/>
        <v>424.69625000000002</v>
      </c>
      <c r="O32" s="137">
        <f t="shared" si="21"/>
        <v>674.35500000000002</v>
      </c>
      <c r="P32" s="44">
        <f t="shared" si="31"/>
        <v>4422</v>
      </c>
    </row>
    <row r="33" spans="1:16" x14ac:dyDescent="0.25">
      <c r="A33" s="45">
        <v>21</v>
      </c>
      <c r="B33" s="66" t="s">
        <v>121</v>
      </c>
      <c r="C33" s="66" t="s">
        <v>347</v>
      </c>
      <c r="D33" s="12" t="s">
        <v>302</v>
      </c>
      <c r="E33" s="12" t="s">
        <v>303</v>
      </c>
      <c r="F33" s="67">
        <v>502.2</v>
      </c>
      <c r="G33" s="19"/>
      <c r="H33" s="19">
        <f t="shared" ref="H33" si="32">SUM(F33+G33)</f>
        <v>502.2</v>
      </c>
      <c r="I33" s="20">
        <f t="shared" ref="I33" si="33">+H33*0.075</f>
        <v>37.664999999999999</v>
      </c>
      <c r="J33" s="20">
        <f t="shared" si="29"/>
        <v>38.920499999999997</v>
      </c>
      <c r="K33" s="20"/>
      <c r="L33" s="20">
        <f t="shared" ref="L33" si="34">+K33*0.075</f>
        <v>0</v>
      </c>
      <c r="M33" s="20">
        <f t="shared" ref="M33" si="35">+L33*0.075</f>
        <v>0</v>
      </c>
      <c r="N33" s="20">
        <f t="shared" ref="N33" si="36">+M33*0.075</f>
        <v>0</v>
      </c>
      <c r="O33" s="20">
        <f t="shared" ref="O33" si="37">+N33*0.075</f>
        <v>0</v>
      </c>
      <c r="P33" s="44">
        <f t="shared" si="31"/>
        <v>6026.4</v>
      </c>
    </row>
    <row r="34" spans="1:16" x14ac:dyDescent="0.25">
      <c r="A34" s="45"/>
      <c r="B34" s="66" t="s">
        <v>434</v>
      </c>
      <c r="C34" s="66" t="s">
        <v>113</v>
      </c>
      <c r="D34" s="12" t="s">
        <v>302</v>
      </c>
      <c r="E34" s="12" t="s">
        <v>303</v>
      </c>
      <c r="F34" s="67">
        <v>448.2</v>
      </c>
      <c r="G34" s="19"/>
      <c r="H34" s="19">
        <f t="shared" ref="H34" si="38">SUM(F34+G34)</f>
        <v>448.2</v>
      </c>
      <c r="I34" s="20">
        <f t="shared" ref="I34" si="39">+H34*0.075</f>
        <v>33.614999999999995</v>
      </c>
      <c r="J34" s="20">
        <f t="shared" si="29"/>
        <v>34.735500000000002</v>
      </c>
      <c r="K34" s="20"/>
      <c r="L34" s="20"/>
      <c r="M34" s="15"/>
      <c r="N34" s="145"/>
      <c r="O34" s="137"/>
      <c r="P34" s="44"/>
    </row>
    <row r="35" spans="1:16" ht="15.75" thickBot="1" x14ac:dyDescent="0.3">
      <c r="A35" s="45">
        <v>22</v>
      </c>
      <c r="B35" s="66" t="s">
        <v>367</v>
      </c>
      <c r="C35" s="66" t="s">
        <v>347</v>
      </c>
      <c r="D35" s="12" t="s">
        <v>302</v>
      </c>
      <c r="E35" s="12" t="s">
        <v>303</v>
      </c>
      <c r="F35" s="67">
        <v>401.5</v>
      </c>
      <c r="G35" s="19"/>
      <c r="H35" s="19">
        <f t="shared" si="16"/>
        <v>401.5</v>
      </c>
      <c r="I35" s="20">
        <f t="shared" si="19"/>
        <v>30.112499999999997</v>
      </c>
      <c r="J35" s="20">
        <f t="shared" si="29"/>
        <v>31.116250000000001</v>
      </c>
      <c r="K35" s="68"/>
      <c r="L35" s="20">
        <f t="shared" si="29"/>
        <v>31.116250000000001</v>
      </c>
      <c r="M35" s="15">
        <f t="shared" si="28"/>
        <v>92.344999999999999</v>
      </c>
      <c r="N35" s="145">
        <f t="shared" si="30"/>
        <v>493.84500000000003</v>
      </c>
      <c r="O35" s="137">
        <f t="shared" si="21"/>
        <v>1108.1399999999999</v>
      </c>
      <c r="P35" s="44">
        <f t="shared" si="31"/>
        <v>4818</v>
      </c>
    </row>
    <row r="36" spans="1:16" ht="16.5" thickBot="1" x14ac:dyDescent="0.3">
      <c r="A36" s="88"/>
      <c r="B36" s="204" t="s">
        <v>306</v>
      </c>
      <c r="C36" s="205"/>
      <c r="D36" s="111"/>
      <c r="E36" s="111"/>
      <c r="F36" s="74">
        <f>SUM(F17:F35)</f>
        <v>6904.2</v>
      </c>
      <c r="G36" s="74">
        <f>SUM(G17:G35)</f>
        <v>0</v>
      </c>
      <c r="H36" s="74">
        <f>SUM(H17:H35)</f>
        <v>6904.2</v>
      </c>
      <c r="I36" s="74">
        <f>SUM(I17:I35)</f>
        <v>517.81499999999994</v>
      </c>
      <c r="J36" s="74">
        <f>SUM(J17:J35)</f>
        <v>260.3535</v>
      </c>
      <c r="K36" s="74">
        <f>SUM(K19:K35)</f>
        <v>0</v>
      </c>
      <c r="L36" s="74">
        <f>SUM(L17:L35)</f>
        <v>305.83825000000002</v>
      </c>
      <c r="M36" s="74">
        <f>SUM(M17:M35)</f>
        <v>939.07074999999998</v>
      </c>
      <c r="N36" s="74">
        <f>SUM(N17:N35)</f>
        <v>6892.87075</v>
      </c>
      <c r="O36" s="74">
        <f>SUM(O17:O35)</f>
        <v>11268.848999999998</v>
      </c>
      <c r="P36" s="76">
        <f>SUM(P17:P35)</f>
        <v>77472</v>
      </c>
    </row>
    <row r="37" spans="1:16" ht="15.75" x14ac:dyDescent="0.25">
      <c r="A37" s="107"/>
      <c r="B37" s="50" t="s">
        <v>41</v>
      </c>
      <c r="C37" s="71"/>
      <c r="D37" s="96"/>
      <c r="E37" s="96"/>
      <c r="F37" s="72"/>
      <c r="G37" s="72"/>
      <c r="H37" s="72"/>
      <c r="I37" s="73"/>
      <c r="J37" s="73"/>
      <c r="K37" s="73"/>
      <c r="L37" s="73"/>
      <c r="M37" s="51" t="s">
        <v>81</v>
      </c>
      <c r="N37" s="147"/>
      <c r="O37" s="137"/>
      <c r="P37" s="44"/>
    </row>
    <row r="38" spans="1:16" x14ac:dyDescent="0.25">
      <c r="A38" s="198">
        <v>23</v>
      </c>
      <c r="B38" s="17" t="s">
        <v>462</v>
      </c>
      <c r="C38" s="17" t="s">
        <v>149</v>
      </c>
      <c r="D38" s="64" t="s">
        <v>303</v>
      </c>
      <c r="E38" s="64" t="s">
        <v>307</v>
      </c>
      <c r="F38" s="199">
        <v>368.5</v>
      </c>
      <c r="G38" s="19"/>
      <c r="H38" s="19">
        <f t="shared" ref="H38:H42" si="40">SUM(F38+G38)</f>
        <v>368.5</v>
      </c>
      <c r="I38" s="20">
        <f t="shared" ref="I38:I42" si="41">+H38*0.075</f>
        <v>27.637499999999999</v>
      </c>
      <c r="J38" s="20"/>
      <c r="K38" s="20"/>
      <c r="L38" s="20">
        <f t="shared" ref="L38:L42" si="42">+H38*0.0775</f>
        <v>28.55875</v>
      </c>
      <c r="M38" s="15">
        <f>SUM(I38:L38)</f>
        <v>56.196249999999999</v>
      </c>
      <c r="N38" s="145">
        <f>+H38+M38</f>
        <v>424.69625000000002</v>
      </c>
      <c r="O38" s="137">
        <f t="shared" ref="O38:O42" si="43">+M38*12</f>
        <v>674.35500000000002</v>
      </c>
      <c r="P38" s="44">
        <f>+H38*12</f>
        <v>4422</v>
      </c>
    </row>
    <row r="39" spans="1:16" x14ac:dyDescent="0.25">
      <c r="A39" s="45">
        <v>24</v>
      </c>
      <c r="B39" s="17" t="s">
        <v>150</v>
      </c>
      <c r="C39" s="17" t="s">
        <v>149</v>
      </c>
      <c r="D39" s="64" t="s">
        <v>303</v>
      </c>
      <c r="E39" s="64" t="s">
        <v>307</v>
      </c>
      <c r="F39" s="19">
        <v>469.8</v>
      </c>
      <c r="G39" s="19"/>
      <c r="H39" s="19">
        <f t="shared" si="40"/>
        <v>469.8</v>
      </c>
      <c r="I39" s="20">
        <f t="shared" si="41"/>
        <v>35.234999999999999</v>
      </c>
      <c r="J39" s="20"/>
      <c r="K39" s="20"/>
      <c r="L39" s="20">
        <f t="shared" si="42"/>
        <v>36.409500000000001</v>
      </c>
      <c r="M39" s="15">
        <f>SUM(I39:L39)</f>
        <v>71.644499999999994</v>
      </c>
      <c r="N39" s="145">
        <f t="shared" ref="N39:N42" si="44">+H39+M39</f>
        <v>541.44450000000006</v>
      </c>
      <c r="O39" s="137">
        <f t="shared" si="43"/>
        <v>859.73399999999992</v>
      </c>
      <c r="P39" s="44">
        <f t="shared" ref="P39:P42" si="45">+H39*12</f>
        <v>5637.6</v>
      </c>
    </row>
    <row r="40" spans="1:16" ht="15.75" x14ac:dyDescent="0.25">
      <c r="A40" s="46"/>
      <c r="B40" s="14" t="s">
        <v>26</v>
      </c>
      <c r="C40" s="17"/>
      <c r="D40" s="2"/>
      <c r="E40" s="2"/>
      <c r="F40" s="19"/>
      <c r="G40" s="19"/>
      <c r="H40" s="19"/>
      <c r="I40" s="20"/>
      <c r="J40" s="20"/>
      <c r="K40" s="20"/>
      <c r="L40" s="20"/>
      <c r="M40" s="15"/>
      <c r="N40" s="145"/>
      <c r="O40" s="137"/>
      <c r="P40" s="44"/>
    </row>
    <row r="41" spans="1:16" x14ac:dyDescent="0.25">
      <c r="A41" s="188">
        <v>25</v>
      </c>
      <c r="B41" s="66" t="s">
        <v>187</v>
      </c>
      <c r="C41" s="66" t="s">
        <v>106</v>
      </c>
      <c r="D41" s="64" t="s">
        <v>303</v>
      </c>
      <c r="E41" s="64" t="s">
        <v>307</v>
      </c>
      <c r="F41" s="67">
        <v>448.2</v>
      </c>
      <c r="G41" s="67"/>
      <c r="H41" s="19">
        <f t="shared" si="40"/>
        <v>448.2</v>
      </c>
      <c r="I41" s="20">
        <f t="shared" si="41"/>
        <v>33.614999999999995</v>
      </c>
      <c r="J41" s="68"/>
      <c r="K41" s="68"/>
      <c r="L41" s="20">
        <f t="shared" si="42"/>
        <v>34.735500000000002</v>
      </c>
      <c r="M41" s="15">
        <f t="shared" ref="M41" si="46">SUM(I41:L41)</f>
        <v>68.350499999999997</v>
      </c>
      <c r="N41" s="145">
        <f t="shared" si="44"/>
        <v>516.55049999999994</v>
      </c>
      <c r="O41" s="137">
        <f t="shared" si="43"/>
        <v>820.2059999999999</v>
      </c>
      <c r="P41" s="44">
        <f t="shared" si="45"/>
        <v>5378.4</v>
      </c>
    </row>
    <row r="42" spans="1:16" ht="15.75" thickBot="1" x14ac:dyDescent="0.3">
      <c r="A42" s="65">
        <v>26</v>
      </c>
      <c r="B42" s="66" t="s">
        <v>206</v>
      </c>
      <c r="C42" s="66" t="s">
        <v>106</v>
      </c>
      <c r="D42" s="64" t="s">
        <v>303</v>
      </c>
      <c r="E42" s="64" t="s">
        <v>307</v>
      </c>
      <c r="F42" s="67">
        <v>448.2</v>
      </c>
      <c r="G42" s="67"/>
      <c r="H42" s="19">
        <f t="shared" si="40"/>
        <v>448.2</v>
      </c>
      <c r="I42" s="20">
        <f t="shared" si="41"/>
        <v>33.614999999999995</v>
      </c>
      <c r="J42" s="20"/>
      <c r="K42" s="68"/>
      <c r="L42" s="20">
        <f t="shared" si="42"/>
        <v>34.735500000000002</v>
      </c>
      <c r="M42" s="69">
        <f>SUM(I42:L42)</f>
        <v>68.350499999999997</v>
      </c>
      <c r="N42" s="145">
        <f t="shared" si="44"/>
        <v>516.55049999999994</v>
      </c>
      <c r="O42" s="137">
        <f t="shared" si="43"/>
        <v>820.2059999999999</v>
      </c>
      <c r="P42" s="44">
        <f t="shared" si="45"/>
        <v>5378.4</v>
      </c>
    </row>
    <row r="43" spans="1:16" ht="16.5" thickBot="1" x14ac:dyDescent="0.3">
      <c r="A43" s="88"/>
      <c r="B43" s="204" t="s">
        <v>308</v>
      </c>
      <c r="C43" s="205"/>
      <c r="D43" s="111"/>
      <c r="E43" s="111"/>
      <c r="F43" s="74">
        <f>SUM(F38:F42)</f>
        <v>1734.7</v>
      </c>
      <c r="G43" s="74">
        <f>SUM(G38:G42)</f>
        <v>0</v>
      </c>
      <c r="H43" s="74">
        <f>SUM(H38:H42)</f>
        <v>1734.7</v>
      </c>
      <c r="I43" s="74">
        <f t="shared" ref="I43:P43" si="47">SUM(I38:I42)</f>
        <v>130.10249999999999</v>
      </c>
      <c r="J43" s="74">
        <f t="shared" si="47"/>
        <v>0</v>
      </c>
      <c r="K43" s="74">
        <f t="shared" si="47"/>
        <v>0</v>
      </c>
      <c r="L43" s="74">
        <f t="shared" si="47"/>
        <v>134.43925000000002</v>
      </c>
      <c r="M43" s="74">
        <f t="shared" si="47"/>
        <v>264.54174999999998</v>
      </c>
      <c r="N43" s="122">
        <f t="shared" si="47"/>
        <v>1999.2417499999997</v>
      </c>
      <c r="O43" s="138">
        <f t="shared" si="47"/>
        <v>3174.5010000000002</v>
      </c>
      <c r="P43" s="76">
        <f t="shared" si="47"/>
        <v>20816.400000000001</v>
      </c>
    </row>
    <row r="44" spans="1:16" ht="15.75" x14ac:dyDescent="0.25">
      <c r="A44" s="78"/>
      <c r="B44" s="50" t="s">
        <v>52</v>
      </c>
      <c r="C44" s="90"/>
      <c r="D44" s="84"/>
      <c r="E44" s="84"/>
      <c r="F44" s="72"/>
      <c r="G44" s="72"/>
      <c r="H44" s="72"/>
      <c r="I44" s="73"/>
      <c r="J44" s="73"/>
      <c r="K44" s="73"/>
      <c r="L44" s="73"/>
      <c r="M44" s="51" t="s">
        <v>81</v>
      </c>
      <c r="N44" s="147"/>
      <c r="O44" s="137"/>
      <c r="P44" s="44"/>
    </row>
    <row r="45" spans="1:16" x14ac:dyDescent="0.25">
      <c r="A45" s="45">
        <v>27</v>
      </c>
      <c r="B45" s="17" t="s">
        <v>263</v>
      </c>
      <c r="C45" s="17" t="s">
        <v>133</v>
      </c>
      <c r="D45" s="64" t="s">
        <v>303</v>
      </c>
      <c r="E45" s="64" t="s">
        <v>304</v>
      </c>
      <c r="F45" s="19">
        <v>401.5</v>
      </c>
      <c r="G45" s="19"/>
      <c r="H45" s="19">
        <f t="shared" ref="H45:H107" si="48">SUM(F45+G45)</f>
        <v>401.5</v>
      </c>
      <c r="I45" s="20">
        <f t="shared" ref="I45:I107" si="49">+H45*0.075</f>
        <v>30.112499999999997</v>
      </c>
      <c r="J45" s="20">
        <f>+H45*0.0775</f>
        <v>31.116250000000001</v>
      </c>
      <c r="K45" s="20"/>
      <c r="L45" s="20"/>
      <c r="M45" s="15">
        <f t="shared" ref="M45:M55" si="50">SUM(I45:L45)</f>
        <v>61.228749999999998</v>
      </c>
      <c r="N45" s="145">
        <f>+H45+M45</f>
        <v>462.72874999999999</v>
      </c>
      <c r="O45" s="137">
        <f t="shared" ref="O45:O114" si="51">+M45*12</f>
        <v>734.745</v>
      </c>
      <c r="P45" s="44">
        <f>+H45*12</f>
        <v>4818</v>
      </c>
    </row>
    <row r="46" spans="1:16" x14ac:dyDescent="0.25">
      <c r="A46" s="45">
        <v>28</v>
      </c>
      <c r="B46" s="17" t="s">
        <v>38</v>
      </c>
      <c r="C46" s="17" t="s">
        <v>154</v>
      </c>
      <c r="D46" s="64" t="s">
        <v>303</v>
      </c>
      <c r="E46" s="64" t="s">
        <v>304</v>
      </c>
      <c r="F46" s="19">
        <v>665</v>
      </c>
      <c r="G46" s="19"/>
      <c r="H46" s="19">
        <f t="shared" si="48"/>
        <v>665</v>
      </c>
      <c r="I46" s="20">
        <f t="shared" si="49"/>
        <v>49.875</v>
      </c>
      <c r="J46" s="20"/>
      <c r="K46" s="20"/>
      <c r="L46" s="20">
        <f t="shared" ref="L46" si="52">+H46*0.0775</f>
        <v>51.537500000000001</v>
      </c>
      <c r="M46" s="15">
        <f t="shared" si="50"/>
        <v>101.41249999999999</v>
      </c>
      <c r="N46" s="145">
        <f t="shared" ref="N46:N110" si="53">+H46+M46</f>
        <v>766.41250000000002</v>
      </c>
      <c r="O46" s="137">
        <f t="shared" si="51"/>
        <v>1216.9499999999998</v>
      </c>
      <c r="P46" s="44">
        <f t="shared" ref="P46:P110" si="54">+H46*12</f>
        <v>7980</v>
      </c>
    </row>
    <row r="47" spans="1:16" x14ac:dyDescent="0.25">
      <c r="A47" s="45">
        <v>29</v>
      </c>
      <c r="B47" s="17" t="s">
        <v>126</v>
      </c>
      <c r="C47" s="17" t="s">
        <v>127</v>
      </c>
      <c r="D47" s="64" t="s">
        <v>303</v>
      </c>
      <c r="E47" s="64" t="s">
        <v>304</v>
      </c>
      <c r="F47" s="19">
        <v>429</v>
      </c>
      <c r="G47" s="19"/>
      <c r="H47" s="19">
        <f t="shared" si="48"/>
        <v>429</v>
      </c>
      <c r="I47" s="20">
        <f t="shared" si="49"/>
        <v>32.174999999999997</v>
      </c>
      <c r="J47" s="20"/>
      <c r="K47" s="20"/>
      <c r="L47" s="20"/>
      <c r="M47" s="15">
        <f t="shared" si="50"/>
        <v>32.174999999999997</v>
      </c>
      <c r="N47" s="145">
        <f t="shared" si="53"/>
        <v>461.17500000000001</v>
      </c>
      <c r="O47" s="137">
        <f t="shared" si="51"/>
        <v>386.09999999999997</v>
      </c>
      <c r="P47" s="44">
        <f t="shared" si="54"/>
        <v>5148</v>
      </c>
    </row>
    <row r="48" spans="1:16" x14ac:dyDescent="0.25">
      <c r="A48" s="45">
        <v>30</v>
      </c>
      <c r="B48" s="17" t="s">
        <v>163</v>
      </c>
      <c r="C48" s="17" t="s">
        <v>162</v>
      </c>
      <c r="D48" s="64" t="s">
        <v>303</v>
      </c>
      <c r="E48" s="64" t="s">
        <v>304</v>
      </c>
      <c r="F48" s="19">
        <v>448.2</v>
      </c>
      <c r="G48" s="19"/>
      <c r="H48" s="19">
        <f t="shared" si="48"/>
        <v>448.2</v>
      </c>
      <c r="I48" s="20">
        <f t="shared" si="49"/>
        <v>33.614999999999995</v>
      </c>
      <c r="J48" s="20">
        <f t="shared" ref="J48" si="55">+H48*0.0775</f>
        <v>34.735500000000002</v>
      </c>
      <c r="K48" s="20"/>
      <c r="L48" s="20"/>
      <c r="M48" s="15">
        <f t="shared" si="50"/>
        <v>68.350499999999997</v>
      </c>
      <c r="N48" s="145">
        <f t="shared" si="53"/>
        <v>516.55049999999994</v>
      </c>
      <c r="O48" s="137">
        <f t="shared" si="51"/>
        <v>820.2059999999999</v>
      </c>
      <c r="P48" s="44">
        <f t="shared" si="54"/>
        <v>5378.4</v>
      </c>
    </row>
    <row r="49" spans="1:16" x14ac:dyDescent="0.25">
      <c r="A49" s="45">
        <v>31</v>
      </c>
      <c r="B49" s="17" t="s">
        <v>245</v>
      </c>
      <c r="C49" s="17" t="s">
        <v>133</v>
      </c>
      <c r="D49" s="64" t="s">
        <v>303</v>
      </c>
      <c r="E49" s="64" t="s">
        <v>304</v>
      </c>
      <c r="F49" s="19">
        <v>401.5</v>
      </c>
      <c r="G49" s="19"/>
      <c r="H49" s="19">
        <f t="shared" si="48"/>
        <v>401.5</v>
      </c>
      <c r="I49" s="20">
        <f t="shared" si="49"/>
        <v>30.112499999999997</v>
      </c>
      <c r="J49" s="20"/>
      <c r="K49" s="19"/>
      <c r="L49" s="20">
        <f t="shared" ref="L49:L55" si="56">+H49*0.0775</f>
        <v>31.116250000000001</v>
      </c>
      <c r="M49" s="15">
        <f t="shared" si="50"/>
        <v>61.228749999999998</v>
      </c>
      <c r="N49" s="145">
        <f t="shared" si="53"/>
        <v>462.72874999999999</v>
      </c>
      <c r="O49" s="137">
        <f t="shared" si="51"/>
        <v>734.745</v>
      </c>
      <c r="P49" s="44">
        <f t="shared" si="54"/>
        <v>4818</v>
      </c>
    </row>
    <row r="50" spans="1:16" x14ac:dyDescent="0.25">
      <c r="A50" s="45">
        <v>32</v>
      </c>
      <c r="B50" s="17" t="s">
        <v>134</v>
      </c>
      <c r="C50" s="17" t="s">
        <v>133</v>
      </c>
      <c r="D50" s="64" t="s">
        <v>303</v>
      </c>
      <c r="E50" s="64" t="s">
        <v>304</v>
      </c>
      <c r="F50" s="19">
        <v>448.2</v>
      </c>
      <c r="G50" s="19"/>
      <c r="H50" s="19">
        <f t="shared" si="48"/>
        <v>448.2</v>
      </c>
      <c r="I50" s="20">
        <f t="shared" si="49"/>
        <v>33.614999999999995</v>
      </c>
      <c r="J50" s="20"/>
      <c r="K50" s="20"/>
      <c r="L50" s="20">
        <f t="shared" si="56"/>
        <v>34.735500000000002</v>
      </c>
      <c r="M50" s="15">
        <f t="shared" si="50"/>
        <v>68.350499999999997</v>
      </c>
      <c r="N50" s="145">
        <f t="shared" si="53"/>
        <v>516.55049999999994</v>
      </c>
      <c r="O50" s="137">
        <f t="shared" si="51"/>
        <v>820.2059999999999</v>
      </c>
      <c r="P50" s="44">
        <f t="shared" si="54"/>
        <v>5378.4</v>
      </c>
    </row>
    <row r="51" spans="1:16" x14ac:dyDescent="0.25">
      <c r="A51" s="45">
        <v>33</v>
      </c>
      <c r="B51" s="17" t="s">
        <v>408</v>
      </c>
      <c r="C51" s="17" t="s">
        <v>133</v>
      </c>
      <c r="D51" s="64" t="s">
        <v>303</v>
      </c>
      <c r="E51" s="64" t="s">
        <v>304</v>
      </c>
      <c r="F51" s="19">
        <v>368.5</v>
      </c>
      <c r="G51" s="19"/>
      <c r="H51" s="19">
        <f t="shared" si="48"/>
        <v>368.5</v>
      </c>
      <c r="I51" s="20">
        <f t="shared" si="49"/>
        <v>27.637499999999999</v>
      </c>
      <c r="J51" s="20"/>
      <c r="K51" s="20"/>
      <c r="L51" s="20">
        <f t="shared" si="56"/>
        <v>28.55875</v>
      </c>
      <c r="M51" s="15">
        <f t="shared" si="50"/>
        <v>56.196249999999999</v>
      </c>
      <c r="N51" s="145">
        <f t="shared" si="53"/>
        <v>424.69625000000002</v>
      </c>
      <c r="O51" s="137">
        <f t="shared" si="51"/>
        <v>674.35500000000002</v>
      </c>
      <c r="P51" s="44">
        <f t="shared" si="54"/>
        <v>4422</v>
      </c>
    </row>
    <row r="52" spans="1:16" x14ac:dyDescent="0.25">
      <c r="A52" s="45">
        <v>34</v>
      </c>
      <c r="B52" s="17" t="s">
        <v>409</v>
      </c>
      <c r="C52" s="17" t="s">
        <v>133</v>
      </c>
      <c r="D52" s="64" t="s">
        <v>303</v>
      </c>
      <c r="E52" s="64" t="s">
        <v>304</v>
      </c>
      <c r="F52" s="19">
        <v>368.5</v>
      </c>
      <c r="G52" s="19"/>
      <c r="H52" s="19">
        <f t="shared" si="48"/>
        <v>368.5</v>
      </c>
      <c r="I52" s="20">
        <f t="shared" si="49"/>
        <v>27.637499999999999</v>
      </c>
      <c r="J52" s="20"/>
      <c r="K52" s="20"/>
      <c r="L52" s="20">
        <f t="shared" si="56"/>
        <v>28.55875</v>
      </c>
      <c r="M52" s="15">
        <f t="shared" si="50"/>
        <v>56.196249999999999</v>
      </c>
      <c r="N52" s="145">
        <f t="shared" si="53"/>
        <v>424.69625000000002</v>
      </c>
      <c r="O52" s="137">
        <f t="shared" si="51"/>
        <v>674.35500000000002</v>
      </c>
      <c r="P52" s="44">
        <f t="shared" si="54"/>
        <v>4422</v>
      </c>
    </row>
    <row r="53" spans="1:16" x14ac:dyDescent="0.25">
      <c r="A53" s="45">
        <v>35</v>
      </c>
      <c r="B53" s="17" t="s">
        <v>123</v>
      </c>
      <c r="C53" s="17" t="s">
        <v>349</v>
      </c>
      <c r="D53" s="64" t="s">
        <v>303</v>
      </c>
      <c r="E53" s="64" t="s">
        <v>304</v>
      </c>
      <c r="F53" s="19">
        <v>448.2</v>
      </c>
      <c r="G53" s="19"/>
      <c r="H53" s="19">
        <f t="shared" si="48"/>
        <v>448.2</v>
      </c>
      <c r="I53" s="20">
        <f t="shared" ref="I53:I55" si="57">+H53*0.075</f>
        <v>33.614999999999995</v>
      </c>
      <c r="J53" s="20"/>
      <c r="K53" s="20"/>
      <c r="L53" s="20">
        <f t="shared" si="56"/>
        <v>34.735500000000002</v>
      </c>
      <c r="M53" s="15">
        <f t="shared" si="50"/>
        <v>68.350499999999997</v>
      </c>
      <c r="N53" s="145">
        <f t="shared" si="53"/>
        <v>516.55049999999994</v>
      </c>
      <c r="O53" s="137">
        <f t="shared" si="51"/>
        <v>820.2059999999999</v>
      </c>
      <c r="P53" s="44">
        <f t="shared" si="54"/>
        <v>5378.4</v>
      </c>
    </row>
    <row r="54" spans="1:16" x14ac:dyDescent="0.25">
      <c r="A54" s="45">
        <v>36</v>
      </c>
      <c r="B54" s="17" t="s">
        <v>89</v>
      </c>
      <c r="C54" s="17" t="s">
        <v>90</v>
      </c>
      <c r="D54" s="12" t="s">
        <v>303</v>
      </c>
      <c r="E54" s="64" t="s">
        <v>304</v>
      </c>
      <c r="F54" s="19">
        <v>401.5</v>
      </c>
      <c r="G54" s="19"/>
      <c r="H54" s="19">
        <f t="shared" si="48"/>
        <v>401.5</v>
      </c>
      <c r="I54" s="20">
        <f t="shared" si="57"/>
        <v>30.112499999999997</v>
      </c>
      <c r="J54" s="20"/>
      <c r="K54" s="20">
        <v>23.1</v>
      </c>
      <c r="L54" s="20"/>
      <c r="M54" s="15">
        <f t="shared" si="50"/>
        <v>53.212499999999999</v>
      </c>
      <c r="N54" s="145">
        <f t="shared" si="53"/>
        <v>454.71249999999998</v>
      </c>
      <c r="O54" s="137">
        <f t="shared" si="51"/>
        <v>638.54999999999995</v>
      </c>
      <c r="P54" s="44">
        <f t="shared" si="54"/>
        <v>4818</v>
      </c>
    </row>
    <row r="55" spans="1:16" x14ac:dyDescent="0.25">
      <c r="A55" s="45">
        <v>37</v>
      </c>
      <c r="B55" s="17" t="s">
        <v>379</v>
      </c>
      <c r="C55" s="17" t="s">
        <v>133</v>
      </c>
      <c r="D55" s="12" t="s">
        <v>303</v>
      </c>
      <c r="E55" s="64" t="s">
        <v>304</v>
      </c>
      <c r="F55" s="19">
        <v>401.5</v>
      </c>
      <c r="G55" s="19"/>
      <c r="H55" s="19">
        <f t="shared" si="48"/>
        <v>401.5</v>
      </c>
      <c r="I55" s="20">
        <f t="shared" si="57"/>
        <v>30.112499999999997</v>
      </c>
      <c r="J55" s="20"/>
      <c r="K55" s="20"/>
      <c r="L55" s="20">
        <f t="shared" si="56"/>
        <v>31.116250000000001</v>
      </c>
      <c r="M55" s="15">
        <f t="shared" si="50"/>
        <v>61.228749999999998</v>
      </c>
      <c r="N55" s="145">
        <f t="shared" si="53"/>
        <v>462.72874999999999</v>
      </c>
      <c r="O55" s="137">
        <f t="shared" si="51"/>
        <v>734.745</v>
      </c>
      <c r="P55" s="44">
        <f t="shared" si="54"/>
        <v>4818</v>
      </c>
    </row>
    <row r="56" spans="1:16" ht="15.75" x14ac:dyDescent="0.25">
      <c r="A56" s="47"/>
      <c r="B56" s="14" t="s">
        <v>49</v>
      </c>
      <c r="C56" s="21"/>
      <c r="D56" s="3"/>
      <c r="E56" s="3"/>
      <c r="F56" s="19"/>
      <c r="G56" s="19"/>
      <c r="H56" s="19"/>
      <c r="I56" s="20"/>
      <c r="J56" s="20"/>
      <c r="K56" s="20"/>
      <c r="L56" s="20"/>
      <c r="M56" s="15" t="s">
        <v>81</v>
      </c>
      <c r="N56" s="145"/>
      <c r="O56" s="137"/>
      <c r="P56" s="44">
        <f t="shared" si="54"/>
        <v>0</v>
      </c>
    </row>
    <row r="57" spans="1:16" x14ac:dyDescent="0.25">
      <c r="A57" s="48">
        <v>38</v>
      </c>
      <c r="B57" s="17" t="s">
        <v>151</v>
      </c>
      <c r="C57" s="17" t="s">
        <v>152</v>
      </c>
      <c r="D57" s="64" t="s">
        <v>303</v>
      </c>
      <c r="E57" s="64" t="s">
        <v>304</v>
      </c>
      <c r="F57" s="19">
        <v>464.4</v>
      </c>
      <c r="G57" s="19"/>
      <c r="H57" s="19">
        <f t="shared" si="48"/>
        <v>464.4</v>
      </c>
      <c r="I57" s="20">
        <f t="shared" si="49"/>
        <v>34.83</v>
      </c>
      <c r="J57" s="20"/>
      <c r="K57" s="20"/>
      <c r="L57" s="20">
        <f>+H57*0.0775</f>
        <v>35.991</v>
      </c>
      <c r="M57" s="15">
        <f>SUM(I57:L57)</f>
        <v>70.820999999999998</v>
      </c>
      <c r="N57" s="145">
        <f t="shared" si="53"/>
        <v>535.221</v>
      </c>
      <c r="O57" s="137">
        <f t="shared" si="51"/>
        <v>849.85199999999998</v>
      </c>
      <c r="P57" s="44">
        <f t="shared" si="54"/>
        <v>5572.7999999999993</v>
      </c>
    </row>
    <row r="58" spans="1:16" x14ac:dyDescent="0.25">
      <c r="A58" s="48">
        <v>39</v>
      </c>
      <c r="B58" s="17" t="s">
        <v>155</v>
      </c>
      <c r="C58" s="17" t="s">
        <v>156</v>
      </c>
      <c r="D58" s="64" t="s">
        <v>303</v>
      </c>
      <c r="E58" s="64" t="s">
        <v>304</v>
      </c>
      <c r="F58" s="19">
        <v>429</v>
      </c>
      <c r="G58" s="19"/>
      <c r="H58" s="19">
        <f t="shared" si="48"/>
        <v>429</v>
      </c>
      <c r="I58" s="20">
        <f t="shared" si="49"/>
        <v>32.174999999999997</v>
      </c>
      <c r="J58" s="20"/>
      <c r="K58" s="20"/>
      <c r="L58" s="20">
        <f>+H58*0.0775</f>
        <v>33.247500000000002</v>
      </c>
      <c r="M58" s="15">
        <f>SUM(I58:L58)</f>
        <v>65.422499999999999</v>
      </c>
      <c r="N58" s="145">
        <f t="shared" si="53"/>
        <v>494.42250000000001</v>
      </c>
      <c r="O58" s="137">
        <f t="shared" si="51"/>
        <v>785.06999999999994</v>
      </c>
      <c r="P58" s="44">
        <f t="shared" si="54"/>
        <v>5148</v>
      </c>
    </row>
    <row r="59" spans="1:16" x14ac:dyDescent="0.25">
      <c r="A59" s="48">
        <v>40</v>
      </c>
      <c r="B59" s="17" t="s">
        <v>331</v>
      </c>
      <c r="C59" s="17" t="s">
        <v>154</v>
      </c>
      <c r="D59" s="64" t="s">
        <v>303</v>
      </c>
      <c r="E59" s="64" t="s">
        <v>304</v>
      </c>
      <c r="F59" s="19">
        <v>502.2</v>
      </c>
      <c r="G59" s="19"/>
      <c r="H59" s="19">
        <f t="shared" si="48"/>
        <v>502.2</v>
      </c>
      <c r="I59" s="20">
        <f t="shared" si="49"/>
        <v>37.664999999999999</v>
      </c>
      <c r="J59" s="20"/>
      <c r="K59" s="20"/>
      <c r="L59" s="20">
        <f>+H59*0.0775</f>
        <v>38.920499999999997</v>
      </c>
      <c r="M59" s="15">
        <f>SUM(I59:L59)</f>
        <v>76.585499999999996</v>
      </c>
      <c r="N59" s="145">
        <f t="shared" si="53"/>
        <v>578.78549999999996</v>
      </c>
      <c r="O59" s="137">
        <f t="shared" si="51"/>
        <v>919.02599999999995</v>
      </c>
      <c r="P59" s="44">
        <f t="shared" si="54"/>
        <v>6026.4</v>
      </c>
    </row>
    <row r="60" spans="1:16" ht="15.75" x14ac:dyDescent="0.25">
      <c r="A60" s="47"/>
      <c r="B60" s="14" t="s">
        <v>157</v>
      </c>
      <c r="C60" s="21"/>
      <c r="D60" s="3"/>
      <c r="E60" s="3"/>
      <c r="F60" s="19"/>
      <c r="G60" s="19"/>
      <c r="H60" s="19"/>
      <c r="I60" s="20"/>
      <c r="J60" s="20">
        <f t="shared" ref="J60" si="58">+F60*0.0775</f>
        <v>0</v>
      </c>
      <c r="K60" s="20"/>
      <c r="L60" s="20"/>
      <c r="M60" s="15"/>
      <c r="N60" s="145"/>
      <c r="O60" s="137"/>
      <c r="P60" s="44"/>
    </row>
    <row r="61" spans="1:16" x14ac:dyDescent="0.25">
      <c r="A61" s="47">
        <v>41</v>
      </c>
      <c r="B61" s="17" t="s">
        <v>110</v>
      </c>
      <c r="C61" s="17" t="s">
        <v>352</v>
      </c>
      <c r="D61" s="12" t="s">
        <v>303</v>
      </c>
      <c r="E61" s="12" t="s">
        <v>304</v>
      </c>
      <c r="F61" s="19">
        <v>401.5</v>
      </c>
      <c r="G61" s="19"/>
      <c r="H61" s="19">
        <f t="shared" si="48"/>
        <v>401.5</v>
      </c>
      <c r="I61" s="20">
        <f t="shared" si="49"/>
        <v>30.112499999999997</v>
      </c>
      <c r="J61" s="20"/>
      <c r="K61" s="20"/>
      <c r="L61" s="20">
        <f t="shared" ref="L61:L65" si="59">+H61*0.0775</f>
        <v>31.116250000000001</v>
      </c>
      <c r="M61" s="15">
        <f t="shared" ref="M61" si="60">SUM(I61:L61)</f>
        <v>61.228749999999998</v>
      </c>
      <c r="N61" s="145">
        <f t="shared" si="53"/>
        <v>462.72874999999999</v>
      </c>
      <c r="O61" s="137">
        <f t="shared" si="51"/>
        <v>734.745</v>
      </c>
      <c r="P61" s="44">
        <f t="shared" si="54"/>
        <v>4818</v>
      </c>
    </row>
    <row r="62" spans="1:16" x14ac:dyDescent="0.25">
      <c r="A62" s="48">
        <v>42</v>
      </c>
      <c r="B62" s="17" t="s">
        <v>158</v>
      </c>
      <c r="C62" s="17" t="s">
        <v>352</v>
      </c>
      <c r="D62" s="64" t="s">
        <v>303</v>
      </c>
      <c r="E62" s="64" t="s">
        <v>304</v>
      </c>
      <c r="F62" s="19">
        <v>448.2</v>
      </c>
      <c r="G62" s="19"/>
      <c r="H62" s="19">
        <f t="shared" si="48"/>
        <v>448.2</v>
      </c>
      <c r="I62" s="20">
        <f t="shared" si="49"/>
        <v>33.614999999999995</v>
      </c>
      <c r="J62" s="20">
        <v>29.45</v>
      </c>
      <c r="K62" s="20"/>
      <c r="L62" s="20"/>
      <c r="M62" s="15">
        <f>SUM(I62:L62)</f>
        <v>63.064999999999998</v>
      </c>
      <c r="N62" s="145">
        <f t="shared" si="53"/>
        <v>511.26499999999999</v>
      </c>
      <c r="O62" s="137">
        <f t="shared" si="51"/>
        <v>756.78</v>
      </c>
      <c r="P62" s="44">
        <f t="shared" si="54"/>
        <v>5378.4</v>
      </c>
    </row>
    <row r="63" spans="1:16" x14ac:dyDescent="0.25">
      <c r="A63" s="48">
        <v>43</v>
      </c>
      <c r="B63" s="17" t="s">
        <v>368</v>
      </c>
      <c r="C63" s="17" t="s">
        <v>352</v>
      </c>
      <c r="D63" s="64" t="s">
        <v>303</v>
      </c>
      <c r="E63" s="64" t="s">
        <v>304</v>
      </c>
      <c r="F63" s="19">
        <v>434.5</v>
      </c>
      <c r="G63" s="19"/>
      <c r="H63" s="19">
        <f t="shared" si="48"/>
        <v>434.5</v>
      </c>
      <c r="I63" s="20">
        <f t="shared" si="49"/>
        <v>32.587499999999999</v>
      </c>
      <c r="J63" s="20"/>
      <c r="K63" s="20"/>
      <c r="L63" s="20">
        <f t="shared" si="59"/>
        <v>33.673749999999998</v>
      </c>
      <c r="M63" s="15">
        <f t="shared" ref="M63:M65" si="61">SUM(I63:L63)</f>
        <v>66.26124999999999</v>
      </c>
      <c r="N63" s="145">
        <f t="shared" si="53"/>
        <v>500.76125000000002</v>
      </c>
      <c r="O63" s="137">
        <f t="shared" si="51"/>
        <v>795.13499999999988</v>
      </c>
      <c r="P63" s="44">
        <f t="shared" si="54"/>
        <v>5214</v>
      </c>
    </row>
    <row r="64" spans="1:16" x14ac:dyDescent="0.25">
      <c r="A64" s="48">
        <v>44</v>
      </c>
      <c r="B64" s="17" t="s">
        <v>369</v>
      </c>
      <c r="C64" s="17" t="s">
        <v>352</v>
      </c>
      <c r="D64" s="64" t="s">
        <v>303</v>
      </c>
      <c r="E64" s="64" t="s">
        <v>304</v>
      </c>
      <c r="F64" s="19">
        <v>429</v>
      </c>
      <c r="G64" s="19"/>
      <c r="H64" s="19">
        <f t="shared" si="48"/>
        <v>429</v>
      </c>
      <c r="I64" s="20">
        <f t="shared" si="49"/>
        <v>32.174999999999997</v>
      </c>
      <c r="J64" s="20"/>
      <c r="K64" s="20"/>
      <c r="L64" s="20">
        <f t="shared" si="59"/>
        <v>33.247500000000002</v>
      </c>
      <c r="M64" s="15">
        <f t="shared" si="61"/>
        <v>65.422499999999999</v>
      </c>
      <c r="N64" s="145">
        <f t="shared" si="53"/>
        <v>494.42250000000001</v>
      </c>
      <c r="O64" s="137">
        <f t="shared" si="51"/>
        <v>785.06999999999994</v>
      </c>
      <c r="P64" s="44">
        <f t="shared" si="54"/>
        <v>5148</v>
      </c>
    </row>
    <row r="65" spans="1:16" x14ac:dyDescent="0.25">
      <c r="A65" s="48">
        <v>45</v>
      </c>
      <c r="B65" s="17" t="s">
        <v>370</v>
      </c>
      <c r="C65" s="17" t="s">
        <v>352</v>
      </c>
      <c r="D65" s="64" t="s">
        <v>303</v>
      </c>
      <c r="E65" s="64" t="s">
        <v>304</v>
      </c>
      <c r="F65" s="19">
        <v>448.2</v>
      </c>
      <c r="G65" s="19"/>
      <c r="H65" s="19">
        <f t="shared" si="48"/>
        <v>448.2</v>
      </c>
      <c r="I65" s="20">
        <f t="shared" ref="I65" si="62">+H65*0.075</f>
        <v>33.614999999999995</v>
      </c>
      <c r="J65" s="20"/>
      <c r="K65" s="20"/>
      <c r="L65" s="20">
        <f t="shared" si="59"/>
        <v>34.735500000000002</v>
      </c>
      <c r="M65" s="15">
        <f t="shared" si="61"/>
        <v>68.350499999999997</v>
      </c>
      <c r="N65" s="145">
        <f t="shared" si="53"/>
        <v>516.55049999999994</v>
      </c>
      <c r="O65" s="137">
        <f t="shared" si="51"/>
        <v>820.2059999999999</v>
      </c>
      <c r="P65" s="44">
        <f t="shared" si="54"/>
        <v>5378.4</v>
      </c>
    </row>
    <row r="66" spans="1:16" x14ac:dyDescent="0.25">
      <c r="A66" s="48">
        <v>46</v>
      </c>
      <c r="B66" s="17" t="s">
        <v>56</v>
      </c>
      <c r="C66" s="17" t="s">
        <v>352</v>
      </c>
      <c r="D66" s="64" t="s">
        <v>303</v>
      </c>
      <c r="E66" s="64" t="s">
        <v>304</v>
      </c>
      <c r="F66" s="19">
        <v>598.9</v>
      </c>
      <c r="G66" s="19"/>
      <c r="H66" s="19">
        <f t="shared" si="48"/>
        <v>598.9</v>
      </c>
      <c r="I66" s="20">
        <f t="shared" si="49"/>
        <v>44.917499999999997</v>
      </c>
      <c r="J66" s="20">
        <v>41.08</v>
      </c>
      <c r="K66" s="20"/>
      <c r="L66" s="20"/>
      <c r="M66" s="15">
        <f>SUM(I66:L66)</f>
        <v>85.997500000000002</v>
      </c>
      <c r="N66" s="145">
        <f t="shared" si="53"/>
        <v>684.89750000000004</v>
      </c>
      <c r="O66" s="137">
        <f t="shared" si="51"/>
        <v>1031.97</v>
      </c>
      <c r="P66" s="44">
        <f t="shared" si="54"/>
        <v>7186.7999999999993</v>
      </c>
    </row>
    <row r="67" spans="1:16" x14ac:dyDescent="0.25">
      <c r="A67" s="48"/>
      <c r="B67" s="190" t="s">
        <v>5</v>
      </c>
      <c r="C67" s="17"/>
      <c r="D67" s="64"/>
      <c r="E67" s="64"/>
      <c r="F67" s="19"/>
      <c r="G67" s="19"/>
      <c r="H67" s="19"/>
      <c r="I67" s="20"/>
      <c r="J67" s="20"/>
      <c r="K67" s="20"/>
      <c r="L67" s="20"/>
      <c r="M67" s="15"/>
      <c r="N67" s="145"/>
      <c r="O67" s="137"/>
      <c r="P67" s="44"/>
    </row>
    <row r="68" spans="1:16" x14ac:dyDescent="0.25">
      <c r="A68" s="45">
        <v>47</v>
      </c>
      <c r="B68" s="17" t="s">
        <v>377</v>
      </c>
      <c r="C68" s="17" t="s">
        <v>378</v>
      </c>
      <c r="D68" s="64" t="s">
        <v>384</v>
      </c>
      <c r="E68" s="64" t="s">
        <v>304</v>
      </c>
      <c r="F68" s="19">
        <v>434.5</v>
      </c>
      <c r="G68" s="19"/>
      <c r="H68" s="19">
        <f t="shared" si="48"/>
        <v>434.5</v>
      </c>
      <c r="I68" s="20">
        <f t="shared" si="49"/>
        <v>32.587499999999999</v>
      </c>
      <c r="J68" s="20"/>
      <c r="K68" s="20"/>
      <c r="L68" s="20">
        <f>+H68*0.0775</f>
        <v>33.673749999999998</v>
      </c>
      <c r="M68" s="15">
        <f t="shared" ref="M68" si="63">SUM(I68:L68)</f>
        <v>66.26124999999999</v>
      </c>
      <c r="N68" s="145">
        <f t="shared" si="53"/>
        <v>500.76125000000002</v>
      </c>
      <c r="O68" s="137">
        <f t="shared" si="51"/>
        <v>795.13499999999988</v>
      </c>
      <c r="P68" s="44">
        <f t="shared" si="54"/>
        <v>5214</v>
      </c>
    </row>
    <row r="69" spans="1:16" ht="15.75" x14ac:dyDescent="0.25">
      <c r="A69" s="45"/>
      <c r="B69" s="14" t="s">
        <v>55</v>
      </c>
      <c r="C69" s="17"/>
      <c r="D69" s="2"/>
      <c r="E69" s="2"/>
      <c r="F69" s="19"/>
      <c r="G69" s="19"/>
      <c r="H69" s="19"/>
      <c r="I69" s="20"/>
      <c r="J69" s="20"/>
      <c r="K69" s="20"/>
      <c r="L69" s="20"/>
      <c r="M69" s="15" t="s">
        <v>81</v>
      </c>
      <c r="N69" s="145"/>
      <c r="O69" s="137"/>
      <c r="P69" s="44"/>
    </row>
    <row r="70" spans="1:16" x14ac:dyDescent="0.25">
      <c r="A70" s="45">
        <v>48</v>
      </c>
      <c r="B70" s="17" t="s">
        <v>463</v>
      </c>
      <c r="C70" s="17" t="s">
        <v>464</v>
      </c>
      <c r="D70" s="64" t="s">
        <v>303</v>
      </c>
      <c r="E70" s="64" t="s">
        <v>304</v>
      </c>
      <c r="F70" s="19">
        <v>401.5</v>
      </c>
      <c r="G70" s="19"/>
      <c r="H70" s="19">
        <f t="shared" ref="H70" si="64">SUM(F70+G70)</f>
        <v>401.5</v>
      </c>
      <c r="I70" s="20">
        <f t="shared" ref="I70" si="65">+H70*0.075</f>
        <v>30.112499999999997</v>
      </c>
      <c r="J70" s="20">
        <f t="shared" ref="J70:J98" si="66">+H70*0.0775</f>
        <v>31.116250000000001</v>
      </c>
      <c r="K70" s="20"/>
      <c r="L70" s="20"/>
      <c r="M70" s="15">
        <f t="shared" ref="M70" si="67">SUM(I70:L70)</f>
        <v>61.228749999999998</v>
      </c>
      <c r="N70" s="145">
        <f t="shared" ref="N70" si="68">+H70+M70</f>
        <v>462.72874999999999</v>
      </c>
      <c r="O70" s="137">
        <f t="shared" ref="O70" si="69">+M70*12</f>
        <v>734.745</v>
      </c>
      <c r="P70" s="44">
        <f t="shared" ref="P70" si="70">+H70*12</f>
        <v>4818</v>
      </c>
    </row>
    <row r="71" spans="1:16" x14ac:dyDescent="0.25">
      <c r="A71" s="48">
        <v>49</v>
      </c>
      <c r="B71" s="17" t="s">
        <v>165</v>
      </c>
      <c r="C71" s="17" t="s">
        <v>353</v>
      </c>
      <c r="D71" s="64" t="s">
        <v>303</v>
      </c>
      <c r="E71" s="64" t="s">
        <v>304</v>
      </c>
      <c r="F71" s="19">
        <v>426.82</v>
      </c>
      <c r="G71" s="19"/>
      <c r="H71" s="19">
        <f t="shared" si="48"/>
        <v>426.82</v>
      </c>
      <c r="I71" s="20">
        <f t="shared" si="49"/>
        <v>32.011499999999998</v>
      </c>
      <c r="J71" s="20"/>
      <c r="K71" s="20"/>
      <c r="L71" s="20">
        <f>+H71*0.0775</f>
        <v>33.07855</v>
      </c>
      <c r="M71" s="15">
        <f t="shared" ref="M71:M98" si="71">SUM(I71:L71)</f>
        <v>65.090049999999991</v>
      </c>
      <c r="N71" s="145">
        <f t="shared" si="53"/>
        <v>491.91004999999996</v>
      </c>
      <c r="O71" s="137">
        <f t="shared" si="51"/>
        <v>781.08059999999989</v>
      </c>
      <c r="P71" s="44">
        <f t="shared" si="54"/>
        <v>5121.84</v>
      </c>
    </row>
    <row r="72" spans="1:16" x14ac:dyDescent="0.25">
      <c r="A72" s="48">
        <v>50</v>
      </c>
      <c r="B72" s="17" t="s">
        <v>166</v>
      </c>
      <c r="C72" s="17" t="s">
        <v>167</v>
      </c>
      <c r="D72" s="64" t="s">
        <v>303</v>
      </c>
      <c r="E72" s="64" t="s">
        <v>304</v>
      </c>
      <c r="F72" s="19">
        <v>437.4</v>
      </c>
      <c r="G72" s="19"/>
      <c r="H72" s="19">
        <f t="shared" si="48"/>
        <v>437.4</v>
      </c>
      <c r="I72" s="20">
        <f t="shared" si="49"/>
        <v>32.805</v>
      </c>
      <c r="J72" s="20"/>
      <c r="K72" s="20"/>
      <c r="L72" s="20">
        <f t="shared" ref="L72:L102" si="72">+H72*0.0775</f>
        <v>33.898499999999999</v>
      </c>
      <c r="M72" s="15">
        <f t="shared" si="71"/>
        <v>66.703499999999991</v>
      </c>
      <c r="N72" s="145">
        <f t="shared" si="53"/>
        <v>504.10349999999994</v>
      </c>
      <c r="O72" s="137">
        <f t="shared" si="51"/>
        <v>800.44199999999989</v>
      </c>
      <c r="P72" s="44">
        <f t="shared" si="54"/>
        <v>5248.7999999999993</v>
      </c>
    </row>
    <row r="73" spans="1:16" x14ac:dyDescent="0.25">
      <c r="A73" s="48">
        <v>51</v>
      </c>
      <c r="B73" s="17" t="s">
        <v>168</v>
      </c>
      <c r="C73" s="17" t="s">
        <v>167</v>
      </c>
      <c r="D73" s="64" t="s">
        <v>303</v>
      </c>
      <c r="E73" s="64" t="s">
        <v>304</v>
      </c>
      <c r="F73" s="19">
        <v>437.4</v>
      </c>
      <c r="G73" s="19"/>
      <c r="H73" s="19">
        <f t="shared" si="48"/>
        <v>437.4</v>
      </c>
      <c r="I73" s="20">
        <f t="shared" si="49"/>
        <v>32.805</v>
      </c>
      <c r="J73" s="20"/>
      <c r="K73" s="20"/>
      <c r="L73" s="20">
        <f t="shared" si="72"/>
        <v>33.898499999999999</v>
      </c>
      <c r="M73" s="15">
        <f t="shared" si="71"/>
        <v>66.703499999999991</v>
      </c>
      <c r="N73" s="145">
        <f t="shared" si="53"/>
        <v>504.10349999999994</v>
      </c>
      <c r="O73" s="137">
        <f t="shared" si="51"/>
        <v>800.44199999999989</v>
      </c>
      <c r="P73" s="44">
        <f t="shared" si="54"/>
        <v>5248.7999999999993</v>
      </c>
    </row>
    <row r="74" spans="1:16" x14ac:dyDescent="0.25">
      <c r="A74" s="48">
        <v>52</v>
      </c>
      <c r="B74" s="17" t="s">
        <v>172</v>
      </c>
      <c r="C74" s="17" t="s">
        <v>167</v>
      </c>
      <c r="D74" s="64" t="s">
        <v>303</v>
      </c>
      <c r="E74" s="64" t="s">
        <v>304</v>
      </c>
      <c r="F74" s="19">
        <v>401.5</v>
      </c>
      <c r="G74" s="19"/>
      <c r="H74" s="19">
        <f t="shared" si="48"/>
        <v>401.5</v>
      </c>
      <c r="I74" s="20">
        <f t="shared" si="49"/>
        <v>30.112499999999997</v>
      </c>
      <c r="J74" s="20"/>
      <c r="K74" s="20"/>
      <c r="L74" s="20">
        <f t="shared" si="72"/>
        <v>31.116250000000001</v>
      </c>
      <c r="M74" s="15">
        <f t="shared" si="71"/>
        <v>61.228749999999998</v>
      </c>
      <c r="N74" s="145">
        <f t="shared" si="53"/>
        <v>462.72874999999999</v>
      </c>
      <c r="O74" s="137">
        <f t="shared" si="51"/>
        <v>734.745</v>
      </c>
      <c r="P74" s="44">
        <f t="shared" si="54"/>
        <v>4818</v>
      </c>
    </row>
    <row r="75" spans="1:16" x14ac:dyDescent="0.25">
      <c r="A75" s="48">
        <v>53</v>
      </c>
      <c r="B75" s="17" t="s">
        <v>173</v>
      </c>
      <c r="C75" s="17" t="s">
        <v>167</v>
      </c>
      <c r="D75" s="64" t="s">
        <v>303</v>
      </c>
      <c r="E75" s="64" t="s">
        <v>304</v>
      </c>
      <c r="F75" s="19">
        <v>437.4</v>
      </c>
      <c r="G75" s="19"/>
      <c r="H75" s="19">
        <f t="shared" si="48"/>
        <v>437.4</v>
      </c>
      <c r="I75" s="20">
        <f t="shared" si="49"/>
        <v>32.805</v>
      </c>
      <c r="J75" s="20">
        <f t="shared" si="66"/>
        <v>33.898499999999999</v>
      </c>
      <c r="K75" s="20"/>
      <c r="L75" s="20"/>
      <c r="M75" s="15">
        <f t="shared" si="71"/>
        <v>66.703499999999991</v>
      </c>
      <c r="N75" s="145">
        <f t="shared" si="53"/>
        <v>504.10349999999994</v>
      </c>
      <c r="O75" s="137">
        <f t="shared" si="51"/>
        <v>800.44199999999989</v>
      </c>
      <c r="P75" s="44">
        <f t="shared" si="54"/>
        <v>5248.7999999999993</v>
      </c>
    </row>
    <row r="76" spans="1:16" x14ac:dyDescent="0.25">
      <c r="A76" s="48">
        <v>54</v>
      </c>
      <c r="B76" s="17" t="s">
        <v>174</v>
      </c>
      <c r="C76" s="17" t="s">
        <v>175</v>
      </c>
      <c r="D76" s="64" t="s">
        <v>303</v>
      </c>
      <c r="E76" s="64" t="s">
        <v>304</v>
      </c>
      <c r="F76" s="19">
        <v>426.6</v>
      </c>
      <c r="G76" s="19"/>
      <c r="H76" s="19">
        <f t="shared" si="48"/>
        <v>426.6</v>
      </c>
      <c r="I76" s="20">
        <f t="shared" si="49"/>
        <v>31.995000000000001</v>
      </c>
      <c r="J76" s="20"/>
      <c r="K76" s="20"/>
      <c r="L76" s="20">
        <f t="shared" si="72"/>
        <v>33.061500000000002</v>
      </c>
      <c r="M76" s="15">
        <f t="shared" si="71"/>
        <v>65.0565</v>
      </c>
      <c r="N76" s="145">
        <f t="shared" si="53"/>
        <v>491.65650000000005</v>
      </c>
      <c r="O76" s="137">
        <f t="shared" si="51"/>
        <v>780.678</v>
      </c>
      <c r="P76" s="44">
        <f t="shared" si="54"/>
        <v>5119.2000000000007</v>
      </c>
    </row>
    <row r="77" spans="1:16" x14ac:dyDescent="0.25">
      <c r="A77" s="48">
        <v>55</v>
      </c>
      <c r="B77" s="17" t="s">
        <v>176</v>
      </c>
      <c r="C77" s="17" t="s">
        <v>177</v>
      </c>
      <c r="D77" s="64" t="s">
        <v>303</v>
      </c>
      <c r="E77" s="64" t="s">
        <v>304</v>
      </c>
      <c r="F77" s="19">
        <v>412.5</v>
      </c>
      <c r="G77" s="19"/>
      <c r="H77" s="19">
        <f t="shared" si="48"/>
        <v>412.5</v>
      </c>
      <c r="I77" s="20">
        <f t="shared" si="49"/>
        <v>30.9375</v>
      </c>
      <c r="J77" s="20"/>
      <c r="K77" s="19"/>
      <c r="L77" s="20">
        <f t="shared" si="72"/>
        <v>31.96875</v>
      </c>
      <c r="M77" s="15">
        <f t="shared" si="71"/>
        <v>62.90625</v>
      </c>
      <c r="N77" s="145">
        <f t="shared" si="53"/>
        <v>475.40625</v>
      </c>
      <c r="O77" s="137">
        <f t="shared" si="51"/>
        <v>754.875</v>
      </c>
      <c r="P77" s="44">
        <f t="shared" si="54"/>
        <v>4950</v>
      </c>
    </row>
    <row r="78" spans="1:16" x14ac:dyDescent="0.25">
      <c r="A78" s="48">
        <v>56</v>
      </c>
      <c r="B78" s="17" t="s">
        <v>178</v>
      </c>
      <c r="C78" s="17" t="s">
        <v>179</v>
      </c>
      <c r="D78" s="64" t="s">
        <v>303</v>
      </c>
      <c r="E78" s="64" t="s">
        <v>304</v>
      </c>
      <c r="F78" s="19">
        <v>401.5</v>
      </c>
      <c r="G78" s="19"/>
      <c r="H78" s="19">
        <f t="shared" si="48"/>
        <v>401.5</v>
      </c>
      <c r="I78" s="20">
        <f t="shared" si="49"/>
        <v>30.112499999999997</v>
      </c>
      <c r="J78" s="20"/>
      <c r="K78" s="19"/>
      <c r="L78" s="20">
        <f t="shared" si="72"/>
        <v>31.116250000000001</v>
      </c>
      <c r="M78" s="15">
        <f t="shared" si="71"/>
        <v>61.228749999999998</v>
      </c>
      <c r="N78" s="145">
        <f t="shared" si="53"/>
        <v>462.72874999999999</v>
      </c>
      <c r="O78" s="137">
        <f t="shared" si="51"/>
        <v>734.745</v>
      </c>
      <c r="P78" s="44">
        <f t="shared" si="54"/>
        <v>4818</v>
      </c>
    </row>
    <row r="79" spans="1:16" x14ac:dyDescent="0.25">
      <c r="A79" s="48">
        <v>57</v>
      </c>
      <c r="B79" s="17" t="s">
        <v>180</v>
      </c>
      <c r="C79" s="17" t="s">
        <v>167</v>
      </c>
      <c r="D79" s="64" t="s">
        <v>303</v>
      </c>
      <c r="E79" s="64" t="s">
        <v>304</v>
      </c>
      <c r="F79" s="19">
        <v>401.5</v>
      </c>
      <c r="G79" s="19"/>
      <c r="H79" s="19">
        <f t="shared" si="48"/>
        <v>401.5</v>
      </c>
      <c r="I79" s="20">
        <f t="shared" si="49"/>
        <v>30.112499999999997</v>
      </c>
      <c r="J79" s="20">
        <f t="shared" si="66"/>
        <v>31.116250000000001</v>
      </c>
      <c r="K79" s="20"/>
      <c r="L79" s="20"/>
      <c r="M79" s="15">
        <f t="shared" si="71"/>
        <v>61.228749999999998</v>
      </c>
      <c r="N79" s="145">
        <f t="shared" si="53"/>
        <v>462.72874999999999</v>
      </c>
      <c r="O79" s="137">
        <f t="shared" si="51"/>
        <v>734.745</v>
      </c>
      <c r="P79" s="44">
        <f t="shared" si="54"/>
        <v>4818</v>
      </c>
    </row>
    <row r="80" spans="1:16" x14ac:dyDescent="0.25">
      <c r="A80" s="48">
        <v>58</v>
      </c>
      <c r="B80" s="17" t="s">
        <v>219</v>
      </c>
      <c r="C80" s="17" t="s">
        <v>386</v>
      </c>
      <c r="D80" s="64" t="s">
        <v>303</v>
      </c>
      <c r="E80" s="64" t="s">
        <v>304</v>
      </c>
      <c r="F80" s="19">
        <v>423.5</v>
      </c>
      <c r="G80" s="19"/>
      <c r="H80" s="19">
        <f t="shared" si="48"/>
        <v>423.5</v>
      </c>
      <c r="I80" s="20">
        <f t="shared" si="49"/>
        <v>31.762499999999999</v>
      </c>
      <c r="J80" s="20"/>
      <c r="K80" s="20"/>
      <c r="L80" s="20">
        <f t="shared" si="72"/>
        <v>32.821249999999999</v>
      </c>
      <c r="M80" s="15">
        <f t="shared" si="71"/>
        <v>64.583749999999995</v>
      </c>
      <c r="N80" s="145">
        <f t="shared" si="53"/>
        <v>488.08375000000001</v>
      </c>
      <c r="O80" s="137">
        <f t="shared" si="51"/>
        <v>775.00499999999988</v>
      </c>
      <c r="P80" s="44">
        <f t="shared" si="54"/>
        <v>5082</v>
      </c>
    </row>
    <row r="81" spans="1:16" x14ac:dyDescent="0.25">
      <c r="A81" s="48">
        <v>59</v>
      </c>
      <c r="B81" s="17" t="s">
        <v>354</v>
      </c>
      <c r="C81" s="17" t="s">
        <v>167</v>
      </c>
      <c r="D81" s="64" t="s">
        <v>303</v>
      </c>
      <c r="E81" s="64" t="s">
        <v>304</v>
      </c>
      <c r="F81" s="19">
        <v>401.5</v>
      </c>
      <c r="G81" s="19"/>
      <c r="H81" s="19">
        <f t="shared" si="48"/>
        <v>401.5</v>
      </c>
      <c r="I81" s="20">
        <f t="shared" si="49"/>
        <v>30.112499999999997</v>
      </c>
      <c r="J81" s="20"/>
      <c r="K81" s="20"/>
      <c r="L81" s="20">
        <f t="shared" si="72"/>
        <v>31.116250000000001</v>
      </c>
      <c r="M81" s="15">
        <f t="shared" si="71"/>
        <v>61.228749999999998</v>
      </c>
      <c r="N81" s="145">
        <f t="shared" si="53"/>
        <v>462.72874999999999</v>
      </c>
      <c r="O81" s="137">
        <f t="shared" si="51"/>
        <v>734.745</v>
      </c>
      <c r="P81" s="44">
        <f t="shared" si="54"/>
        <v>4818</v>
      </c>
    </row>
    <row r="82" spans="1:16" x14ac:dyDescent="0.25">
      <c r="A82" s="48">
        <v>60</v>
      </c>
      <c r="B82" s="17" t="s">
        <v>184</v>
      </c>
      <c r="C82" s="17" t="s">
        <v>185</v>
      </c>
      <c r="D82" s="64" t="s">
        <v>303</v>
      </c>
      <c r="E82" s="64" t="s">
        <v>304</v>
      </c>
      <c r="F82" s="19">
        <v>401.5</v>
      </c>
      <c r="G82" s="19"/>
      <c r="H82" s="19">
        <f t="shared" si="48"/>
        <v>401.5</v>
      </c>
      <c r="I82" s="20">
        <f t="shared" si="49"/>
        <v>30.112499999999997</v>
      </c>
      <c r="J82" s="20">
        <f t="shared" si="66"/>
        <v>31.116250000000001</v>
      </c>
      <c r="K82" s="20"/>
      <c r="L82" s="20"/>
      <c r="M82" s="15">
        <f t="shared" si="71"/>
        <v>61.228749999999998</v>
      </c>
      <c r="N82" s="145">
        <f t="shared" si="53"/>
        <v>462.72874999999999</v>
      </c>
      <c r="O82" s="137">
        <f t="shared" si="51"/>
        <v>734.745</v>
      </c>
      <c r="P82" s="44">
        <f t="shared" si="54"/>
        <v>4818</v>
      </c>
    </row>
    <row r="83" spans="1:16" ht="18" customHeight="1" x14ac:dyDescent="0.25">
      <c r="A83" s="48">
        <v>61</v>
      </c>
      <c r="B83" s="17" t="s">
        <v>351</v>
      </c>
      <c r="C83" s="29" t="s">
        <v>170</v>
      </c>
      <c r="D83" s="64" t="s">
        <v>303</v>
      </c>
      <c r="E83" s="64" t="s">
        <v>304</v>
      </c>
      <c r="F83" s="19">
        <v>426.6</v>
      </c>
      <c r="G83" s="19"/>
      <c r="H83" s="19">
        <f t="shared" si="48"/>
        <v>426.6</v>
      </c>
      <c r="I83" s="20">
        <f t="shared" si="49"/>
        <v>31.995000000000001</v>
      </c>
      <c r="J83" s="20"/>
      <c r="K83" s="20"/>
      <c r="L83" s="20">
        <f t="shared" si="72"/>
        <v>33.061500000000002</v>
      </c>
      <c r="M83" s="15">
        <f t="shared" si="71"/>
        <v>65.0565</v>
      </c>
      <c r="N83" s="145">
        <f t="shared" si="53"/>
        <v>491.65650000000005</v>
      </c>
      <c r="O83" s="137">
        <f t="shared" si="51"/>
        <v>780.678</v>
      </c>
      <c r="P83" s="44">
        <f t="shared" si="54"/>
        <v>5119.2000000000007</v>
      </c>
    </row>
    <row r="84" spans="1:16" x14ac:dyDescent="0.25">
      <c r="A84" s="48">
        <v>62</v>
      </c>
      <c r="B84" s="17" t="s">
        <v>435</v>
      </c>
      <c r="C84" s="17" t="s">
        <v>167</v>
      </c>
      <c r="D84" s="64" t="s">
        <v>303</v>
      </c>
      <c r="E84" s="64" t="s">
        <v>304</v>
      </c>
      <c r="F84" s="19">
        <v>335</v>
      </c>
      <c r="G84" s="19"/>
      <c r="H84" s="19">
        <f t="shared" si="48"/>
        <v>335</v>
      </c>
      <c r="I84" s="20">
        <f t="shared" si="49"/>
        <v>25.125</v>
      </c>
      <c r="J84" s="20"/>
      <c r="K84" s="20"/>
      <c r="L84" s="20">
        <f t="shared" si="72"/>
        <v>25.962499999999999</v>
      </c>
      <c r="M84" s="15">
        <f t="shared" si="71"/>
        <v>51.087499999999999</v>
      </c>
      <c r="N84" s="145">
        <f t="shared" si="53"/>
        <v>386.08749999999998</v>
      </c>
      <c r="O84" s="137">
        <f t="shared" si="51"/>
        <v>613.04999999999995</v>
      </c>
      <c r="P84" s="44">
        <f t="shared" si="54"/>
        <v>4020</v>
      </c>
    </row>
    <row r="85" spans="1:16" x14ac:dyDescent="0.25">
      <c r="A85" s="48">
        <v>63</v>
      </c>
      <c r="B85" s="17" t="s">
        <v>188</v>
      </c>
      <c r="C85" s="17" t="s">
        <v>189</v>
      </c>
      <c r="D85" s="64" t="s">
        <v>303</v>
      </c>
      <c r="E85" s="64" t="s">
        <v>304</v>
      </c>
      <c r="F85" s="19">
        <v>401.5</v>
      </c>
      <c r="G85" s="19"/>
      <c r="H85" s="19">
        <f t="shared" si="48"/>
        <v>401.5</v>
      </c>
      <c r="I85" s="20">
        <f t="shared" si="49"/>
        <v>30.112499999999997</v>
      </c>
      <c r="J85" s="20"/>
      <c r="K85" s="20"/>
      <c r="L85" s="20">
        <f t="shared" si="72"/>
        <v>31.116250000000001</v>
      </c>
      <c r="M85" s="15">
        <f t="shared" si="71"/>
        <v>61.228749999999998</v>
      </c>
      <c r="N85" s="145">
        <f t="shared" si="53"/>
        <v>462.72874999999999</v>
      </c>
      <c r="O85" s="137">
        <f t="shared" si="51"/>
        <v>734.745</v>
      </c>
      <c r="P85" s="44">
        <f t="shared" si="54"/>
        <v>4818</v>
      </c>
    </row>
    <row r="86" spans="1:16" x14ac:dyDescent="0.25">
      <c r="A86" s="48">
        <v>64</v>
      </c>
      <c r="B86" s="17" t="s">
        <v>213</v>
      </c>
      <c r="C86" s="17" t="s">
        <v>189</v>
      </c>
      <c r="D86" s="64" t="s">
        <v>303</v>
      </c>
      <c r="E86" s="64" t="s">
        <v>304</v>
      </c>
      <c r="F86" s="19">
        <v>448.2</v>
      </c>
      <c r="G86" s="19"/>
      <c r="H86" s="19">
        <f t="shared" si="48"/>
        <v>448.2</v>
      </c>
      <c r="I86" s="20">
        <f t="shared" si="49"/>
        <v>33.614999999999995</v>
      </c>
      <c r="J86" s="20">
        <f t="shared" si="66"/>
        <v>34.735500000000002</v>
      </c>
      <c r="K86" s="20"/>
      <c r="L86" s="20"/>
      <c r="M86" s="15">
        <f t="shared" si="71"/>
        <v>68.350499999999997</v>
      </c>
      <c r="N86" s="145">
        <f t="shared" si="53"/>
        <v>516.55049999999994</v>
      </c>
      <c r="O86" s="137">
        <f t="shared" si="51"/>
        <v>820.2059999999999</v>
      </c>
      <c r="P86" s="44">
        <f t="shared" si="54"/>
        <v>5378.4</v>
      </c>
    </row>
    <row r="87" spans="1:16" x14ac:dyDescent="0.25">
      <c r="A87" s="48">
        <v>65</v>
      </c>
      <c r="B87" s="17" t="s">
        <v>191</v>
      </c>
      <c r="C87" s="17" t="s">
        <v>167</v>
      </c>
      <c r="D87" s="64" t="s">
        <v>303</v>
      </c>
      <c r="E87" s="64" t="s">
        <v>304</v>
      </c>
      <c r="F87" s="19">
        <v>412.5</v>
      </c>
      <c r="G87" s="19"/>
      <c r="H87" s="19">
        <f t="shared" si="48"/>
        <v>412.5</v>
      </c>
      <c r="I87" s="20">
        <f t="shared" si="49"/>
        <v>30.9375</v>
      </c>
      <c r="J87" s="20">
        <f t="shared" si="66"/>
        <v>31.96875</v>
      </c>
      <c r="K87" s="20"/>
      <c r="L87" s="20"/>
      <c r="M87" s="15">
        <f t="shared" si="71"/>
        <v>62.90625</v>
      </c>
      <c r="N87" s="145">
        <f t="shared" si="53"/>
        <v>475.40625</v>
      </c>
      <c r="O87" s="137">
        <f t="shared" si="51"/>
        <v>754.875</v>
      </c>
      <c r="P87" s="44">
        <f t="shared" si="54"/>
        <v>4950</v>
      </c>
    </row>
    <row r="88" spans="1:16" x14ac:dyDescent="0.25">
      <c r="A88" s="48">
        <v>66</v>
      </c>
      <c r="B88" s="17" t="s">
        <v>192</v>
      </c>
      <c r="C88" s="17" t="s">
        <v>167</v>
      </c>
      <c r="D88" s="64" t="s">
        <v>303</v>
      </c>
      <c r="E88" s="64" t="s">
        <v>304</v>
      </c>
      <c r="F88" s="19">
        <v>401.5</v>
      </c>
      <c r="G88" s="19"/>
      <c r="H88" s="19">
        <f t="shared" si="48"/>
        <v>401.5</v>
      </c>
      <c r="I88" s="20">
        <f t="shared" si="49"/>
        <v>30.112499999999997</v>
      </c>
      <c r="J88" s="20"/>
      <c r="K88" s="20"/>
      <c r="L88" s="20">
        <f t="shared" si="72"/>
        <v>31.116250000000001</v>
      </c>
      <c r="M88" s="15">
        <f t="shared" si="71"/>
        <v>61.228749999999998</v>
      </c>
      <c r="N88" s="145">
        <f t="shared" si="53"/>
        <v>462.72874999999999</v>
      </c>
      <c r="O88" s="137">
        <f t="shared" si="51"/>
        <v>734.745</v>
      </c>
      <c r="P88" s="44">
        <f t="shared" si="54"/>
        <v>4818</v>
      </c>
    </row>
    <row r="89" spans="1:16" x14ac:dyDescent="0.25">
      <c r="A89" s="48">
        <v>67</v>
      </c>
      <c r="B89" s="17" t="s">
        <v>181</v>
      </c>
      <c r="C89" s="17" t="s">
        <v>167</v>
      </c>
      <c r="D89" s="64" t="s">
        <v>303</v>
      </c>
      <c r="E89" s="64" t="s">
        <v>304</v>
      </c>
      <c r="F89" s="19">
        <v>401.5</v>
      </c>
      <c r="G89" s="19"/>
      <c r="H89" s="19">
        <f t="shared" si="48"/>
        <v>401.5</v>
      </c>
      <c r="I89" s="20">
        <f t="shared" si="49"/>
        <v>30.112499999999997</v>
      </c>
      <c r="J89" s="20"/>
      <c r="K89" s="20"/>
      <c r="L89" s="20">
        <f t="shared" si="72"/>
        <v>31.116250000000001</v>
      </c>
      <c r="M89" s="15">
        <f t="shared" si="71"/>
        <v>61.228749999999998</v>
      </c>
      <c r="N89" s="145">
        <f t="shared" si="53"/>
        <v>462.72874999999999</v>
      </c>
      <c r="O89" s="137">
        <f t="shared" si="51"/>
        <v>734.745</v>
      </c>
      <c r="P89" s="44">
        <f t="shared" si="54"/>
        <v>4818</v>
      </c>
    </row>
    <row r="90" spans="1:16" x14ac:dyDescent="0.25">
      <c r="A90" s="48">
        <v>68</v>
      </c>
      <c r="B90" s="17" t="s">
        <v>387</v>
      </c>
      <c r="C90" s="17" t="s">
        <v>167</v>
      </c>
      <c r="D90" s="64" t="s">
        <v>384</v>
      </c>
      <c r="E90" s="64" t="s">
        <v>385</v>
      </c>
      <c r="F90" s="19">
        <v>401.5</v>
      </c>
      <c r="G90" s="19"/>
      <c r="H90" s="19">
        <f t="shared" si="48"/>
        <v>401.5</v>
      </c>
      <c r="I90" s="20">
        <f t="shared" si="49"/>
        <v>30.112499999999997</v>
      </c>
      <c r="J90" s="20"/>
      <c r="K90" s="20"/>
      <c r="L90" s="20">
        <f t="shared" si="72"/>
        <v>31.116250000000001</v>
      </c>
      <c r="M90" s="15">
        <f t="shared" si="71"/>
        <v>61.228749999999998</v>
      </c>
      <c r="N90" s="145">
        <f t="shared" si="53"/>
        <v>462.72874999999999</v>
      </c>
      <c r="O90" s="137">
        <f t="shared" si="51"/>
        <v>734.745</v>
      </c>
      <c r="P90" s="44">
        <f t="shared" si="54"/>
        <v>4818</v>
      </c>
    </row>
    <row r="91" spans="1:16" x14ac:dyDescent="0.25">
      <c r="A91" s="48">
        <v>69</v>
      </c>
      <c r="B91" s="17" t="s">
        <v>388</v>
      </c>
      <c r="C91" s="17" t="s">
        <v>167</v>
      </c>
      <c r="D91" s="64" t="s">
        <v>384</v>
      </c>
      <c r="E91" s="64" t="s">
        <v>385</v>
      </c>
      <c r="F91" s="19">
        <v>401.5</v>
      </c>
      <c r="G91" s="19"/>
      <c r="H91" s="19">
        <f t="shared" si="48"/>
        <v>401.5</v>
      </c>
      <c r="I91" s="20">
        <f t="shared" si="49"/>
        <v>30.112499999999997</v>
      </c>
      <c r="J91" s="20"/>
      <c r="K91" s="20"/>
      <c r="L91" s="20">
        <f t="shared" si="72"/>
        <v>31.116250000000001</v>
      </c>
      <c r="M91" s="15">
        <f t="shared" si="71"/>
        <v>61.228749999999998</v>
      </c>
      <c r="N91" s="145">
        <f t="shared" si="53"/>
        <v>462.72874999999999</v>
      </c>
      <c r="O91" s="137">
        <f t="shared" si="51"/>
        <v>734.745</v>
      </c>
      <c r="P91" s="44">
        <f t="shared" si="54"/>
        <v>4818</v>
      </c>
    </row>
    <row r="92" spans="1:16" x14ac:dyDescent="0.25">
      <c r="A92" s="48">
        <v>70</v>
      </c>
      <c r="B92" s="17" t="s">
        <v>115</v>
      </c>
      <c r="C92" s="17" t="s">
        <v>167</v>
      </c>
      <c r="D92" s="64" t="s">
        <v>384</v>
      </c>
      <c r="E92" s="64" t="s">
        <v>385</v>
      </c>
      <c r="F92" s="19">
        <v>401.5</v>
      </c>
      <c r="G92" s="19"/>
      <c r="H92" s="19">
        <f t="shared" ref="H92:H97" si="73">SUM(F92+G92)</f>
        <v>401.5</v>
      </c>
      <c r="I92" s="20">
        <f t="shared" ref="I92:I97" si="74">+H92*0.075</f>
        <v>30.112499999999997</v>
      </c>
      <c r="J92" s="20">
        <f t="shared" si="66"/>
        <v>31.116250000000001</v>
      </c>
      <c r="K92" s="20"/>
      <c r="L92" s="20"/>
      <c r="M92" s="15">
        <f t="shared" si="71"/>
        <v>61.228749999999998</v>
      </c>
      <c r="N92" s="145">
        <f t="shared" si="53"/>
        <v>462.72874999999999</v>
      </c>
      <c r="O92" s="137">
        <f t="shared" si="51"/>
        <v>734.745</v>
      </c>
      <c r="P92" s="44">
        <f t="shared" si="54"/>
        <v>4818</v>
      </c>
    </row>
    <row r="93" spans="1:16" x14ac:dyDescent="0.25">
      <c r="A93" s="48">
        <v>71</v>
      </c>
      <c r="B93" s="17" t="s">
        <v>465</v>
      </c>
      <c r="C93" s="17" t="s">
        <v>167</v>
      </c>
      <c r="D93" s="64" t="s">
        <v>303</v>
      </c>
      <c r="E93" s="64" t="s">
        <v>304</v>
      </c>
      <c r="F93" s="19">
        <v>335</v>
      </c>
      <c r="G93" s="19"/>
      <c r="H93" s="19">
        <f t="shared" si="73"/>
        <v>335</v>
      </c>
      <c r="I93" s="20">
        <f t="shared" si="74"/>
        <v>25.125</v>
      </c>
      <c r="J93" s="20">
        <f t="shared" si="66"/>
        <v>25.962499999999999</v>
      </c>
      <c r="K93" s="20"/>
      <c r="L93" s="20"/>
      <c r="M93" s="15">
        <f t="shared" ref="M93:M97" si="75">SUM(I93:L93)</f>
        <v>51.087499999999999</v>
      </c>
      <c r="N93" s="145">
        <f t="shared" ref="N93:N97" si="76">+H93+M93</f>
        <v>386.08749999999998</v>
      </c>
      <c r="O93" s="137">
        <f t="shared" ref="O93:O97" si="77">+M93*12</f>
        <v>613.04999999999995</v>
      </c>
      <c r="P93" s="44">
        <f t="shared" ref="P93:P97" si="78">+H93*12</f>
        <v>4020</v>
      </c>
    </row>
    <row r="94" spans="1:16" x14ac:dyDescent="0.25">
      <c r="A94" s="198">
        <v>72</v>
      </c>
      <c r="B94" s="17" t="s">
        <v>466</v>
      </c>
      <c r="C94" s="17" t="s">
        <v>167</v>
      </c>
      <c r="D94" s="64" t="s">
        <v>303</v>
      </c>
      <c r="E94" s="64" t="s">
        <v>304</v>
      </c>
      <c r="F94" s="199">
        <v>335.5</v>
      </c>
      <c r="G94" s="19"/>
      <c r="H94" s="19">
        <f t="shared" si="73"/>
        <v>335.5</v>
      </c>
      <c r="I94" s="20">
        <f t="shared" si="74"/>
        <v>25.162499999999998</v>
      </c>
      <c r="J94" s="20"/>
      <c r="K94" s="20"/>
      <c r="L94" s="20">
        <f t="shared" ref="L94:L96" si="79">+H94*0.0775</f>
        <v>26.001249999999999</v>
      </c>
      <c r="M94" s="15">
        <f t="shared" si="75"/>
        <v>51.163749999999993</v>
      </c>
      <c r="N94" s="145">
        <f t="shared" si="76"/>
        <v>386.66374999999999</v>
      </c>
      <c r="O94" s="137">
        <f t="shared" si="77"/>
        <v>613.96499999999992</v>
      </c>
      <c r="P94" s="44">
        <f t="shared" si="78"/>
        <v>4026</v>
      </c>
    </row>
    <row r="95" spans="1:16" x14ac:dyDescent="0.25">
      <c r="A95" s="198">
        <v>73</v>
      </c>
      <c r="B95" s="17" t="s">
        <v>482</v>
      </c>
      <c r="C95" s="17" t="s">
        <v>167</v>
      </c>
      <c r="D95" s="64" t="s">
        <v>303</v>
      </c>
      <c r="E95" s="64" t="s">
        <v>304</v>
      </c>
      <c r="F95" s="199">
        <v>305</v>
      </c>
      <c r="G95" s="19"/>
      <c r="H95" s="19">
        <f t="shared" si="73"/>
        <v>305</v>
      </c>
      <c r="I95" s="20">
        <f t="shared" si="74"/>
        <v>22.875</v>
      </c>
      <c r="J95" s="20"/>
      <c r="K95" s="20"/>
      <c r="L95" s="20">
        <f t="shared" si="79"/>
        <v>23.637499999999999</v>
      </c>
      <c r="M95" s="15">
        <f t="shared" si="75"/>
        <v>46.512500000000003</v>
      </c>
      <c r="N95" s="145">
        <f t="shared" si="76"/>
        <v>351.51249999999999</v>
      </c>
      <c r="O95" s="137">
        <f t="shared" si="77"/>
        <v>558.15000000000009</v>
      </c>
      <c r="P95" s="44">
        <f t="shared" si="78"/>
        <v>3660</v>
      </c>
    </row>
    <row r="96" spans="1:16" x14ac:dyDescent="0.25">
      <c r="A96" s="198">
        <v>74</v>
      </c>
      <c r="B96" s="17" t="s">
        <v>483</v>
      </c>
      <c r="C96" s="17" t="s">
        <v>167</v>
      </c>
      <c r="D96" s="64" t="s">
        <v>303</v>
      </c>
      <c r="E96" s="64" t="s">
        <v>304</v>
      </c>
      <c r="F96" s="199">
        <v>305</v>
      </c>
      <c r="G96" s="19"/>
      <c r="H96" s="19">
        <f t="shared" si="73"/>
        <v>305</v>
      </c>
      <c r="I96" s="20">
        <f t="shared" si="74"/>
        <v>22.875</v>
      </c>
      <c r="J96" s="20"/>
      <c r="K96" s="20"/>
      <c r="L96" s="20">
        <f t="shared" si="79"/>
        <v>23.637499999999999</v>
      </c>
      <c r="M96" s="15">
        <f t="shared" si="75"/>
        <v>46.512500000000003</v>
      </c>
      <c r="N96" s="145">
        <f t="shared" si="76"/>
        <v>351.51249999999999</v>
      </c>
      <c r="O96" s="137">
        <f t="shared" si="77"/>
        <v>558.15000000000009</v>
      </c>
      <c r="P96" s="44">
        <f t="shared" si="78"/>
        <v>3660</v>
      </c>
    </row>
    <row r="97" spans="1:16" x14ac:dyDescent="0.25">
      <c r="A97" s="198">
        <v>75</v>
      </c>
      <c r="B97" s="17" t="s">
        <v>467</v>
      </c>
      <c r="C97" s="17" t="s">
        <v>167</v>
      </c>
      <c r="D97" s="64" t="s">
        <v>303</v>
      </c>
      <c r="E97" s="64" t="s">
        <v>304</v>
      </c>
      <c r="F97" s="19">
        <v>335.5</v>
      </c>
      <c r="G97" s="19"/>
      <c r="H97" s="19">
        <f t="shared" si="73"/>
        <v>335.5</v>
      </c>
      <c r="I97" s="20">
        <f t="shared" si="74"/>
        <v>25.162499999999998</v>
      </c>
      <c r="J97" s="20">
        <f t="shared" si="66"/>
        <v>26.001249999999999</v>
      </c>
      <c r="K97" s="20"/>
      <c r="L97" s="20"/>
      <c r="M97" s="15">
        <f t="shared" si="75"/>
        <v>51.163749999999993</v>
      </c>
      <c r="N97" s="145">
        <f t="shared" si="76"/>
        <v>386.66374999999999</v>
      </c>
      <c r="O97" s="137">
        <f t="shared" si="77"/>
        <v>613.96499999999992</v>
      </c>
      <c r="P97" s="44">
        <f t="shared" si="78"/>
        <v>4026</v>
      </c>
    </row>
    <row r="98" spans="1:16" x14ac:dyDescent="0.25">
      <c r="A98" s="48">
        <v>76</v>
      </c>
      <c r="B98" s="17" t="s">
        <v>355</v>
      </c>
      <c r="C98" s="17" t="s">
        <v>167</v>
      </c>
      <c r="D98" s="64" t="s">
        <v>303</v>
      </c>
      <c r="E98" s="64" t="s">
        <v>304</v>
      </c>
      <c r="F98" s="19">
        <v>426.6</v>
      </c>
      <c r="G98" s="19"/>
      <c r="H98" s="19">
        <f t="shared" si="48"/>
        <v>426.6</v>
      </c>
      <c r="I98" s="20">
        <f t="shared" si="49"/>
        <v>31.995000000000001</v>
      </c>
      <c r="J98" s="20">
        <f t="shared" si="66"/>
        <v>33.061500000000002</v>
      </c>
      <c r="K98" s="20"/>
      <c r="L98" s="20">
        <f t="shared" si="72"/>
        <v>33.061500000000002</v>
      </c>
      <c r="M98" s="15">
        <f t="shared" si="71"/>
        <v>98.117999999999995</v>
      </c>
      <c r="N98" s="145">
        <f t="shared" si="53"/>
        <v>524.71800000000007</v>
      </c>
      <c r="O98" s="137">
        <f t="shared" si="51"/>
        <v>1177.4159999999999</v>
      </c>
      <c r="P98" s="44">
        <f t="shared" si="54"/>
        <v>5119.2000000000007</v>
      </c>
    </row>
    <row r="99" spans="1:16" ht="15.75" x14ac:dyDescent="0.25">
      <c r="A99" s="49"/>
      <c r="B99" s="14" t="s">
        <v>7</v>
      </c>
      <c r="C99" s="30"/>
      <c r="D99" s="4"/>
      <c r="E99" s="4"/>
      <c r="F99" s="19"/>
      <c r="G99" s="19"/>
      <c r="H99" s="19"/>
      <c r="I99" s="20"/>
      <c r="J99" s="20"/>
      <c r="K99" s="20"/>
      <c r="L99" s="20"/>
      <c r="M99" s="15" t="s">
        <v>81</v>
      </c>
      <c r="N99" s="145"/>
      <c r="O99" s="137"/>
      <c r="P99" s="44"/>
    </row>
    <row r="100" spans="1:16" x14ac:dyDescent="0.25">
      <c r="A100" s="48">
        <v>77</v>
      </c>
      <c r="B100" s="17" t="s">
        <v>193</v>
      </c>
      <c r="C100" s="17" t="s">
        <v>194</v>
      </c>
      <c r="D100" s="64" t="s">
        <v>303</v>
      </c>
      <c r="E100" s="64" t="s">
        <v>304</v>
      </c>
      <c r="F100" s="19">
        <v>401.5</v>
      </c>
      <c r="G100" s="19"/>
      <c r="H100" s="19">
        <f t="shared" si="48"/>
        <v>401.5</v>
      </c>
      <c r="I100" s="20">
        <f t="shared" si="49"/>
        <v>30.112499999999997</v>
      </c>
      <c r="J100" s="20"/>
      <c r="K100" s="19"/>
      <c r="L100" s="20">
        <f t="shared" si="72"/>
        <v>31.116250000000001</v>
      </c>
      <c r="M100" s="15">
        <f>SUM(I100:L100)</f>
        <v>61.228749999999998</v>
      </c>
      <c r="N100" s="145">
        <f t="shared" si="53"/>
        <v>462.72874999999999</v>
      </c>
      <c r="O100" s="137">
        <f t="shared" si="51"/>
        <v>734.745</v>
      </c>
      <c r="P100" s="44">
        <f t="shared" si="54"/>
        <v>4818</v>
      </c>
    </row>
    <row r="101" spans="1:16" ht="15.75" x14ac:dyDescent="0.25">
      <c r="A101" s="48"/>
      <c r="B101" s="14" t="s">
        <v>394</v>
      </c>
      <c r="C101" s="17"/>
      <c r="D101" s="2"/>
      <c r="E101" s="2"/>
      <c r="F101" s="19"/>
      <c r="G101" s="19"/>
      <c r="H101" s="19"/>
      <c r="I101" s="20"/>
      <c r="J101" s="20"/>
      <c r="K101" s="20"/>
      <c r="L101" s="20"/>
      <c r="M101" s="15" t="s">
        <v>81</v>
      </c>
      <c r="N101" s="145"/>
      <c r="O101" s="137"/>
      <c r="P101" s="44"/>
    </row>
    <row r="102" spans="1:16" x14ac:dyDescent="0.25">
      <c r="A102" s="48">
        <v>78</v>
      </c>
      <c r="B102" s="17" t="s">
        <v>200</v>
      </c>
      <c r="C102" s="17" t="s">
        <v>201</v>
      </c>
      <c r="D102" s="64" t="s">
        <v>303</v>
      </c>
      <c r="E102" s="64" t="s">
        <v>304</v>
      </c>
      <c r="F102" s="19">
        <v>426.6</v>
      </c>
      <c r="G102" s="19"/>
      <c r="H102" s="19">
        <f t="shared" si="48"/>
        <v>426.6</v>
      </c>
      <c r="I102" s="20">
        <f t="shared" si="49"/>
        <v>31.995000000000001</v>
      </c>
      <c r="J102" s="20"/>
      <c r="K102" s="20"/>
      <c r="L102" s="20">
        <f t="shared" si="72"/>
        <v>33.061500000000002</v>
      </c>
      <c r="M102" s="15">
        <f>SUM(I102:L102)</f>
        <v>65.0565</v>
      </c>
      <c r="N102" s="145">
        <f t="shared" si="53"/>
        <v>491.65650000000005</v>
      </c>
      <c r="O102" s="137">
        <f t="shared" si="51"/>
        <v>780.678</v>
      </c>
      <c r="P102" s="44">
        <f t="shared" si="54"/>
        <v>5119.2000000000007</v>
      </c>
    </row>
    <row r="103" spans="1:16" x14ac:dyDescent="0.25">
      <c r="A103" s="48">
        <v>79</v>
      </c>
      <c r="B103" s="17" t="s">
        <v>186</v>
      </c>
      <c r="C103" s="17" t="s">
        <v>437</v>
      </c>
      <c r="D103" s="64" t="s">
        <v>303</v>
      </c>
      <c r="E103" s="64" t="s">
        <v>304</v>
      </c>
      <c r="F103" s="19">
        <v>401.5</v>
      </c>
      <c r="G103" s="19"/>
      <c r="H103" s="19">
        <f t="shared" ref="H103:H105" si="80">SUM(F103+G103)</f>
        <v>401.5</v>
      </c>
      <c r="I103" s="20">
        <f t="shared" ref="I103:I105" si="81">+H103*0.075</f>
        <v>30.112499999999997</v>
      </c>
      <c r="J103" s="20">
        <v>28.28</v>
      </c>
      <c r="K103" s="20"/>
      <c r="L103" s="20"/>
      <c r="M103" s="15">
        <f>SUM(I103:L103)</f>
        <v>58.392499999999998</v>
      </c>
      <c r="N103" s="145">
        <f t="shared" si="53"/>
        <v>459.89249999999998</v>
      </c>
      <c r="O103" s="137">
        <f t="shared" si="51"/>
        <v>700.71</v>
      </c>
      <c r="P103" s="44">
        <f t="shared" si="54"/>
        <v>4818</v>
      </c>
    </row>
    <row r="104" spans="1:16" x14ac:dyDescent="0.25">
      <c r="A104" s="48">
        <v>80</v>
      </c>
      <c r="B104" s="17" t="s">
        <v>203</v>
      </c>
      <c r="C104" s="17" t="s">
        <v>204</v>
      </c>
      <c r="D104" s="64" t="s">
        <v>303</v>
      </c>
      <c r="E104" s="64" t="s">
        <v>304</v>
      </c>
      <c r="F104" s="19">
        <v>401.5</v>
      </c>
      <c r="G104" s="19"/>
      <c r="H104" s="19">
        <f t="shared" si="80"/>
        <v>401.5</v>
      </c>
      <c r="I104" s="20">
        <f t="shared" si="81"/>
        <v>30.112499999999997</v>
      </c>
      <c r="J104" s="20"/>
      <c r="K104" s="20"/>
      <c r="L104" s="20"/>
      <c r="M104" s="15">
        <f t="shared" ref="M104:M106" si="82">SUM(I104:L104)</f>
        <v>30.112499999999997</v>
      </c>
      <c r="N104" s="145">
        <f t="shared" si="53"/>
        <v>431.61250000000001</v>
      </c>
      <c r="O104" s="137">
        <f t="shared" si="51"/>
        <v>361.34999999999997</v>
      </c>
      <c r="P104" s="44">
        <f t="shared" si="54"/>
        <v>4818</v>
      </c>
    </row>
    <row r="105" spans="1:16" x14ac:dyDescent="0.25">
      <c r="A105" s="48">
        <v>81</v>
      </c>
      <c r="B105" s="17" t="s">
        <v>417</v>
      </c>
      <c r="C105" s="17" t="s">
        <v>419</v>
      </c>
      <c r="D105" s="64" t="s">
        <v>303</v>
      </c>
      <c r="E105" s="64" t="s">
        <v>304</v>
      </c>
      <c r="F105" s="19">
        <v>368.5</v>
      </c>
      <c r="G105" s="19"/>
      <c r="H105" s="19">
        <f t="shared" si="80"/>
        <v>368.5</v>
      </c>
      <c r="I105" s="20">
        <f t="shared" si="81"/>
        <v>27.637499999999999</v>
      </c>
      <c r="J105" s="20"/>
      <c r="K105" s="20">
        <v>18</v>
      </c>
      <c r="L105" s="20"/>
      <c r="M105" s="15">
        <f t="shared" si="82"/>
        <v>45.637500000000003</v>
      </c>
      <c r="N105" s="145">
        <f t="shared" si="53"/>
        <v>414.13749999999999</v>
      </c>
      <c r="O105" s="137">
        <f t="shared" si="51"/>
        <v>547.65000000000009</v>
      </c>
      <c r="P105" s="44">
        <f t="shared" si="54"/>
        <v>4422</v>
      </c>
    </row>
    <row r="106" spans="1:16" x14ac:dyDescent="0.25">
      <c r="A106" s="48">
        <v>82</v>
      </c>
      <c r="B106" s="17" t="s">
        <v>418</v>
      </c>
      <c r="C106" s="17" t="s">
        <v>419</v>
      </c>
      <c r="D106" s="64" t="s">
        <v>303</v>
      </c>
      <c r="E106" s="64" t="s">
        <v>304</v>
      </c>
      <c r="F106" s="19">
        <v>335</v>
      </c>
      <c r="G106" s="19"/>
      <c r="H106" s="19">
        <v>300</v>
      </c>
      <c r="I106" s="20">
        <f t="shared" ref="I106" si="83">+H106*0.075</f>
        <v>22.5</v>
      </c>
      <c r="J106" s="20"/>
      <c r="K106" s="20"/>
      <c r="L106" s="20">
        <f t="shared" ref="L106" si="84">+H106*0.0775</f>
        <v>23.25</v>
      </c>
      <c r="M106" s="15">
        <f t="shared" si="82"/>
        <v>45.75</v>
      </c>
      <c r="N106" s="145">
        <f t="shared" si="53"/>
        <v>345.75</v>
      </c>
      <c r="O106" s="137">
        <f t="shared" si="51"/>
        <v>549</v>
      </c>
      <c r="P106" s="44">
        <f t="shared" si="54"/>
        <v>3600</v>
      </c>
    </row>
    <row r="107" spans="1:16" x14ac:dyDescent="0.25">
      <c r="A107" s="45">
        <v>83</v>
      </c>
      <c r="B107" s="17" t="s">
        <v>438</v>
      </c>
      <c r="C107" s="17" t="s">
        <v>439</v>
      </c>
      <c r="D107" s="64" t="s">
        <v>303</v>
      </c>
      <c r="E107" s="64" t="s">
        <v>304</v>
      </c>
      <c r="F107" s="19">
        <v>401.5</v>
      </c>
      <c r="G107" s="19"/>
      <c r="H107" s="19">
        <f t="shared" si="48"/>
        <v>401.5</v>
      </c>
      <c r="I107" s="20">
        <f t="shared" si="49"/>
        <v>30.112499999999997</v>
      </c>
      <c r="J107" s="20"/>
      <c r="K107" s="20"/>
      <c r="L107" s="20">
        <f t="shared" ref="L107" si="85">+H107*0.0775</f>
        <v>31.116250000000001</v>
      </c>
      <c r="M107" s="15">
        <f>SUM(I107:L107)</f>
        <v>61.228749999999998</v>
      </c>
      <c r="N107" s="145">
        <f t="shared" si="53"/>
        <v>462.72874999999999</v>
      </c>
      <c r="O107" s="137">
        <f t="shared" si="51"/>
        <v>734.745</v>
      </c>
      <c r="P107" s="44">
        <f t="shared" si="54"/>
        <v>4818</v>
      </c>
    </row>
    <row r="108" spans="1:16" ht="15.75" x14ac:dyDescent="0.25">
      <c r="A108" s="48"/>
      <c r="B108" s="14" t="s">
        <v>210</v>
      </c>
      <c r="C108" s="17"/>
      <c r="D108" s="2"/>
      <c r="E108" s="2"/>
      <c r="F108" s="19"/>
      <c r="G108" s="19"/>
      <c r="H108" s="19"/>
      <c r="I108" s="20"/>
      <c r="J108" s="20"/>
      <c r="K108" s="20"/>
      <c r="L108" s="20"/>
      <c r="M108" s="15" t="s">
        <v>81</v>
      </c>
      <c r="N108" s="145"/>
      <c r="O108" s="137"/>
      <c r="P108" s="44"/>
    </row>
    <row r="109" spans="1:16" x14ac:dyDescent="0.25">
      <c r="A109" s="48">
        <v>84</v>
      </c>
      <c r="B109" s="17" t="s">
        <v>211</v>
      </c>
      <c r="C109" s="17" t="s">
        <v>212</v>
      </c>
      <c r="D109" s="64" t="s">
        <v>303</v>
      </c>
      <c r="E109" s="64" t="s">
        <v>304</v>
      </c>
      <c r="F109" s="19">
        <v>448.2</v>
      </c>
      <c r="G109" s="19"/>
      <c r="H109" s="19">
        <f t="shared" ref="H109:H185" si="86">SUM(F109+G109)</f>
        <v>448.2</v>
      </c>
      <c r="I109" s="20">
        <f t="shared" ref="I109:I149" si="87">+H109*0.075</f>
        <v>33.614999999999995</v>
      </c>
      <c r="J109" s="20"/>
      <c r="K109" s="20"/>
      <c r="L109" s="20">
        <f>+H109*0.0775</f>
        <v>34.735500000000002</v>
      </c>
      <c r="M109" s="15">
        <f t="shared" ref="M109:M124" si="88">SUM(I109:L109)</f>
        <v>68.350499999999997</v>
      </c>
      <c r="N109" s="145">
        <f t="shared" si="53"/>
        <v>516.55049999999994</v>
      </c>
      <c r="O109" s="137">
        <f t="shared" si="51"/>
        <v>820.2059999999999</v>
      </c>
      <c r="P109" s="44">
        <f t="shared" si="54"/>
        <v>5378.4</v>
      </c>
    </row>
    <row r="110" spans="1:16" x14ac:dyDescent="0.25">
      <c r="A110" s="48">
        <v>85</v>
      </c>
      <c r="B110" s="17" t="s">
        <v>411</v>
      </c>
      <c r="C110" s="17" t="s">
        <v>410</v>
      </c>
      <c r="D110" s="64" t="s">
        <v>303</v>
      </c>
      <c r="E110" s="64" t="s">
        <v>304</v>
      </c>
      <c r="F110" s="19">
        <v>401.5</v>
      </c>
      <c r="G110" s="19"/>
      <c r="H110" s="19">
        <f t="shared" si="86"/>
        <v>401.5</v>
      </c>
      <c r="I110" s="20">
        <f t="shared" si="87"/>
        <v>30.112499999999997</v>
      </c>
      <c r="J110" s="20">
        <f>+H110*0.0775</f>
        <v>31.116250000000001</v>
      </c>
      <c r="K110" s="20"/>
      <c r="L110" s="20"/>
      <c r="M110" s="15">
        <f t="shared" si="88"/>
        <v>61.228749999999998</v>
      </c>
      <c r="N110" s="145">
        <f t="shared" si="53"/>
        <v>462.72874999999999</v>
      </c>
      <c r="O110" s="137">
        <f t="shared" si="51"/>
        <v>734.745</v>
      </c>
      <c r="P110" s="44">
        <f t="shared" si="54"/>
        <v>4818</v>
      </c>
    </row>
    <row r="111" spans="1:16" x14ac:dyDescent="0.25">
      <c r="A111" s="48">
        <v>86</v>
      </c>
      <c r="B111" s="17" t="s">
        <v>344</v>
      </c>
      <c r="C111" s="17" t="s">
        <v>412</v>
      </c>
      <c r="D111" s="64" t="s">
        <v>303</v>
      </c>
      <c r="E111" s="64" t="s">
        <v>304</v>
      </c>
      <c r="F111" s="19">
        <v>448.2</v>
      </c>
      <c r="G111" s="19"/>
      <c r="H111" s="19">
        <f t="shared" si="86"/>
        <v>448.2</v>
      </c>
      <c r="I111" s="20">
        <f t="shared" si="87"/>
        <v>33.614999999999995</v>
      </c>
      <c r="J111" s="20"/>
      <c r="K111" s="20"/>
      <c r="L111" s="20">
        <f>+H111*0.0775</f>
        <v>34.735500000000002</v>
      </c>
      <c r="M111" s="15">
        <f>SUM(I111:L111)</f>
        <v>68.350499999999997</v>
      </c>
      <c r="N111" s="145">
        <f t="shared" ref="N111:N124" si="89">+H111+M111</f>
        <v>516.55049999999994</v>
      </c>
      <c r="O111" s="137">
        <f t="shared" si="51"/>
        <v>820.2059999999999</v>
      </c>
      <c r="P111" s="44">
        <f t="shared" ref="P111:P124" si="90">+H111*12</f>
        <v>5378.4</v>
      </c>
    </row>
    <row r="112" spans="1:16" x14ac:dyDescent="0.25">
      <c r="A112" s="48">
        <v>87</v>
      </c>
      <c r="B112" s="17" t="s">
        <v>217</v>
      </c>
      <c r="C112" s="17" t="s">
        <v>216</v>
      </c>
      <c r="D112" s="64" t="s">
        <v>303</v>
      </c>
      <c r="E112" s="64" t="s">
        <v>304</v>
      </c>
      <c r="F112" s="19">
        <v>423.5</v>
      </c>
      <c r="G112" s="19"/>
      <c r="H112" s="19">
        <f t="shared" si="86"/>
        <v>423.5</v>
      </c>
      <c r="I112" s="20">
        <f t="shared" si="87"/>
        <v>31.762499999999999</v>
      </c>
      <c r="J112" s="20"/>
      <c r="K112" s="20"/>
      <c r="L112" s="20">
        <f t="shared" ref="L112:L129" si="91">+H112*0.0775</f>
        <v>32.821249999999999</v>
      </c>
      <c r="M112" s="15">
        <f t="shared" si="88"/>
        <v>64.583749999999995</v>
      </c>
      <c r="N112" s="145">
        <f t="shared" si="89"/>
        <v>488.08375000000001</v>
      </c>
      <c r="O112" s="137">
        <f t="shared" si="51"/>
        <v>775.00499999999988</v>
      </c>
      <c r="P112" s="44">
        <f t="shared" si="90"/>
        <v>5082</v>
      </c>
    </row>
    <row r="113" spans="1:16" x14ac:dyDescent="0.25">
      <c r="A113" s="48">
        <v>88</v>
      </c>
      <c r="B113" s="17" t="s">
        <v>218</v>
      </c>
      <c r="C113" s="17" t="s">
        <v>216</v>
      </c>
      <c r="D113" s="64" t="s">
        <v>303</v>
      </c>
      <c r="E113" s="64" t="s">
        <v>304</v>
      </c>
      <c r="F113" s="19">
        <v>423.5</v>
      </c>
      <c r="G113" s="19"/>
      <c r="H113" s="19">
        <f t="shared" si="86"/>
        <v>423.5</v>
      </c>
      <c r="I113" s="20">
        <f t="shared" si="87"/>
        <v>31.762499999999999</v>
      </c>
      <c r="J113" s="20">
        <f t="shared" ref="J113:J135" si="92">+H113*0.0775</f>
        <v>32.821249999999999</v>
      </c>
      <c r="K113" s="20"/>
      <c r="L113" s="20"/>
      <c r="M113" s="15">
        <f t="shared" si="88"/>
        <v>64.583749999999995</v>
      </c>
      <c r="N113" s="145">
        <f t="shared" si="89"/>
        <v>488.08375000000001</v>
      </c>
      <c r="O113" s="137">
        <f t="shared" si="51"/>
        <v>775.00499999999988</v>
      </c>
      <c r="P113" s="44">
        <f t="shared" si="90"/>
        <v>5082</v>
      </c>
    </row>
    <row r="114" spans="1:16" x14ac:dyDescent="0.25">
      <c r="A114" s="48">
        <v>89</v>
      </c>
      <c r="B114" s="17" t="s">
        <v>413</v>
      </c>
      <c r="C114" s="17" t="s">
        <v>216</v>
      </c>
      <c r="D114" s="64" t="s">
        <v>303</v>
      </c>
      <c r="E114" s="64" t="s">
        <v>304</v>
      </c>
      <c r="F114" s="19">
        <v>448.2</v>
      </c>
      <c r="G114" s="19"/>
      <c r="H114" s="19">
        <f t="shared" si="86"/>
        <v>448.2</v>
      </c>
      <c r="I114" s="20">
        <f t="shared" si="87"/>
        <v>33.614999999999995</v>
      </c>
      <c r="J114" s="20"/>
      <c r="K114" s="20"/>
      <c r="L114" s="20">
        <f t="shared" si="91"/>
        <v>34.735500000000002</v>
      </c>
      <c r="M114" s="15">
        <f t="shared" si="88"/>
        <v>68.350499999999997</v>
      </c>
      <c r="N114" s="145">
        <f t="shared" si="89"/>
        <v>516.55049999999994</v>
      </c>
      <c r="O114" s="137">
        <f t="shared" si="51"/>
        <v>820.2059999999999</v>
      </c>
      <c r="P114" s="44">
        <f t="shared" si="90"/>
        <v>5378.4</v>
      </c>
    </row>
    <row r="115" spans="1:16" x14ac:dyDescent="0.25">
      <c r="A115" s="48">
        <v>90</v>
      </c>
      <c r="B115" s="17" t="s">
        <v>220</v>
      </c>
      <c r="C115" s="17" t="s">
        <v>216</v>
      </c>
      <c r="D115" s="64" t="s">
        <v>303</v>
      </c>
      <c r="E115" s="64" t="s">
        <v>304</v>
      </c>
      <c r="F115" s="19">
        <v>423.5</v>
      </c>
      <c r="G115" s="19"/>
      <c r="H115" s="19">
        <f t="shared" si="86"/>
        <v>423.5</v>
      </c>
      <c r="I115" s="20">
        <f t="shared" si="87"/>
        <v>31.762499999999999</v>
      </c>
      <c r="J115" s="20">
        <f t="shared" si="92"/>
        <v>32.821249999999999</v>
      </c>
      <c r="K115" s="20"/>
      <c r="L115" s="20"/>
      <c r="M115" s="15">
        <f t="shared" si="88"/>
        <v>64.583749999999995</v>
      </c>
      <c r="N115" s="145">
        <f t="shared" si="89"/>
        <v>488.08375000000001</v>
      </c>
      <c r="O115" s="137">
        <f t="shared" ref="O115:O197" si="93">+M115*12</f>
        <v>775.00499999999988</v>
      </c>
      <c r="P115" s="44">
        <f t="shared" si="90"/>
        <v>5082</v>
      </c>
    </row>
    <row r="116" spans="1:16" x14ac:dyDescent="0.25">
      <c r="A116" s="48">
        <v>91</v>
      </c>
      <c r="B116" s="17" t="s">
        <v>380</v>
      </c>
      <c r="C116" s="17" t="s">
        <v>216</v>
      </c>
      <c r="D116" s="64" t="s">
        <v>303</v>
      </c>
      <c r="E116" s="64" t="s">
        <v>304</v>
      </c>
      <c r="F116" s="19">
        <v>401.5</v>
      </c>
      <c r="G116" s="19"/>
      <c r="H116" s="19">
        <f t="shared" si="86"/>
        <v>401.5</v>
      </c>
      <c r="I116" s="20">
        <f t="shared" si="87"/>
        <v>30.112499999999997</v>
      </c>
      <c r="J116" s="20"/>
      <c r="K116" s="20"/>
      <c r="L116" s="20">
        <f t="shared" si="91"/>
        <v>31.116250000000001</v>
      </c>
      <c r="M116" s="15">
        <f t="shared" si="88"/>
        <v>61.228749999999998</v>
      </c>
      <c r="N116" s="145">
        <f t="shared" si="89"/>
        <v>462.72874999999999</v>
      </c>
      <c r="O116" s="137">
        <f t="shared" si="93"/>
        <v>734.745</v>
      </c>
      <c r="P116" s="44">
        <f t="shared" si="90"/>
        <v>4818</v>
      </c>
    </row>
    <row r="117" spans="1:16" x14ac:dyDescent="0.25">
      <c r="A117" s="48">
        <v>92</v>
      </c>
      <c r="B117" s="17" t="s">
        <v>223</v>
      </c>
      <c r="C117" s="17" t="s">
        <v>225</v>
      </c>
      <c r="D117" s="64" t="s">
        <v>303</v>
      </c>
      <c r="E117" s="64" t="s">
        <v>304</v>
      </c>
      <c r="F117" s="19">
        <v>423.5</v>
      </c>
      <c r="G117" s="19"/>
      <c r="H117" s="19">
        <f t="shared" si="86"/>
        <v>423.5</v>
      </c>
      <c r="I117" s="20">
        <f t="shared" si="87"/>
        <v>31.762499999999999</v>
      </c>
      <c r="J117" s="20"/>
      <c r="K117" s="20"/>
      <c r="L117" s="20"/>
      <c r="M117" s="15">
        <f t="shared" si="88"/>
        <v>31.762499999999999</v>
      </c>
      <c r="N117" s="145">
        <f t="shared" si="89"/>
        <v>455.26249999999999</v>
      </c>
      <c r="O117" s="137">
        <f t="shared" si="93"/>
        <v>381.15</v>
      </c>
      <c r="P117" s="44">
        <f t="shared" si="90"/>
        <v>5082</v>
      </c>
    </row>
    <row r="118" spans="1:16" x14ac:dyDescent="0.25">
      <c r="A118" s="48">
        <v>93</v>
      </c>
      <c r="B118" s="17" t="s">
        <v>224</v>
      </c>
      <c r="C118" s="17" t="s">
        <v>225</v>
      </c>
      <c r="D118" s="64" t="s">
        <v>303</v>
      </c>
      <c r="E118" s="64" t="s">
        <v>304</v>
      </c>
      <c r="F118" s="19">
        <v>423.5</v>
      </c>
      <c r="G118" s="19"/>
      <c r="H118" s="19">
        <f t="shared" si="86"/>
        <v>423.5</v>
      </c>
      <c r="I118" s="20">
        <f t="shared" si="87"/>
        <v>31.762499999999999</v>
      </c>
      <c r="J118" s="20">
        <v>29.84</v>
      </c>
      <c r="K118" s="20"/>
      <c r="L118" s="20"/>
      <c r="M118" s="15">
        <f t="shared" si="88"/>
        <v>61.602499999999999</v>
      </c>
      <c r="N118" s="145">
        <f t="shared" si="89"/>
        <v>485.10250000000002</v>
      </c>
      <c r="O118" s="137">
        <f t="shared" si="93"/>
        <v>739.23</v>
      </c>
      <c r="P118" s="44">
        <f t="shared" si="90"/>
        <v>5082</v>
      </c>
    </row>
    <row r="119" spans="1:16" x14ac:dyDescent="0.25">
      <c r="A119" s="48">
        <v>94</v>
      </c>
      <c r="B119" s="17" t="s">
        <v>226</v>
      </c>
      <c r="C119" s="17" t="s">
        <v>225</v>
      </c>
      <c r="D119" s="64" t="s">
        <v>303</v>
      </c>
      <c r="E119" s="64" t="s">
        <v>304</v>
      </c>
      <c r="F119" s="19">
        <v>423.5</v>
      </c>
      <c r="G119" s="19"/>
      <c r="H119" s="19">
        <f t="shared" si="86"/>
        <v>423.5</v>
      </c>
      <c r="I119" s="20">
        <f t="shared" si="87"/>
        <v>31.762499999999999</v>
      </c>
      <c r="J119" s="20">
        <f t="shared" si="92"/>
        <v>32.821249999999999</v>
      </c>
      <c r="K119" s="20"/>
      <c r="L119" s="20"/>
      <c r="M119" s="15">
        <f t="shared" si="88"/>
        <v>64.583749999999995</v>
      </c>
      <c r="N119" s="145">
        <f t="shared" si="89"/>
        <v>488.08375000000001</v>
      </c>
      <c r="O119" s="137">
        <f t="shared" si="93"/>
        <v>775.00499999999988</v>
      </c>
      <c r="P119" s="44">
        <f t="shared" si="90"/>
        <v>5082</v>
      </c>
    </row>
    <row r="120" spans="1:16" x14ac:dyDescent="0.25">
      <c r="A120" s="48">
        <v>95</v>
      </c>
      <c r="B120" s="17" t="s">
        <v>227</v>
      </c>
      <c r="C120" s="17" t="s">
        <v>225</v>
      </c>
      <c r="D120" s="64" t="s">
        <v>303</v>
      </c>
      <c r="E120" s="64" t="s">
        <v>304</v>
      </c>
      <c r="F120" s="19">
        <v>426.6</v>
      </c>
      <c r="G120" s="19"/>
      <c r="H120" s="19">
        <f t="shared" si="86"/>
        <v>426.6</v>
      </c>
      <c r="I120" s="20">
        <f t="shared" si="87"/>
        <v>31.995000000000001</v>
      </c>
      <c r="J120" s="20"/>
      <c r="K120" s="20"/>
      <c r="L120" s="20">
        <f t="shared" si="91"/>
        <v>33.061500000000002</v>
      </c>
      <c r="M120" s="15">
        <f t="shared" si="88"/>
        <v>65.0565</v>
      </c>
      <c r="N120" s="145">
        <f t="shared" si="89"/>
        <v>491.65650000000005</v>
      </c>
      <c r="O120" s="137">
        <f t="shared" si="93"/>
        <v>780.678</v>
      </c>
      <c r="P120" s="44">
        <f t="shared" si="90"/>
        <v>5119.2000000000007</v>
      </c>
    </row>
    <row r="121" spans="1:16" x14ac:dyDescent="0.25">
      <c r="A121" s="48">
        <v>96</v>
      </c>
      <c r="B121" s="17" t="s">
        <v>469</v>
      </c>
      <c r="C121" s="17" t="s">
        <v>162</v>
      </c>
      <c r="D121" s="64" t="s">
        <v>303</v>
      </c>
      <c r="E121" s="64" t="s">
        <v>304</v>
      </c>
      <c r="F121" s="19">
        <v>335.5</v>
      </c>
      <c r="G121" s="19"/>
      <c r="H121" s="19">
        <v>335.5</v>
      </c>
      <c r="I121" s="20">
        <f t="shared" si="87"/>
        <v>25.162499999999998</v>
      </c>
      <c r="J121" s="20">
        <f t="shared" si="92"/>
        <v>26.001249999999999</v>
      </c>
      <c r="K121" s="20"/>
      <c r="L121" s="20"/>
      <c r="M121" s="15">
        <f t="shared" si="88"/>
        <v>51.163749999999993</v>
      </c>
      <c r="N121" s="145">
        <f t="shared" si="89"/>
        <v>386.66374999999999</v>
      </c>
      <c r="O121" s="137">
        <f t="shared" si="93"/>
        <v>613.96499999999992</v>
      </c>
      <c r="P121" s="44">
        <f t="shared" si="90"/>
        <v>4026</v>
      </c>
    </row>
    <row r="122" spans="1:16" x14ac:dyDescent="0.25">
      <c r="A122" s="48">
        <v>97</v>
      </c>
      <c r="B122" s="17" t="s">
        <v>470</v>
      </c>
      <c r="C122" s="17" t="s">
        <v>138</v>
      </c>
      <c r="D122" s="64" t="s">
        <v>303</v>
      </c>
      <c r="E122" s="64" t="s">
        <v>304</v>
      </c>
      <c r="F122" s="19">
        <v>335.5</v>
      </c>
      <c r="G122" s="19"/>
      <c r="H122" s="19">
        <v>335.5</v>
      </c>
      <c r="I122" s="20">
        <f t="shared" si="87"/>
        <v>25.162499999999998</v>
      </c>
      <c r="J122" s="20">
        <f t="shared" si="92"/>
        <v>26.001249999999999</v>
      </c>
      <c r="K122" s="20"/>
      <c r="L122" s="20"/>
      <c r="M122" s="15">
        <f t="shared" si="88"/>
        <v>51.163749999999993</v>
      </c>
      <c r="N122" s="145">
        <f t="shared" si="89"/>
        <v>386.66374999999999</v>
      </c>
      <c r="O122" s="137">
        <f t="shared" si="93"/>
        <v>613.96499999999992</v>
      </c>
      <c r="P122" s="44">
        <f t="shared" si="90"/>
        <v>4026</v>
      </c>
    </row>
    <row r="123" spans="1:16" x14ac:dyDescent="0.25">
      <c r="A123" s="48">
        <v>98</v>
      </c>
      <c r="B123" s="17" t="s">
        <v>481</v>
      </c>
      <c r="C123" s="17" t="s">
        <v>138</v>
      </c>
      <c r="D123" s="64" t="s">
        <v>303</v>
      </c>
      <c r="E123" s="64" t="s">
        <v>304</v>
      </c>
      <c r="F123" s="19">
        <v>305</v>
      </c>
      <c r="G123" s="19"/>
      <c r="H123" s="19">
        <v>305</v>
      </c>
      <c r="I123" s="20">
        <f t="shared" si="87"/>
        <v>22.875</v>
      </c>
      <c r="J123" s="20">
        <f t="shared" si="92"/>
        <v>23.637499999999999</v>
      </c>
      <c r="K123" s="20"/>
      <c r="L123" s="20"/>
      <c r="M123" s="15">
        <f t="shared" si="88"/>
        <v>46.512500000000003</v>
      </c>
      <c r="N123" s="145">
        <f t="shared" si="89"/>
        <v>351.51249999999999</v>
      </c>
      <c r="O123" s="137">
        <f t="shared" si="93"/>
        <v>558.15000000000009</v>
      </c>
      <c r="P123" s="44">
        <f t="shared" si="90"/>
        <v>3660</v>
      </c>
    </row>
    <row r="124" spans="1:16" x14ac:dyDescent="0.25">
      <c r="A124" s="48">
        <v>99</v>
      </c>
      <c r="B124" s="17" t="s">
        <v>228</v>
      </c>
      <c r="C124" s="17" t="s">
        <v>229</v>
      </c>
      <c r="D124" s="64" t="s">
        <v>303</v>
      </c>
      <c r="E124" s="64" t="s">
        <v>304</v>
      </c>
      <c r="F124" s="19">
        <v>401.5</v>
      </c>
      <c r="G124" s="19"/>
      <c r="H124" s="19">
        <f t="shared" si="86"/>
        <v>401.5</v>
      </c>
      <c r="I124" s="20">
        <f t="shared" si="87"/>
        <v>30.112499999999997</v>
      </c>
      <c r="J124" s="20">
        <f t="shared" si="92"/>
        <v>31.116250000000001</v>
      </c>
      <c r="K124" s="19"/>
      <c r="L124" s="20"/>
      <c r="M124" s="15">
        <f t="shared" si="88"/>
        <v>61.228749999999998</v>
      </c>
      <c r="N124" s="145">
        <f t="shared" si="89"/>
        <v>462.72874999999999</v>
      </c>
      <c r="O124" s="137">
        <f t="shared" si="93"/>
        <v>734.745</v>
      </c>
      <c r="P124" s="44">
        <f t="shared" si="90"/>
        <v>4818</v>
      </c>
    </row>
    <row r="125" spans="1:16" ht="15.75" x14ac:dyDescent="0.25">
      <c r="A125" s="45"/>
      <c r="B125" s="14" t="s">
        <v>58</v>
      </c>
      <c r="C125" s="17"/>
      <c r="D125" s="2"/>
      <c r="E125" s="2"/>
      <c r="F125" s="19"/>
      <c r="G125" s="19"/>
      <c r="H125" s="19"/>
      <c r="I125" s="20"/>
      <c r="J125" s="20"/>
      <c r="K125" s="20"/>
      <c r="L125" s="20"/>
      <c r="M125" s="15" t="s">
        <v>81</v>
      </c>
      <c r="N125" s="145"/>
      <c r="O125" s="137"/>
      <c r="P125" s="44"/>
    </row>
    <row r="126" spans="1:16" x14ac:dyDescent="0.25">
      <c r="A126" s="45">
        <v>100</v>
      </c>
      <c r="B126" s="17" t="s">
        <v>232</v>
      </c>
      <c r="C126" s="17" t="s">
        <v>233</v>
      </c>
      <c r="D126" s="64" t="s">
        <v>303</v>
      </c>
      <c r="E126" s="64" t="s">
        <v>304</v>
      </c>
      <c r="F126" s="19">
        <v>429</v>
      </c>
      <c r="G126" s="19"/>
      <c r="H126" s="19">
        <f t="shared" ref="H126:H130" si="94">SUM(F126+G126)</f>
        <v>429</v>
      </c>
      <c r="I126" s="20">
        <f t="shared" ref="I126" si="95">+H126*0.075</f>
        <v>32.174999999999997</v>
      </c>
      <c r="J126" s="20">
        <f t="shared" si="92"/>
        <v>33.247500000000002</v>
      </c>
      <c r="K126" s="20"/>
      <c r="L126" s="20"/>
      <c r="M126" s="15">
        <f t="shared" ref="M126:M137" si="96">SUM(I126:L126)</f>
        <v>65.422499999999999</v>
      </c>
      <c r="N126" s="145">
        <f>+H126+M126</f>
        <v>494.42250000000001</v>
      </c>
      <c r="O126" s="137">
        <f t="shared" si="93"/>
        <v>785.06999999999994</v>
      </c>
      <c r="P126" s="44">
        <f>+H126*12</f>
        <v>5148</v>
      </c>
    </row>
    <row r="127" spans="1:16" x14ac:dyDescent="0.25">
      <c r="A127" s="45">
        <v>101</v>
      </c>
      <c r="B127" s="17" t="s">
        <v>348</v>
      </c>
      <c r="C127" s="17" t="s">
        <v>233</v>
      </c>
      <c r="D127" s="64" t="s">
        <v>303</v>
      </c>
      <c r="E127" s="64" t="s">
        <v>304</v>
      </c>
      <c r="F127" s="19">
        <v>401.5</v>
      </c>
      <c r="G127" s="19"/>
      <c r="H127" s="19">
        <f t="shared" si="94"/>
        <v>401.5</v>
      </c>
      <c r="I127" s="20">
        <f t="shared" si="87"/>
        <v>30.112499999999997</v>
      </c>
      <c r="J127" s="20">
        <f t="shared" si="92"/>
        <v>31.116250000000001</v>
      </c>
      <c r="K127" s="20"/>
      <c r="L127" s="20"/>
      <c r="M127" s="15">
        <f t="shared" si="96"/>
        <v>61.228749999999998</v>
      </c>
      <c r="N127" s="145">
        <f t="shared" ref="N127:N149" si="97">+H127+M127</f>
        <v>462.72874999999999</v>
      </c>
      <c r="O127" s="137">
        <f t="shared" si="93"/>
        <v>734.745</v>
      </c>
      <c r="P127" s="44">
        <f t="shared" ref="P127:P149" si="98">+H127*12</f>
        <v>4818</v>
      </c>
    </row>
    <row r="128" spans="1:16" x14ac:dyDescent="0.25">
      <c r="A128" s="45">
        <v>102</v>
      </c>
      <c r="B128" s="17" t="s">
        <v>414</v>
      </c>
      <c r="C128" s="17" t="s">
        <v>154</v>
      </c>
      <c r="D128" s="64" t="s">
        <v>303</v>
      </c>
      <c r="E128" s="64" t="s">
        <v>304</v>
      </c>
      <c r="F128" s="19">
        <v>434.5</v>
      </c>
      <c r="G128" s="19"/>
      <c r="H128" s="19">
        <f t="shared" si="94"/>
        <v>434.5</v>
      </c>
      <c r="I128" s="20">
        <f t="shared" si="87"/>
        <v>32.587499999999999</v>
      </c>
      <c r="J128" s="20"/>
      <c r="K128" s="20"/>
      <c r="L128" s="20">
        <f t="shared" si="91"/>
        <v>33.673749999999998</v>
      </c>
      <c r="M128" s="15">
        <f t="shared" si="96"/>
        <v>66.26124999999999</v>
      </c>
      <c r="N128" s="145">
        <f t="shared" si="97"/>
        <v>500.76125000000002</v>
      </c>
      <c r="O128" s="137">
        <f t="shared" si="93"/>
        <v>795.13499999999988</v>
      </c>
      <c r="P128" s="44">
        <f t="shared" si="98"/>
        <v>5214</v>
      </c>
    </row>
    <row r="129" spans="1:16" x14ac:dyDescent="0.25">
      <c r="A129" s="45">
        <v>103</v>
      </c>
      <c r="B129" s="17" t="s">
        <v>468</v>
      </c>
      <c r="C129" s="17" t="s">
        <v>236</v>
      </c>
      <c r="D129" s="64" t="s">
        <v>384</v>
      </c>
      <c r="E129" s="64" t="s">
        <v>385</v>
      </c>
      <c r="F129" s="19">
        <v>335</v>
      </c>
      <c r="G129" s="19"/>
      <c r="H129" s="19">
        <f t="shared" ref="H129" si="99">SUM(F129+G129)</f>
        <v>335</v>
      </c>
      <c r="I129" s="20">
        <f t="shared" ref="I129" si="100">+H129*0.075</f>
        <v>25.125</v>
      </c>
      <c r="J129" s="20"/>
      <c r="K129" s="20"/>
      <c r="L129" s="20">
        <f t="shared" si="91"/>
        <v>25.962499999999999</v>
      </c>
      <c r="M129" s="15">
        <f t="shared" ref="M129" si="101">SUM(I129:L129)</f>
        <v>51.087499999999999</v>
      </c>
      <c r="N129" s="145">
        <f t="shared" ref="N129" si="102">+H129+M129</f>
        <v>386.08749999999998</v>
      </c>
      <c r="O129" s="137">
        <f t="shared" ref="O129" si="103">+M129*12</f>
        <v>613.04999999999995</v>
      </c>
      <c r="P129" s="44">
        <f t="shared" ref="P129" si="104">+H129*12</f>
        <v>4020</v>
      </c>
    </row>
    <row r="130" spans="1:16" x14ac:dyDescent="0.25">
      <c r="A130" s="45">
        <v>104</v>
      </c>
      <c r="B130" s="17" t="s">
        <v>239</v>
      </c>
      <c r="C130" s="17" t="s">
        <v>236</v>
      </c>
      <c r="D130" s="64" t="s">
        <v>384</v>
      </c>
      <c r="E130" s="64" t="s">
        <v>385</v>
      </c>
      <c r="F130" s="19">
        <v>401.5</v>
      </c>
      <c r="G130" s="19"/>
      <c r="H130" s="19">
        <f t="shared" si="94"/>
        <v>401.5</v>
      </c>
      <c r="I130" s="20">
        <f t="shared" si="87"/>
        <v>30.112499999999997</v>
      </c>
      <c r="J130" s="20">
        <f t="shared" si="92"/>
        <v>31.116250000000001</v>
      </c>
      <c r="K130" s="20"/>
      <c r="L130" s="20"/>
      <c r="M130" s="15">
        <f t="shared" si="96"/>
        <v>61.228749999999998</v>
      </c>
      <c r="N130" s="145">
        <f t="shared" si="97"/>
        <v>462.72874999999999</v>
      </c>
      <c r="O130" s="137">
        <f t="shared" si="93"/>
        <v>734.745</v>
      </c>
      <c r="P130" s="44">
        <f t="shared" si="98"/>
        <v>4818</v>
      </c>
    </row>
    <row r="131" spans="1:16" x14ac:dyDescent="0.25">
      <c r="A131" s="45"/>
      <c r="B131" s="190" t="s">
        <v>371</v>
      </c>
      <c r="C131" s="17"/>
      <c r="D131" s="64"/>
      <c r="E131" s="64"/>
      <c r="F131" s="19"/>
      <c r="G131" s="19"/>
      <c r="H131" s="19"/>
      <c r="I131" s="20"/>
      <c r="J131" s="20"/>
      <c r="K131" s="20"/>
      <c r="L131" s="20"/>
      <c r="M131" s="15"/>
      <c r="N131" s="145"/>
      <c r="O131" s="137"/>
      <c r="P131" s="44"/>
    </row>
    <row r="132" spans="1:16" x14ac:dyDescent="0.25">
      <c r="A132" s="45">
        <v>105</v>
      </c>
      <c r="B132" s="17" t="s">
        <v>433</v>
      </c>
      <c r="C132" s="17" t="s">
        <v>154</v>
      </c>
      <c r="D132" s="64" t="s">
        <v>384</v>
      </c>
      <c r="E132" s="64" t="s">
        <v>385</v>
      </c>
      <c r="F132" s="19">
        <v>418</v>
      </c>
      <c r="G132" s="19"/>
      <c r="H132" s="19">
        <f t="shared" ref="H132:H133" si="105">SUM(F132+G132)</f>
        <v>418</v>
      </c>
      <c r="I132" s="20">
        <f t="shared" ref="I132:I133" si="106">+H132*0.075</f>
        <v>31.349999999999998</v>
      </c>
      <c r="J132" s="20"/>
      <c r="K132" s="20"/>
      <c r="L132" s="20">
        <f t="shared" ref="L132:L133" si="107">+H132*0.0775</f>
        <v>32.395000000000003</v>
      </c>
      <c r="M132" s="15">
        <f t="shared" ref="M132:M133" si="108">SUM(I132:L132)</f>
        <v>63.745000000000005</v>
      </c>
      <c r="N132" s="145">
        <f t="shared" ref="N132:N133" si="109">+H132+M132</f>
        <v>481.745</v>
      </c>
      <c r="O132" s="137">
        <f t="shared" ref="O132:O133" si="110">+M132*12</f>
        <v>764.94</v>
      </c>
      <c r="P132" s="44">
        <f t="shared" ref="P132:P133" si="111">+H132*12</f>
        <v>5016</v>
      </c>
    </row>
    <row r="133" spans="1:16" x14ac:dyDescent="0.25">
      <c r="A133" s="45">
        <v>106</v>
      </c>
      <c r="B133" s="17" t="s">
        <v>469</v>
      </c>
      <c r="C133" s="17" t="s">
        <v>162</v>
      </c>
      <c r="D133" s="64" t="s">
        <v>303</v>
      </c>
      <c r="E133" s="64" t="s">
        <v>304</v>
      </c>
      <c r="F133" s="19">
        <v>304.17</v>
      </c>
      <c r="G133" s="19"/>
      <c r="H133" s="19">
        <f t="shared" si="105"/>
        <v>304.17</v>
      </c>
      <c r="I133" s="20">
        <f t="shared" si="106"/>
        <v>22.812750000000001</v>
      </c>
      <c r="J133" s="20"/>
      <c r="K133" s="20"/>
      <c r="L133" s="20">
        <f t="shared" si="107"/>
        <v>23.573175000000003</v>
      </c>
      <c r="M133" s="15">
        <f t="shared" si="108"/>
        <v>46.385925</v>
      </c>
      <c r="N133" s="145">
        <f t="shared" si="109"/>
        <v>350.555925</v>
      </c>
      <c r="O133" s="137">
        <f t="shared" si="110"/>
        <v>556.63110000000006</v>
      </c>
      <c r="P133" s="44">
        <f t="shared" si="111"/>
        <v>3650.04</v>
      </c>
    </row>
    <row r="134" spans="1:16" x14ac:dyDescent="0.25">
      <c r="A134" s="45">
        <v>107</v>
      </c>
      <c r="B134" s="17" t="s">
        <v>238</v>
      </c>
      <c r="C134" s="17" t="s">
        <v>154</v>
      </c>
      <c r="D134" s="64" t="s">
        <v>384</v>
      </c>
      <c r="E134" s="64" t="s">
        <v>385</v>
      </c>
      <c r="F134" s="19">
        <v>401.5</v>
      </c>
      <c r="G134" s="19"/>
      <c r="H134" s="19">
        <f t="shared" si="86"/>
        <v>401.5</v>
      </c>
      <c r="I134" s="20">
        <f t="shared" si="87"/>
        <v>30.112499999999997</v>
      </c>
      <c r="J134" s="20">
        <f t="shared" si="92"/>
        <v>31.116250000000001</v>
      </c>
      <c r="K134" s="20"/>
      <c r="L134" s="20"/>
      <c r="M134" s="15">
        <f t="shared" si="96"/>
        <v>61.228749999999998</v>
      </c>
      <c r="N134" s="145">
        <f t="shared" si="97"/>
        <v>462.72874999999999</v>
      </c>
      <c r="O134" s="137">
        <f t="shared" si="93"/>
        <v>734.745</v>
      </c>
      <c r="P134" s="44">
        <f t="shared" si="98"/>
        <v>4818</v>
      </c>
    </row>
    <row r="135" spans="1:16" x14ac:dyDescent="0.25">
      <c r="A135" s="45">
        <v>108</v>
      </c>
      <c r="B135" s="17" t="s">
        <v>389</v>
      </c>
      <c r="C135" s="17" t="s">
        <v>162</v>
      </c>
      <c r="D135" s="64" t="s">
        <v>303</v>
      </c>
      <c r="E135" s="64" t="s">
        <v>304</v>
      </c>
      <c r="F135" s="19">
        <v>434.5</v>
      </c>
      <c r="G135" s="19"/>
      <c r="H135" s="19">
        <f t="shared" si="86"/>
        <v>434.5</v>
      </c>
      <c r="I135" s="20">
        <f t="shared" si="87"/>
        <v>32.587499999999999</v>
      </c>
      <c r="J135" s="20">
        <f t="shared" si="92"/>
        <v>33.673749999999998</v>
      </c>
      <c r="K135" s="20"/>
      <c r="L135" s="20"/>
      <c r="M135" s="15">
        <f t="shared" si="96"/>
        <v>66.26124999999999</v>
      </c>
      <c r="N135" s="145">
        <f t="shared" si="97"/>
        <v>500.76125000000002</v>
      </c>
      <c r="O135" s="137">
        <f t="shared" si="93"/>
        <v>795.13499999999988</v>
      </c>
      <c r="P135" s="44">
        <f t="shared" si="98"/>
        <v>5214</v>
      </c>
    </row>
    <row r="136" spans="1:16" ht="15.75" x14ac:dyDescent="0.25">
      <c r="A136" s="45"/>
      <c r="B136" s="14" t="s">
        <v>61</v>
      </c>
      <c r="C136" s="17"/>
      <c r="D136" s="2"/>
      <c r="E136" s="2"/>
      <c r="F136" s="19"/>
      <c r="G136" s="19"/>
      <c r="H136" s="19"/>
      <c r="I136" s="20"/>
      <c r="J136" s="20"/>
      <c r="K136" s="20"/>
      <c r="L136" s="20"/>
      <c r="M136" s="15"/>
      <c r="N136" s="145"/>
      <c r="O136" s="137"/>
      <c r="P136" s="44"/>
    </row>
    <row r="137" spans="1:16" x14ac:dyDescent="0.25">
      <c r="A137" s="45">
        <v>109</v>
      </c>
      <c r="B137" s="17" t="s">
        <v>93</v>
      </c>
      <c r="C137" s="17" t="s">
        <v>241</v>
      </c>
      <c r="D137" s="64" t="s">
        <v>303</v>
      </c>
      <c r="E137" s="64" t="s">
        <v>304</v>
      </c>
      <c r="F137" s="19">
        <v>434.5</v>
      </c>
      <c r="G137" s="19"/>
      <c r="H137" s="19">
        <f t="shared" ref="H137" si="112">SUM(F137+G137)</f>
        <v>434.5</v>
      </c>
      <c r="I137" s="20">
        <f t="shared" ref="I137" si="113">+H137*0.075</f>
        <v>32.587499999999999</v>
      </c>
      <c r="J137" s="20"/>
      <c r="K137" s="20"/>
      <c r="L137" s="20"/>
      <c r="M137" s="15">
        <f t="shared" si="96"/>
        <v>32.587499999999999</v>
      </c>
      <c r="N137" s="145">
        <f t="shared" si="97"/>
        <v>467.08749999999998</v>
      </c>
      <c r="O137" s="137">
        <f t="shared" si="93"/>
        <v>391.04999999999995</v>
      </c>
      <c r="P137" s="44">
        <f t="shared" si="98"/>
        <v>5214</v>
      </c>
    </row>
    <row r="138" spans="1:16" x14ac:dyDescent="0.25">
      <c r="A138" s="45">
        <v>110</v>
      </c>
      <c r="B138" s="17" t="s">
        <v>130</v>
      </c>
      <c r="C138" s="17" t="s">
        <v>436</v>
      </c>
      <c r="D138" s="64" t="s">
        <v>303</v>
      </c>
      <c r="E138" s="64" t="s">
        <v>304</v>
      </c>
      <c r="F138" s="19">
        <v>412.5</v>
      </c>
      <c r="G138" s="19"/>
      <c r="H138" s="19">
        <f t="shared" si="86"/>
        <v>412.5</v>
      </c>
      <c r="I138" s="20">
        <f t="shared" si="87"/>
        <v>30.9375</v>
      </c>
      <c r="J138" s="20"/>
      <c r="K138" s="20"/>
      <c r="L138" s="20">
        <f t="shared" ref="L138" si="114">+H138*0.0775</f>
        <v>31.96875</v>
      </c>
      <c r="M138" s="15">
        <f>SUM(I138:L138)</f>
        <v>62.90625</v>
      </c>
      <c r="N138" s="145">
        <f t="shared" si="97"/>
        <v>475.40625</v>
      </c>
      <c r="O138" s="137">
        <f t="shared" si="93"/>
        <v>754.875</v>
      </c>
      <c r="P138" s="44">
        <f t="shared" si="98"/>
        <v>4950</v>
      </c>
    </row>
    <row r="139" spans="1:16" ht="15.75" x14ac:dyDescent="0.25">
      <c r="A139" s="45"/>
      <c r="B139" s="14" t="s">
        <v>242</v>
      </c>
      <c r="C139" s="17"/>
      <c r="D139" s="2"/>
      <c r="E139" s="2"/>
      <c r="F139" s="19"/>
      <c r="G139" s="19"/>
      <c r="H139" s="19"/>
      <c r="I139" s="20"/>
      <c r="J139" s="20"/>
      <c r="K139" s="20"/>
      <c r="L139" s="20"/>
      <c r="M139" s="15" t="s">
        <v>81</v>
      </c>
      <c r="N139" s="145"/>
      <c r="O139" s="137"/>
      <c r="P139" s="44"/>
    </row>
    <row r="140" spans="1:16" x14ac:dyDescent="0.25">
      <c r="A140" s="45">
        <v>111</v>
      </c>
      <c r="B140" s="17" t="s">
        <v>243</v>
      </c>
      <c r="C140" s="17" t="s">
        <v>244</v>
      </c>
      <c r="D140" s="64" t="s">
        <v>303</v>
      </c>
      <c r="E140" s="64" t="s">
        <v>304</v>
      </c>
      <c r="F140" s="19">
        <v>440</v>
      </c>
      <c r="G140" s="19"/>
      <c r="H140" s="19">
        <f t="shared" si="86"/>
        <v>440</v>
      </c>
      <c r="I140" s="20">
        <f t="shared" si="87"/>
        <v>33</v>
      </c>
      <c r="J140" s="20"/>
      <c r="K140" s="20"/>
      <c r="L140" s="20">
        <f t="shared" ref="L140:L149" si="115">+H140*0.0775</f>
        <v>34.1</v>
      </c>
      <c r="M140" s="15">
        <f>SUM(I140:L140)</f>
        <v>67.099999999999994</v>
      </c>
      <c r="N140" s="145">
        <f t="shared" si="97"/>
        <v>507.1</v>
      </c>
      <c r="O140" s="137">
        <f t="shared" si="93"/>
        <v>805.19999999999993</v>
      </c>
      <c r="P140" s="44">
        <f t="shared" si="98"/>
        <v>5280</v>
      </c>
    </row>
    <row r="141" spans="1:16" x14ac:dyDescent="0.25">
      <c r="A141" s="45">
        <v>112</v>
      </c>
      <c r="B141" s="17" t="s">
        <v>356</v>
      </c>
      <c r="C141" s="17"/>
      <c r="D141" s="64" t="s">
        <v>303</v>
      </c>
      <c r="E141" s="64" t="s">
        <v>304</v>
      </c>
      <c r="F141" s="19">
        <v>401.5</v>
      </c>
      <c r="G141" s="19"/>
      <c r="H141" s="19">
        <f t="shared" ref="H141" si="116">SUM(F141+G141)</f>
        <v>401.5</v>
      </c>
      <c r="I141" s="20">
        <f t="shared" ref="I141" si="117">+H141*0.075</f>
        <v>30.112499999999997</v>
      </c>
      <c r="J141" s="20"/>
      <c r="K141" s="20"/>
      <c r="L141" s="20">
        <f t="shared" si="115"/>
        <v>31.116250000000001</v>
      </c>
      <c r="M141" s="15">
        <f>SUM(I141:L141)</f>
        <v>61.228749999999998</v>
      </c>
      <c r="N141" s="145">
        <f t="shared" ref="N141" si="118">+H141+M141</f>
        <v>462.72874999999999</v>
      </c>
      <c r="O141" s="137">
        <f t="shared" ref="O141" si="119">+M141*12</f>
        <v>734.745</v>
      </c>
      <c r="P141" s="44">
        <f t="shared" ref="P141" si="120">+H141*12</f>
        <v>4818</v>
      </c>
    </row>
    <row r="142" spans="1:16" ht="15.75" x14ac:dyDescent="0.25">
      <c r="A142" s="45"/>
      <c r="B142" s="14" t="s">
        <v>247</v>
      </c>
      <c r="C142" s="17"/>
      <c r="D142" s="2"/>
      <c r="E142" s="2"/>
      <c r="F142" s="19"/>
      <c r="G142" s="19"/>
      <c r="H142" s="19"/>
      <c r="I142" s="20"/>
      <c r="J142" s="20"/>
      <c r="K142" s="20"/>
      <c r="L142" s="20">
        <f t="shared" si="115"/>
        <v>0</v>
      </c>
      <c r="M142" s="15" t="s">
        <v>81</v>
      </c>
      <c r="N142" s="145"/>
      <c r="O142" s="137"/>
      <c r="P142" s="44"/>
    </row>
    <row r="143" spans="1:16" x14ac:dyDescent="0.25">
      <c r="A143" s="45">
        <v>113</v>
      </c>
      <c r="B143" s="17" t="s">
        <v>248</v>
      </c>
      <c r="C143" s="17" t="s">
        <v>249</v>
      </c>
      <c r="D143" s="64" t="s">
        <v>303</v>
      </c>
      <c r="E143" s="64" t="s">
        <v>304</v>
      </c>
      <c r="F143" s="19">
        <v>401.5</v>
      </c>
      <c r="G143" s="19"/>
      <c r="H143" s="19">
        <f t="shared" si="86"/>
        <v>401.5</v>
      </c>
      <c r="I143" s="20">
        <f t="shared" si="87"/>
        <v>30.112499999999997</v>
      </c>
      <c r="J143" s="20"/>
      <c r="K143" s="20"/>
      <c r="L143" s="20"/>
      <c r="M143" s="15">
        <f t="shared" ref="M143:M149" si="121">SUM(I143:L143)</f>
        <v>30.112499999999997</v>
      </c>
      <c r="N143" s="145">
        <f t="shared" si="97"/>
        <v>431.61250000000001</v>
      </c>
      <c r="O143" s="137">
        <f t="shared" si="93"/>
        <v>361.34999999999997</v>
      </c>
      <c r="P143" s="44">
        <f t="shared" si="98"/>
        <v>4818</v>
      </c>
    </row>
    <row r="144" spans="1:16" x14ac:dyDescent="0.25">
      <c r="A144" s="45">
        <v>114</v>
      </c>
      <c r="B144" s="17" t="s">
        <v>390</v>
      </c>
      <c r="C144" s="17" t="s">
        <v>138</v>
      </c>
      <c r="D144" s="64" t="s">
        <v>303</v>
      </c>
      <c r="E144" s="64" t="s">
        <v>304</v>
      </c>
      <c r="F144" s="19">
        <v>401.5</v>
      </c>
      <c r="G144" s="19"/>
      <c r="H144" s="19">
        <f t="shared" si="86"/>
        <v>401.5</v>
      </c>
      <c r="I144" s="20">
        <f t="shared" si="87"/>
        <v>30.112499999999997</v>
      </c>
      <c r="J144" s="20">
        <f t="shared" ref="J144" si="122">+H144*0.0775</f>
        <v>31.116250000000001</v>
      </c>
      <c r="K144" s="20"/>
      <c r="L144" s="20"/>
      <c r="M144" s="15">
        <f t="shared" si="121"/>
        <v>61.228749999999998</v>
      </c>
      <c r="N144" s="145">
        <f t="shared" si="97"/>
        <v>462.72874999999999</v>
      </c>
      <c r="O144" s="137">
        <f t="shared" si="93"/>
        <v>734.745</v>
      </c>
      <c r="P144" s="44">
        <f t="shared" si="98"/>
        <v>4818</v>
      </c>
    </row>
    <row r="145" spans="1:16" x14ac:dyDescent="0.25">
      <c r="A145" s="45">
        <v>115</v>
      </c>
      <c r="B145" s="17" t="s">
        <v>251</v>
      </c>
      <c r="C145" s="17" t="s">
        <v>249</v>
      </c>
      <c r="D145" s="64" t="s">
        <v>303</v>
      </c>
      <c r="E145" s="64" t="s">
        <v>304</v>
      </c>
      <c r="F145" s="19">
        <v>423.5</v>
      </c>
      <c r="G145" s="19"/>
      <c r="H145" s="19">
        <f t="shared" si="86"/>
        <v>423.5</v>
      </c>
      <c r="I145" s="20">
        <f t="shared" si="87"/>
        <v>31.762499999999999</v>
      </c>
      <c r="J145" s="20"/>
      <c r="K145" s="20"/>
      <c r="L145" s="20"/>
      <c r="M145" s="15">
        <f t="shared" si="121"/>
        <v>31.762499999999999</v>
      </c>
      <c r="N145" s="145">
        <f t="shared" si="97"/>
        <v>455.26249999999999</v>
      </c>
      <c r="O145" s="137">
        <f t="shared" si="93"/>
        <v>381.15</v>
      </c>
      <c r="P145" s="44">
        <f t="shared" si="98"/>
        <v>5082</v>
      </c>
    </row>
    <row r="146" spans="1:16" x14ac:dyDescent="0.25">
      <c r="A146" s="45">
        <v>116</v>
      </c>
      <c r="B146" s="17" t="s">
        <v>252</v>
      </c>
      <c r="C146" s="17" t="s">
        <v>253</v>
      </c>
      <c r="D146" s="64" t="s">
        <v>303</v>
      </c>
      <c r="E146" s="64" t="s">
        <v>304</v>
      </c>
      <c r="F146" s="19">
        <v>423.5</v>
      </c>
      <c r="G146" s="19"/>
      <c r="H146" s="19">
        <f t="shared" si="86"/>
        <v>423.5</v>
      </c>
      <c r="I146" s="20">
        <f t="shared" ref="I146:I148" si="123">+H146*0.075</f>
        <v>31.762499999999999</v>
      </c>
      <c r="J146" s="20"/>
      <c r="K146" s="20"/>
      <c r="L146" s="20">
        <f t="shared" si="115"/>
        <v>32.821249999999999</v>
      </c>
      <c r="M146" s="15">
        <f t="shared" si="121"/>
        <v>64.583749999999995</v>
      </c>
      <c r="N146" s="145">
        <f t="shared" si="97"/>
        <v>488.08375000000001</v>
      </c>
      <c r="O146" s="137">
        <f t="shared" si="93"/>
        <v>775.00499999999988</v>
      </c>
      <c r="P146" s="44">
        <f t="shared" si="98"/>
        <v>5082</v>
      </c>
    </row>
    <row r="147" spans="1:16" x14ac:dyDescent="0.25">
      <c r="A147" s="45">
        <v>117</v>
      </c>
      <c r="B147" s="17" t="s">
        <v>391</v>
      </c>
      <c r="C147" s="17" t="s">
        <v>253</v>
      </c>
      <c r="D147" s="64" t="s">
        <v>303</v>
      </c>
      <c r="E147" s="64" t="s">
        <v>304</v>
      </c>
      <c r="F147" s="19">
        <v>401.5</v>
      </c>
      <c r="G147" s="19"/>
      <c r="H147" s="19">
        <f t="shared" si="86"/>
        <v>401.5</v>
      </c>
      <c r="I147" s="20">
        <f t="shared" si="123"/>
        <v>30.112499999999997</v>
      </c>
      <c r="J147" s="20"/>
      <c r="K147" s="20"/>
      <c r="L147" s="20">
        <f t="shared" si="115"/>
        <v>31.116250000000001</v>
      </c>
      <c r="M147" s="15">
        <f t="shared" si="121"/>
        <v>61.228749999999998</v>
      </c>
      <c r="N147" s="145">
        <f t="shared" si="97"/>
        <v>462.72874999999999</v>
      </c>
      <c r="O147" s="137">
        <f t="shared" si="93"/>
        <v>734.745</v>
      </c>
      <c r="P147" s="44">
        <f t="shared" si="98"/>
        <v>4818</v>
      </c>
    </row>
    <row r="148" spans="1:16" x14ac:dyDescent="0.25">
      <c r="A148" s="45">
        <v>118</v>
      </c>
      <c r="B148" s="17" t="s">
        <v>230</v>
      </c>
      <c r="C148" s="17" t="s">
        <v>372</v>
      </c>
      <c r="D148" s="64" t="s">
        <v>303</v>
      </c>
      <c r="E148" s="64" t="s">
        <v>304</v>
      </c>
      <c r="F148" s="19">
        <v>401.5</v>
      </c>
      <c r="G148" s="19"/>
      <c r="H148" s="19">
        <f t="shared" ref="H148" si="124">SUM(F148+G148)</f>
        <v>401.5</v>
      </c>
      <c r="I148" s="20">
        <f t="shared" si="123"/>
        <v>30.112499999999997</v>
      </c>
      <c r="J148" s="20">
        <f t="shared" ref="J148" si="125">+H148*0.0775</f>
        <v>31.116250000000001</v>
      </c>
      <c r="K148" s="20"/>
      <c r="L148" s="20"/>
      <c r="M148" s="15">
        <f t="shared" ref="M148" si="126">SUM(I148:L148)</f>
        <v>61.228749999999998</v>
      </c>
      <c r="N148" s="145">
        <f t="shared" ref="N148" si="127">+H148+M148</f>
        <v>462.72874999999999</v>
      </c>
      <c r="O148" s="137">
        <f t="shared" ref="O148" si="128">+M148*12</f>
        <v>734.745</v>
      </c>
      <c r="P148" s="44">
        <f t="shared" ref="P148" si="129">+H148*12</f>
        <v>4818</v>
      </c>
    </row>
    <row r="149" spans="1:16" x14ac:dyDescent="0.25">
      <c r="A149" s="45">
        <v>119</v>
      </c>
      <c r="B149" s="17" t="s">
        <v>470</v>
      </c>
      <c r="C149" s="17" t="s">
        <v>372</v>
      </c>
      <c r="D149" s="64" t="s">
        <v>303</v>
      </c>
      <c r="E149" s="64" t="s">
        <v>304</v>
      </c>
      <c r="F149" s="19">
        <v>300</v>
      </c>
      <c r="G149" s="19"/>
      <c r="H149" s="19">
        <f t="shared" si="86"/>
        <v>300</v>
      </c>
      <c r="I149" s="20">
        <f t="shared" si="87"/>
        <v>22.5</v>
      </c>
      <c r="J149" s="20"/>
      <c r="K149" s="20"/>
      <c r="L149" s="20">
        <f t="shared" si="115"/>
        <v>23.25</v>
      </c>
      <c r="M149" s="15">
        <f t="shared" si="121"/>
        <v>45.75</v>
      </c>
      <c r="N149" s="145">
        <f t="shared" si="97"/>
        <v>345.75</v>
      </c>
      <c r="O149" s="137">
        <f t="shared" si="93"/>
        <v>549</v>
      </c>
      <c r="P149" s="44">
        <f t="shared" si="98"/>
        <v>3600</v>
      </c>
    </row>
    <row r="150" spans="1:16" ht="26.25" x14ac:dyDescent="0.25">
      <c r="A150" s="45"/>
      <c r="B150" s="22" t="s">
        <v>295</v>
      </c>
      <c r="C150" s="17"/>
      <c r="D150" s="2"/>
      <c r="E150" s="2"/>
      <c r="F150" s="19"/>
      <c r="G150" s="19"/>
      <c r="H150" s="19"/>
      <c r="I150" s="20"/>
      <c r="J150" s="20"/>
      <c r="K150" s="20"/>
      <c r="L150" s="19"/>
      <c r="M150" s="15" t="s">
        <v>81</v>
      </c>
      <c r="N150" s="145"/>
      <c r="O150" s="137"/>
      <c r="P150" s="44"/>
    </row>
    <row r="151" spans="1:16" x14ac:dyDescent="0.25">
      <c r="A151" s="45">
        <v>120</v>
      </c>
      <c r="B151" s="17" t="s">
        <v>254</v>
      </c>
      <c r="C151" s="17" t="s">
        <v>255</v>
      </c>
      <c r="D151" s="64" t="s">
        <v>303</v>
      </c>
      <c r="E151" s="64" t="s">
        <v>304</v>
      </c>
      <c r="F151" s="19">
        <v>432</v>
      </c>
      <c r="G151" s="19"/>
      <c r="H151" s="19">
        <f t="shared" si="86"/>
        <v>432</v>
      </c>
      <c r="I151" s="20">
        <f>+H151*0.075</f>
        <v>32.4</v>
      </c>
      <c r="J151" s="20"/>
      <c r="K151" s="20"/>
      <c r="L151" s="20">
        <f>+H151*0.0775</f>
        <v>33.479999999999997</v>
      </c>
      <c r="M151" s="15">
        <f t="shared" ref="M151:M185" si="130">SUM(I151:L151)</f>
        <v>65.88</v>
      </c>
      <c r="N151" s="145">
        <f>+H151+M151</f>
        <v>497.88</v>
      </c>
      <c r="O151" s="137">
        <f t="shared" si="93"/>
        <v>790.56</v>
      </c>
      <c r="P151" s="44">
        <f>+H151*12</f>
        <v>5184</v>
      </c>
    </row>
    <row r="152" spans="1:16" x14ac:dyDescent="0.25">
      <c r="A152" s="45">
        <v>121</v>
      </c>
      <c r="B152" s="17" t="s">
        <v>277</v>
      </c>
      <c r="C152" s="17" t="s">
        <v>255</v>
      </c>
      <c r="D152" s="64" t="s">
        <v>303</v>
      </c>
      <c r="E152" s="64" t="s">
        <v>304</v>
      </c>
      <c r="F152" s="19">
        <v>432</v>
      </c>
      <c r="G152" s="19"/>
      <c r="H152" s="19">
        <f t="shared" si="86"/>
        <v>432</v>
      </c>
      <c r="I152" s="20">
        <f t="shared" ref="I152:I185" si="131">+H152*0.075</f>
        <v>32.4</v>
      </c>
      <c r="J152" s="20">
        <f>+H152*0.0775</f>
        <v>33.479999999999997</v>
      </c>
      <c r="K152" s="20"/>
      <c r="L152" s="20"/>
      <c r="M152" s="15">
        <f t="shared" si="130"/>
        <v>65.88</v>
      </c>
      <c r="N152" s="145">
        <f t="shared" ref="N152:N197" si="132">+H152+M152</f>
        <v>497.88</v>
      </c>
      <c r="O152" s="137">
        <f t="shared" si="93"/>
        <v>790.56</v>
      </c>
      <c r="P152" s="44">
        <f t="shared" ref="P152:P197" si="133">+H152*12</f>
        <v>5184</v>
      </c>
    </row>
    <row r="153" spans="1:16" x14ac:dyDescent="0.25">
      <c r="A153" s="45">
        <v>122</v>
      </c>
      <c r="B153" s="17" t="s">
        <v>257</v>
      </c>
      <c r="C153" s="17" t="s">
        <v>246</v>
      </c>
      <c r="D153" s="64" t="s">
        <v>303</v>
      </c>
      <c r="E153" s="64" t="s">
        <v>304</v>
      </c>
      <c r="F153" s="19">
        <v>432</v>
      </c>
      <c r="G153" s="19"/>
      <c r="H153" s="19">
        <f t="shared" si="86"/>
        <v>432</v>
      </c>
      <c r="I153" s="20">
        <f t="shared" si="131"/>
        <v>32.4</v>
      </c>
      <c r="J153" s="20"/>
      <c r="K153" s="19"/>
      <c r="L153" s="20"/>
      <c r="M153" s="15">
        <f t="shared" si="130"/>
        <v>32.4</v>
      </c>
      <c r="N153" s="145">
        <f t="shared" si="132"/>
        <v>464.4</v>
      </c>
      <c r="O153" s="137">
        <f t="shared" si="93"/>
        <v>388.79999999999995</v>
      </c>
      <c r="P153" s="44">
        <f t="shared" si="133"/>
        <v>5184</v>
      </c>
    </row>
    <row r="154" spans="1:16" x14ac:dyDescent="0.25">
      <c r="A154" s="45">
        <v>123</v>
      </c>
      <c r="B154" s="17" t="s">
        <v>258</v>
      </c>
      <c r="C154" s="17" t="s">
        <v>255</v>
      </c>
      <c r="D154" s="64" t="s">
        <v>303</v>
      </c>
      <c r="E154" s="64" t="s">
        <v>304</v>
      </c>
      <c r="F154" s="19">
        <v>432</v>
      </c>
      <c r="G154" s="19"/>
      <c r="H154" s="19">
        <f t="shared" si="86"/>
        <v>432</v>
      </c>
      <c r="I154" s="20">
        <f t="shared" si="131"/>
        <v>32.4</v>
      </c>
      <c r="J154" s="20">
        <f t="shared" ref="J154:J171" si="134">+H154*0.0775</f>
        <v>33.479999999999997</v>
      </c>
      <c r="K154" s="20"/>
      <c r="L154" s="20"/>
      <c r="M154" s="15">
        <f t="shared" si="130"/>
        <v>65.88</v>
      </c>
      <c r="N154" s="145">
        <f t="shared" si="132"/>
        <v>497.88</v>
      </c>
      <c r="O154" s="137">
        <f t="shared" si="93"/>
        <v>790.56</v>
      </c>
      <c r="P154" s="44">
        <f t="shared" si="133"/>
        <v>5184</v>
      </c>
    </row>
    <row r="155" spans="1:16" x14ac:dyDescent="0.25">
      <c r="A155" s="45">
        <v>124</v>
      </c>
      <c r="B155" s="17" t="s">
        <v>259</v>
      </c>
      <c r="C155" s="17" t="s">
        <v>255</v>
      </c>
      <c r="D155" s="64" t="s">
        <v>303</v>
      </c>
      <c r="E155" s="64" t="s">
        <v>304</v>
      </c>
      <c r="F155" s="19">
        <v>434.38</v>
      </c>
      <c r="G155" s="19"/>
      <c r="H155" s="19">
        <f t="shared" si="86"/>
        <v>434.38</v>
      </c>
      <c r="I155" s="20">
        <f t="shared" si="131"/>
        <v>32.578499999999998</v>
      </c>
      <c r="J155" s="20"/>
      <c r="K155" s="20"/>
      <c r="L155" s="20">
        <f t="shared" ref="L155:L185" si="135">+H155*0.0775</f>
        <v>33.664450000000002</v>
      </c>
      <c r="M155" s="15">
        <f t="shared" si="130"/>
        <v>66.242950000000008</v>
      </c>
      <c r="N155" s="145">
        <f t="shared" si="132"/>
        <v>500.62295</v>
      </c>
      <c r="O155" s="137">
        <f t="shared" si="93"/>
        <v>794.91540000000009</v>
      </c>
      <c r="P155" s="44">
        <f t="shared" si="133"/>
        <v>5212.5599999999995</v>
      </c>
    </row>
    <row r="156" spans="1:16" x14ac:dyDescent="0.25">
      <c r="A156" s="45">
        <v>125</v>
      </c>
      <c r="B156" s="17" t="s">
        <v>260</v>
      </c>
      <c r="C156" s="17" t="s">
        <v>255</v>
      </c>
      <c r="D156" s="64" t="s">
        <v>303</v>
      </c>
      <c r="E156" s="64" t="s">
        <v>304</v>
      </c>
      <c r="F156" s="19">
        <v>432</v>
      </c>
      <c r="G156" s="19"/>
      <c r="H156" s="19">
        <f t="shared" si="86"/>
        <v>432</v>
      </c>
      <c r="I156" s="20">
        <f t="shared" si="131"/>
        <v>32.4</v>
      </c>
      <c r="J156" s="20">
        <f t="shared" si="134"/>
        <v>33.479999999999997</v>
      </c>
      <c r="K156" s="20"/>
      <c r="L156" s="20"/>
      <c r="M156" s="15">
        <f t="shared" si="130"/>
        <v>65.88</v>
      </c>
      <c r="N156" s="145">
        <f t="shared" si="132"/>
        <v>497.88</v>
      </c>
      <c r="O156" s="137">
        <f t="shared" si="93"/>
        <v>790.56</v>
      </c>
      <c r="P156" s="44">
        <f t="shared" si="133"/>
        <v>5184</v>
      </c>
    </row>
    <row r="157" spans="1:16" x14ac:dyDescent="0.25">
      <c r="A157" s="45">
        <v>126</v>
      </c>
      <c r="B157" s="17" t="s">
        <v>261</v>
      </c>
      <c r="C157" s="17" t="s">
        <v>255</v>
      </c>
      <c r="D157" s="64" t="s">
        <v>303</v>
      </c>
      <c r="E157" s="64" t="s">
        <v>304</v>
      </c>
      <c r="F157" s="19">
        <v>432</v>
      </c>
      <c r="G157" s="19"/>
      <c r="H157" s="19">
        <f t="shared" si="86"/>
        <v>432</v>
      </c>
      <c r="I157" s="20">
        <f t="shared" si="131"/>
        <v>32.4</v>
      </c>
      <c r="J157" s="20"/>
      <c r="K157" s="20"/>
      <c r="L157" s="20">
        <f t="shared" si="135"/>
        <v>33.479999999999997</v>
      </c>
      <c r="M157" s="15">
        <f t="shared" si="130"/>
        <v>65.88</v>
      </c>
      <c r="N157" s="145">
        <f t="shared" si="132"/>
        <v>497.88</v>
      </c>
      <c r="O157" s="137">
        <f t="shared" si="93"/>
        <v>790.56</v>
      </c>
      <c r="P157" s="44">
        <f t="shared" si="133"/>
        <v>5184</v>
      </c>
    </row>
    <row r="158" spans="1:16" x14ac:dyDescent="0.25">
      <c r="A158" s="45">
        <v>127</v>
      </c>
      <c r="B158" s="17" t="s">
        <v>128</v>
      </c>
      <c r="C158" s="17" t="s">
        <v>357</v>
      </c>
      <c r="D158" s="64" t="s">
        <v>303</v>
      </c>
      <c r="E158" s="64" t="s">
        <v>304</v>
      </c>
      <c r="F158" s="19">
        <v>401.5</v>
      </c>
      <c r="G158" s="19"/>
      <c r="H158" s="19">
        <f t="shared" si="86"/>
        <v>401.5</v>
      </c>
      <c r="I158" s="20">
        <f t="shared" si="131"/>
        <v>30.112499999999997</v>
      </c>
      <c r="J158" s="20"/>
      <c r="K158" s="20"/>
      <c r="L158" s="20"/>
      <c r="M158" s="15">
        <f t="shared" si="130"/>
        <v>30.112499999999997</v>
      </c>
      <c r="N158" s="145">
        <f t="shared" si="132"/>
        <v>431.61250000000001</v>
      </c>
      <c r="O158" s="137">
        <f t="shared" si="93"/>
        <v>361.34999999999997</v>
      </c>
      <c r="P158" s="44">
        <f t="shared" si="133"/>
        <v>4818</v>
      </c>
    </row>
    <row r="159" spans="1:16" x14ac:dyDescent="0.25">
      <c r="A159" s="45">
        <v>128</v>
      </c>
      <c r="B159" s="17" t="s">
        <v>135</v>
      </c>
      <c r="C159" s="17" t="s">
        <v>358</v>
      </c>
      <c r="D159" s="64" t="s">
        <v>303</v>
      </c>
      <c r="E159" s="64" t="s">
        <v>304</v>
      </c>
      <c r="F159" s="19">
        <v>401.5</v>
      </c>
      <c r="G159" s="19"/>
      <c r="H159" s="19">
        <f t="shared" si="86"/>
        <v>401.5</v>
      </c>
      <c r="I159" s="20">
        <f t="shared" si="131"/>
        <v>30.112499999999997</v>
      </c>
      <c r="J159" s="20"/>
      <c r="K159" s="20"/>
      <c r="L159" s="20">
        <f t="shared" si="135"/>
        <v>31.116250000000001</v>
      </c>
      <c r="M159" s="15">
        <f t="shared" si="130"/>
        <v>61.228749999999998</v>
      </c>
      <c r="N159" s="145">
        <f t="shared" si="132"/>
        <v>462.72874999999999</v>
      </c>
      <c r="O159" s="137">
        <f t="shared" si="93"/>
        <v>734.745</v>
      </c>
      <c r="P159" s="44">
        <f t="shared" si="133"/>
        <v>4818</v>
      </c>
    </row>
    <row r="160" spans="1:16" x14ac:dyDescent="0.25">
      <c r="A160" s="45">
        <v>129</v>
      </c>
      <c r="B160" s="17" t="s">
        <v>264</v>
      </c>
      <c r="C160" s="17" t="s">
        <v>255</v>
      </c>
      <c r="D160" s="64" t="s">
        <v>303</v>
      </c>
      <c r="E160" s="64" t="s">
        <v>304</v>
      </c>
      <c r="F160" s="19">
        <v>432</v>
      </c>
      <c r="G160" s="19"/>
      <c r="H160" s="19">
        <f t="shared" si="86"/>
        <v>432</v>
      </c>
      <c r="I160" s="20">
        <f t="shared" si="131"/>
        <v>32.4</v>
      </c>
      <c r="J160" s="20"/>
      <c r="K160" s="20"/>
      <c r="L160" s="20">
        <f t="shared" si="135"/>
        <v>33.479999999999997</v>
      </c>
      <c r="M160" s="15">
        <f t="shared" si="130"/>
        <v>65.88</v>
      </c>
      <c r="N160" s="145">
        <f t="shared" si="132"/>
        <v>497.88</v>
      </c>
      <c r="O160" s="137">
        <f t="shared" si="93"/>
        <v>790.56</v>
      </c>
      <c r="P160" s="44">
        <f t="shared" si="133"/>
        <v>5184</v>
      </c>
    </row>
    <row r="161" spans="1:16" x14ac:dyDescent="0.25">
      <c r="A161" s="45">
        <v>130</v>
      </c>
      <c r="B161" s="17" t="s">
        <v>359</v>
      </c>
      <c r="C161" s="17" t="s">
        <v>255</v>
      </c>
      <c r="D161" s="64" t="s">
        <v>303</v>
      </c>
      <c r="E161" s="64" t="s">
        <v>304</v>
      </c>
      <c r="F161" s="19">
        <v>448.2</v>
      </c>
      <c r="G161" s="19"/>
      <c r="H161" s="19">
        <f t="shared" si="86"/>
        <v>448.2</v>
      </c>
      <c r="I161" s="20">
        <f t="shared" si="131"/>
        <v>33.614999999999995</v>
      </c>
      <c r="J161" s="20">
        <f t="shared" si="134"/>
        <v>34.735500000000002</v>
      </c>
      <c r="K161" s="20"/>
      <c r="L161" s="20"/>
      <c r="M161" s="15">
        <f t="shared" si="130"/>
        <v>68.350499999999997</v>
      </c>
      <c r="N161" s="145">
        <f t="shared" si="132"/>
        <v>516.55049999999994</v>
      </c>
      <c r="O161" s="137">
        <f t="shared" si="93"/>
        <v>820.2059999999999</v>
      </c>
      <c r="P161" s="44">
        <f t="shared" si="133"/>
        <v>5378.4</v>
      </c>
    </row>
    <row r="162" spans="1:16" x14ac:dyDescent="0.25">
      <c r="A162" s="45">
        <v>131</v>
      </c>
      <c r="B162" s="17" t="s">
        <v>471</v>
      </c>
      <c r="C162" s="17" t="s">
        <v>255</v>
      </c>
      <c r="D162" s="64" t="s">
        <v>303</v>
      </c>
      <c r="E162" s="64" t="s">
        <v>304</v>
      </c>
      <c r="F162" s="19">
        <v>401.5</v>
      </c>
      <c r="G162" s="19"/>
      <c r="H162" s="19">
        <f t="shared" si="86"/>
        <v>401.5</v>
      </c>
      <c r="I162" s="20">
        <f t="shared" si="131"/>
        <v>30.112499999999997</v>
      </c>
      <c r="J162" s="20">
        <f t="shared" si="134"/>
        <v>31.116250000000001</v>
      </c>
      <c r="K162" s="20"/>
      <c r="L162" s="20"/>
      <c r="M162" s="15">
        <f t="shared" si="130"/>
        <v>61.228749999999998</v>
      </c>
      <c r="N162" s="145">
        <f t="shared" si="132"/>
        <v>462.72874999999999</v>
      </c>
      <c r="O162" s="137">
        <f t="shared" si="93"/>
        <v>734.745</v>
      </c>
      <c r="P162" s="44">
        <f t="shared" si="133"/>
        <v>4818</v>
      </c>
    </row>
    <row r="163" spans="1:16" x14ac:dyDescent="0.25">
      <c r="A163" s="45">
        <v>132</v>
      </c>
      <c r="B163" s="17" t="s">
        <v>267</v>
      </c>
      <c r="C163" s="17" t="s">
        <v>255</v>
      </c>
      <c r="D163" s="64" t="s">
        <v>303</v>
      </c>
      <c r="E163" s="64" t="s">
        <v>304</v>
      </c>
      <c r="F163" s="19">
        <v>432</v>
      </c>
      <c r="G163" s="19"/>
      <c r="H163" s="19">
        <f t="shared" si="86"/>
        <v>432</v>
      </c>
      <c r="I163" s="20">
        <f t="shared" si="131"/>
        <v>32.4</v>
      </c>
      <c r="J163" s="20"/>
      <c r="K163" s="20"/>
      <c r="L163" s="20">
        <f t="shared" si="135"/>
        <v>33.479999999999997</v>
      </c>
      <c r="M163" s="15">
        <f t="shared" si="130"/>
        <v>65.88</v>
      </c>
      <c r="N163" s="145">
        <f t="shared" si="132"/>
        <v>497.88</v>
      </c>
      <c r="O163" s="137">
        <f t="shared" si="93"/>
        <v>790.56</v>
      </c>
      <c r="P163" s="44">
        <f t="shared" si="133"/>
        <v>5184</v>
      </c>
    </row>
    <row r="164" spans="1:16" x14ac:dyDescent="0.25">
      <c r="A164" s="45">
        <v>133</v>
      </c>
      <c r="B164" s="17" t="s">
        <v>139</v>
      </c>
      <c r="C164" s="17" t="s">
        <v>255</v>
      </c>
      <c r="D164" s="64" t="s">
        <v>303</v>
      </c>
      <c r="E164" s="64" t="s">
        <v>304</v>
      </c>
      <c r="F164" s="19">
        <v>401.5</v>
      </c>
      <c r="G164" s="19"/>
      <c r="H164" s="19">
        <f t="shared" si="86"/>
        <v>401.5</v>
      </c>
      <c r="I164" s="20">
        <f t="shared" si="131"/>
        <v>30.112499999999997</v>
      </c>
      <c r="J164" s="20"/>
      <c r="K164" s="20"/>
      <c r="L164" s="20">
        <f t="shared" si="135"/>
        <v>31.116250000000001</v>
      </c>
      <c r="M164" s="15">
        <f t="shared" si="130"/>
        <v>61.228749999999998</v>
      </c>
      <c r="N164" s="145">
        <f t="shared" si="132"/>
        <v>462.72874999999999</v>
      </c>
      <c r="O164" s="137">
        <f t="shared" si="93"/>
        <v>734.745</v>
      </c>
      <c r="P164" s="44">
        <f t="shared" si="133"/>
        <v>4818</v>
      </c>
    </row>
    <row r="165" spans="1:16" x14ac:dyDescent="0.25">
      <c r="A165" s="45">
        <v>134</v>
      </c>
      <c r="B165" s="17" t="s">
        <v>392</v>
      </c>
      <c r="C165" s="17" t="s">
        <v>373</v>
      </c>
      <c r="D165" s="64" t="s">
        <v>303</v>
      </c>
      <c r="E165" s="64" t="s">
        <v>304</v>
      </c>
      <c r="F165" s="19">
        <v>401.5</v>
      </c>
      <c r="G165" s="19"/>
      <c r="H165" s="19">
        <f t="shared" si="86"/>
        <v>401.5</v>
      </c>
      <c r="I165" s="20">
        <f t="shared" si="131"/>
        <v>30.112499999999997</v>
      </c>
      <c r="J165" s="20"/>
      <c r="K165" s="20">
        <v>19.8</v>
      </c>
      <c r="L165" s="20"/>
      <c r="M165" s="15">
        <f t="shared" si="130"/>
        <v>49.912499999999994</v>
      </c>
      <c r="N165" s="145">
        <f t="shared" si="132"/>
        <v>451.41250000000002</v>
      </c>
      <c r="O165" s="137">
        <f t="shared" si="93"/>
        <v>598.94999999999993</v>
      </c>
      <c r="P165" s="44">
        <f t="shared" si="133"/>
        <v>4818</v>
      </c>
    </row>
    <row r="166" spans="1:16" x14ac:dyDescent="0.25">
      <c r="A166" s="45">
        <v>135</v>
      </c>
      <c r="B166" s="17" t="s">
        <v>124</v>
      </c>
      <c r="C166" s="17" t="s">
        <v>440</v>
      </c>
      <c r="D166" s="64" t="s">
        <v>303</v>
      </c>
      <c r="E166" s="64" t="s">
        <v>304</v>
      </c>
      <c r="F166" s="19">
        <v>423.5</v>
      </c>
      <c r="G166" s="19"/>
      <c r="H166" s="19">
        <f t="shared" si="86"/>
        <v>423.5</v>
      </c>
      <c r="I166" s="20">
        <f t="shared" ref="I166" si="136">+H166*0.075</f>
        <v>31.762499999999999</v>
      </c>
      <c r="J166" s="20"/>
      <c r="K166" s="20"/>
      <c r="L166" s="20">
        <f t="shared" si="135"/>
        <v>32.821249999999999</v>
      </c>
      <c r="M166" s="15">
        <f t="shared" ref="M166" si="137">SUM(I166:L166)</f>
        <v>64.583749999999995</v>
      </c>
      <c r="N166" s="145">
        <f t="shared" ref="N166" si="138">+H166+M166</f>
        <v>488.08375000000001</v>
      </c>
      <c r="O166" s="137">
        <f t="shared" ref="O166" si="139">+M166*12</f>
        <v>775.00499999999988</v>
      </c>
      <c r="P166" s="44">
        <f t="shared" si="133"/>
        <v>5082</v>
      </c>
    </row>
    <row r="167" spans="1:16" x14ac:dyDescent="0.25">
      <c r="A167" s="45">
        <v>136</v>
      </c>
      <c r="B167" s="17" t="s">
        <v>270</v>
      </c>
      <c r="C167" s="17" t="s">
        <v>255</v>
      </c>
      <c r="D167" s="64" t="s">
        <v>303</v>
      </c>
      <c r="E167" s="64" t="s">
        <v>304</v>
      </c>
      <c r="F167" s="19">
        <v>432</v>
      </c>
      <c r="G167" s="19"/>
      <c r="H167" s="19">
        <f t="shared" si="86"/>
        <v>432</v>
      </c>
      <c r="I167" s="20">
        <f t="shared" si="131"/>
        <v>32.4</v>
      </c>
      <c r="J167" s="20">
        <f t="shared" si="134"/>
        <v>33.479999999999997</v>
      </c>
      <c r="K167" s="20"/>
      <c r="L167" s="20"/>
      <c r="M167" s="15">
        <f t="shared" si="130"/>
        <v>65.88</v>
      </c>
      <c r="N167" s="145">
        <f t="shared" si="132"/>
        <v>497.88</v>
      </c>
      <c r="O167" s="137">
        <f t="shared" si="93"/>
        <v>790.56</v>
      </c>
      <c r="P167" s="44">
        <f t="shared" si="133"/>
        <v>5184</v>
      </c>
    </row>
    <row r="168" spans="1:16" x14ac:dyDescent="0.25">
      <c r="A168" s="45">
        <v>137</v>
      </c>
      <c r="B168" s="17" t="s">
        <v>271</v>
      </c>
      <c r="C168" s="17" t="s">
        <v>255</v>
      </c>
      <c r="D168" s="64" t="s">
        <v>303</v>
      </c>
      <c r="E168" s="64" t="s">
        <v>304</v>
      </c>
      <c r="F168" s="19">
        <v>432</v>
      </c>
      <c r="G168" s="19"/>
      <c r="H168" s="19">
        <f t="shared" si="86"/>
        <v>432</v>
      </c>
      <c r="I168" s="20">
        <f t="shared" si="131"/>
        <v>32.4</v>
      </c>
      <c r="J168" s="20">
        <f t="shared" si="134"/>
        <v>33.479999999999997</v>
      </c>
      <c r="K168" s="20"/>
      <c r="L168" s="20"/>
      <c r="M168" s="15">
        <f t="shared" si="130"/>
        <v>65.88</v>
      </c>
      <c r="N168" s="145">
        <f t="shared" si="132"/>
        <v>497.88</v>
      </c>
      <c r="O168" s="137">
        <f t="shared" si="93"/>
        <v>790.56</v>
      </c>
      <c r="P168" s="44">
        <f t="shared" si="133"/>
        <v>5184</v>
      </c>
    </row>
    <row r="169" spans="1:16" x14ac:dyDescent="0.25">
      <c r="A169" s="45">
        <v>138</v>
      </c>
      <c r="B169" s="17" t="s">
        <v>272</v>
      </c>
      <c r="C169" s="17" t="s">
        <v>255</v>
      </c>
      <c r="D169" s="64" t="s">
        <v>303</v>
      </c>
      <c r="E169" s="64" t="s">
        <v>304</v>
      </c>
      <c r="F169" s="19">
        <v>432</v>
      </c>
      <c r="G169" s="19"/>
      <c r="H169" s="19">
        <f t="shared" si="86"/>
        <v>432</v>
      </c>
      <c r="I169" s="20">
        <f t="shared" si="131"/>
        <v>32.4</v>
      </c>
      <c r="J169" s="20"/>
      <c r="K169" s="20"/>
      <c r="L169" s="20">
        <f t="shared" si="135"/>
        <v>33.479999999999997</v>
      </c>
      <c r="M169" s="15">
        <f t="shared" si="130"/>
        <v>65.88</v>
      </c>
      <c r="N169" s="145">
        <f t="shared" si="132"/>
        <v>497.88</v>
      </c>
      <c r="O169" s="137">
        <f t="shared" si="93"/>
        <v>790.56</v>
      </c>
      <c r="P169" s="44">
        <f t="shared" si="133"/>
        <v>5184</v>
      </c>
    </row>
    <row r="170" spans="1:16" x14ac:dyDescent="0.25">
      <c r="A170" s="45">
        <v>139</v>
      </c>
      <c r="B170" s="17" t="s">
        <v>399</v>
      </c>
      <c r="C170" s="17" t="s">
        <v>360</v>
      </c>
      <c r="D170" s="64" t="s">
        <v>303</v>
      </c>
      <c r="E170" s="64" t="s">
        <v>304</v>
      </c>
      <c r="F170" s="19">
        <v>401.5</v>
      </c>
      <c r="G170" s="19"/>
      <c r="H170" s="19">
        <f t="shared" si="86"/>
        <v>401.5</v>
      </c>
      <c r="I170" s="20">
        <f t="shared" si="131"/>
        <v>30.112499999999997</v>
      </c>
      <c r="J170" s="20"/>
      <c r="K170" s="20"/>
      <c r="L170" s="20">
        <f t="shared" si="135"/>
        <v>31.116250000000001</v>
      </c>
      <c r="M170" s="15">
        <f t="shared" si="130"/>
        <v>61.228749999999998</v>
      </c>
      <c r="N170" s="145">
        <f t="shared" si="132"/>
        <v>462.72874999999999</v>
      </c>
      <c r="O170" s="137">
        <f t="shared" si="93"/>
        <v>734.745</v>
      </c>
      <c r="P170" s="44">
        <f t="shared" si="133"/>
        <v>4818</v>
      </c>
    </row>
    <row r="171" spans="1:16" x14ac:dyDescent="0.25">
      <c r="A171" s="45">
        <v>140</v>
      </c>
      <c r="B171" s="17" t="s">
        <v>274</v>
      </c>
      <c r="C171" s="17" t="s">
        <v>255</v>
      </c>
      <c r="D171" s="64" t="s">
        <v>303</v>
      </c>
      <c r="E171" s="64" t="s">
        <v>304</v>
      </c>
      <c r="F171" s="19">
        <v>432</v>
      </c>
      <c r="G171" s="19"/>
      <c r="H171" s="19">
        <f t="shared" si="86"/>
        <v>432</v>
      </c>
      <c r="I171" s="20">
        <f t="shared" si="131"/>
        <v>32.4</v>
      </c>
      <c r="J171" s="20">
        <f t="shared" si="134"/>
        <v>33.479999999999997</v>
      </c>
      <c r="K171" s="20"/>
      <c r="L171" s="20"/>
      <c r="M171" s="15">
        <f t="shared" si="130"/>
        <v>65.88</v>
      </c>
      <c r="N171" s="145">
        <f t="shared" si="132"/>
        <v>497.88</v>
      </c>
      <c r="O171" s="137">
        <f t="shared" si="93"/>
        <v>790.56</v>
      </c>
      <c r="P171" s="44">
        <f t="shared" si="133"/>
        <v>5184</v>
      </c>
    </row>
    <row r="172" spans="1:16" x14ac:dyDescent="0.25">
      <c r="A172" s="45">
        <v>141</v>
      </c>
      <c r="B172" s="17" t="s">
        <v>145</v>
      </c>
      <c r="C172" s="17" t="s">
        <v>255</v>
      </c>
      <c r="D172" s="64" t="s">
        <v>303</v>
      </c>
      <c r="E172" s="64" t="s">
        <v>304</v>
      </c>
      <c r="F172" s="19">
        <v>432</v>
      </c>
      <c r="G172" s="19"/>
      <c r="H172" s="19">
        <f t="shared" si="86"/>
        <v>432</v>
      </c>
      <c r="I172" s="20">
        <f t="shared" ref="I172:I180" si="140">+H172*0.075</f>
        <v>32.4</v>
      </c>
      <c r="J172" s="20"/>
      <c r="K172" s="20"/>
      <c r="L172" s="20"/>
      <c r="M172" s="15">
        <f t="shared" ref="M172:M184" si="141">SUM(I172:L172)</f>
        <v>32.4</v>
      </c>
      <c r="N172" s="145">
        <f t="shared" ref="N172:N184" si="142">+H172+M172</f>
        <v>464.4</v>
      </c>
      <c r="O172" s="137">
        <f t="shared" ref="O172:O184" si="143">+M172*12</f>
        <v>388.79999999999995</v>
      </c>
      <c r="P172" s="44">
        <f t="shared" si="133"/>
        <v>5184</v>
      </c>
    </row>
    <row r="173" spans="1:16" x14ac:dyDescent="0.25">
      <c r="A173" s="45">
        <v>142</v>
      </c>
      <c r="B173" s="17" t="s">
        <v>202</v>
      </c>
      <c r="C173" s="17" t="s">
        <v>255</v>
      </c>
      <c r="D173" s="64" t="s">
        <v>303</v>
      </c>
      <c r="E173" s="64" t="s">
        <v>304</v>
      </c>
      <c r="F173" s="19">
        <v>401.5</v>
      </c>
      <c r="G173" s="19"/>
      <c r="H173" s="19">
        <f t="shared" si="86"/>
        <v>401.5</v>
      </c>
      <c r="I173" s="20">
        <f t="shared" si="140"/>
        <v>30.112499999999997</v>
      </c>
      <c r="J173" s="20"/>
      <c r="K173" s="20"/>
      <c r="L173" s="20">
        <f t="shared" si="135"/>
        <v>31.116250000000001</v>
      </c>
      <c r="M173" s="15">
        <f t="shared" si="141"/>
        <v>61.228749999999998</v>
      </c>
      <c r="N173" s="145">
        <f t="shared" si="142"/>
        <v>462.72874999999999</v>
      </c>
      <c r="O173" s="137">
        <f t="shared" si="143"/>
        <v>734.745</v>
      </c>
      <c r="P173" s="44">
        <f t="shared" si="133"/>
        <v>4818</v>
      </c>
    </row>
    <row r="174" spans="1:16" x14ac:dyDescent="0.25">
      <c r="A174" s="45">
        <v>143</v>
      </c>
      <c r="B174" s="17" t="s">
        <v>276</v>
      </c>
      <c r="C174" s="17" t="s">
        <v>255</v>
      </c>
      <c r="D174" s="64" t="s">
        <v>303</v>
      </c>
      <c r="E174" s="64" t="s">
        <v>304</v>
      </c>
      <c r="F174" s="19">
        <v>401.5</v>
      </c>
      <c r="G174" s="19"/>
      <c r="H174" s="19">
        <f t="shared" si="86"/>
        <v>401.5</v>
      </c>
      <c r="I174" s="20">
        <f t="shared" si="140"/>
        <v>30.112499999999997</v>
      </c>
      <c r="J174" s="20"/>
      <c r="K174" s="20"/>
      <c r="L174" s="20">
        <f t="shared" si="135"/>
        <v>31.116250000000001</v>
      </c>
      <c r="M174" s="15">
        <f t="shared" si="141"/>
        <v>61.228749999999998</v>
      </c>
      <c r="N174" s="145">
        <f t="shared" si="142"/>
        <v>462.72874999999999</v>
      </c>
      <c r="O174" s="137">
        <f t="shared" si="143"/>
        <v>734.745</v>
      </c>
      <c r="P174" s="44">
        <f t="shared" si="133"/>
        <v>4818</v>
      </c>
    </row>
    <row r="175" spans="1:16" x14ac:dyDescent="0.25">
      <c r="A175" s="45">
        <v>144</v>
      </c>
      <c r="B175" s="17" t="s">
        <v>415</v>
      </c>
      <c r="C175" s="17" t="s">
        <v>255</v>
      </c>
      <c r="D175" s="194" t="s">
        <v>416</v>
      </c>
      <c r="E175" s="64">
        <v>202</v>
      </c>
      <c r="F175" s="19">
        <v>401.5</v>
      </c>
      <c r="G175" s="19"/>
      <c r="H175" s="19">
        <f t="shared" si="86"/>
        <v>401.5</v>
      </c>
      <c r="I175" s="20">
        <f t="shared" si="140"/>
        <v>30.112499999999997</v>
      </c>
      <c r="J175" s="20"/>
      <c r="K175" s="20"/>
      <c r="L175" s="20">
        <f t="shared" si="135"/>
        <v>31.116250000000001</v>
      </c>
      <c r="M175" s="15">
        <f t="shared" si="141"/>
        <v>61.228749999999998</v>
      </c>
      <c r="N175" s="145">
        <f t="shared" si="142"/>
        <v>462.72874999999999</v>
      </c>
      <c r="O175" s="137">
        <f t="shared" si="143"/>
        <v>734.745</v>
      </c>
      <c r="P175" s="44">
        <f t="shared" si="133"/>
        <v>4818</v>
      </c>
    </row>
    <row r="176" spans="1:16" x14ac:dyDescent="0.25">
      <c r="A176" s="198">
        <v>145</v>
      </c>
      <c r="B176" s="17" t="s">
        <v>472</v>
      </c>
      <c r="C176" s="17" t="s">
        <v>255</v>
      </c>
      <c r="D176" s="194" t="s">
        <v>416</v>
      </c>
      <c r="E176" s="64">
        <v>202</v>
      </c>
      <c r="F176" s="199">
        <v>335.5</v>
      </c>
      <c r="G176" s="19"/>
      <c r="H176" s="19">
        <f t="shared" ref="H176" si="144">SUM(F176+G176)</f>
        <v>335.5</v>
      </c>
      <c r="I176" s="20">
        <f t="shared" ref="I176" si="145">+H176*0.075</f>
        <v>25.162499999999998</v>
      </c>
      <c r="J176" s="20"/>
      <c r="K176" s="20">
        <v>19.8</v>
      </c>
      <c r="L176" s="20"/>
      <c r="M176" s="15">
        <f t="shared" ref="M176" si="146">SUM(I176:L176)</f>
        <v>44.962499999999999</v>
      </c>
      <c r="N176" s="145">
        <f t="shared" ref="N176" si="147">+H176+M176</f>
        <v>380.46249999999998</v>
      </c>
      <c r="O176" s="137">
        <f t="shared" ref="O176" si="148">+M176*12</f>
        <v>539.54999999999995</v>
      </c>
      <c r="P176" s="44">
        <f t="shared" ref="P176" si="149">+H176*12</f>
        <v>4026</v>
      </c>
    </row>
    <row r="177" spans="1:16" x14ac:dyDescent="0.25">
      <c r="A177" s="198">
        <v>146</v>
      </c>
      <c r="B177" s="17" t="s">
        <v>473</v>
      </c>
      <c r="C177" s="17" t="s">
        <v>255</v>
      </c>
      <c r="D177" s="194" t="s">
        <v>416</v>
      </c>
      <c r="E177" s="64">
        <v>202</v>
      </c>
      <c r="F177" s="199">
        <v>335.5</v>
      </c>
      <c r="G177" s="19"/>
      <c r="H177" s="19">
        <f t="shared" ref="H177:H178" si="150">SUM(F177+G177)</f>
        <v>335.5</v>
      </c>
      <c r="I177" s="20">
        <f t="shared" ref="I177:I178" si="151">+H177*0.075</f>
        <v>25.162499999999998</v>
      </c>
      <c r="J177" s="20">
        <f t="shared" ref="J177" si="152">+H177*0.0775</f>
        <v>26.001249999999999</v>
      </c>
      <c r="K177" s="20"/>
      <c r="L177" s="20"/>
      <c r="M177" s="15">
        <f t="shared" ref="M177:M178" si="153">SUM(I177:L177)</f>
        <v>51.163749999999993</v>
      </c>
      <c r="N177" s="145">
        <f t="shared" ref="N177:N178" si="154">+H177+M177</f>
        <v>386.66374999999999</v>
      </c>
      <c r="O177" s="137">
        <f t="shared" ref="O177:O178" si="155">+M177*12</f>
        <v>613.96499999999992</v>
      </c>
      <c r="P177" s="44">
        <f t="shared" ref="P177:P178" si="156">+H177*12</f>
        <v>4026</v>
      </c>
    </row>
    <row r="178" spans="1:16" x14ac:dyDescent="0.25">
      <c r="A178" s="198">
        <v>147</v>
      </c>
      <c r="B178" s="17" t="s">
        <v>474</v>
      </c>
      <c r="C178" s="17" t="s">
        <v>255</v>
      </c>
      <c r="D178" s="194" t="s">
        <v>416</v>
      </c>
      <c r="E178" s="64">
        <v>202</v>
      </c>
      <c r="F178" s="199">
        <v>335.5</v>
      </c>
      <c r="G178" s="19"/>
      <c r="H178" s="19">
        <f t="shared" si="150"/>
        <v>335.5</v>
      </c>
      <c r="I178" s="20">
        <f t="shared" si="151"/>
        <v>25.162499999999998</v>
      </c>
      <c r="J178" s="20"/>
      <c r="K178" s="20"/>
      <c r="L178" s="20">
        <f t="shared" ref="L178" si="157">+H178*0.0775</f>
        <v>26.001249999999999</v>
      </c>
      <c r="M178" s="15">
        <f t="shared" si="153"/>
        <v>51.163749999999993</v>
      </c>
      <c r="N178" s="145">
        <f t="shared" si="154"/>
        <v>386.66374999999999</v>
      </c>
      <c r="O178" s="137">
        <f t="shared" si="155"/>
        <v>613.96499999999992</v>
      </c>
      <c r="P178" s="44">
        <f t="shared" si="156"/>
        <v>4026</v>
      </c>
    </row>
    <row r="179" spans="1:16" x14ac:dyDescent="0.25">
      <c r="A179" s="198">
        <v>148</v>
      </c>
      <c r="B179" s="17" t="s">
        <v>475</v>
      </c>
      <c r="C179" s="17" t="s">
        <v>255</v>
      </c>
      <c r="D179" s="194" t="s">
        <v>416</v>
      </c>
      <c r="E179" s="64">
        <v>202</v>
      </c>
      <c r="F179" s="199">
        <v>335.5</v>
      </c>
      <c r="G179" s="19"/>
      <c r="H179" s="19">
        <f t="shared" si="86"/>
        <v>335.5</v>
      </c>
      <c r="I179" s="20">
        <f t="shared" si="140"/>
        <v>25.162499999999998</v>
      </c>
      <c r="J179" s="20"/>
      <c r="K179" s="20">
        <v>19.8</v>
      </c>
      <c r="L179" s="20"/>
      <c r="M179" s="15">
        <f t="shared" si="141"/>
        <v>44.962499999999999</v>
      </c>
      <c r="N179" s="145">
        <f t="shared" si="142"/>
        <v>380.46249999999998</v>
      </c>
      <c r="O179" s="137">
        <f t="shared" si="143"/>
        <v>539.54999999999995</v>
      </c>
      <c r="P179" s="44">
        <f t="shared" si="133"/>
        <v>4026</v>
      </c>
    </row>
    <row r="180" spans="1:16" x14ac:dyDescent="0.25">
      <c r="A180" s="45">
        <v>149</v>
      </c>
      <c r="B180" s="17" t="s">
        <v>393</v>
      </c>
      <c r="C180" s="17" t="s">
        <v>255</v>
      </c>
      <c r="D180" s="64" t="s">
        <v>303</v>
      </c>
      <c r="E180" s="64" t="s">
        <v>304</v>
      </c>
      <c r="F180" s="19">
        <v>426.6</v>
      </c>
      <c r="G180" s="19"/>
      <c r="H180" s="19">
        <f t="shared" si="86"/>
        <v>426.6</v>
      </c>
      <c r="I180" s="20">
        <f t="shared" si="140"/>
        <v>31.995000000000001</v>
      </c>
      <c r="J180" s="20"/>
      <c r="K180" s="20"/>
      <c r="L180" s="20">
        <f t="shared" si="135"/>
        <v>33.061500000000002</v>
      </c>
      <c r="M180" s="15">
        <f t="shared" si="141"/>
        <v>65.0565</v>
      </c>
      <c r="N180" s="145">
        <f t="shared" si="142"/>
        <v>491.65650000000005</v>
      </c>
      <c r="O180" s="137">
        <f t="shared" si="143"/>
        <v>780.678</v>
      </c>
      <c r="P180" s="44">
        <f t="shared" si="133"/>
        <v>5119.2000000000007</v>
      </c>
    </row>
    <row r="181" spans="1:16" x14ac:dyDescent="0.25">
      <c r="A181" s="45">
        <v>150</v>
      </c>
      <c r="B181" s="17" t="s">
        <v>345</v>
      </c>
      <c r="C181" s="17" t="s">
        <v>255</v>
      </c>
      <c r="D181" s="64" t="s">
        <v>303</v>
      </c>
      <c r="E181" s="64" t="s">
        <v>304</v>
      </c>
      <c r="F181" s="19">
        <v>426.6</v>
      </c>
      <c r="G181" s="19"/>
      <c r="H181" s="19">
        <f t="shared" ref="H181:H184" si="158">SUM(F181+G181)</f>
        <v>426.6</v>
      </c>
      <c r="I181" s="20">
        <f t="shared" ref="I181:I184" si="159">+H181*0.075</f>
        <v>31.995000000000001</v>
      </c>
      <c r="J181" s="20"/>
      <c r="K181" s="20"/>
      <c r="L181" s="20">
        <f t="shared" ref="L181:L184" si="160">+H181*0.0775</f>
        <v>33.061500000000002</v>
      </c>
      <c r="M181" s="15">
        <f t="shared" si="141"/>
        <v>65.0565</v>
      </c>
      <c r="N181" s="145">
        <f t="shared" si="142"/>
        <v>491.65650000000005</v>
      </c>
      <c r="O181" s="137">
        <f t="shared" si="143"/>
        <v>780.678</v>
      </c>
      <c r="P181" s="44">
        <f t="shared" si="133"/>
        <v>5119.2000000000007</v>
      </c>
    </row>
    <row r="182" spans="1:16" x14ac:dyDescent="0.25">
      <c r="A182" s="45">
        <v>151</v>
      </c>
      <c r="B182" s="17" t="s">
        <v>441</v>
      </c>
      <c r="C182" s="17" t="s">
        <v>255</v>
      </c>
      <c r="D182" s="64" t="s">
        <v>303</v>
      </c>
      <c r="E182" s="64" t="s">
        <v>304</v>
      </c>
      <c r="F182" s="19">
        <v>401.5</v>
      </c>
      <c r="G182" s="19"/>
      <c r="H182" s="19">
        <f t="shared" si="158"/>
        <v>401.5</v>
      </c>
      <c r="I182" s="20">
        <f t="shared" si="159"/>
        <v>30.112499999999997</v>
      </c>
      <c r="J182" s="20"/>
      <c r="K182" s="20"/>
      <c r="L182" s="20">
        <f t="shared" si="160"/>
        <v>31.116250000000001</v>
      </c>
      <c r="M182" s="15">
        <f t="shared" si="141"/>
        <v>61.228749999999998</v>
      </c>
      <c r="N182" s="145">
        <f t="shared" si="142"/>
        <v>462.72874999999999</v>
      </c>
      <c r="O182" s="137">
        <f t="shared" si="143"/>
        <v>734.745</v>
      </c>
      <c r="P182" s="44">
        <f t="shared" si="133"/>
        <v>4818</v>
      </c>
    </row>
    <row r="183" spans="1:16" x14ac:dyDescent="0.25">
      <c r="A183" s="45">
        <v>152</v>
      </c>
      <c r="B183" s="17" t="s">
        <v>442</v>
      </c>
      <c r="C183" s="17" t="s">
        <v>255</v>
      </c>
      <c r="D183" s="64" t="s">
        <v>303</v>
      </c>
      <c r="E183" s="64" t="s">
        <v>304</v>
      </c>
      <c r="F183" s="19">
        <v>335</v>
      </c>
      <c r="G183" s="19"/>
      <c r="H183" s="19">
        <f t="shared" si="158"/>
        <v>335</v>
      </c>
      <c r="I183" s="20">
        <f t="shared" si="159"/>
        <v>25.125</v>
      </c>
      <c r="J183" s="20"/>
      <c r="K183" s="20"/>
      <c r="L183" s="20">
        <f t="shared" si="160"/>
        <v>25.962499999999999</v>
      </c>
      <c r="M183" s="15">
        <f t="shared" si="141"/>
        <v>51.087499999999999</v>
      </c>
      <c r="N183" s="145">
        <f t="shared" si="142"/>
        <v>386.08749999999998</v>
      </c>
      <c r="O183" s="137">
        <f t="shared" si="143"/>
        <v>613.04999999999995</v>
      </c>
      <c r="P183" s="44">
        <f t="shared" si="133"/>
        <v>4020</v>
      </c>
    </row>
    <row r="184" spans="1:16" x14ac:dyDescent="0.25">
      <c r="A184" s="45">
        <v>153</v>
      </c>
      <c r="B184" s="17" t="s">
        <v>443</v>
      </c>
      <c r="C184" s="17" t="s">
        <v>255</v>
      </c>
      <c r="D184" s="64" t="s">
        <v>303</v>
      </c>
      <c r="E184" s="64" t="s">
        <v>304</v>
      </c>
      <c r="F184" s="19">
        <v>448.2</v>
      </c>
      <c r="G184" s="19"/>
      <c r="H184" s="19">
        <f t="shared" si="158"/>
        <v>448.2</v>
      </c>
      <c r="I184" s="20">
        <f t="shared" si="159"/>
        <v>33.614999999999995</v>
      </c>
      <c r="J184" s="20"/>
      <c r="K184" s="20"/>
      <c r="L184" s="20">
        <f t="shared" si="160"/>
        <v>34.735500000000002</v>
      </c>
      <c r="M184" s="15">
        <f t="shared" si="141"/>
        <v>68.350499999999997</v>
      </c>
      <c r="N184" s="145">
        <f t="shared" si="142"/>
        <v>516.55049999999994</v>
      </c>
      <c r="O184" s="137">
        <f t="shared" si="143"/>
        <v>820.2059999999999</v>
      </c>
      <c r="P184" s="44">
        <f t="shared" si="133"/>
        <v>5378.4</v>
      </c>
    </row>
    <row r="185" spans="1:16" x14ac:dyDescent="0.25">
      <c r="A185" s="45">
        <v>154</v>
      </c>
      <c r="B185" s="17" t="s">
        <v>256</v>
      </c>
      <c r="C185" s="17" t="s">
        <v>255</v>
      </c>
      <c r="D185" s="64" t="s">
        <v>303</v>
      </c>
      <c r="E185" s="64" t="s">
        <v>304</v>
      </c>
      <c r="F185" s="19">
        <v>598.9</v>
      </c>
      <c r="G185" s="19"/>
      <c r="H185" s="19">
        <f t="shared" si="86"/>
        <v>598.9</v>
      </c>
      <c r="I185" s="20">
        <f t="shared" si="131"/>
        <v>44.917499999999997</v>
      </c>
      <c r="J185" s="20"/>
      <c r="K185" s="20"/>
      <c r="L185" s="20">
        <f t="shared" si="135"/>
        <v>46.414749999999998</v>
      </c>
      <c r="M185" s="15">
        <f t="shared" si="130"/>
        <v>91.332249999999988</v>
      </c>
      <c r="N185" s="145">
        <f t="shared" si="132"/>
        <v>690.23225000000002</v>
      </c>
      <c r="O185" s="137">
        <f t="shared" si="93"/>
        <v>1095.9869999999999</v>
      </c>
      <c r="P185" s="44">
        <f t="shared" si="133"/>
        <v>7186.7999999999993</v>
      </c>
    </row>
    <row r="186" spans="1:16" x14ac:dyDescent="0.25">
      <c r="A186" s="45"/>
      <c r="B186" s="14" t="s">
        <v>362</v>
      </c>
      <c r="C186" s="17"/>
      <c r="D186" s="64"/>
      <c r="E186" s="64"/>
      <c r="F186" s="19"/>
      <c r="G186" s="19"/>
      <c r="H186" s="19"/>
      <c r="I186" s="20"/>
      <c r="J186" s="20"/>
      <c r="K186" s="20"/>
      <c r="L186" s="20"/>
      <c r="M186" s="15"/>
      <c r="N186" s="145"/>
      <c r="O186" s="137"/>
      <c r="P186" s="44"/>
    </row>
    <row r="187" spans="1:16" x14ac:dyDescent="0.25">
      <c r="A187" s="198">
        <v>155</v>
      </c>
      <c r="B187" s="17" t="s">
        <v>476</v>
      </c>
      <c r="C187" s="17" t="s">
        <v>445</v>
      </c>
      <c r="D187" s="64" t="s">
        <v>303</v>
      </c>
      <c r="E187" s="64" t="s">
        <v>304</v>
      </c>
      <c r="F187" s="199">
        <v>335.5</v>
      </c>
      <c r="G187" s="19"/>
      <c r="H187" s="19">
        <f t="shared" ref="H187:H190" si="161">SUM(F187+G187)</f>
        <v>335.5</v>
      </c>
      <c r="I187" s="20">
        <f t="shared" ref="I187:I191" si="162">+H187*0.075</f>
        <v>25.162499999999998</v>
      </c>
      <c r="J187" s="20">
        <v>23.25</v>
      </c>
      <c r="K187" s="20"/>
      <c r="L187" s="20"/>
      <c r="M187" s="15">
        <f t="shared" ref="M187:M191" si="163">SUM(I187:L187)</f>
        <v>48.412499999999994</v>
      </c>
      <c r="N187" s="145">
        <f t="shared" ref="N187:N191" si="164">+H187+M187</f>
        <v>383.91250000000002</v>
      </c>
      <c r="O187" s="137">
        <f t="shared" ref="O187:O191" si="165">+M187*12</f>
        <v>580.94999999999993</v>
      </c>
      <c r="P187" s="44">
        <f t="shared" ref="P187:P191" si="166">+H187*12</f>
        <v>4026</v>
      </c>
    </row>
    <row r="188" spans="1:16" x14ac:dyDescent="0.25">
      <c r="A188" s="45">
        <v>156</v>
      </c>
      <c r="B188" s="17" t="s">
        <v>446</v>
      </c>
      <c r="C188" s="17" t="s">
        <v>447</v>
      </c>
      <c r="D188" s="64" t="s">
        <v>303</v>
      </c>
      <c r="E188" s="64" t="s">
        <v>304</v>
      </c>
      <c r="F188" s="19">
        <v>368.5</v>
      </c>
      <c r="G188" s="19"/>
      <c r="H188" s="19">
        <f t="shared" si="161"/>
        <v>368.5</v>
      </c>
      <c r="I188" s="20">
        <f t="shared" si="162"/>
        <v>27.637499999999999</v>
      </c>
      <c r="J188" s="20">
        <v>23.25</v>
      </c>
      <c r="K188" s="20"/>
      <c r="L188" s="20"/>
      <c r="M188" s="15">
        <f t="shared" si="163"/>
        <v>50.887500000000003</v>
      </c>
      <c r="N188" s="145">
        <f t="shared" si="164"/>
        <v>419.38749999999999</v>
      </c>
      <c r="O188" s="137">
        <f t="shared" si="165"/>
        <v>610.65000000000009</v>
      </c>
      <c r="P188" s="44">
        <f t="shared" si="166"/>
        <v>4422</v>
      </c>
    </row>
    <row r="189" spans="1:16" x14ac:dyDescent="0.25">
      <c r="A189" s="45">
        <v>157</v>
      </c>
      <c r="B189" s="17" t="s">
        <v>448</v>
      </c>
      <c r="C189" s="17" t="s">
        <v>363</v>
      </c>
      <c r="D189" s="64" t="s">
        <v>303</v>
      </c>
      <c r="E189" s="64" t="s">
        <v>304</v>
      </c>
      <c r="F189" s="19">
        <v>469.8</v>
      </c>
      <c r="G189" s="19"/>
      <c r="H189" s="19">
        <f t="shared" si="161"/>
        <v>469.8</v>
      </c>
      <c r="I189" s="20">
        <f t="shared" si="162"/>
        <v>35.234999999999999</v>
      </c>
      <c r="J189" s="20">
        <v>31</v>
      </c>
      <c r="K189" s="20"/>
      <c r="L189" s="20"/>
      <c r="M189" s="15">
        <f t="shared" si="163"/>
        <v>66.234999999999999</v>
      </c>
      <c r="N189" s="145">
        <f t="shared" si="164"/>
        <v>536.03499999999997</v>
      </c>
      <c r="O189" s="137">
        <f t="shared" si="165"/>
        <v>794.81999999999994</v>
      </c>
      <c r="P189" s="44">
        <f t="shared" si="166"/>
        <v>5637.6</v>
      </c>
    </row>
    <row r="190" spans="1:16" x14ac:dyDescent="0.25">
      <c r="A190" s="45">
        <v>158</v>
      </c>
      <c r="B190" s="17" t="s">
        <v>449</v>
      </c>
      <c r="C190" s="17" t="s">
        <v>363</v>
      </c>
      <c r="D190" s="64" t="s">
        <v>303</v>
      </c>
      <c r="E190" s="64" t="s">
        <v>304</v>
      </c>
      <c r="F190" s="19">
        <v>469.8</v>
      </c>
      <c r="G190" s="19"/>
      <c r="H190" s="19">
        <f t="shared" si="161"/>
        <v>469.8</v>
      </c>
      <c r="I190" s="20">
        <f t="shared" si="162"/>
        <v>35.234999999999999</v>
      </c>
      <c r="J190" s="20">
        <v>31</v>
      </c>
      <c r="K190" s="20"/>
      <c r="L190" s="20"/>
      <c r="M190" s="15">
        <f t="shared" si="163"/>
        <v>66.234999999999999</v>
      </c>
      <c r="N190" s="145">
        <f t="shared" si="164"/>
        <v>536.03499999999997</v>
      </c>
      <c r="O190" s="137">
        <f t="shared" si="165"/>
        <v>794.81999999999994</v>
      </c>
      <c r="P190" s="44">
        <f t="shared" si="166"/>
        <v>5637.6</v>
      </c>
    </row>
    <row r="191" spans="1:16" x14ac:dyDescent="0.25">
      <c r="A191" s="43">
        <v>159</v>
      </c>
      <c r="B191" s="24" t="s">
        <v>450</v>
      </c>
      <c r="C191" s="17" t="s">
        <v>363</v>
      </c>
      <c r="D191" s="64" t="s">
        <v>303</v>
      </c>
      <c r="E191" s="64" t="s">
        <v>304</v>
      </c>
      <c r="F191" s="189">
        <v>469.8</v>
      </c>
      <c r="G191" s="19"/>
      <c r="H191" s="189">
        <f>SUM(F191+G191)</f>
        <v>469.8</v>
      </c>
      <c r="I191" s="20">
        <f t="shared" si="162"/>
        <v>35.234999999999999</v>
      </c>
      <c r="J191" s="20">
        <v>31</v>
      </c>
      <c r="K191" s="20"/>
      <c r="L191" s="20"/>
      <c r="M191" s="15">
        <f t="shared" si="163"/>
        <v>66.234999999999999</v>
      </c>
      <c r="N191" s="145">
        <f t="shared" si="164"/>
        <v>536.03499999999997</v>
      </c>
      <c r="O191" s="137">
        <f t="shared" si="165"/>
        <v>794.81999999999994</v>
      </c>
      <c r="P191" s="44">
        <f t="shared" si="166"/>
        <v>5637.6</v>
      </c>
    </row>
    <row r="192" spans="1:16" x14ac:dyDescent="0.25">
      <c r="A192" s="45">
        <v>160</v>
      </c>
      <c r="B192" s="64" t="s">
        <v>420</v>
      </c>
      <c r="C192" s="17" t="s">
        <v>361</v>
      </c>
      <c r="D192" s="64" t="s">
        <v>303</v>
      </c>
      <c r="E192" s="64" t="s">
        <v>304</v>
      </c>
      <c r="F192" s="189">
        <v>469.8</v>
      </c>
      <c r="G192" s="19"/>
      <c r="H192" s="19">
        <f t="shared" ref="H192" si="167">SUM(F192+G192)</f>
        <v>469.8</v>
      </c>
      <c r="I192" s="20">
        <f t="shared" ref="I192" si="168">+H192*0.075</f>
        <v>35.234999999999999</v>
      </c>
      <c r="J192" s="20"/>
      <c r="K192" s="20"/>
      <c r="L192" s="20">
        <f>+H192*0.0775</f>
        <v>36.409500000000001</v>
      </c>
      <c r="M192" s="15">
        <f>SUM(I192:L192)</f>
        <v>71.644499999999994</v>
      </c>
      <c r="N192" s="145">
        <f t="shared" si="132"/>
        <v>541.44450000000006</v>
      </c>
      <c r="O192" s="137">
        <f t="shared" si="93"/>
        <v>859.73399999999992</v>
      </c>
      <c r="P192" s="44">
        <f t="shared" si="133"/>
        <v>5637.6</v>
      </c>
    </row>
    <row r="193" spans="1:16" x14ac:dyDescent="0.25">
      <c r="A193" s="43">
        <v>161</v>
      </c>
      <c r="B193" s="17" t="s">
        <v>451</v>
      </c>
      <c r="C193" s="17" t="s">
        <v>452</v>
      </c>
      <c r="D193" s="64" t="s">
        <v>303</v>
      </c>
      <c r="E193" s="64" t="s">
        <v>304</v>
      </c>
      <c r="F193" s="189">
        <v>385</v>
      </c>
      <c r="G193" s="19"/>
      <c r="H193" s="19">
        <f t="shared" ref="H193" si="169">SUM(F193+G193)</f>
        <v>385</v>
      </c>
      <c r="I193" s="20">
        <f t="shared" ref="I193" si="170">+H193*0.075</f>
        <v>28.875</v>
      </c>
      <c r="J193" s="20">
        <v>27.13</v>
      </c>
      <c r="K193" s="20"/>
      <c r="L193" s="20">
        <f t="shared" ref="L193:L195" si="171">+H193*0.0775</f>
        <v>29.837499999999999</v>
      </c>
      <c r="M193" s="15">
        <f t="shared" ref="M193:M195" si="172">SUM(I193:L193)</f>
        <v>85.842500000000001</v>
      </c>
      <c r="N193" s="145">
        <f t="shared" si="132"/>
        <v>470.84249999999997</v>
      </c>
      <c r="O193" s="137">
        <f t="shared" si="93"/>
        <v>1030.1100000000001</v>
      </c>
      <c r="P193" s="44">
        <f t="shared" si="133"/>
        <v>4620</v>
      </c>
    </row>
    <row r="194" spans="1:16" x14ac:dyDescent="0.25">
      <c r="A194" s="43"/>
      <c r="B194" s="23" t="s">
        <v>453</v>
      </c>
      <c r="C194" s="17"/>
      <c r="D194" s="64"/>
      <c r="E194" s="64"/>
      <c r="F194" s="19"/>
      <c r="G194" s="19"/>
      <c r="H194" s="19"/>
      <c r="I194" s="20"/>
      <c r="J194" s="20"/>
      <c r="K194" s="20"/>
      <c r="L194" s="20"/>
      <c r="M194" s="15"/>
      <c r="N194" s="145"/>
      <c r="O194" s="137"/>
      <c r="P194" s="44"/>
    </row>
    <row r="195" spans="1:16" x14ac:dyDescent="0.25">
      <c r="A195" s="43">
        <v>162</v>
      </c>
      <c r="B195" s="64" t="s">
        <v>454</v>
      </c>
      <c r="C195" s="17" t="s">
        <v>452</v>
      </c>
      <c r="D195" s="64" t="s">
        <v>303</v>
      </c>
      <c r="E195" s="64" t="s">
        <v>304</v>
      </c>
      <c r="F195" s="189">
        <v>423.5</v>
      </c>
      <c r="G195" s="19"/>
      <c r="H195" s="19">
        <f t="shared" ref="H195" si="173">SUM(F195+G195)</f>
        <v>423.5</v>
      </c>
      <c r="I195" s="20">
        <f t="shared" ref="I195" si="174">+H195*0.075</f>
        <v>31.762499999999999</v>
      </c>
      <c r="J195" s="20"/>
      <c r="K195" s="20"/>
      <c r="L195" s="20">
        <f t="shared" si="171"/>
        <v>32.821249999999999</v>
      </c>
      <c r="M195" s="15">
        <f t="shared" si="172"/>
        <v>64.583749999999995</v>
      </c>
      <c r="N195" s="145">
        <f t="shared" si="132"/>
        <v>488.08375000000001</v>
      </c>
      <c r="O195" s="137">
        <f t="shared" si="93"/>
        <v>775.00499999999988</v>
      </c>
      <c r="P195" s="44">
        <f t="shared" si="133"/>
        <v>5082</v>
      </c>
    </row>
    <row r="196" spans="1:16" ht="15.75" x14ac:dyDescent="0.25">
      <c r="A196" s="43"/>
      <c r="B196" s="14" t="s">
        <v>78</v>
      </c>
      <c r="C196" s="17"/>
      <c r="D196" s="2"/>
      <c r="E196" s="2"/>
      <c r="F196" s="19"/>
      <c r="G196" s="19"/>
      <c r="H196" s="19"/>
      <c r="I196" s="20"/>
      <c r="J196" s="20"/>
      <c r="K196" s="20"/>
      <c r="L196" s="20"/>
      <c r="M196" s="15"/>
      <c r="N196" s="145"/>
      <c r="O196" s="137"/>
      <c r="P196" s="44"/>
    </row>
    <row r="197" spans="1:16" x14ac:dyDescent="0.25">
      <c r="A197" s="45">
        <v>163</v>
      </c>
      <c r="B197" s="17" t="s">
        <v>278</v>
      </c>
      <c r="C197" s="17" t="s">
        <v>4</v>
      </c>
      <c r="D197" s="64" t="s">
        <v>303</v>
      </c>
      <c r="E197" s="64" t="s">
        <v>304</v>
      </c>
      <c r="F197" s="19">
        <v>401.5</v>
      </c>
      <c r="G197" s="19"/>
      <c r="H197" s="19">
        <f t="shared" ref="H197:H198" si="175">SUM(F197+G197)</f>
        <v>401.5</v>
      </c>
      <c r="I197" s="20">
        <f t="shared" ref="I197:I198" si="176">+H197*0.075</f>
        <v>30.112499999999997</v>
      </c>
      <c r="J197" s="20">
        <v>40.5</v>
      </c>
      <c r="K197" s="20"/>
      <c r="L197" s="20"/>
      <c r="M197" s="15">
        <f>SUM(I197:L197)</f>
        <v>70.612499999999997</v>
      </c>
      <c r="N197" s="145">
        <f t="shared" si="132"/>
        <v>472.11250000000001</v>
      </c>
      <c r="O197" s="137">
        <f t="shared" si="93"/>
        <v>847.34999999999991</v>
      </c>
      <c r="P197" s="44">
        <f t="shared" si="133"/>
        <v>4818</v>
      </c>
    </row>
    <row r="198" spans="1:16" ht="15.75" thickBot="1" x14ac:dyDescent="0.3">
      <c r="A198" s="192">
        <v>164</v>
      </c>
      <c r="B198" s="17" t="s">
        <v>400</v>
      </c>
      <c r="C198" s="17" t="s">
        <v>361</v>
      </c>
      <c r="D198" s="64" t="s">
        <v>303</v>
      </c>
      <c r="E198" s="64" t="s">
        <v>304</v>
      </c>
      <c r="F198" s="19">
        <v>502.2</v>
      </c>
      <c r="G198" s="19"/>
      <c r="H198" s="19">
        <f t="shared" si="175"/>
        <v>502.2</v>
      </c>
      <c r="I198" s="20">
        <f t="shared" si="176"/>
        <v>37.664999999999999</v>
      </c>
      <c r="J198" s="20"/>
      <c r="K198" s="20"/>
      <c r="L198" s="20">
        <f t="shared" ref="L198" si="177">+H198*0.0675</f>
        <v>33.898499999999999</v>
      </c>
      <c r="M198" s="15">
        <f>SUM(I198:L198)</f>
        <v>71.563500000000005</v>
      </c>
      <c r="N198" s="145">
        <f t="shared" ref="N198" si="178">+H198+M198</f>
        <v>573.76350000000002</v>
      </c>
      <c r="O198" s="137">
        <f t="shared" ref="O198" si="179">+M198*12</f>
        <v>858.76200000000006</v>
      </c>
      <c r="P198" s="44">
        <f t="shared" ref="P198" si="180">+H198*12</f>
        <v>6026.4</v>
      </c>
    </row>
    <row r="199" spans="1:16" ht="16.5" thickBot="1" x14ac:dyDescent="0.3">
      <c r="A199" s="88"/>
      <c r="B199" s="204" t="s">
        <v>309</v>
      </c>
      <c r="C199" s="205"/>
      <c r="D199" s="85"/>
      <c r="E199" s="85"/>
      <c r="F199" s="74">
        <f t="shared" ref="F199:P199" si="181">SUM(F45:F198)</f>
        <v>56896.27</v>
      </c>
      <c r="G199" s="74">
        <f t="shared" si="181"/>
        <v>0</v>
      </c>
      <c r="H199" s="74">
        <f t="shared" si="181"/>
        <v>56861.27</v>
      </c>
      <c r="I199" s="74">
        <f t="shared" si="181"/>
        <v>4264.5952500000012</v>
      </c>
      <c r="J199" s="74">
        <f t="shared" si="181"/>
        <v>1463.2965000000004</v>
      </c>
      <c r="K199" s="74">
        <f t="shared" si="181"/>
        <v>100.5</v>
      </c>
      <c r="L199" s="74">
        <f t="shared" si="181"/>
        <v>2531.6126749999999</v>
      </c>
      <c r="M199" s="74">
        <f t="shared" si="181"/>
        <v>8360.0044249999992</v>
      </c>
      <c r="N199" s="74">
        <f t="shared" si="181"/>
        <v>65221.274425000011</v>
      </c>
      <c r="O199" s="138">
        <f t="shared" si="181"/>
        <v>100320.05309999998</v>
      </c>
      <c r="P199" s="76">
        <f t="shared" si="181"/>
        <v>682335.24</v>
      </c>
    </row>
    <row r="200" spans="1:16" ht="16.5" thickBot="1" x14ac:dyDescent="0.3">
      <c r="A200" s="108"/>
      <c r="B200" s="109"/>
      <c r="C200" s="110" t="s">
        <v>289</v>
      </c>
      <c r="D200" s="98"/>
      <c r="E200" s="98"/>
      <c r="F200" s="105">
        <f t="shared" ref="F200:P200" si="182">+F15+F36+F43+F199</f>
        <v>69313.17</v>
      </c>
      <c r="G200" s="105">
        <f t="shared" si="182"/>
        <v>0</v>
      </c>
      <c r="H200" s="105">
        <f t="shared" si="182"/>
        <v>69278.17</v>
      </c>
      <c r="I200" s="105">
        <f t="shared" si="182"/>
        <v>5195.8627500000011</v>
      </c>
      <c r="J200" s="105">
        <f t="shared" si="182"/>
        <v>1835.3197500000003</v>
      </c>
      <c r="K200" s="105">
        <f t="shared" si="182"/>
        <v>100.5</v>
      </c>
      <c r="L200" s="105">
        <f t="shared" si="182"/>
        <v>3199.430175</v>
      </c>
      <c r="M200" s="105">
        <f t="shared" si="182"/>
        <v>10186.176674999999</v>
      </c>
      <c r="N200" s="148">
        <f t="shared" si="182"/>
        <v>78513.946675000014</v>
      </c>
      <c r="O200" s="153">
        <f t="shared" si="182"/>
        <v>122234.12009999997</v>
      </c>
      <c r="P200" s="154">
        <f t="shared" si="182"/>
        <v>825959.64</v>
      </c>
    </row>
    <row r="201" spans="1:16" ht="16.5" thickBot="1" x14ac:dyDescent="0.3">
      <c r="A201" s="35"/>
      <c r="B201" s="36"/>
      <c r="C201" s="37"/>
      <c r="D201" s="1"/>
      <c r="E201" s="1"/>
      <c r="F201" s="106"/>
      <c r="G201" s="106"/>
      <c r="H201" s="106"/>
      <c r="I201" s="106"/>
      <c r="J201" s="106"/>
      <c r="K201" s="106"/>
      <c r="L201" s="106"/>
      <c r="M201" s="155"/>
      <c r="N201" s="31"/>
      <c r="O201" s="125"/>
      <c r="P201" s="125"/>
    </row>
    <row r="202" spans="1:16" ht="15.75" x14ac:dyDescent="0.25">
      <c r="A202" s="151"/>
      <c r="B202" s="34"/>
      <c r="C202" s="116"/>
      <c r="D202" s="117" t="s">
        <v>302</v>
      </c>
      <c r="E202" s="117" t="s">
        <v>303</v>
      </c>
      <c r="F202" s="117" t="s">
        <v>307</v>
      </c>
      <c r="G202" s="117"/>
      <c r="H202" s="117"/>
      <c r="I202" s="117" t="s">
        <v>304</v>
      </c>
      <c r="J202" s="118" t="s">
        <v>0</v>
      </c>
      <c r="K202" s="5"/>
      <c r="L202" s="5"/>
      <c r="M202" s="5"/>
      <c r="N202" s="5"/>
    </row>
    <row r="203" spans="1:16" ht="15.75" x14ac:dyDescent="0.25">
      <c r="A203" s="151"/>
      <c r="B203" s="34"/>
      <c r="C203" s="119" t="s">
        <v>312</v>
      </c>
      <c r="D203" s="115">
        <f>(I15+K15)*12</f>
        <v>3400.2000000000003</v>
      </c>
      <c r="E203" s="115">
        <f>(I36+K36)*12</f>
        <v>6213.7799999999988</v>
      </c>
      <c r="F203" s="33">
        <f>(I43+K43)*12</f>
        <v>1561.23</v>
      </c>
      <c r="G203" s="33"/>
      <c r="H203" s="33"/>
      <c r="I203" s="33">
        <f>(I199+K199)*12</f>
        <v>52381.143000000011</v>
      </c>
      <c r="J203" s="44">
        <f>SUM(D203:I203)</f>
        <v>63556.35300000001</v>
      </c>
      <c r="K203" s="5"/>
      <c r="L203" s="5"/>
      <c r="M203" s="5"/>
      <c r="N203" s="5"/>
    </row>
    <row r="204" spans="1:16" ht="16.5" thickBot="1" x14ac:dyDescent="0.3">
      <c r="A204" s="151"/>
      <c r="B204" s="34"/>
      <c r="C204" s="119" t="s">
        <v>296</v>
      </c>
      <c r="D204" s="115">
        <f>+H15*1%*12</f>
        <v>453.36</v>
      </c>
      <c r="E204" s="115">
        <f>+H36*1%*12</f>
        <v>828.50400000000002</v>
      </c>
      <c r="F204" s="33">
        <f>+H43*1%*12</f>
        <v>208.16400000000002</v>
      </c>
      <c r="G204" s="33"/>
      <c r="H204" s="33"/>
      <c r="I204" s="33">
        <f>+H199*1%*12</f>
        <v>6823.3523999999998</v>
      </c>
      <c r="J204" s="70">
        <f>SUM(D204:I204)</f>
        <v>8313.3804</v>
      </c>
      <c r="K204" s="5"/>
      <c r="L204" s="5"/>
      <c r="M204" s="5"/>
      <c r="N204" s="5"/>
    </row>
    <row r="205" spans="1:16" ht="16.5" thickBot="1" x14ac:dyDescent="0.3">
      <c r="A205" s="151"/>
      <c r="B205" s="25"/>
      <c r="C205" s="141" t="s">
        <v>314</v>
      </c>
      <c r="D205" s="143">
        <f>SUM(D203:D204)</f>
        <v>3853.5600000000004</v>
      </c>
      <c r="E205" s="143">
        <f t="shared" ref="E205:I205" si="183">SUM(E203:E204)</f>
        <v>7042.2839999999987</v>
      </c>
      <c r="F205" s="143">
        <f t="shared" si="183"/>
        <v>1769.394</v>
      </c>
      <c r="G205" s="143"/>
      <c r="H205" s="143"/>
      <c r="I205" s="143">
        <f t="shared" si="183"/>
        <v>59204.495400000014</v>
      </c>
      <c r="J205" s="104">
        <f>SUM(D205:I205)</f>
        <v>71869.733400000012</v>
      </c>
      <c r="K205" s="5"/>
      <c r="L205" s="5"/>
      <c r="M205" s="5"/>
      <c r="N205" s="5"/>
    </row>
    <row r="206" spans="1:16" ht="15.75" thickBot="1" x14ac:dyDescent="0.3">
      <c r="A206" s="93"/>
      <c r="B206" s="34"/>
      <c r="C206" s="120" t="s">
        <v>313</v>
      </c>
      <c r="D206" s="114">
        <f>(J15+L15)*12</f>
        <v>4070.5169999999998</v>
      </c>
      <c r="E206" s="114">
        <f>(J36+L36)*12</f>
        <v>6794.3009999999995</v>
      </c>
      <c r="F206" s="32">
        <f>(J43+L43)*12</f>
        <v>1613.2710000000002</v>
      </c>
      <c r="G206" s="32"/>
      <c r="H206" s="32"/>
      <c r="I206" s="32">
        <f>(J199+L199)*12</f>
        <v>47938.910100000001</v>
      </c>
      <c r="J206" s="140">
        <f>SUM(D206:I206)</f>
        <v>60416.999100000001</v>
      </c>
    </row>
    <row r="207" spans="1:16" ht="15.75" thickBot="1" x14ac:dyDescent="0.3">
      <c r="A207" s="93"/>
      <c r="B207" s="34"/>
      <c r="C207" s="34"/>
      <c r="J207" s="121">
        <f>+J205+J206</f>
        <v>132286.73250000001</v>
      </c>
    </row>
    <row r="208" spans="1:16" x14ac:dyDescent="0.25">
      <c r="A208" s="93"/>
      <c r="B208" s="34"/>
      <c r="C208" s="34"/>
    </row>
    <row r="209" spans="1:3" x14ac:dyDescent="0.25">
      <c r="A209" s="93"/>
      <c r="B209" s="34"/>
      <c r="C209" s="34"/>
    </row>
  </sheetData>
  <mergeCells count="8">
    <mergeCell ref="B43:C43"/>
    <mergeCell ref="B199:C199"/>
    <mergeCell ref="A1:P1"/>
    <mergeCell ref="A2:P2"/>
    <mergeCell ref="I3:L3"/>
    <mergeCell ref="O3:P3"/>
    <mergeCell ref="B15:C15"/>
    <mergeCell ref="B36:C36"/>
  </mergeCells>
  <phoneticPr fontId="23" type="noConversion"/>
  <pageMargins left="0.71" right="0.39370078740157483" top="0.74803149606299213" bottom="0.86" header="0.31496062992125984" footer="0.31496062992125984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5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JEFES</vt:lpstr>
      <vt:lpstr>EMPLEADOS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Menendez Asociados</dc:creator>
  <cp:lastModifiedBy>Rocio</cp:lastModifiedBy>
  <cp:lastPrinted>2020-11-27T16:33:00Z</cp:lastPrinted>
  <dcterms:created xsi:type="dcterms:W3CDTF">2014-10-03T17:47:00Z</dcterms:created>
  <dcterms:modified xsi:type="dcterms:W3CDTF">2021-03-08T16:17:18Z</dcterms:modified>
</cp:coreProperties>
</file>