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1700"/>
  </bookViews>
  <sheets>
    <sheet name="Hoja1" sheetId="1" r:id="rId1"/>
  </sheets>
  <definedNames>
    <definedName name="_xlnm.Print_Area" localSheetId="0">Hoja1!$A$1:$X$403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91" i="1" l="1"/>
  <c r="O390" i="1"/>
  <c r="O389" i="1"/>
  <c r="O385" i="1"/>
  <c r="O386" i="1"/>
  <c r="O384" i="1"/>
  <c r="O380" i="1"/>
  <c r="O381" i="1"/>
  <c r="O379" i="1"/>
  <c r="O376" i="1"/>
  <c r="O373" i="1"/>
  <c r="O347" i="1"/>
  <c r="O348" i="1"/>
  <c r="O349" i="1"/>
  <c r="O350" i="1"/>
  <c r="O351" i="1"/>
  <c r="O352" i="1"/>
  <c r="O353" i="1"/>
  <c r="O354" i="1"/>
  <c r="O355" i="1"/>
  <c r="O346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275" i="1"/>
  <c r="O272" i="1"/>
  <c r="O269" i="1"/>
  <c r="O262" i="1"/>
  <c r="O263" i="1"/>
  <c r="O264" i="1"/>
  <c r="O265" i="1"/>
  <c r="O266" i="1"/>
  <c r="O261" i="1"/>
  <c r="O258" i="1"/>
  <c r="O255" i="1"/>
  <c r="O248" i="1"/>
  <c r="O247" i="1"/>
  <c r="O48" i="1"/>
  <c r="O49" i="1"/>
  <c r="O50" i="1"/>
  <c r="O51" i="1"/>
  <c r="O47" i="1"/>
  <c r="O39" i="1"/>
  <c r="O40" i="1"/>
  <c r="O41" i="1"/>
  <c r="O42" i="1"/>
  <c r="O43" i="1"/>
  <c r="O38" i="1"/>
  <c r="O33" i="1"/>
  <c r="O34" i="1"/>
  <c r="O35" i="1"/>
  <c r="O32" i="1"/>
  <c r="O21" i="1"/>
  <c r="O22" i="1"/>
  <c r="O23" i="1"/>
  <c r="O24" i="1"/>
  <c r="O25" i="1"/>
  <c r="O26" i="1"/>
  <c r="O27" i="1"/>
  <c r="O28" i="1"/>
  <c r="O29" i="1"/>
  <c r="O20" i="1"/>
  <c r="T402" i="1"/>
  <c r="U392" i="1" l="1"/>
  <c r="Q392" i="1"/>
  <c r="O392" i="1"/>
  <c r="M392" i="1"/>
  <c r="U391" i="1"/>
  <c r="V391" i="1" s="1"/>
  <c r="Q391" i="1"/>
  <c r="R391" i="1" s="1"/>
  <c r="N391" i="1"/>
  <c r="O374" i="1"/>
  <c r="U356" i="1"/>
  <c r="V356" i="1"/>
  <c r="Q356" i="1"/>
  <c r="R356" i="1"/>
  <c r="O356" i="1"/>
  <c r="P356" i="1" s="1"/>
  <c r="N356" i="1"/>
  <c r="M356" i="1"/>
  <c r="U355" i="1"/>
  <c r="V355" i="1" s="1"/>
  <c r="Q355" i="1"/>
  <c r="N355" i="1"/>
  <c r="V354" i="1"/>
  <c r="U354" i="1"/>
  <c r="R354" i="1"/>
  <c r="Q354" i="1"/>
  <c r="P354" i="1"/>
  <c r="N354" i="1"/>
  <c r="U353" i="1"/>
  <c r="V353" i="1" s="1"/>
  <c r="Q353" i="1"/>
  <c r="R353" i="1" s="1"/>
  <c r="P353" i="1"/>
  <c r="N353" i="1"/>
  <c r="U352" i="1"/>
  <c r="V352" i="1" s="1"/>
  <c r="Q352" i="1"/>
  <c r="N352" i="1"/>
  <c r="U351" i="1"/>
  <c r="V351" i="1" s="1"/>
  <c r="Q351" i="1"/>
  <c r="N351" i="1"/>
  <c r="V350" i="1"/>
  <c r="U350" i="1"/>
  <c r="R350" i="1"/>
  <c r="Q350" i="1"/>
  <c r="P350" i="1"/>
  <c r="N350" i="1"/>
  <c r="U349" i="1"/>
  <c r="V349" i="1" s="1"/>
  <c r="Q349" i="1"/>
  <c r="R349" i="1" s="1"/>
  <c r="P349" i="1"/>
  <c r="N349" i="1"/>
  <c r="U348" i="1"/>
  <c r="V348" i="1" s="1"/>
  <c r="Q348" i="1"/>
  <c r="N348" i="1"/>
  <c r="U347" i="1"/>
  <c r="V347" i="1" s="1"/>
  <c r="Q347" i="1"/>
  <c r="N347" i="1"/>
  <c r="V346" i="1"/>
  <c r="U346" i="1"/>
  <c r="R346" i="1"/>
  <c r="Q346" i="1"/>
  <c r="P346" i="1"/>
  <c r="N346" i="1"/>
  <c r="P269" i="1"/>
  <c r="P270" i="1" s="1"/>
  <c r="U52" i="1"/>
  <c r="V52" i="1"/>
  <c r="Q52" i="1"/>
  <c r="R52" i="1"/>
  <c r="O52" i="1"/>
  <c r="P52" i="1" s="1"/>
  <c r="N52" i="1"/>
  <c r="M52" i="1"/>
  <c r="V51" i="1"/>
  <c r="U51" i="1"/>
  <c r="R51" i="1"/>
  <c r="Q51" i="1"/>
  <c r="P51" i="1"/>
  <c r="N51" i="1"/>
  <c r="V50" i="1"/>
  <c r="U50" i="1"/>
  <c r="R50" i="1"/>
  <c r="Q50" i="1"/>
  <c r="P50" i="1"/>
  <c r="S50" i="1"/>
  <c r="T50" i="1" s="1"/>
  <c r="N50" i="1"/>
  <c r="V49" i="1"/>
  <c r="U49" i="1"/>
  <c r="S49" i="1"/>
  <c r="T49" i="1" s="1"/>
  <c r="R49" i="1"/>
  <c r="Q49" i="1"/>
  <c r="P49" i="1"/>
  <c r="N49" i="1"/>
  <c r="V48" i="1"/>
  <c r="U48" i="1"/>
  <c r="R48" i="1"/>
  <c r="Q48" i="1"/>
  <c r="P48" i="1"/>
  <c r="N48" i="1"/>
  <c r="V47" i="1"/>
  <c r="U47" i="1"/>
  <c r="R47" i="1"/>
  <c r="Q47" i="1"/>
  <c r="P47" i="1"/>
  <c r="N47" i="1"/>
  <c r="U403" i="1"/>
  <c r="Q403" i="1"/>
  <c r="M403" i="1"/>
  <c r="V402" i="1"/>
  <c r="V403" i="1" s="1"/>
  <c r="U402" i="1"/>
  <c r="R402" i="1"/>
  <c r="R403" i="1" s="1"/>
  <c r="Q402" i="1"/>
  <c r="O402" i="1"/>
  <c r="O403" i="1" s="1"/>
  <c r="N402" i="1"/>
  <c r="N403" i="1" s="1"/>
  <c r="V392" i="1"/>
  <c r="N392" i="1"/>
  <c r="V390" i="1"/>
  <c r="U390" i="1"/>
  <c r="Q390" i="1"/>
  <c r="N390" i="1"/>
  <c r="V389" i="1"/>
  <c r="U389" i="1"/>
  <c r="R389" i="1"/>
  <c r="Q389" i="1"/>
  <c r="P389" i="1"/>
  <c r="N389" i="1"/>
  <c r="M387" i="1"/>
  <c r="U386" i="1"/>
  <c r="N386" i="1"/>
  <c r="V385" i="1"/>
  <c r="U385" i="1"/>
  <c r="R385" i="1"/>
  <c r="Q385" i="1"/>
  <c r="P385" i="1"/>
  <c r="S385" i="1"/>
  <c r="T385" i="1" s="1"/>
  <c r="N385" i="1"/>
  <c r="U384" i="1"/>
  <c r="V384" i="1" s="1"/>
  <c r="N384" i="1"/>
  <c r="M382" i="1"/>
  <c r="U381" i="1"/>
  <c r="Q381" i="1" s="1"/>
  <c r="N381" i="1"/>
  <c r="U380" i="1"/>
  <c r="V380" i="1" s="1"/>
  <c r="N380" i="1"/>
  <c r="U379" i="1"/>
  <c r="V379" i="1" s="1"/>
  <c r="N379" i="1"/>
  <c r="N382" i="1" s="1"/>
  <c r="N377" i="1"/>
  <c r="M377" i="1"/>
  <c r="U376" i="1"/>
  <c r="Q376" i="1"/>
  <c r="N376" i="1"/>
  <c r="U374" i="1"/>
  <c r="Q374" i="1"/>
  <c r="M374" i="1"/>
  <c r="V373" i="1"/>
  <c r="V374" i="1" s="1"/>
  <c r="U373" i="1"/>
  <c r="R373" i="1"/>
  <c r="R374" i="1" s="1"/>
  <c r="Q373" i="1"/>
  <c r="N373" i="1"/>
  <c r="N374" i="1" s="1"/>
  <c r="M371" i="1"/>
  <c r="U370" i="1"/>
  <c r="V370" i="1" s="1"/>
  <c r="Q370" i="1"/>
  <c r="N370" i="1"/>
  <c r="U369" i="1"/>
  <c r="V369" i="1" s="1"/>
  <c r="Q369" i="1"/>
  <c r="O369" i="1" s="1"/>
  <c r="N369" i="1"/>
  <c r="U368" i="1"/>
  <c r="U371" i="1" s="1"/>
  <c r="N368" i="1"/>
  <c r="U366" i="1"/>
  <c r="Q366" i="1"/>
  <c r="N366" i="1"/>
  <c r="M366" i="1"/>
  <c r="V365" i="1"/>
  <c r="V366" i="1" s="1"/>
  <c r="U365" i="1"/>
  <c r="R365" i="1"/>
  <c r="R366" i="1" s="1"/>
  <c r="Q365" i="1"/>
  <c r="P365" i="1"/>
  <c r="P366" i="1" s="1"/>
  <c r="O365" i="1"/>
  <c r="O366" i="1" s="1"/>
  <c r="N365" i="1"/>
  <c r="M344" i="1"/>
  <c r="U343" i="1"/>
  <c r="N343" i="1"/>
  <c r="U342" i="1"/>
  <c r="Q342" i="1" s="1"/>
  <c r="N342" i="1"/>
  <c r="U341" i="1"/>
  <c r="V341" i="1" s="1"/>
  <c r="N341" i="1"/>
  <c r="U340" i="1"/>
  <c r="V340" i="1" s="1"/>
  <c r="N340" i="1"/>
  <c r="U339" i="1"/>
  <c r="Q339" i="1" s="1"/>
  <c r="N339" i="1"/>
  <c r="U338" i="1"/>
  <c r="Q338" i="1" s="1"/>
  <c r="R338" i="1" s="1"/>
  <c r="N338" i="1"/>
  <c r="U337" i="1"/>
  <c r="N337" i="1"/>
  <c r="U336" i="1"/>
  <c r="V336" i="1" s="1"/>
  <c r="N336" i="1"/>
  <c r="U335" i="1"/>
  <c r="N335" i="1"/>
  <c r="U334" i="1"/>
  <c r="Q334" i="1" s="1"/>
  <c r="R334" i="1" s="1"/>
  <c r="N334" i="1"/>
  <c r="U333" i="1"/>
  <c r="V333" i="1" s="1"/>
  <c r="N333" i="1"/>
  <c r="U332" i="1"/>
  <c r="V332" i="1" s="1"/>
  <c r="N332" i="1"/>
  <c r="U331" i="1"/>
  <c r="Q331" i="1" s="1"/>
  <c r="N331" i="1"/>
  <c r="U330" i="1"/>
  <c r="V330" i="1" s="1"/>
  <c r="N330" i="1"/>
  <c r="U329" i="1"/>
  <c r="N329" i="1"/>
  <c r="U328" i="1"/>
  <c r="V328" i="1" s="1"/>
  <c r="N328" i="1"/>
  <c r="U327" i="1"/>
  <c r="N327" i="1"/>
  <c r="U326" i="1"/>
  <c r="Q326" i="1" s="1"/>
  <c r="N326" i="1"/>
  <c r="U325" i="1"/>
  <c r="V325" i="1" s="1"/>
  <c r="N325" i="1"/>
  <c r="U324" i="1"/>
  <c r="Q324" i="1" s="1"/>
  <c r="N324" i="1"/>
  <c r="U323" i="1"/>
  <c r="N323" i="1"/>
  <c r="U322" i="1"/>
  <c r="V322" i="1" s="1"/>
  <c r="N322" i="1"/>
  <c r="U321" i="1"/>
  <c r="N321" i="1"/>
  <c r="U320" i="1"/>
  <c r="N320" i="1"/>
  <c r="U319" i="1"/>
  <c r="N319" i="1"/>
  <c r="U318" i="1"/>
  <c r="V318" i="1" s="1"/>
  <c r="N318" i="1"/>
  <c r="U317" i="1"/>
  <c r="V317" i="1" s="1"/>
  <c r="N317" i="1"/>
  <c r="U316" i="1"/>
  <c r="V316" i="1" s="1"/>
  <c r="N316" i="1"/>
  <c r="U315" i="1"/>
  <c r="V315" i="1" s="1"/>
  <c r="N315" i="1"/>
  <c r="U314" i="1"/>
  <c r="Q314" i="1" s="1"/>
  <c r="R314" i="1" s="1"/>
  <c r="N314" i="1"/>
  <c r="U313" i="1"/>
  <c r="N313" i="1"/>
  <c r="U312" i="1"/>
  <c r="N312" i="1"/>
  <c r="U311" i="1"/>
  <c r="N311" i="1"/>
  <c r="U310" i="1"/>
  <c r="V310" i="1" s="1"/>
  <c r="N310" i="1"/>
  <c r="U309" i="1"/>
  <c r="V309" i="1" s="1"/>
  <c r="N309" i="1"/>
  <c r="U308" i="1"/>
  <c r="V308" i="1" s="1"/>
  <c r="N308" i="1"/>
  <c r="U307" i="1"/>
  <c r="Q307" i="1" s="1"/>
  <c r="N307" i="1"/>
  <c r="U306" i="1"/>
  <c r="Q306" i="1" s="1"/>
  <c r="N306" i="1"/>
  <c r="U305" i="1"/>
  <c r="V305" i="1" s="1"/>
  <c r="N305" i="1"/>
  <c r="U304" i="1"/>
  <c r="V304" i="1" s="1"/>
  <c r="N304" i="1"/>
  <c r="U303" i="1"/>
  <c r="N303" i="1"/>
  <c r="U302" i="1"/>
  <c r="Q302" i="1" s="1"/>
  <c r="N302" i="1"/>
  <c r="U301" i="1"/>
  <c r="N301" i="1"/>
  <c r="U300" i="1"/>
  <c r="V300" i="1" s="1"/>
  <c r="N300" i="1"/>
  <c r="U299" i="1"/>
  <c r="N299" i="1"/>
  <c r="U298" i="1"/>
  <c r="V298" i="1" s="1"/>
  <c r="N298" i="1"/>
  <c r="U297" i="1"/>
  <c r="V297" i="1" s="1"/>
  <c r="N297" i="1"/>
  <c r="U296" i="1"/>
  <c r="N296" i="1"/>
  <c r="U295" i="1"/>
  <c r="V295" i="1" s="1"/>
  <c r="N295" i="1"/>
  <c r="U294" i="1"/>
  <c r="V294" i="1" s="1"/>
  <c r="N294" i="1"/>
  <c r="U293" i="1"/>
  <c r="Q293" i="1" s="1"/>
  <c r="P293" i="1" s="1"/>
  <c r="N293" i="1"/>
  <c r="U292" i="1"/>
  <c r="N292" i="1"/>
  <c r="U291" i="1"/>
  <c r="Q291" i="1" s="1"/>
  <c r="N291" i="1"/>
  <c r="U290" i="1"/>
  <c r="N290" i="1"/>
  <c r="U289" i="1"/>
  <c r="Q289" i="1" s="1"/>
  <c r="N289" i="1"/>
  <c r="U288" i="1"/>
  <c r="N288" i="1"/>
  <c r="U287" i="1"/>
  <c r="Q287" i="1" s="1"/>
  <c r="N287" i="1"/>
  <c r="U286" i="1"/>
  <c r="V286" i="1" s="1"/>
  <c r="N286" i="1"/>
  <c r="U285" i="1"/>
  <c r="Q285" i="1" s="1"/>
  <c r="N285" i="1"/>
  <c r="U284" i="1"/>
  <c r="V284" i="1" s="1"/>
  <c r="N284" i="1"/>
  <c r="U283" i="1"/>
  <c r="N283" i="1"/>
  <c r="U282" i="1"/>
  <c r="V282" i="1" s="1"/>
  <c r="N282" i="1"/>
  <c r="U281" i="1"/>
  <c r="V281" i="1" s="1"/>
  <c r="N281" i="1"/>
  <c r="U280" i="1"/>
  <c r="V280" i="1" s="1"/>
  <c r="N280" i="1"/>
  <c r="U279" i="1"/>
  <c r="N279" i="1"/>
  <c r="U278" i="1"/>
  <c r="V278" i="1" s="1"/>
  <c r="N278" i="1"/>
  <c r="U277" i="1"/>
  <c r="Q277" i="1" s="1"/>
  <c r="S277" i="1" s="1"/>
  <c r="T277" i="1" s="1"/>
  <c r="N277" i="1"/>
  <c r="U276" i="1"/>
  <c r="V276" i="1" s="1"/>
  <c r="N276" i="1"/>
  <c r="V275" i="1"/>
  <c r="U275" i="1"/>
  <c r="R275" i="1"/>
  <c r="Q275" i="1"/>
  <c r="N275" i="1"/>
  <c r="N273" i="1"/>
  <c r="M273" i="1"/>
  <c r="U272" i="1"/>
  <c r="V272" i="1" s="1"/>
  <c r="V273" i="1" s="1"/>
  <c r="N272" i="1"/>
  <c r="V270" i="1"/>
  <c r="U270" i="1"/>
  <c r="Q270" i="1"/>
  <c r="N270" i="1"/>
  <c r="M270" i="1"/>
  <c r="V269" i="1"/>
  <c r="U269" i="1"/>
  <c r="R269" i="1"/>
  <c r="R270" i="1" s="1"/>
  <c r="Q269" i="1"/>
  <c r="S269" i="1"/>
  <c r="S270" i="1" s="1"/>
  <c r="N269" i="1"/>
  <c r="M267" i="1"/>
  <c r="U266" i="1"/>
  <c r="V266" i="1" s="1"/>
  <c r="N266" i="1"/>
  <c r="U265" i="1"/>
  <c r="V265" i="1" s="1"/>
  <c r="N265" i="1"/>
  <c r="U264" i="1"/>
  <c r="V264" i="1" s="1"/>
  <c r="N264" i="1"/>
  <c r="U263" i="1"/>
  <c r="V263" i="1" s="1"/>
  <c r="N263" i="1"/>
  <c r="U262" i="1"/>
  <c r="N262" i="1"/>
  <c r="V261" i="1"/>
  <c r="U261" i="1"/>
  <c r="R261" i="1"/>
  <c r="Q261" i="1"/>
  <c r="P261" i="1"/>
  <c r="S261" i="1"/>
  <c r="N261" i="1"/>
  <c r="U259" i="1"/>
  <c r="M259" i="1"/>
  <c r="V258" i="1"/>
  <c r="V259" i="1" s="1"/>
  <c r="U258" i="1"/>
  <c r="Q258" i="1"/>
  <c r="N258" i="1"/>
  <c r="N259" i="1" s="1"/>
  <c r="M256" i="1"/>
  <c r="U255" i="1"/>
  <c r="N255" i="1"/>
  <c r="N256" i="1" s="1"/>
  <c r="M253" i="1"/>
  <c r="U252" i="1"/>
  <c r="N252" i="1"/>
  <c r="U251" i="1"/>
  <c r="N251" i="1"/>
  <c r="M249" i="1"/>
  <c r="U248" i="1"/>
  <c r="N248" i="1"/>
  <c r="U247" i="1"/>
  <c r="N247" i="1"/>
  <c r="U246" i="1"/>
  <c r="Q246" i="1" s="1"/>
  <c r="N246" i="1"/>
  <c r="M244" i="1"/>
  <c r="U243" i="1"/>
  <c r="N243" i="1"/>
  <c r="U242" i="1"/>
  <c r="Q242" i="1" s="1"/>
  <c r="O242" i="1" s="1"/>
  <c r="N242" i="1"/>
  <c r="U241" i="1"/>
  <c r="V241" i="1" s="1"/>
  <c r="N241" i="1"/>
  <c r="U240" i="1"/>
  <c r="Q240" i="1" s="1"/>
  <c r="O240" i="1" s="1"/>
  <c r="S240" i="1" s="1"/>
  <c r="T240" i="1" s="1"/>
  <c r="N240" i="1"/>
  <c r="U239" i="1"/>
  <c r="V239" i="1" s="1"/>
  <c r="N239" i="1"/>
  <c r="U238" i="1"/>
  <c r="Q238" i="1" s="1"/>
  <c r="N238" i="1"/>
  <c r="U237" i="1"/>
  <c r="V237" i="1" s="1"/>
  <c r="N237" i="1"/>
  <c r="U236" i="1"/>
  <c r="Q236" i="1" s="1"/>
  <c r="N236" i="1"/>
  <c r="U235" i="1"/>
  <c r="N235" i="1"/>
  <c r="U234" i="1"/>
  <c r="V234" i="1" s="1"/>
  <c r="N234" i="1"/>
  <c r="U233" i="1"/>
  <c r="N233" i="1"/>
  <c r="U232" i="1"/>
  <c r="Q232" i="1" s="1"/>
  <c r="N232" i="1"/>
  <c r="U231" i="1"/>
  <c r="N231" i="1"/>
  <c r="U230" i="1"/>
  <c r="N230" i="1"/>
  <c r="U229" i="1"/>
  <c r="N229" i="1"/>
  <c r="U228" i="1"/>
  <c r="Q228" i="1" s="1"/>
  <c r="R228" i="1" s="1"/>
  <c r="N228" i="1"/>
  <c r="U227" i="1"/>
  <c r="V227" i="1" s="1"/>
  <c r="N227" i="1"/>
  <c r="U226" i="1"/>
  <c r="Q226" i="1" s="1"/>
  <c r="O226" i="1" s="1"/>
  <c r="N226" i="1"/>
  <c r="U225" i="1"/>
  <c r="V225" i="1" s="1"/>
  <c r="N225" i="1"/>
  <c r="U224" i="1"/>
  <c r="V224" i="1" s="1"/>
  <c r="N224" i="1"/>
  <c r="U223" i="1"/>
  <c r="V223" i="1" s="1"/>
  <c r="N223" i="1"/>
  <c r="U222" i="1"/>
  <c r="V222" i="1" s="1"/>
  <c r="N222" i="1"/>
  <c r="U221" i="1"/>
  <c r="V221" i="1" s="1"/>
  <c r="N221" i="1"/>
  <c r="U220" i="1"/>
  <c r="Q220" i="1" s="1"/>
  <c r="O220" i="1" s="1"/>
  <c r="S220" i="1" s="1"/>
  <c r="T220" i="1" s="1"/>
  <c r="N220" i="1"/>
  <c r="U219" i="1"/>
  <c r="N219" i="1"/>
  <c r="U218" i="1"/>
  <c r="V218" i="1" s="1"/>
  <c r="N218" i="1"/>
  <c r="U217" i="1"/>
  <c r="N217" i="1"/>
  <c r="U216" i="1"/>
  <c r="Q216" i="1" s="1"/>
  <c r="R216" i="1" s="1"/>
  <c r="N216" i="1"/>
  <c r="U215" i="1"/>
  <c r="N215" i="1"/>
  <c r="U214" i="1"/>
  <c r="Q214" i="1" s="1"/>
  <c r="N214" i="1"/>
  <c r="U213" i="1"/>
  <c r="V213" i="1" s="1"/>
  <c r="N213" i="1"/>
  <c r="U212" i="1"/>
  <c r="N212" i="1"/>
  <c r="U211" i="1"/>
  <c r="N211" i="1"/>
  <c r="U210" i="1"/>
  <c r="Q210" i="1" s="1"/>
  <c r="N210" i="1"/>
  <c r="U209" i="1"/>
  <c r="N209" i="1"/>
  <c r="U208" i="1"/>
  <c r="Q208" i="1" s="1"/>
  <c r="N208" i="1"/>
  <c r="U207" i="1"/>
  <c r="V207" i="1" s="1"/>
  <c r="N207" i="1"/>
  <c r="U206" i="1"/>
  <c r="V206" i="1" s="1"/>
  <c r="N206" i="1"/>
  <c r="U205" i="1"/>
  <c r="N205" i="1"/>
  <c r="U204" i="1"/>
  <c r="Q204" i="1" s="1"/>
  <c r="N204" i="1"/>
  <c r="M202" i="1"/>
  <c r="U201" i="1"/>
  <c r="N201" i="1"/>
  <c r="U200" i="1"/>
  <c r="Q200" i="1" s="1"/>
  <c r="N200" i="1"/>
  <c r="R198" i="1"/>
  <c r="N198" i="1"/>
  <c r="M198" i="1"/>
  <c r="U197" i="1"/>
  <c r="N197" i="1"/>
  <c r="U196" i="1"/>
  <c r="N196" i="1"/>
  <c r="U195" i="1"/>
  <c r="Q195" i="1" s="1"/>
  <c r="O195" i="1" s="1"/>
  <c r="S195" i="1" s="1"/>
  <c r="T195" i="1" s="1"/>
  <c r="N195" i="1"/>
  <c r="U194" i="1"/>
  <c r="V194" i="1" s="1"/>
  <c r="N194" i="1"/>
  <c r="U193" i="1"/>
  <c r="Q193" i="1" s="1"/>
  <c r="N193" i="1"/>
  <c r="U192" i="1"/>
  <c r="N192" i="1"/>
  <c r="U191" i="1"/>
  <c r="V191" i="1" s="1"/>
  <c r="N191" i="1"/>
  <c r="U190" i="1"/>
  <c r="V190" i="1" s="1"/>
  <c r="N190" i="1"/>
  <c r="U189" i="1"/>
  <c r="N189" i="1"/>
  <c r="U188" i="1"/>
  <c r="N188" i="1"/>
  <c r="U187" i="1"/>
  <c r="V187" i="1" s="1"/>
  <c r="N187" i="1"/>
  <c r="U186" i="1"/>
  <c r="V186" i="1" s="1"/>
  <c r="N186" i="1"/>
  <c r="U185" i="1"/>
  <c r="N185" i="1"/>
  <c r="U184" i="1"/>
  <c r="N184" i="1"/>
  <c r="U183" i="1"/>
  <c r="N183" i="1"/>
  <c r="U182" i="1"/>
  <c r="V182" i="1" s="1"/>
  <c r="N182" i="1"/>
  <c r="U181" i="1"/>
  <c r="N181" i="1"/>
  <c r="U180" i="1"/>
  <c r="N180" i="1"/>
  <c r="U179" i="1"/>
  <c r="Q179" i="1" s="1"/>
  <c r="R179" i="1" s="1"/>
  <c r="N179" i="1"/>
  <c r="U178" i="1"/>
  <c r="V178" i="1" s="1"/>
  <c r="N178" i="1"/>
  <c r="U177" i="1"/>
  <c r="V177" i="1" s="1"/>
  <c r="N177" i="1"/>
  <c r="U176" i="1"/>
  <c r="N176" i="1"/>
  <c r="U175" i="1"/>
  <c r="Q175" i="1" s="1"/>
  <c r="R175" i="1" s="1"/>
  <c r="N175" i="1"/>
  <c r="U174" i="1"/>
  <c r="V174" i="1" s="1"/>
  <c r="N174" i="1"/>
  <c r="U173" i="1"/>
  <c r="N173" i="1"/>
  <c r="U172" i="1"/>
  <c r="N172" i="1"/>
  <c r="U171" i="1"/>
  <c r="Q171" i="1" s="1"/>
  <c r="R171" i="1" s="1"/>
  <c r="N171" i="1"/>
  <c r="U170" i="1"/>
  <c r="V170" i="1" s="1"/>
  <c r="N170" i="1"/>
  <c r="U169" i="1"/>
  <c r="V169" i="1" s="1"/>
  <c r="N169" i="1"/>
  <c r="U168" i="1"/>
  <c r="N168" i="1"/>
  <c r="U167" i="1"/>
  <c r="Q167" i="1" s="1"/>
  <c r="N167" i="1"/>
  <c r="U166" i="1"/>
  <c r="V166" i="1" s="1"/>
  <c r="N166" i="1"/>
  <c r="U165" i="1"/>
  <c r="N165" i="1"/>
  <c r="U164" i="1"/>
  <c r="Q164" i="1" s="1"/>
  <c r="O164" i="1" s="1"/>
  <c r="S164" i="1" s="1"/>
  <c r="T164" i="1" s="1"/>
  <c r="N164" i="1"/>
  <c r="U163" i="1"/>
  <c r="V163" i="1" s="1"/>
  <c r="N163" i="1"/>
  <c r="U162" i="1"/>
  <c r="N162" i="1"/>
  <c r="U161" i="1"/>
  <c r="V161" i="1" s="1"/>
  <c r="N161" i="1"/>
  <c r="U160" i="1"/>
  <c r="V160" i="1" s="1"/>
  <c r="N160" i="1"/>
  <c r="U159" i="1"/>
  <c r="N159" i="1"/>
  <c r="U158" i="1"/>
  <c r="N158" i="1"/>
  <c r="U157" i="1"/>
  <c r="V157" i="1" s="1"/>
  <c r="N157" i="1"/>
  <c r="U156" i="1"/>
  <c r="V156" i="1" s="1"/>
  <c r="N156" i="1"/>
  <c r="U155" i="1"/>
  <c r="V155" i="1" s="1"/>
  <c r="N155" i="1"/>
  <c r="U154" i="1"/>
  <c r="Q154" i="1" s="1"/>
  <c r="N154" i="1"/>
  <c r="R152" i="1"/>
  <c r="N152" i="1"/>
  <c r="M152" i="1"/>
  <c r="U151" i="1"/>
  <c r="V151" i="1" s="1"/>
  <c r="N151" i="1"/>
  <c r="U150" i="1"/>
  <c r="Q150" i="1" s="1"/>
  <c r="N150" i="1"/>
  <c r="U149" i="1"/>
  <c r="Q149" i="1" s="1"/>
  <c r="N149" i="1"/>
  <c r="U148" i="1"/>
  <c r="N148" i="1"/>
  <c r="U147" i="1"/>
  <c r="N147" i="1"/>
  <c r="U146" i="1"/>
  <c r="V146" i="1" s="1"/>
  <c r="N146" i="1"/>
  <c r="U145" i="1"/>
  <c r="N145" i="1"/>
  <c r="U144" i="1"/>
  <c r="V144" i="1" s="1"/>
  <c r="N144" i="1"/>
  <c r="U143" i="1"/>
  <c r="V143" i="1" s="1"/>
  <c r="N143" i="1"/>
  <c r="U142" i="1"/>
  <c r="V142" i="1" s="1"/>
  <c r="N142" i="1"/>
  <c r="U141" i="1"/>
  <c r="V141" i="1" s="1"/>
  <c r="N141" i="1"/>
  <c r="U140" i="1"/>
  <c r="N140" i="1"/>
  <c r="U139" i="1"/>
  <c r="N139" i="1"/>
  <c r="U138" i="1"/>
  <c r="V138" i="1" s="1"/>
  <c r="N138" i="1"/>
  <c r="U137" i="1"/>
  <c r="N137" i="1"/>
  <c r="U136" i="1"/>
  <c r="V136" i="1" s="1"/>
  <c r="N136" i="1"/>
  <c r="U135" i="1"/>
  <c r="V135" i="1" s="1"/>
  <c r="N135" i="1"/>
  <c r="U134" i="1"/>
  <c r="V134" i="1" s="1"/>
  <c r="N134" i="1"/>
  <c r="U133" i="1"/>
  <c r="V133" i="1" s="1"/>
  <c r="N133" i="1"/>
  <c r="U132" i="1"/>
  <c r="N132" i="1"/>
  <c r="U131" i="1"/>
  <c r="N131" i="1"/>
  <c r="U130" i="1"/>
  <c r="Q130" i="1" s="1"/>
  <c r="R130" i="1" s="1"/>
  <c r="N130" i="1"/>
  <c r="U129" i="1"/>
  <c r="Q129" i="1" s="1"/>
  <c r="R129" i="1" s="1"/>
  <c r="N129" i="1"/>
  <c r="U128" i="1"/>
  <c r="V128" i="1" s="1"/>
  <c r="N128" i="1"/>
  <c r="U127" i="1"/>
  <c r="V127" i="1" s="1"/>
  <c r="N127" i="1"/>
  <c r="U126" i="1"/>
  <c r="V126" i="1" s="1"/>
  <c r="N126" i="1"/>
  <c r="U125" i="1"/>
  <c r="V125" i="1" s="1"/>
  <c r="N125" i="1"/>
  <c r="U124" i="1"/>
  <c r="N124" i="1"/>
  <c r="U123" i="1"/>
  <c r="N123" i="1"/>
  <c r="U122" i="1"/>
  <c r="Q122" i="1" s="1"/>
  <c r="R122" i="1" s="1"/>
  <c r="N122" i="1"/>
  <c r="U121" i="1"/>
  <c r="V121" i="1" s="1"/>
  <c r="N121" i="1"/>
  <c r="U120" i="1"/>
  <c r="V120" i="1" s="1"/>
  <c r="N120" i="1"/>
  <c r="U119" i="1"/>
  <c r="V119" i="1" s="1"/>
  <c r="N119" i="1"/>
  <c r="U118" i="1"/>
  <c r="V118" i="1" s="1"/>
  <c r="N118" i="1"/>
  <c r="U117" i="1"/>
  <c r="N117" i="1"/>
  <c r="U116" i="1"/>
  <c r="N116" i="1"/>
  <c r="U115" i="1"/>
  <c r="N115" i="1"/>
  <c r="U114" i="1"/>
  <c r="Q114" i="1" s="1"/>
  <c r="N114" i="1"/>
  <c r="U113" i="1"/>
  <c r="Q113" i="1" s="1"/>
  <c r="N113" i="1"/>
  <c r="U112" i="1"/>
  <c r="N112" i="1"/>
  <c r="U111" i="1"/>
  <c r="N111" i="1"/>
  <c r="U110" i="1"/>
  <c r="V110" i="1" s="1"/>
  <c r="N110" i="1"/>
  <c r="U109" i="1"/>
  <c r="N109" i="1"/>
  <c r="U108" i="1"/>
  <c r="N108" i="1"/>
  <c r="U107" i="1"/>
  <c r="N107" i="1"/>
  <c r="U106" i="1"/>
  <c r="V106" i="1" s="1"/>
  <c r="N106" i="1"/>
  <c r="U105" i="1"/>
  <c r="V105" i="1" s="1"/>
  <c r="N105" i="1"/>
  <c r="U104" i="1"/>
  <c r="N104" i="1"/>
  <c r="U103" i="1"/>
  <c r="N103" i="1"/>
  <c r="U102" i="1"/>
  <c r="V102" i="1" s="1"/>
  <c r="N102" i="1"/>
  <c r="U101" i="1"/>
  <c r="N101" i="1"/>
  <c r="U100" i="1"/>
  <c r="N100" i="1"/>
  <c r="U99" i="1"/>
  <c r="N99" i="1"/>
  <c r="U98" i="1"/>
  <c r="Q98" i="1" s="1"/>
  <c r="N98" i="1"/>
  <c r="U97" i="1"/>
  <c r="Q97" i="1" s="1"/>
  <c r="N97" i="1"/>
  <c r="U96" i="1"/>
  <c r="N96" i="1"/>
  <c r="U95" i="1"/>
  <c r="N95" i="1"/>
  <c r="U94" i="1"/>
  <c r="V94" i="1" s="1"/>
  <c r="N94" i="1"/>
  <c r="U93" i="1"/>
  <c r="Q93" i="1" s="1"/>
  <c r="O93" i="1" s="1"/>
  <c r="N93" i="1"/>
  <c r="U92" i="1"/>
  <c r="N92" i="1"/>
  <c r="U91" i="1"/>
  <c r="N91" i="1"/>
  <c r="U90" i="1"/>
  <c r="Q90" i="1" s="1"/>
  <c r="N90" i="1"/>
  <c r="U89" i="1"/>
  <c r="V89" i="1" s="1"/>
  <c r="N89" i="1"/>
  <c r="R87" i="1"/>
  <c r="N87" i="1"/>
  <c r="M87" i="1"/>
  <c r="U86" i="1"/>
  <c r="V86" i="1" s="1"/>
  <c r="N86" i="1"/>
  <c r="U85" i="1"/>
  <c r="N85" i="1"/>
  <c r="U84" i="1"/>
  <c r="V84" i="1" s="1"/>
  <c r="N84" i="1"/>
  <c r="U83" i="1"/>
  <c r="V83" i="1" s="1"/>
  <c r="N83" i="1"/>
  <c r="U82" i="1"/>
  <c r="V82" i="1" s="1"/>
  <c r="N82" i="1"/>
  <c r="U81" i="1"/>
  <c r="N81" i="1"/>
  <c r="U80" i="1"/>
  <c r="Q80" i="1" s="1"/>
  <c r="O80" i="1" s="1"/>
  <c r="N80" i="1"/>
  <c r="U79" i="1"/>
  <c r="V79" i="1" s="1"/>
  <c r="N79" i="1"/>
  <c r="U78" i="1"/>
  <c r="V78" i="1" s="1"/>
  <c r="N78" i="1"/>
  <c r="U77" i="1"/>
  <c r="N77" i="1"/>
  <c r="R75" i="1"/>
  <c r="M75" i="1"/>
  <c r="N75" i="1" s="1"/>
  <c r="U74" i="1"/>
  <c r="V74" i="1" s="1"/>
  <c r="N74" i="1"/>
  <c r="U73" i="1"/>
  <c r="V73" i="1" s="1"/>
  <c r="N73" i="1"/>
  <c r="U72" i="1"/>
  <c r="N72" i="1"/>
  <c r="U71" i="1"/>
  <c r="V71" i="1" s="1"/>
  <c r="N71" i="1"/>
  <c r="U70" i="1"/>
  <c r="V70" i="1" s="1"/>
  <c r="N70" i="1"/>
  <c r="U69" i="1"/>
  <c r="Q69" i="1" s="1"/>
  <c r="N69" i="1"/>
  <c r="U68" i="1"/>
  <c r="N68" i="1"/>
  <c r="U67" i="1"/>
  <c r="Q67" i="1" s="1"/>
  <c r="O67" i="1" s="1"/>
  <c r="S67" i="1" s="1"/>
  <c r="T67" i="1" s="1"/>
  <c r="N67" i="1"/>
  <c r="U66" i="1"/>
  <c r="V66" i="1" s="1"/>
  <c r="N66" i="1"/>
  <c r="U65" i="1"/>
  <c r="V65" i="1" s="1"/>
  <c r="N65" i="1"/>
  <c r="U64" i="1"/>
  <c r="N64" i="1"/>
  <c r="U63" i="1"/>
  <c r="Q63" i="1" s="1"/>
  <c r="O63" i="1" s="1"/>
  <c r="N63" i="1"/>
  <c r="U62" i="1"/>
  <c r="Q62" i="1" s="1"/>
  <c r="R62" i="1" s="1"/>
  <c r="N62" i="1"/>
  <c r="M60" i="1"/>
  <c r="U59" i="1"/>
  <c r="V59" i="1" s="1"/>
  <c r="N59" i="1"/>
  <c r="U58" i="1"/>
  <c r="N58" i="1"/>
  <c r="U57" i="1"/>
  <c r="Q57" i="1" s="1"/>
  <c r="N57" i="1"/>
  <c r="U56" i="1"/>
  <c r="M44" i="1"/>
  <c r="U43" i="1"/>
  <c r="N43" i="1"/>
  <c r="U42" i="1"/>
  <c r="V42" i="1" s="1"/>
  <c r="N42" i="1"/>
  <c r="U41" i="1"/>
  <c r="N41" i="1"/>
  <c r="U40" i="1"/>
  <c r="V40" i="1" s="1"/>
  <c r="N40" i="1"/>
  <c r="U39" i="1"/>
  <c r="V39" i="1" s="1"/>
  <c r="N39" i="1"/>
  <c r="V38" i="1"/>
  <c r="U38" i="1"/>
  <c r="Q38" i="1"/>
  <c r="N38" i="1"/>
  <c r="M36" i="1"/>
  <c r="U35" i="1"/>
  <c r="N35" i="1"/>
  <c r="U34" i="1"/>
  <c r="V34" i="1" s="1"/>
  <c r="N34" i="1"/>
  <c r="U33" i="1"/>
  <c r="N33" i="1"/>
  <c r="U32" i="1"/>
  <c r="Q32" i="1" s="1"/>
  <c r="N32" i="1"/>
  <c r="M30" i="1"/>
  <c r="U29" i="1"/>
  <c r="Q29" i="1" s="1"/>
  <c r="N29" i="1"/>
  <c r="U28" i="1"/>
  <c r="V28" i="1" s="1"/>
  <c r="N28" i="1"/>
  <c r="U27" i="1"/>
  <c r="N27" i="1"/>
  <c r="U26" i="1"/>
  <c r="Q26" i="1" s="1"/>
  <c r="N26" i="1"/>
  <c r="U25" i="1"/>
  <c r="N25" i="1"/>
  <c r="U24" i="1"/>
  <c r="Q24" i="1" s="1"/>
  <c r="N24" i="1"/>
  <c r="U23" i="1"/>
  <c r="N23" i="1"/>
  <c r="U22" i="1"/>
  <c r="N22" i="1"/>
  <c r="U21" i="1"/>
  <c r="V21" i="1" s="1"/>
  <c r="N21" i="1"/>
  <c r="U20" i="1"/>
  <c r="Q20" i="1" s="1"/>
  <c r="N20" i="1"/>
  <c r="M18" i="1"/>
  <c r="U17" i="1"/>
  <c r="N17" i="1"/>
  <c r="U16" i="1"/>
  <c r="Q16" i="1" s="1"/>
  <c r="N16" i="1"/>
  <c r="U15" i="1"/>
  <c r="V15" i="1" s="1"/>
  <c r="N15" i="1"/>
  <c r="U14" i="1"/>
  <c r="N14" i="1"/>
  <c r="U13" i="1"/>
  <c r="N13" i="1"/>
  <c r="U12" i="1"/>
  <c r="V12" i="1" s="1"/>
  <c r="N12" i="1"/>
  <c r="U11" i="1"/>
  <c r="V11" i="1" s="1"/>
  <c r="N11" i="1"/>
  <c r="M9" i="1"/>
  <c r="U8" i="1"/>
  <c r="V8" i="1" s="1"/>
  <c r="N8" i="1"/>
  <c r="U7" i="1"/>
  <c r="V7" i="1" s="1"/>
  <c r="N7" i="1"/>
  <c r="U5" i="1"/>
  <c r="Q5" i="1"/>
  <c r="M5" i="1"/>
  <c r="V4" i="1"/>
  <c r="V5" i="1" s="1"/>
  <c r="U4" i="1"/>
  <c r="R4" i="1"/>
  <c r="R5" i="1" s="1"/>
  <c r="Q4" i="1"/>
  <c r="O4" i="1"/>
  <c r="S4" i="1" s="1"/>
  <c r="N4" i="1"/>
  <c r="N5" i="1" s="1"/>
  <c r="S369" i="1" l="1"/>
  <c r="T369" i="1" s="1"/>
  <c r="P369" i="1"/>
  <c r="R381" i="1"/>
  <c r="V382" i="1"/>
  <c r="R369" i="1"/>
  <c r="V381" i="1"/>
  <c r="Q336" i="1"/>
  <c r="P355" i="1"/>
  <c r="S355" i="1"/>
  <c r="T355" i="1" s="1"/>
  <c r="S348" i="1"/>
  <c r="T348" i="1" s="1"/>
  <c r="P348" i="1"/>
  <c r="S352" i="1"/>
  <c r="T352" i="1" s="1"/>
  <c r="P352" i="1"/>
  <c r="P347" i="1"/>
  <c r="S347" i="1"/>
  <c r="T347" i="1" s="1"/>
  <c r="P351" i="1"/>
  <c r="S351" i="1"/>
  <c r="T351" i="1" s="1"/>
  <c r="S349" i="1"/>
  <c r="T349" i="1" s="1"/>
  <c r="S353" i="1"/>
  <c r="T353" i="1" s="1"/>
  <c r="S346" i="1"/>
  <c r="R347" i="1"/>
  <c r="S350" i="1"/>
  <c r="T350" i="1" s="1"/>
  <c r="R351" i="1"/>
  <c r="S354" i="1"/>
  <c r="T354" i="1" s="1"/>
  <c r="R355" i="1"/>
  <c r="R348" i="1"/>
  <c r="R352" i="1"/>
  <c r="Q194" i="1"/>
  <c r="R194" i="1" s="1"/>
  <c r="Q265" i="1"/>
  <c r="R265" i="1" s="1"/>
  <c r="Q317" i="1"/>
  <c r="R317" i="1" s="1"/>
  <c r="Q21" i="1"/>
  <c r="P21" i="1" s="1"/>
  <c r="Q66" i="1"/>
  <c r="R66" i="1" s="1"/>
  <c r="Q105" i="1"/>
  <c r="R105" i="1" s="1"/>
  <c r="Q177" i="1"/>
  <c r="O177" i="1" s="1"/>
  <c r="S177" i="1" s="1"/>
  <c r="T177" i="1" s="1"/>
  <c r="Q237" i="1"/>
  <c r="R237" i="1" s="1"/>
  <c r="Q134" i="1"/>
  <c r="O134" i="1" s="1"/>
  <c r="U202" i="1"/>
  <c r="R240" i="1"/>
  <c r="Q263" i="1"/>
  <c r="P263" i="1" s="1"/>
  <c r="Q310" i="1"/>
  <c r="R310" i="1" s="1"/>
  <c r="V200" i="1"/>
  <c r="Q278" i="1"/>
  <c r="N253" i="1"/>
  <c r="Q141" i="1"/>
  <c r="R141" i="1" s="1"/>
  <c r="Q186" i="1"/>
  <c r="R186" i="1" s="1"/>
  <c r="R195" i="1"/>
  <c r="Q239" i="1"/>
  <c r="O239" i="1" s="1"/>
  <c r="Q294" i="1"/>
  <c r="Q318" i="1"/>
  <c r="R318" i="1" s="1"/>
  <c r="Q71" i="1"/>
  <c r="R71" i="1" s="1"/>
  <c r="Q102" i="1"/>
  <c r="O102" i="1" s="1"/>
  <c r="Q125" i="1"/>
  <c r="O125" i="1" s="1"/>
  <c r="P125" i="1" s="1"/>
  <c r="Q160" i="1"/>
  <c r="O160" i="1" s="1"/>
  <c r="Q221" i="1"/>
  <c r="R221" i="1" s="1"/>
  <c r="Q264" i="1"/>
  <c r="Q316" i="1"/>
  <c r="S316" i="1" s="1"/>
  <c r="T316" i="1" s="1"/>
  <c r="Q118" i="1"/>
  <c r="R118" i="1" s="1"/>
  <c r="Q142" i="1"/>
  <c r="O142" i="1" s="1"/>
  <c r="Q161" i="1"/>
  <c r="O161" i="1" s="1"/>
  <c r="R220" i="1"/>
  <c r="Q225" i="1"/>
  <c r="R225" i="1" s="1"/>
  <c r="Q266" i="1"/>
  <c r="R266" i="1" s="1"/>
  <c r="Q276" i="1"/>
  <c r="R276" i="1" s="1"/>
  <c r="R277" i="1"/>
  <c r="Q280" i="1"/>
  <c r="S293" i="1"/>
  <c r="T293" i="1" s="1"/>
  <c r="Q304" i="1"/>
  <c r="V150" i="1"/>
  <c r="V175" i="1"/>
  <c r="R93" i="1"/>
  <c r="V214" i="1"/>
  <c r="Q218" i="1"/>
  <c r="O218" i="1" s="1"/>
  <c r="S218" i="1" s="1"/>
  <c r="T218" i="1" s="1"/>
  <c r="Q234" i="1"/>
  <c r="O234" i="1" s="1"/>
  <c r="S234" i="1" s="1"/>
  <c r="T234" i="1" s="1"/>
  <c r="P277" i="1"/>
  <c r="Q281" i="1"/>
  <c r="P281" i="1" s="1"/>
  <c r="Q305" i="1"/>
  <c r="P289" i="1"/>
  <c r="S289" i="1"/>
  <c r="T289" i="1" s="1"/>
  <c r="V149" i="1"/>
  <c r="V289" i="1"/>
  <c r="V342" i="1"/>
  <c r="Q39" i="1"/>
  <c r="Q74" i="1"/>
  <c r="O74" i="1" s="1"/>
  <c r="Q82" i="1"/>
  <c r="O82" i="1" s="1"/>
  <c r="Q83" i="1"/>
  <c r="Q84" i="1"/>
  <c r="Q106" i="1"/>
  <c r="R106" i="1" s="1"/>
  <c r="Q121" i="1"/>
  <c r="R121" i="1" s="1"/>
  <c r="Q126" i="1"/>
  <c r="O126" i="1" s="1"/>
  <c r="Q156" i="1"/>
  <c r="O156" i="1" s="1"/>
  <c r="S156" i="1" s="1"/>
  <c r="T156" i="1" s="1"/>
  <c r="Q178" i="1"/>
  <c r="R178" i="1" s="1"/>
  <c r="Q187" i="1"/>
  <c r="O187" i="1" s="1"/>
  <c r="S187" i="1" s="1"/>
  <c r="T187" i="1" s="1"/>
  <c r="V208" i="1"/>
  <c r="Q224" i="1"/>
  <c r="O224" i="1" s="1"/>
  <c r="Q295" i="1"/>
  <c r="P295" i="1" s="1"/>
  <c r="Q330" i="1"/>
  <c r="R330" i="1" s="1"/>
  <c r="V338" i="1"/>
  <c r="N9" i="1"/>
  <c r="Q12" i="1"/>
  <c r="O12" i="1" s="1"/>
  <c r="S12" i="1" s="1"/>
  <c r="T12" i="1" s="1"/>
  <c r="Q40" i="1"/>
  <c r="P40" i="1" s="1"/>
  <c r="N60" i="1"/>
  <c r="Q65" i="1"/>
  <c r="O65" i="1" s="1"/>
  <c r="Q78" i="1"/>
  <c r="O78" i="1" s="1"/>
  <c r="O129" i="1"/>
  <c r="P129" i="1" s="1"/>
  <c r="V167" i="1"/>
  <c r="Q169" i="1"/>
  <c r="O169" i="1" s="1"/>
  <c r="S169" i="1" s="1"/>
  <c r="T169" i="1" s="1"/>
  <c r="V242" i="1"/>
  <c r="V287" i="1"/>
  <c r="V326" i="1"/>
  <c r="Q328" i="1"/>
  <c r="V339" i="1"/>
  <c r="S80" i="1"/>
  <c r="T80" i="1" s="1"/>
  <c r="P80" i="1"/>
  <c r="O238" i="1"/>
  <c r="S238" i="1" s="1"/>
  <c r="T238" i="1" s="1"/>
  <c r="R238" i="1"/>
  <c r="R149" i="1"/>
  <c r="O149" i="1"/>
  <c r="P149" i="1" s="1"/>
  <c r="O193" i="1"/>
  <c r="S193" i="1" s="1"/>
  <c r="T193" i="1" s="1"/>
  <c r="R193" i="1"/>
  <c r="S285" i="1"/>
  <c r="T285" i="1" s="1"/>
  <c r="P285" i="1"/>
  <c r="R287" i="1"/>
  <c r="P287" i="1"/>
  <c r="R291" i="1"/>
  <c r="S291" i="1"/>
  <c r="T291" i="1" s="1"/>
  <c r="S63" i="1"/>
  <c r="T63" i="1" s="1"/>
  <c r="P63" i="1"/>
  <c r="R97" i="1"/>
  <c r="O97" i="1"/>
  <c r="S97" i="1" s="1"/>
  <c r="T97" i="1" s="1"/>
  <c r="R113" i="1"/>
  <c r="O113" i="1"/>
  <c r="P113" i="1" s="1"/>
  <c r="O204" i="1"/>
  <c r="R204" i="1"/>
  <c r="R208" i="1"/>
  <c r="O208" i="1"/>
  <c r="P208" i="1" s="1"/>
  <c r="O236" i="1"/>
  <c r="R236" i="1"/>
  <c r="R302" i="1"/>
  <c r="P302" i="1"/>
  <c r="V67" i="1"/>
  <c r="V98" i="1"/>
  <c r="V226" i="1"/>
  <c r="V285" i="1"/>
  <c r="V302" i="1"/>
  <c r="P314" i="1"/>
  <c r="V9" i="1"/>
  <c r="U60" i="1"/>
  <c r="Q89" i="1"/>
  <c r="V129" i="1"/>
  <c r="Q133" i="1"/>
  <c r="O133" i="1" s="1"/>
  <c r="P133" i="1" s="1"/>
  <c r="Q138" i="1"/>
  <c r="R138" i="1" s="1"/>
  <c r="Q157" i="1"/>
  <c r="O175" i="1"/>
  <c r="P175" i="1" s="1"/>
  <c r="Q191" i="1"/>
  <c r="O191" i="1" s="1"/>
  <c r="V193" i="1"/>
  <c r="V204" i="1"/>
  <c r="Q206" i="1"/>
  <c r="O206" i="1" s="1"/>
  <c r="S206" i="1" s="1"/>
  <c r="T206" i="1" s="1"/>
  <c r="Q207" i="1"/>
  <c r="Q223" i="1"/>
  <c r="O223" i="1" s="1"/>
  <c r="O228" i="1"/>
  <c r="P228" i="1" s="1"/>
  <c r="V236" i="1"/>
  <c r="V238" i="1"/>
  <c r="N267" i="1"/>
  <c r="R293" i="1"/>
  <c r="Q297" i="1"/>
  <c r="Q309" i="1"/>
  <c r="R309" i="1" s="1"/>
  <c r="Q315" i="1"/>
  <c r="Q322" i="1"/>
  <c r="R322" i="1" s="1"/>
  <c r="S334" i="1"/>
  <c r="T334" i="1" s="1"/>
  <c r="V63" i="1"/>
  <c r="V80" i="1"/>
  <c r="V90" i="1"/>
  <c r="V97" i="1"/>
  <c r="V113" i="1"/>
  <c r="V114" i="1"/>
  <c r="V154" i="1"/>
  <c r="V210" i="1"/>
  <c r="V232" i="1"/>
  <c r="V291" i="1"/>
  <c r="V306" i="1"/>
  <c r="V307" i="1"/>
  <c r="V324" i="1"/>
  <c r="Q70" i="1"/>
  <c r="R70" i="1" s="1"/>
  <c r="Q79" i="1"/>
  <c r="R79" i="1" s="1"/>
  <c r="Q86" i="1"/>
  <c r="O86" i="1" s="1"/>
  <c r="Q94" i="1"/>
  <c r="O94" i="1" s="1"/>
  <c r="Q110" i="1"/>
  <c r="R110" i="1" s="1"/>
  <c r="Q170" i="1"/>
  <c r="R170" i="1" s="1"/>
  <c r="P195" i="1"/>
  <c r="Q213" i="1"/>
  <c r="O213" i="1" s="1"/>
  <c r="O216" i="1"/>
  <c r="P216" i="1" s="1"/>
  <c r="Q222" i="1"/>
  <c r="O222" i="1" s="1"/>
  <c r="P222" i="1" s="1"/>
  <c r="Q227" i="1"/>
  <c r="O227" i="1" s="1"/>
  <c r="P240" i="1"/>
  <c r="Q241" i="1"/>
  <c r="O241" i="1" s="1"/>
  <c r="Q286" i="1"/>
  <c r="R307" i="1"/>
  <c r="Q308" i="1"/>
  <c r="Q325" i="1"/>
  <c r="Q101" i="1"/>
  <c r="V101" i="1"/>
  <c r="R177" i="1"/>
  <c r="S226" i="1"/>
  <c r="T226" i="1" s="1"/>
  <c r="P226" i="1"/>
  <c r="S228" i="1"/>
  <c r="T228" i="1" s="1"/>
  <c r="O232" i="1"/>
  <c r="R232" i="1"/>
  <c r="S242" i="1"/>
  <c r="T242" i="1" s="1"/>
  <c r="P242" i="1"/>
  <c r="S266" i="1"/>
  <c r="T266" i="1" s="1"/>
  <c r="V283" i="1"/>
  <c r="Q283" i="1"/>
  <c r="V299" i="1"/>
  <c r="Q299" i="1"/>
  <c r="Q323" i="1"/>
  <c r="V323" i="1"/>
  <c r="V57" i="1"/>
  <c r="R67" i="1"/>
  <c r="V69" i="1"/>
  <c r="V122" i="1"/>
  <c r="Q145" i="1"/>
  <c r="V145" i="1"/>
  <c r="O154" i="1"/>
  <c r="R154" i="1"/>
  <c r="Q158" i="1"/>
  <c r="V158" i="1"/>
  <c r="V179" i="1"/>
  <c r="O200" i="1"/>
  <c r="R200" i="1"/>
  <c r="V212" i="1"/>
  <c r="Q212" i="1"/>
  <c r="R226" i="1"/>
  <c r="R242" i="1"/>
  <c r="Q59" i="1"/>
  <c r="R63" i="1"/>
  <c r="R80" i="1"/>
  <c r="Q117" i="1"/>
  <c r="V117" i="1"/>
  <c r="V137" i="1"/>
  <c r="Q137" i="1"/>
  <c r="Q162" i="1"/>
  <c r="V162" i="1"/>
  <c r="O167" i="1"/>
  <c r="R167" i="1"/>
  <c r="V171" i="1"/>
  <c r="V183" i="1"/>
  <c r="Q183" i="1"/>
  <c r="V216" i="1"/>
  <c r="V228" i="1"/>
  <c r="P326" i="1"/>
  <c r="R326" i="1"/>
  <c r="P29" i="1"/>
  <c r="P324" i="1"/>
  <c r="V58" i="1"/>
  <c r="Q58" i="1"/>
  <c r="R58" i="1" s="1"/>
  <c r="P67" i="1"/>
  <c r="Q73" i="1"/>
  <c r="O73" i="1" s="1"/>
  <c r="V93" i="1"/>
  <c r="Q109" i="1"/>
  <c r="V109" i="1"/>
  <c r="V130" i="1"/>
  <c r="Q146" i="1"/>
  <c r="R146" i="1" s="1"/>
  <c r="V164" i="1"/>
  <c r="O171" i="1"/>
  <c r="O179" i="1"/>
  <c r="Q185" i="1"/>
  <c r="V185" i="1"/>
  <c r="Q205" i="1"/>
  <c r="R205" i="1" s="1"/>
  <c r="V205" i="1"/>
  <c r="O214" i="1"/>
  <c r="R214" i="1"/>
  <c r="P220" i="1"/>
  <c r="V230" i="1"/>
  <c r="Q230" i="1"/>
  <c r="N249" i="1"/>
  <c r="Q279" i="1"/>
  <c r="V279" i="1"/>
  <c r="V290" i="1"/>
  <c r="Q290" i="1"/>
  <c r="P306" i="1"/>
  <c r="R306" i="1"/>
  <c r="R324" i="1"/>
  <c r="R342" i="1"/>
  <c r="P342" i="1"/>
  <c r="Q201" i="1"/>
  <c r="R201" i="1" s="1"/>
  <c r="V201" i="1"/>
  <c r="V292" i="1"/>
  <c r="Q292" i="1"/>
  <c r="Q311" i="1"/>
  <c r="V311" i="1"/>
  <c r="V313" i="1"/>
  <c r="Q313" i="1"/>
  <c r="V321" i="1"/>
  <c r="Q321" i="1"/>
  <c r="P338" i="1"/>
  <c r="V195" i="1"/>
  <c r="V220" i="1"/>
  <c r="V240" i="1"/>
  <c r="V243" i="1"/>
  <c r="Q243" i="1"/>
  <c r="V246" i="1"/>
  <c r="V277" i="1"/>
  <c r="R285" i="1"/>
  <c r="U344" i="1"/>
  <c r="R289" i="1"/>
  <c r="V293" i="1"/>
  <c r="Q303" i="1"/>
  <c r="V303" i="1"/>
  <c r="V314" i="1"/>
  <c r="V331" i="1"/>
  <c r="V334" i="1"/>
  <c r="S47" i="1"/>
  <c r="S51" i="1"/>
  <c r="T51" i="1" s="1"/>
  <c r="S48" i="1"/>
  <c r="T48" i="1" s="1"/>
  <c r="Q28" i="1"/>
  <c r="V32" i="1"/>
  <c r="Q8" i="1"/>
  <c r="V29" i="1"/>
  <c r="V16" i="1"/>
  <c r="V26" i="1"/>
  <c r="O16" i="1"/>
  <c r="R16" i="1"/>
  <c r="R24" i="1"/>
  <c r="P24" i="1"/>
  <c r="R20" i="1"/>
  <c r="P20" i="1"/>
  <c r="Q11" i="1"/>
  <c r="V20" i="1"/>
  <c r="V24" i="1"/>
  <c r="R32" i="1"/>
  <c r="Q7" i="1"/>
  <c r="S5" i="1"/>
  <c r="T4" i="1"/>
  <c r="T5" i="1" s="1"/>
  <c r="P32" i="1"/>
  <c r="V41" i="1"/>
  <c r="Q41" i="1"/>
  <c r="U44" i="1"/>
  <c r="Q14" i="1"/>
  <c r="V14" i="1"/>
  <c r="Q17" i="1"/>
  <c r="V17" i="1"/>
  <c r="V22" i="1"/>
  <c r="Q22" i="1"/>
  <c r="Q25" i="1"/>
  <c r="V25" i="1"/>
  <c r="S32" i="1"/>
  <c r="V33" i="1"/>
  <c r="Q33" i="1"/>
  <c r="U36" i="1"/>
  <c r="P93" i="1"/>
  <c r="S93" i="1"/>
  <c r="T93" i="1" s="1"/>
  <c r="O5" i="1"/>
  <c r="P4" i="1"/>
  <c r="P5" i="1" s="1"/>
  <c r="V72" i="1"/>
  <c r="Q72" i="1"/>
  <c r="N18" i="1"/>
  <c r="R26" i="1"/>
  <c r="V27" i="1"/>
  <c r="Q27" i="1"/>
  <c r="V35" i="1"/>
  <c r="Q35" i="1"/>
  <c r="R38" i="1"/>
  <c r="V43" i="1"/>
  <c r="Q43" i="1"/>
  <c r="V64" i="1"/>
  <c r="Q64" i="1"/>
  <c r="O69" i="1"/>
  <c r="R69" i="1"/>
  <c r="V148" i="1"/>
  <c r="Q148" i="1"/>
  <c r="Q165" i="1"/>
  <c r="V165" i="1"/>
  <c r="Q181" i="1"/>
  <c r="V181" i="1"/>
  <c r="V229" i="1"/>
  <c r="Q229" i="1"/>
  <c r="V247" i="1"/>
  <c r="Q247" i="1"/>
  <c r="V329" i="1"/>
  <c r="Q329" i="1"/>
  <c r="R331" i="1"/>
  <c r="V13" i="1"/>
  <c r="Q13" i="1"/>
  <c r="N30" i="1"/>
  <c r="N36" i="1"/>
  <c r="Q34" i="1"/>
  <c r="N44" i="1"/>
  <c r="Q42" i="1"/>
  <c r="O62" i="1"/>
  <c r="U75" i="1"/>
  <c r="V75" i="1" s="1"/>
  <c r="V62" i="1"/>
  <c r="V77" i="1"/>
  <c r="Q77" i="1"/>
  <c r="V85" i="1"/>
  <c r="Q85" i="1"/>
  <c r="R90" i="1"/>
  <c r="O90" i="1"/>
  <c r="R98" i="1"/>
  <c r="O98" i="1"/>
  <c r="R114" i="1"/>
  <c r="O114" i="1"/>
  <c r="V123" i="1"/>
  <c r="Q123" i="1"/>
  <c r="S129" i="1"/>
  <c r="T129" i="1" s="1"/>
  <c r="V139" i="1"/>
  <c r="Q139" i="1"/>
  <c r="V159" i="1"/>
  <c r="Q159" i="1"/>
  <c r="R258" i="1"/>
  <c r="R259" i="1" s="1"/>
  <c r="Q259" i="1"/>
  <c r="V386" i="1"/>
  <c r="Q386" i="1"/>
  <c r="U387" i="1"/>
  <c r="V116" i="1"/>
  <c r="Q116" i="1"/>
  <c r="V132" i="1"/>
  <c r="Q132" i="1"/>
  <c r="Q168" i="1"/>
  <c r="V168" i="1"/>
  <c r="Q197" i="1"/>
  <c r="V197" i="1"/>
  <c r="O246" i="1"/>
  <c r="R246" i="1"/>
  <c r="V262" i="1"/>
  <c r="V267" i="1" s="1"/>
  <c r="U267" i="1"/>
  <c r="Q262" i="1"/>
  <c r="V288" i="1"/>
  <c r="Q288" i="1"/>
  <c r="Q15" i="1"/>
  <c r="O57" i="1"/>
  <c r="R57" i="1"/>
  <c r="V81" i="1"/>
  <c r="Q81" i="1"/>
  <c r="U152" i="1"/>
  <c r="V152" i="1" s="1"/>
  <c r="V115" i="1"/>
  <c r="Q115" i="1"/>
  <c r="V131" i="1"/>
  <c r="Q131" i="1"/>
  <c r="V147" i="1"/>
  <c r="Q147" i="1"/>
  <c r="O210" i="1"/>
  <c r="R210" i="1"/>
  <c r="V235" i="1"/>
  <c r="Q235" i="1"/>
  <c r="O150" i="1"/>
  <c r="R150" i="1"/>
  <c r="Q184" i="1"/>
  <c r="V184" i="1"/>
  <c r="U18" i="1"/>
  <c r="U30" i="1"/>
  <c r="V23" i="1"/>
  <c r="Q23" i="1"/>
  <c r="R29" i="1"/>
  <c r="V56" i="1"/>
  <c r="Q56" i="1"/>
  <c r="V68" i="1"/>
  <c r="Q68" i="1"/>
  <c r="U87" i="1"/>
  <c r="V87" i="1" s="1"/>
  <c r="V91" i="1"/>
  <c r="Q91" i="1"/>
  <c r="V92" i="1"/>
  <c r="Q92" i="1"/>
  <c r="V95" i="1"/>
  <c r="Q95" i="1"/>
  <c r="V96" i="1"/>
  <c r="Q96" i="1"/>
  <c r="V99" i="1"/>
  <c r="Q99" i="1"/>
  <c r="V100" i="1"/>
  <c r="Q100" i="1"/>
  <c r="V103" i="1"/>
  <c r="Q103" i="1"/>
  <c r="V104" i="1"/>
  <c r="Q104" i="1"/>
  <c r="V107" i="1"/>
  <c r="Q107" i="1"/>
  <c r="V108" i="1"/>
  <c r="Q108" i="1"/>
  <c r="V111" i="1"/>
  <c r="Q111" i="1"/>
  <c r="V112" i="1"/>
  <c r="Q112" i="1"/>
  <c r="V124" i="1"/>
  <c r="Q124" i="1"/>
  <c r="V140" i="1"/>
  <c r="Q140" i="1"/>
  <c r="Q173" i="1"/>
  <c r="V173" i="1"/>
  <c r="Q176" i="1"/>
  <c r="V176" i="1"/>
  <c r="Q189" i="1"/>
  <c r="V189" i="1"/>
  <c r="Q192" i="1"/>
  <c r="V192" i="1"/>
  <c r="V233" i="1"/>
  <c r="Q233" i="1"/>
  <c r="U253" i="1"/>
  <c r="V251" i="1"/>
  <c r="Q251" i="1"/>
  <c r="O251" i="1" s="1"/>
  <c r="U9" i="1"/>
  <c r="O122" i="1"/>
  <c r="O130" i="1"/>
  <c r="P164" i="1"/>
  <c r="Q166" i="1"/>
  <c r="Q174" i="1"/>
  <c r="Q182" i="1"/>
  <c r="Q190" i="1"/>
  <c r="U198" i="1"/>
  <c r="V198" i="1" s="1"/>
  <c r="V211" i="1"/>
  <c r="Q211" i="1"/>
  <c r="V217" i="1"/>
  <c r="Q217" i="1"/>
  <c r="V219" i="1"/>
  <c r="Q219" i="1"/>
  <c r="T269" i="1"/>
  <c r="T270" i="1" s="1"/>
  <c r="V296" i="1"/>
  <c r="Q296" i="1"/>
  <c r="V209" i="1"/>
  <c r="Q209" i="1"/>
  <c r="V231" i="1"/>
  <c r="Q231" i="1"/>
  <c r="V248" i="1"/>
  <c r="Q248" i="1"/>
  <c r="N344" i="1"/>
  <c r="R376" i="1"/>
  <c r="R377" i="1" s="1"/>
  <c r="Q377" i="1"/>
  <c r="Q119" i="1"/>
  <c r="Q120" i="1"/>
  <c r="Q127" i="1"/>
  <c r="Q128" i="1"/>
  <c r="Q135" i="1"/>
  <c r="Q136" i="1"/>
  <c r="Q143" i="1"/>
  <c r="Q144" i="1"/>
  <c r="Q151" i="1"/>
  <c r="Q155" i="1"/>
  <c r="Q163" i="1"/>
  <c r="R164" i="1"/>
  <c r="V172" i="1"/>
  <c r="Q172" i="1"/>
  <c r="V180" i="1"/>
  <c r="Q180" i="1"/>
  <c r="V188" i="1"/>
  <c r="Q188" i="1"/>
  <c r="V196" i="1"/>
  <c r="Q196" i="1"/>
  <c r="N244" i="1"/>
  <c r="V215" i="1"/>
  <c r="Q215" i="1"/>
  <c r="V252" i="1"/>
  <c r="Q252" i="1"/>
  <c r="O252" i="1" s="1"/>
  <c r="U256" i="1"/>
  <c r="V255" i="1"/>
  <c r="V256" i="1" s="1"/>
  <c r="Q255" i="1"/>
  <c r="S275" i="1"/>
  <c r="P275" i="1"/>
  <c r="N202" i="1"/>
  <c r="U249" i="1"/>
  <c r="Q312" i="1"/>
  <c r="V312" i="1"/>
  <c r="Q320" i="1"/>
  <c r="V320" i="1"/>
  <c r="R390" i="1"/>
  <c r="R392" i="1"/>
  <c r="U244" i="1"/>
  <c r="T261" i="1"/>
  <c r="Q272" i="1"/>
  <c r="U273" i="1"/>
  <c r="Q282" i="1"/>
  <c r="Q284" i="1"/>
  <c r="Q298" i="1"/>
  <c r="Q300" i="1"/>
  <c r="P307" i="1"/>
  <c r="S307" i="1"/>
  <c r="T307" i="1" s="1"/>
  <c r="V319" i="1"/>
  <c r="Q319" i="1"/>
  <c r="R370" i="1"/>
  <c r="O370" i="1"/>
  <c r="V301" i="1"/>
  <c r="Q301" i="1"/>
  <c r="V337" i="1"/>
  <c r="Q337" i="1"/>
  <c r="R339" i="1"/>
  <c r="O270" i="1"/>
  <c r="V327" i="1"/>
  <c r="Q327" i="1"/>
  <c r="V343" i="1"/>
  <c r="Q343" i="1"/>
  <c r="V368" i="1"/>
  <c r="V371" i="1" s="1"/>
  <c r="Q368" i="1"/>
  <c r="V376" i="1"/>
  <c r="V377" i="1" s="1"/>
  <c r="U377" i="1"/>
  <c r="N387" i="1"/>
  <c r="P392" i="1"/>
  <c r="V335" i="1"/>
  <c r="Q335" i="1"/>
  <c r="S373" i="1"/>
  <c r="U382" i="1"/>
  <c r="V387" i="1"/>
  <c r="S402" i="1"/>
  <c r="Q332" i="1"/>
  <c r="Q333" i="1"/>
  <c r="Q340" i="1"/>
  <c r="Q341" i="1"/>
  <c r="S365" i="1"/>
  <c r="N371" i="1"/>
  <c r="P373" i="1"/>
  <c r="P374" i="1" s="1"/>
  <c r="Q379" i="1"/>
  <c r="Q380" i="1"/>
  <c r="Q384" i="1"/>
  <c r="S389" i="1"/>
  <c r="P402" i="1"/>
  <c r="P403" i="1" s="1"/>
  <c r="T346" i="1" l="1"/>
  <c r="S356" i="1"/>
  <c r="T356" i="1" s="1"/>
  <c r="T47" i="1"/>
  <c r="S52" i="1"/>
  <c r="T52" i="1" s="1"/>
  <c r="P391" i="1"/>
  <c r="S391" i="1"/>
  <c r="T391" i="1" s="1"/>
  <c r="P381" i="1"/>
  <c r="S381" i="1"/>
  <c r="T381" i="1" s="1"/>
  <c r="R336" i="1"/>
  <c r="R294" i="1"/>
  <c r="V202" i="1"/>
  <c r="R234" i="1"/>
  <c r="R316" i="1"/>
  <c r="O66" i="1"/>
  <c r="S66" i="1" s="1"/>
  <c r="T66" i="1" s="1"/>
  <c r="O194" i="1"/>
  <c r="P194" i="1" s="1"/>
  <c r="O170" i="1"/>
  <c r="S170" i="1" s="1"/>
  <c r="T170" i="1" s="1"/>
  <c r="O79" i="1"/>
  <c r="S79" i="1" s="1"/>
  <c r="T79" i="1" s="1"/>
  <c r="P310" i="1"/>
  <c r="S338" i="1"/>
  <c r="T338" i="1" s="1"/>
  <c r="O237" i="1"/>
  <c r="S237" i="1" s="1"/>
  <c r="T237" i="1" s="1"/>
  <c r="R21" i="1"/>
  <c r="P317" i="1"/>
  <c r="R224" i="1"/>
  <c r="O118" i="1"/>
  <c r="S118" i="1" s="1"/>
  <c r="T118" i="1" s="1"/>
  <c r="S222" i="1"/>
  <c r="T222" i="1" s="1"/>
  <c r="P322" i="1"/>
  <c r="P265" i="1"/>
  <c r="O121" i="1"/>
  <c r="S121" i="1" s="1"/>
  <c r="T121" i="1" s="1"/>
  <c r="O105" i="1"/>
  <c r="R286" i="1"/>
  <c r="R160" i="1"/>
  <c r="P187" i="1"/>
  <c r="S318" i="1"/>
  <c r="T318" i="1" s="1"/>
  <c r="R156" i="1"/>
  <c r="O186" i="1"/>
  <c r="P186" i="1" s="1"/>
  <c r="R102" i="1"/>
  <c r="R40" i="1"/>
  <c r="R222" i="1"/>
  <c r="O225" i="1"/>
  <c r="S225" i="1" s="1"/>
  <c r="T225" i="1" s="1"/>
  <c r="S306" i="1"/>
  <c r="T306" i="1" s="1"/>
  <c r="R134" i="1"/>
  <c r="R218" i="1"/>
  <c r="P206" i="1"/>
  <c r="R126" i="1"/>
  <c r="R82" i="1"/>
  <c r="R280" i="1"/>
  <c r="P234" i="1"/>
  <c r="O221" i="1"/>
  <c r="P221" i="1" s="1"/>
  <c r="S40" i="1"/>
  <c r="T40" i="1" s="1"/>
  <c r="S314" i="1"/>
  <c r="T314" i="1" s="1"/>
  <c r="P225" i="1"/>
  <c r="R187" i="1"/>
  <c r="V60" i="1"/>
  <c r="R263" i="1"/>
  <c r="R239" i="1"/>
  <c r="R213" i="1"/>
  <c r="R161" i="1"/>
  <c r="O71" i="1"/>
  <c r="P71" i="1" s="1"/>
  <c r="S276" i="1"/>
  <c r="T276" i="1" s="1"/>
  <c r="P291" i="1"/>
  <c r="R264" i="1"/>
  <c r="R278" i="1"/>
  <c r="S263" i="1"/>
  <c r="T263" i="1" s="1"/>
  <c r="S281" i="1"/>
  <c r="T281" i="1" s="1"/>
  <c r="R305" i="1"/>
  <c r="R303" i="1"/>
  <c r="R206" i="1"/>
  <c r="O178" i="1"/>
  <c r="P178" i="1" s="1"/>
  <c r="O106" i="1"/>
  <c r="P106" i="1" s="1"/>
  <c r="S295" i="1"/>
  <c r="T295" i="1" s="1"/>
  <c r="O141" i="1"/>
  <c r="P141" i="1" s="1"/>
  <c r="R125" i="1"/>
  <c r="S125" i="1"/>
  <c r="T125" i="1" s="1"/>
  <c r="R142" i="1"/>
  <c r="R12" i="1"/>
  <c r="P12" i="1"/>
  <c r="P309" i="1"/>
  <c r="R191" i="1"/>
  <c r="R304" i="1"/>
  <c r="R328" i="1"/>
  <c r="P193" i="1"/>
  <c r="P169" i="1"/>
  <c r="P156" i="1"/>
  <c r="P266" i="1"/>
  <c r="S149" i="1"/>
  <c r="T149" i="1" s="1"/>
  <c r="P334" i="1"/>
  <c r="R227" i="1"/>
  <c r="R86" i="1"/>
  <c r="R74" i="1"/>
  <c r="R281" i="1"/>
  <c r="S302" i="1"/>
  <c r="T302" i="1" s="1"/>
  <c r="P218" i="1"/>
  <c r="R78" i="1"/>
  <c r="R223" i="1"/>
  <c r="Q244" i="1"/>
  <c r="P177" i="1"/>
  <c r="S133" i="1"/>
  <c r="T133" i="1" s="1"/>
  <c r="P238" i="1"/>
  <c r="O138" i="1"/>
  <c r="P138" i="1" s="1"/>
  <c r="R65" i="1"/>
  <c r="R241" i="1"/>
  <c r="S113" i="1"/>
  <c r="T113" i="1" s="1"/>
  <c r="R94" i="1"/>
  <c r="R295" i="1"/>
  <c r="R202" i="1"/>
  <c r="R169" i="1"/>
  <c r="S216" i="1"/>
  <c r="T216" i="1" s="1"/>
  <c r="R84" i="1"/>
  <c r="O84" i="1"/>
  <c r="R39" i="1"/>
  <c r="S39" i="1"/>
  <c r="T39" i="1" s="1"/>
  <c r="R308" i="1"/>
  <c r="R321" i="1"/>
  <c r="O110" i="1"/>
  <c r="P110" i="1" s="1"/>
  <c r="O58" i="1"/>
  <c r="S58" i="1" s="1"/>
  <c r="T58" i="1" s="1"/>
  <c r="S287" i="1"/>
  <c r="T287" i="1" s="1"/>
  <c r="R325" i="1"/>
  <c r="R315" i="1"/>
  <c r="R133" i="1"/>
  <c r="R83" i="1"/>
  <c r="O83" i="1"/>
  <c r="P325" i="1"/>
  <c r="S325" i="1"/>
  <c r="T325" i="1" s="1"/>
  <c r="P315" i="1"/>
  <c r="S315" i="1"/>
  <c r="T315" i="1" s="1"/>
  <c r="S29" i="1"/>
  <c r="T29" i="1" s="1"/>
  <c r="V249" i="1"/>
  <c r="P97" i="1"/>
  <c r="S175" i="1"/>
  <c r="T175" i="1" s="1"/>
  <c r="R89" i="1"/>
  <c r="O89" i="1"/>
  <c r="R311" i="1"/>
  <c r="S21" i="1"/>
  <c r="T21" i="1" s="1"/>
  <c r="O70" i="1"/>
  <c r="R207" i="1"/>
  <c r="O207" i="1"/>
  <c r="R297" i="1"/>
  <c r="S208" i="1"/>
  <c r="T208" i="1" s="1"/>
  <c r="O205" i="1"/>
  <c r="P205" i="1" s="1"/>
  <c r="S326" i="1"/>
  <c r="T326" i="1" s="1"/>
  <c r="V344" i="1"/>
  <c r="R157" i="1"/>
  <c r="O157" i="1"/>
  <c r="S236" i="1"/>
  <c r="T236" i="1" s="1"/>
  <c r="P236" i="1"/>
  <c r="S204" i="1"/>
  <c r="T204" i="1" s="1"/>
  <c r="P204" i="1"/>
  <c r="V244" i="1"/>
  <c r="P28" i="1"/>
  <c r="O230" i="1"/>
  <c r="R230" i="1"/>
  <c r="R183" i="1"/>
  <c r="O183" i="1"/>
  <c r="R162" i="1"/>
  <c r="O162" i="1"/>
  <c r="R59" i="1"/>
  <c r="O59" i="1"/>
  <c r="S200" i="1"/>
  <c r="T200" i="1" s="1"/>
  <c r="P200" i="1"/>
  <c r="R299" i="1"/>
  <c r="P316" i="1"/>
  <c r="R73" i="1"/>
  <c r="R279" i="1"/>
  <c r="S214" i="1"/>
  <c r="T214" i="1" s="1"/>
  <c r="P214" i="1"/>
  <c r="O185" i="1"/>
  <c r="R185" i="1"/>
  <c r="S224" i="1"/>
  <c r="T224" i="1" s="1"/>
  <c r="P224" i="1"/>
  <c r="R137" i="1"/>
  <c r="O137" i="1"/>
  <c r="O117" i="1"/>
  <c r="R117" i="1"/>
  <c r="R212" i="1"/>
  <c r="O212" i="1"/>
  <c r="O158" i="1"/>
  <c r="R158" i="1"/>
  <c r="O145" i="1"/>
  <c r="R145" i="1"/>
  <c r="O101" i="1"/>
  <c r="R101" i="1"/>
  <c r="O146" i="1"/>
  <c r="P146" i="1" s="1"/>
  <c r="Q202" i="1"/>
  <c r="R243" i="1"/>
  <c r="O243" i="1"/>
  <c r="R292" i="1"/>
  <c r="R290" i="1"/>
  <c r="S179" i="1"/>
  <c r="T179" i="1" s="1"/>
  <c r="P179" i="1"/>
  <c r="O109" i="1"/>
  <c r="R109" i="1"/>
  <c r="S324" i="1"/>
  <c r="T324" i="1" s="1"/>
  <c r="S167" i="1"/>
  <c r="T167" i="1" s="1"/>
  <c r="P167" i="1"/>
  <c r="S305" i="1"/>
  <c r="T305" i="1" s="1"/>
  <c r="P305" i="1"/>
  <c r="R283" i="1"/>
  <c r="S191" i="1"/>
  <c r="T191" i="1" s="1"/>
  <c r="P191" i="1"/>
  <c r="R313" i="1"/>
  <c r="O201" i="1"/>
  <c r="O202" i="1" s="1"/>
  <c r="S342" i="1"/>
  <c r="T342" i="1" s="1"/>
  <c r="S171" i="1"/>
  <c r="T171" i="1" s="1"/>
  <c r="P171" i="1"/>
  <c r="S154" i="1"/>
  <c r="T154" i="1" s="1"/>
  <c r="P154" i="1"/>
  <c r="R323" i="1"/>
  <c r="S232" i="1"/>
  <c r="T232" i="1" s="1"/>
  <c r="P232" i="1"/>
  <c r="V18" i="1"/>
  <c r="R28" i="1"/>
  <c r="S20" i="1"/>
  <c r="T20" i="1" s="1"/>
  <c r="V44" i="1"/>
  <c r="S24" i="1"/>
  <c r="T24" i="1" s="1"/>
  <c r="O8" i="1"/>
  <c r="R8" i="1"/>
  <c r="V36" i="1"/>
  <c r="Q44" i="1"/>
  <c r="V30" i="1"/>
  <c r="R7" i="1"/>
  <c r="R9" i="1" s="1"/>
  <c r="Q9" i="1"/>
  <c r="O7" i="1"/>
  <c r="R11" i="1"/>
  <c r="O11" i="1"/>
  <c r="S16" i="1"/>
  <c r="T16" i="1" s="1"/>
  <c r="P16" i="1"/>
  <c r="T389" i="1"/>
  <c r="R340" i="1"/>
  <c r="S308" i="1"/>
  <c r="T308" i="1" s="1"/>
  <c r="P308" i="1"/>
  <c r="S328" i="1"/>
  <c r="T328" i="1" s="1"/>
  <c r="P328" i="1"/>
  <c r="R298" i="1"/>
  <c r="R196" i="1"/>
  <c r="O196" i="1"/>
  <c r="R180" i="1"/>
  <c r="O180" i="1"/>
  <c r="O151" i="1"/>
  <c r="R151" i="1"/>
  <c r="O119" i="1"/>
  <c r="R119" i="1"/>
  <c r="S313" i="1"/>
  <c r="T313" i="1" s="1"/>
  <c r="P313" i="1"/>
  <c r="P237" i="1"/>
  <c r="R192" i="1"/>
  <c r="O192" i="1"/>
  <c r="S65" i="1"/>
  <c r="T65" i="1" s="1"/>
  <c r="P65" i="1"/>
  <c r="R184" i="1"/>
  <c r="O184" i="1"/>
  <c r="P241" i="1"/>
  <c r="S241" i="1"/>
  <c r="T241" i="1" s="1"/>
  <c r="O115" i="1"/>
  <c r="R115" i="1"/>
  <c r="S78" i="1"/>
  <c r="T78" i="1" s="1"/>
  <c r="P78" i="1"/>
  <c r="O197" i="1"/>
  <c r="R197" i="1"/>
  <c r="R384" i="1"/>
  <c r="Q387" i="1"/>
  <c r="R333" i="1"/>
  <c r="P339" i="1"/>
  <c r="S339" i="1"/>
  <c r="T339" i="1" s="1"/>
  <c r="P370" i="1"/>
  <c r="S370" i="1"/>
  <c r="T370" i="1" s="1"/>
  <c r="R319" i="1"/>
  <c r="R284" i="1"/>
  <c r="P390" i="1"/>
  <c r="S390" i="1"/>
  <c r="T390" i="1" s="1"/>
  <c r="R320" i="1"/>
  <c r="Q256" i="1"/>
  <c r="R255" i="1"/>
  <c r="R256" i="1" s="1"/>
  <c r="O163" i="1"/>
  <c r="R163" i="1"/>
  <c r="R128" i="1"/>
  <c r="O128" i="1"/>
  <c r="O209" i="1"/>
  <c r="R209" i="1"/>
  <c r="S336" i="1"/>
  <c r="T336" i="1" s="1"/>
  <c r="P336" i="1"/>
  <c r="P311" i="1"/>
  <c r="S311" i="1"/>
  <c r="T311" i="1" s="1"/>
  <c r="R182" i="1"/>
  <c r="O182" i="1"/>
  <c r="R108" i="1"/>
  <c r="O108" i="1"/>
  <c r="R100" i="1"/>
  <c r="O100" i="1"/>
  <c r="Q60" i="1"/>
  <c r="O56" i="1"/>
  <c r="R56" i="1"/>
  <c r="S160" i="1"/>
  <c r="T160" i="1" s="1"/>
  <c r="P160" i="1"/>
  <c r="O81" i="1"/>
  <c r="R81" i="1"/>
  <c r="R116" i="1"/>
  <c r="O116" i="1"/>
  <c r="R13" i="1"/>
  <c r="Q18" i="1"/>
  <c r="O13" i="1"/>
  <c r="O181" i="1"/>
  <c r="R181" i="1"/>
  <c r="R27" i="1"/>
  <c r="R33" i="1"/>
  <c r="Q36" i="1"/>
  <c r="O17" i="1"/>
  <c r="R17" i="1"/>
  <c r="Q382" i="1"/>
  <c r="R379" i="1"/>
  <c r="R341" i="1"/>
  <c r="S403" i="1"/>
  <c r="T403" i="1"/>
  <c r="Q344" i="1"/>
  <c r="R300" i="1"/>
  <c r="R312" i="1"/>
  <c r="P303" i="1"/>
  <c r="S303" i="1"/>
  <c r="T303" i="1" s="1"/>
  <c r="P239" i="1"/>
  <c r="S239" i="1"/>
  <c r="T239" i="1" s="1"/>
  <c r="R215" i="1"/>
  <c r="O215" i="1"/>
  <c r="O155" i="1"/>
  <c r="R155" i="1"/>
  <c r="R136" i="1"/>
  <c r="O136" i="1"/>
  <c r="R120" i="1"/>
  <c r="O120" i="1"/>
  <c r="R248" i="1"/>
  <c r="R190" i="1"/>
  <c r="O190" i="1"/>
  <c r="R174" i="1"/>
  <c r="O174" i="1"/>
  <c r="P122" i="1"/>
  <c r="S122" i="1"/>
  <c r="T122" i="1" s="1"/>
  <c r="V253" i="1"/>
  <c r="R140" i="1"/>
  <c r="O140" i="1"/>
  <c r="R124" i="1"/>
  <c r="O124" i="1"/>
  <c r="O111" i="1"/>
  <c r="R111" i="1"/>
  <c r="O107" i="1"/>
  <c r="R107" i="1"/>
  <c r="O103" i="1"/>
  <c r="R103" i="1"/>
  <c r="O99" i="1"/>
  <c r="R99" i="1"/>
  <c r="O95" i="1"/>
  <c r="R95" i="1"/>
  <c r="O91" i="1"/>
  <c r="R91" i="1"/>
  <c r="R262" i="1"/>
  <c r="Q267" i="1"/>
  <c r="R132" i="1"/>
  <c r="O132" i="1"/>
  <c r="R159" i="1"/>
  <c r="O159" i="1"/>
  <c r="P114" i="1"/>
  <c r="S114" i="1"/>
  <c r="T114" i="1" s="1"/>
  <c r="P102" i="1"/>
  <c r="S102" i="1"/>
  <c r="T102" i="1" s="1"/>
  <c r="P94" i="1"/>
  <c r="S94" i="1"/>
  <c r="T94" i="1" s="1"/>
  <c r="R42" i="1"/>
  <c r="R247" i="1"/>
  <c r="R165" i="1"/>
  <c r="O165" i="1"/>
  <c r="P134" i="1"/>
  <c r="S134" i="1"/>
  <c r="T134" i="1" s="1"/>
  <c r="R43" i="1"/>
  <c r="T32" i="1"/>
  <c r="R22" i="1"/>
  <c r="Q30" i="1"/>
  <c r="O14" i="1"/>
  <c r="R14" i="1"/>
  <c r="R176" i="1"/>
  <c r="O176" i="1"/>
  <c r="S57" i="1"/>
  <c r="T57" i="1" s="1"/>
  <c r="P57" i="1"/>
  <c r="R386" i="1"/>
  <c r="P258" i="1"/>
  <c r="P259" i="1" s="1"/>
  <c r="O259" i="1"/>
  <c r="S258" i="1"/>
  <c r="P98" i="1"/>
  <c r="S98" i="1"/>
  <c r="T98" i="1" s="1"/>
  <c r="P90" i="1"/>
  <c r="S90" i="1"/>
  <c r="T90" i="1" s="1"/>
  <c r="P331" i="1"/>
  <c r="S331" i="1"/>
  <c r="T331" i="1" s="1"/>
  <c r="R148" i="1"/>
  <c r="O148" i="1"/>
  <c r="S69" i="1"/>
  <c r="T69" i="1" s="1"/>
  <c r="P69" i="1"/>
  <c r="S26" i="1"/>
  <c r="T26" i="1" s="1"/>
  <c r="P26" i="1"/>
  <c r="R41" i="1"/>
  <c r="R368" i="1"/>
  <c r="R371" i="1" s="1"/>
  <c r="Q371" i="1"/>
  <c r="O368" i="1"/>
  <c r="R327" i="1"/>
  <c r="P286" i="1"/>
  <c r="S286" i="1"/>
  <c r="T286" i="1" s="1"/>
  <c r="P294" i="1"/>
  <c r="S294" i="1"/>
  <c r="T294" i="1" s="1"/>
  <c r="R188" i="1"/>
  <c r="O188" i="1"/>
  <c r="R172" i="1"/>
  <c r="O172" i="1"/>
  <c r="O135" i="1"/>
  <c r="R135" i="1"/>
  <c r="R217" i="1"/>
  <c r="O217" i="1"/>
  <c r="S146" i="1"/>
  <c r="T146" i="1" s="1"/>
  <c r="P227" i="1"/>
  <c r="S227" i="1"/>
  <c r="T227" i="1" s="1"/>
  <c r="S73" i="1"/>
  <c r="T73" i="1" s="1"/>
  <c r="P73" i="1"/>
  <c r="O147" i="1"/>
  <c r="R147" i="1"/>
  <c r="S86" i="1"/>
  <c r="T86" i="1" s="1"/>
  <c r="P86" i="1"/>
  <c r="P246" i="1"/>
  <c r="O249" i="1"/>
  <c r="S246" i="1"/>
  <c r="R335" i="1"/>
  <c r="R272" i="1"/>
  <c r="R273" i="1" s="1"/>
  <c r="Q273" i="1"/>
  <c r="R252" i="1"/>
  <c r="R144" i="1"/>
  <c r="O144" i="1"/>
  <c r="R231" i="1"/>
  <c r="O231" i="1"/>
  <c r="R166" i="1"/>
  <c r="O166" i="1"/>
  <c r="R112" i="1"/>
  <c r="O112" i="1"/>
  <c r="R104" i="1"/>
  <c r="O104" i="1"/>
  <c r="R96" i="1"/>
  <c r="O96" i="1"/>
  <c r="R92" i="1"/>
  <c r="O92" i="1"/>
  <c r="R68" i="1"/>
  <c r="O68" i="1"/>
  <c r="R23" i="1"/>
  <c r="P264" i="1"/>
  <c r="S264" i="1"/>
  <c r="T264" i="1" s="1"/>
  <c r="S210" i="1"/>
  <c r="T210" i="1" s="1"/>
  <c r="P210" i="1"/>
  <c r="R288" i="1"/>
  <c r="P223" i="1"/>
  <c r="S223" i="1"/>
  <c r="T223" i="1" s="1"/>
  <c r="O123" i="1"/>
  <c r="R123" i="1"/>
  <c r="S82" i="1"/>
  <c r="T82" i="1" s="1"/>
  <c r="P82" i="1"/>
  <c r="R34" i="1"/>
  <c r="R329" i="1"/>
  <c r="R229" i="1"/>
  <c r="O229" i="1"/>
  <c r="O64" i="1"/>
  <c r="R64" i="1"/>
  <c r="S38" i="1"/>
  <c r="P38" i="1"/>
  <c r="O72" i="1"/>
  <c r="R72" i="1"/>
  <c r="S74" i="1"/>
  <c r="T74" i="1" s="1"/>
  <c r="P74" i="1"/>
  <c r="R25" i="1"/>
  <c r="R380" i="1"/>
  <c r="S366" i="1"/>
  <c r="T365" i="1"/>
  <c r="T366" i="1" s="1"/>
  <c r="R332" i="1"/>
  <c r="S374" i="1"/>
  <c r="T373" i="1"/>
  <c r="T374" i="1" s="1"/>
  <c r="S304" i="1"/>
  <c r="T304" i="1" s="1"/>
  <c r="P304" i="1"/>
  <c r="R343" i="1"/>
  <c r="R337" i="1"/>
  <c r="R301" i="1"/>
  <c r="R282" i="1"/>
  <c r="P280" i="1"/>
  <c r="S280" i="1"/>
  <c r="T280" i="1" s="1"/>
  <c r="T275" i="1"/>
  <c r="O143" i="1"/>
  <c r="R143" i="1"/>
  <c r="O127" i="1"/>
  <c r="R127" i="1"/>
  <c r="O377" i="1"/>
  <c r="S376" i="1"/>
  <c r="P376" i="1"/>
  <c r="P377" i="1" s="1"/>
  <c r="S321" i="1"/>
  <c r="T321" i="1" s="1"/>
  <c r="P321" i="1"/>
  <c r="R296" i="1"/>
  <c r="R219" i="1"/>
  <c r="O219" i="1"/>
  <c r="R211" i="1"/>
  <c r="O211" i="1"/>
  <c r="P130" i="1"/>
  <c r="S130" i="1"/>
  <c r="T130" i="1" s="1"/>
  <c r="R251" i="1"/>
  <c r="Q253" i="1"/>
  <c r="R233" i="1"/>
  <c r="O233" i="1"/>
  <c r="P213" i="1"/>
  <c r="S213" i="1"/>
  <c r="T213" i="1" s="1"/>
  <c r="O189" i="1"/>
  <c r="R189" i="1"/>
  <c r="O173" i="1"/>
  <c r="R173" i="1"/>
  <c r="P142" i="1"/>
  <c r="S142" i="1"/>
  <c r="T142" i="1" s="1"/>
  <c r="P126" i="1"/>
  <c r="S126" i="1"/>
  <c r="T126" i="1" s="1"/>
  <c r="P79" i="1"/>
  <c r="P150" i="1"/>
  <c r="S150" i="1"/>
  <c r="T150" i="1" s="1"/>
  <c r="R235" i="1"/>
  <c r="O235" i="1"/>
  <c r="P161" i="1"/>
  <c r="S161" i="1"/>
  <c r="T161" i="1" s="1"/>
  <c r="O131" i="1"/>
  <c r="R131" i="1"/>
  <c r="R15" i="1"/>
  <c r="O15" i="1"/>
  <c r="Q249" i="1"/>
  <c r="R168" i="1"/>
  <c r="O168" i="1"/>
  <c r="P278" i="1"/>
  <c r="S278" i="1"/>
  <c r="T278" i="1" s="1"/>
  <c r="O139" i="1"/>
  <c r="R139" i="1"/>
  <c r="R85" i="1"/>
  <c r="O85" i="1"/>
  <c r="R77" i="1"/>
  <c r="O77" i="1"/>
  <c r="S62" i="1"/>
  <c r="P62" i="1"/>
  <c r="R35" i="1"/>
  <c r="S392" i="1" l="1"/>
  <c r="R382" i="1"/>
  <c r="P170" i="1"/>
  <c r="S194" i="1"/>
  <c r="T194" i="1" s="1"/>
  <c r="S186" i="1"/>
  <c r="T186" i="1" s="1"/>
  <c r="P66" i="1"/>
  <c r="S310" i="1"/>
  <c r="T310" i="1" s="1"/>
  <c r="S178" i="1"/>
  <c r="T178" i="1" s="1"/>
  <c r="P58" i="1"/>
  <c r="P118" i="1"/>
  <c r="S322" i="1"/>
  <c r="T322" i="1" s="1"/>
  <c r="P121" i="1"/>
  <c r="P318" i="1"/>
  <c r="S317" i="1"/>
  <c r="T317" i="1" s="1"/>
  <c r="S106" i="1"/>
  <c r="T106" i="1" s="1"/>
  <c r="S265" i="1"/>
  <c r="T265" i="1" s="1"/>
  <c r="S138" i="1"/>
  <c r="T138" i="1" s="1"/>
  <c r="S309" i="1"/>
  <c r="T309" i="1" s="1"/>
  <c r="P105" i="1"/>
  <c r="S105" i="1"/>
  <c r="T105" i="1" s="1"/>
  <c r="P39" i="1"/>
  <c r="S221" i="1"/>
  <c r="T221" i="1" s="1"/>
  <c r="R267" i="1"/>
  <c r="S71" i="1"/>
  <c r="T71" i="1" s="1"/>
  <c r="P330" i="1"/>
  <c r="S330" i="1"/>
  <c r="T330" i="1" s="1"/>
  <c r="S141" i="1"/>
  <c r="T141" i="1" s="1"/>
  <c r="P276" i="1"/>
  <c r="S110" i="1"/>
  <c r="T110" i="1" s="1"/>
  <c r="P201" i="1"/>
  <c r="P202" i="1" s="1"/>
  <c r="S201" i="1"/>
  <c r="S202" i="1" s="1"/>
  <c r="S205" i="1"/>
  <c r="T205" i="1" s="1"/>
  <c r="S83" i="1"/>
  <c r="T83" i="1" s="1"/>
  <c r="P83" i="1"/>
  <c r="S84" i="1"/>
  <c r="T84" i="1" s="1"/>
  <c r="P84" i="1"/>
  <c r="S297" i="1"/>
  <c r="T297" i="1" s="1"/>
  <c r="P297" i="1"/>
  <c r="S28" i="1"/>
  <c r="T28" i="1" s="1"/>
  <c r="S207" i="1"/>
  <c r="T207" i="1" s="1"/>
  <c r="P207" i="1"/>
  <c r="P89" i="1"/>
  <c r="S89" i="1"/>
  <c r="T89" i="1" s="1"/>
  <c r="P157" i="1"/>
  <c r="S157" i="1"/>
  <c r="T157" i="1" s="1"/>
  <c r="P70" i="1"/>
  <c r="S70" i="1"/>
  <c r="T70" i="1" s="1"/>
  <c r="R244" i="1"/>
  <c r="P145" i="1"/>
  <c r="S145" i="1"/>
  <c r="T145" i="1" s="1"/>
  <c r="O75" i="1"/>
  <c r="P75" i="1" s="1"/>
  <c r="O152" i="1"/>
  <c r="P152" i="1" s="1"/>
  <c r="P323" i="1"/>
  <c r="S323" i="1"/>
  <c r="T323" i="1" s="1"/>
  <c r="P283" i="1"/>
  <c r="S283" i="1"/>
  <c r="T283" i="1" s="1"/>
  <c r="S290" i="1"/>
  <c r="T290" i="1" s="1"/>
  <c r="P290" i="1"/>
  <c r="S243" i="1"/>
  <c r="T243" i="1" s="1"/>
  <c r="P243" i="1"/>
  <c r="S59" i="1"/>
  <c r="T59" i="1" s="1"/>
  <c r="P59" i="1"/>
  <c r="S183" i="1"/>
  <c r="T183" i="1" s="1"/>
  <c r="P183" i="1"/>
  <c r="R253" i="1"/>
  <c r="R249" i="1"/>
  <c r="S109" i="1"/>
  <c r="T109" i="1" s="1"/>
  <c r="P109" i="1"/>
  <c r="P101" i="1"/>
  <c r="S101" i="1"/>
  <c r="T101" i="1" s="1"/>
  <c r="S158" i="1"/>
  <c r="T158" i="1" s="1"/>
  <c r="P158" i="1"/>
  <c r="P117" i="1"/>
  <c r="S117" i="1"/>
  <c r="T117" i="1" s="1"/>
  <c r="S185" i="1"/>
  <c r="T185" i="1" s="1"/>
  <c r="P185" i="1"/>
  <c r="P279" i="1"/>
  <c r="S279" i="1"/>
  <c r="T279" i="1" s="1"/>
  <c r="S299" i="1"/>
  <c r="T299" i="1" s="1"/>
  <c r="P299" i="1"/>
  <c r="S230" i="1"/>
  <c r="T230" i="1" s="1"/>
  <c r="P230" i="1"/>
  <c r="R60" i="1"/>
  <c r="P292" i="1"/>
  <c r="S292" i="1"/>
  <c r="T292" i="1" s="1"/>
  <c r="S212" i="1"/>
  <c r="T212" i="1" s="1"/>
  <c r="P212" i="1"/>
  <c r="P137" i="1"/>
  <c r="S137" i="1"/>
  <c r="T137" i="1" s="1"/>
  <c r="S162" i="1"/>
  <c r="T162" i="1" s="1"/>
  <c r="P162" i="1"/>
  <c r="R44" i="1"/>
  <c r="P8" i="1"/>
  <c r="S8" i="1"/>
  <c r="T8" i="1" s="1"/>
  <c r="S11" i="1"/>
  <c r="T11" i="1" s="1"/>
  <c r="P11" i="1"/>
  <c r="O9" i="1"/>
  <c r="P7" i="1"/>
  <c r="S7" i="1"/>
  <c r="P288" i="1"/>
  <c r="S288" i="1"/>
  <c r="T288" i="1" s="1"/>
  <c r="S96" i="1"/>
  <c r="T96" i="1" s="1"/>
  <c r="P96" i="1"/>
  <c r="S148" i="1"/>
  <c r="T148" i="1" s="1"/>
  <c r="P148" i="1"/>
  <c r="S14" i="1"/>
  <c r="T14" i="1" s="1"/>
  <c r="P14" i="1"/>
  <c r="P155" i="1"/>
  <c r="S155" i="1"/>
  <c r="O198" i="1"/>
  <c r="P198" i="1" s="1"/>
  <c r="S312" i="1"/>
  <c r="T312" i="1" s="1"/>
  <c r="P312" i="1"/>
  <c r="S116" i="1"/>
  <c r="T116" i="1" s="1"/>
  <c r="P116" i="1"/>
  <c r="P319" i="1"/>
  <c r="S319" i="1"/>
  <c r="T319" i="1" s="1"/>
  <c r="P384" i="1"/>
  <c r="S384" i="1"/>
  <c r="O387" i="1"/>
  <c r="S35" i="1"/>
  <c r="T35" i="1" s="1"/>
  <c r="P35" i="1"/>
  <c r="S139" i="1"/>
  <c r="T139" i="1" s="1"/>
  <c r="P139" i="1"/>
  <c r="P235" i="1"/>
  <c r="S235" i="1"/>
  <c r="T235" i="1" s="1"/>
  <c r="P233" i="1"/>
  <c r="S233" i="1"/>
  <c r="T233" i="1" s="1"/>
  <c r="S251" i="1"/>
  <c r="O253" i="1"/>
  <c r="P251" i="1"/>
  <c r="T376" i="1"/>
  <c r="T377" i="1" s="1"/>
  <c r="S377" i="1"/>
  <c r="R344" i="1"/>
  <c r="S332" i="1"/>
  <c r="T332" i="1" s="1"/>
  <c r="P332" i="1"/>
  <c r="P72" i="1"/>
  <c r="S72" i="1"/>
  <c r="T72" i="1" s="1"/>
  <c r="S329" i="1"/>
  <c r="T329" i="1" s="1"/>
  <c r="P329" i="1"/>
  <c r="P23" i="1"/>
  <c r="S23" i="1"/>
  <c r="T23" i="1" s="1"/>
  <c r="S92" i="1"/>
  <c r="T92" i="1" s="1"/>
  <c r="P92" i="1"/>
  <c r="S104" i="1"/>
  <c r="T104" i="1" s="1"/>
  <c r="P104" i="1"/>
  <c r="P41" i="1"/>
  <c r="S41" i="1"/>
  <c r="T41" i="1" s="1"/>
  <c r="T258" i="1"/>
  <c r="T259" i="1" s="1"/>
  <c r="S259" i="1"/>
  <c r="S247" i="1"/>
  <c r="T247" i="1" s="1"/>
  <c r="P247" i="1"/>
  <c r="S140" i="1"/>
  <c r="T140" i="1" s="1"/>
  <c r="P140" i="1"/>
  <c r="P341" i="1"/>
  <c r="S341" i="1"/>
  <c r="T341" i="1" s="1"/>
  <c r="O382" i="1"/>
  <c r="S379" i="1"/>
  <c r="P379" i="1"/>
  <c r="P33" i="1"/>
  <c r="S33" i="1"/>
  <c r="O36" i="1"/>
  <c r="P27" i="1"/>
  <c r="S27" i="1"/>
  <c r="T27" i="1" s="1"/>
  <c r="R18" i="1"/>
  <c r="P209" i="1"/>
  <c r="S209" i="1"/>
  <c r="T209" i="1" s="1"/>
  <c r="P163" i="1"/>
  <c r="S163" i="1"/>
  <c r="T163" i="1" s="1"/>
  <c r="P284" i="1"/>
  <c r="S284" i="1"/>
  <c r="T284" i="1" s="1"/>
  <c r="P333" i="1"/>
  <c r="S333" i="1"/>
  <c r="T333" i="1" s="1"/>
  <c r="R387" i="1"/>
  <c r="P184" i="1"/>
  <c r="S184" i="1"/>
  <c r="T184" i="1" s="1"/>
  <c r="P192" i="1"/>
  <c r="S192" i="1"/>
  <c r="T192" i="1" s="1"/>
  <c r="P180" i="1"/>
  <c r="S180" i="1"/>
  <c r="T180" i="1" s="1"/>
  <c r="P298" i="1"/>
  <c r="S298" i="1"/>
  <c r="T298" i="1" s="1"/>
  <c r="S15" i="1"/>
  <c r="T15" i="1" s="1"/>
  <c r="P15" i="1"/>
  <c r="P229" i="1"/>
  <c r="S229" i="1"/>
  <c r="T229" i="1" s="1"/>
  <c r="O244" i="1"/>
  <c r="S135" i="1"/>
  <c r="T135" i="1" s="1"/>
  <c r="P135" i="1"/>
  <c r="P85" i="1"/>
  <c r="S85" i="1"/>
  <c r="T85" i="1" s="1"/>
  <c r="S131" i="1"/>
  <c r="T131" i="1" s="1"/>
  <c r="P131" i="1"/>
  <c r="S189" i="1"/>
  <c r="T189" i="1" s="1"/>
  <c r="P189" i="1"/>
  <c r="P219" i="1"/>
  <c r="S219" i="1"/>
  <c r="T219" i="1" s="1"/>
  <c r="S143" i="1"/>
  <c r="T143" i="1" s="1"/>
  <c r="P143" i="1"/>
  <c r="P301" i="1"/>
  <c r="S301" i="1"/>
  <c r="T301" i="1" s="1"/>
  <c r="P343" i="1"/>
  <c r="S343" i="1"/>
  <c r="T343" i="1" s="1"/>
  <c r="O44" i="1"/>
  <c r="P64" i="1"/>
  <c r="S64" i="1"/>
  <c r="T64" i="1" s="1"/>
  <c r="S166" i="1"/>
  <c r="T166" i="1" s="1"/>
  <c r="P166" i="1"/>
  <c r="P144" i="1"/>
  <c r="S144" i="1"/>
  <c r="T144" i="1" s="1"/>
  <c r="P335" i="1"/>
  <c r="S335" i="1"/>
  <c r="T335" i="1" s="1"/>
  <c r="S147" i="1"/>
  <c r="T147" i="1" s="1"/>
  <c r="P147" i="1"/>
  <c r="P188" i="1"/>
  <c r="S188" i="1"/>
  <c r="T188" i="1" s="1"/>
  <c r="O371" i="1"/>
  <c r="S368" i="1"/>
  <c r="P368" i="1"/>
  <c r="P371" i="1" s="1"/>
  <c r="R30" i="1"/>
  <c r="S43" i="1"/>
  <c r="T43" i="1" s="1"/>
  <c r="P43" i="1"/>
  <c r="S165" i="1"/>
  <c r="T165" i="1" s="1"/>
  <c r="P165" i="1"/>
  <c r="S132" i="1"/>
  <c r="T132" i="1" s="1"/>
  <c r="P132" i="1"/>
  <c r="P262" i="1"/>
  <c r="P267" i="1" s="1"/>
  <c r="O267" i="1"/>
  <c r="S262" i="1"/>
  <c r="S95" i="1"/>
  <c r="T95" i="1" s="1"/>
  <c r="P95" i="1"/>
  <c r="S103" i="1"/>
  <c r="T103" i="1" s="1"/>
  <c r="P103" i="1"/>
  <c r="S111" i="1"/>
  <c r="T111" i="1" s="1"/>
  <c r="P111" i="1"/>
  <c r="S174" i="1"/>
  <c r="T174" i="1" s="1"/>
  <c r="P174" i="1"/>
  <c r="P120" i="1"/>
  <c r="S120" i="1"/>
  <c r="T120" i="1" s="1"/>
  <c r="R36" i="1"/>
  <c r="S181" i="1"/>
  <c r="T181" i="1" s="1"/>
  <c r="P181" i="1"/>
  <c r="P81" i="1"/>
  <c r="S81" i="1"/>
  <c r="T81" i="1" s="1"/>
  <c r="O60" i="1"/>
  <c r="P56" i="1"/>
  <c r="S56" i="1"/>
  <c r="S108" i="1"/>
  <c r="T108" i="1" s="1"/>
  <c r="P108" i="1"/>
  <c r="S182" i="1"/>
  <c r="T182" i="1" s="1"/>
  <c r="P182" i="1"/>
  <c r="P128" i="1"/>
  <c r="S128" i="1"/>
  <c r="T128" i="1" s="1"/>
  <c r="S320" i="1"/>
  <c r="T320" i="1" s="1"/>
  <c r="P320" i="1"/>
  <c r="T201" i="1"/>
  <c r="T202" i="1" s="1"/>
  <c r="S197" i="1"/>
  <c r="T197" i="1" s="1"/>
  <c r="P197" i="1"/>
  <c r="S115" i="1"/>
  <c r="T115" i="1" s="1"/>
  <c r="P115" i="1"/>
  <c r="S119" i="1"/>
  <c r="T119" i="1" s="1"/>
  <c r="P119" i="1"/>
  <c r="T392" i="1"/>
  <c r="T62" i="1"/>
  <c r="P68" i="1"/>
  <c r="S68" i="1"/>
  <c r="T68" i="1" s="1"/>
  <c r="S112" i="1"/>
  <c r="T112" i="1" s="1"/>
  <c r="P112" i="1"/>
  <c r="P272" i="1"/>
  <c r="P273" i="1" s="1"/>
  <c r="O273" i="1"/>
  <c r="S272" i="1"/>
  <c r="S22" i="1"/>
  <c r="P22" i="1"/>
  <c r="O30" i="1"/>
  <c r="S42" i="1"/>
  <c r="T42" i="1" s="1"/>
  <c r="P42" i="1"/>
  <c r="S124" i="1"/>
  <c r="T124" i="1" s="1"/>
  <c r="P124" i="1"/>
  <c r="P17" i="1"/>
  <c r="S17" i="1"/>
  <c r="T17" i="1" s="1"/>
  <c r="P13" i="1"/>
  <c r="S13" i="1"/>
  <c r="O18" i="1"/>
  <c r="S255" i="1"/>
  <c r="O256" i="1"/>
  <c r="P255" i="1"/>
  <c r="P256" i="1" s="1"/>
  <c r="P196" i="1"/>
  <c r="S196" i="1"/>
  <c r="T196" i="1" s="1"/>
  <c r="P77" i="1"/>
  <c r="O87" i="1"/>
  <c r="P87" i="1" s="1"/>
  <c r="S77" i="1"/>
  <c r="P168" i="1"/>
  <c r="S168" i="1"/>
  <c r="T168" i="1" s="1"/>
  <c r="S173" i="1"/>
  <c r="T173" i="1" s="1"/>
  <c r="P173" i="1"/>
  <c r="S211" i="1"/>
  <c r="T211" i="1" s="1"/>
  <c r="P211" i="1"/>
  <c r="P296" i="1"/>
  <c r="S296" i="1"/>
  <c r="T296" i="1" s="1"/>
  <c r="S127" i="1"/>
  <c r="T127" i="1" s="1"/>
  <c r="P127" i="1"/>
  <c r="P282" i="1"/>
  <c r="S282" i="1"/>
  <c r="S337" i="1"/>
  <c r="T337" i="1" s="1"/>
  <c r="P337" i="1"/>
  <c r="P380" i="1"/>
  <c r="S380" i="1"/>
  <c r="T380" i="1" s="1"/>
  <c r="P25" i="1"/>
  <c r="S25" i="1"/>
  <c r="T25" i="1" s="1"/>
  <c r="T38" i="1"/>
  <c r="S34" i="1"/>
  <c r="T34" i="1" s="1"/>
  <c r="P34" i="1"/>
  <c r="S123" i="1"/>
  <c r="T123" i="1" s="1"/>
  <c r="P123" i="1"/>
  <c r="P231" i="1"/>
  <c r="S231" i="1"/>
  <c r="T231" i="1" s="1"/>
  <c r="P252" i="1"/>
  <c r="S252" i="1"/>
  <c r="T252" i="1" s="1"/>
  <c r="T246" i="1"/>
  <c r="P217" i="1"/>
  <c r="S217" i="1"/>
  <c r="T217" i="1" s="1"/>
  <c r="P172" i="1"/>
  <c r="S172" i="1"/>
  <c r="T172" i="1" s="1"/>
  <c r="P327" i="1"/>
  <c r="S327" i="1"/>
  <c r="T327" i="1" s="1"/>
  <c r="P386" i="1"/>
  <c r="S386" i="1"/>
  <c r="T386" i="1" s="1"/>
  <c r="P176" i="1"/>
  <c r="S176" i="1"/>
  <c r="T176" i="1" s="1"/>
  <c r="P159" i="1"/>
  <c r="S159" i="1"/>
  <c r="T159" i="1" s="1"/>
  <c r="S91" i="1"/>
  <c r="T91" i="1" s="1"/>
  <c r="P91" i="1"/>
  <c r="S99" i="1"/>
  <c r="T99" i="1" s="1"/>
  <c r="P99" i="1"/>
  <c r="S107" i="1"/>
  <c r="T107" i="1" s="1"/>
  <c r="P107" i="1"/>
  <c r="S190" i="1"/>
  <c r="T190" i="1" s="1"/>
  <c r="P190" i="1"/>
  <c r="S248" i="1"/>
  <c r="T248" i="1" s="1"/>
  <c r="P248" i="1"/>
  <c r="P136" i="1"/>
  <c r="S136" i="1"/>
  <c r="T136" i="1" s="1"/>
  <c r="P215" i="1"/>
  <c r="S215" i="1"/>
  <c r="T215" i="1" s="1"/>
  <c r="P300" i="1"/>
  <c r="S300" i="1"/>
  <c r="T300" i="1" s="1"/>
  <c r="S100" i="1"/>
  <c r="T100" i="1" s="1"/>
  <c r="P100" i="1"/>
  <c r="S151" i="1"/>
  <c r="T151" i="1" s="1"/>
  <c r="P151" i="1"/>
  <c r="S340" i="1"/>
  <c r="T340" i="1" s="1"/>
  <c r="P340" i="1"/>
  <c r="O344" i="1"/>
  <c r="P249" i="1" l="1"/>
  <c r="P60" i="1"/>
  <c r="P244" i="1"/>
  <c r="P344" i="1"/>
  <c r="P9" i="1"/>
  <c r="P44" i="1"/>
  <c r="S9" i="1"/>
  <c r="T7" i="1"/>
  <c r="T9" i="1" s="1"/>
  <c r="S249" i="1"/>
  <c r="P36" i="1"/>
  <c r="S244" i="1"/>
  <c r="T44" i="1"/>
  <c r="T282" i="1"/>
  <c r="T344" i="1" s="1"/>
  <c r="S344" i="1"/>
  <c r="T77" i="1"/>
  <c r="S87" i="1"/>
  <c r="T87" i="1" s="1"/>
  <c r="S256" i="1"/>
  <c r="T255" i="1"/>
  <c r="T256" i="1" s="1"/>
  <c r="T22" i="1"/>
  <c r="T30" i="1" s="1"/>
  <c r="S30" i="1"/>
  <c r="S60" i="1"/>
  <c r="T56" i="1"/>
  <c r="T60" i="1" s="1"/>
  <c r="S382" i="1"/>
  <c r="T379" i="1"/>
  <c r="T382" i="1" s="1"/>
  <c r="P253" i="1"/>
  <c r="S387" i="1"/>
  <c r="T384" i="1"/>
  <c r="T387" i="1" s="1"/>
  <c r="S75" i="1"/>
  <c r="T75" i="1" s="1"/>
  <c r="T262" i="1"/>
  <c r="T267" i="1" s="1"/>
  <c r="S267" i="1"/>
  <c r="T244" i="1"/>
  <c r="S44" i="1"/>
  <c r="T272" i="1"/>
  <c r="T273" i="1" s="1"/>
  <c r="S273" i="1"/>
  <c r="S371" i="1"/>
  <c r="T368" i="1"/>
  <c r="T371" i="1" s="1"/>
  <c r="T33" i="1"/>
  <c r="T36" i="1" s="1"/>
  <c r="S36" i="1"/>
  <c r="P387" i="1"/>
  <c r="T155" i="1"/>
  <c r="S198" i="1"/>
  <c r="T198" i="1" s="1"/>
  <c r="T13" i="1"/>
  <c r="T18" i="1" s="1"/>
  <c r="S18" i="1"/>
  <c r="T251" i="1"/>
  <c r="T253" i="1" s="1"/>
  <c r="S253" i="1"/>
  <c r="T249" i="1"/>
  <c r="S152" i="1"/>
  <c r="T152" i="1" s="1"/>
  <c r="P18" i="1"/>
  <c r="P30" i="1"/>
  <c r="P382" i="1"/>
</calcChain>
</file>

<file path=xl/sharedStrings.xml><?xml version="1.0" encoding="utf-8"?>
<sst xmlns="http://schemas.openxmlformats.org/spreadsheetml/2006/main" count="2988" uniqueCount="856">
  <si>
    <t>Inventario de Bienes Muebles mayores a $20,000; tomando en cuenta el valor de los bienes individualmente y cuando fueren adquiridos en lotes o en conjuntos.</t>
  </si>
  <si>
    <t>NOMBRE</t>
  </si>
  <si>
    <t>MARCA</t>
  </si>
  <si>
    <t>MODELO</t>
  </si>
  <si>
    <t xml:space="preserve">SERIE </t>
  </si>
  <si>
    <t>FACTURA</t>
  </si>
  <si>
    <t xml:space="preserve"> INVENT.  ANT.</t>
  </si>
  <si>
    <t>INVENT.   NUV.</t>
  </si>
  <si>
    <t>EQ.</t>
  </si>
  <si>
    <t>CRR.</t>
  </si>
  <si>
    <t>CTA.</t>
  </si>
  <si>
    <t>FECHA C.</t>
  </si>
  <si>
    <t>VIDA UTIL</t>
  </si>
  <si>
    <t>V. COMPRA</t>
  </si>
  <si>
    <t>VALOR COMPRA (DOLARES)</t>
  </si>
  <si>
    <t>CUOTA DE MENSUAL (COLONES)</t>
  </si>
  <si>
    <t>CUOTA DE MENSUAL (DOLARES)</t>
  </si>
  <si>
    <t>VALOR RESIDUAL (COLONES)</t>
  </si>
  <si>
    <t>VALOR RESIDUAL (DOLARES)</t>
  </si>
  <si>
    <t>UBICACIÓN/DESCRIPCION COMPLEMENTARIA</t>
  </si>
  <si>
    <t>FUENTE DE FINANCIAMIENTO</t>
  </si>
  <si>
    <t>Planta  eléctrica de  emergencia de 80 KVA  e Instalación  eléctrica de 125 tomas dobles eléctricos debidamente polarizados</t>
  </si>
  <si>
    <t>F.G. WILSON</t>
  </si>
  <si>
    <t>P70</t>
  </si>
  <si>
    <t>C0339A/001</t>
  </si>
  <si>
    <t>6204,6236y6240</t>
  </si>
  <si>
    <t>17 Y 23/12/96</t>
  </si>
  <si>
    <t>0702-7320-67-004</t>
  </si>
  <si>
    <t>5 AÑOS</t>
  </si>
  <si>
    <t>Ubicación atrás del modulo 6, en zona de subestacion electrica.</t>
  </si>
  <si>
    <t>RECURSOS PROPIOS</t>
  </si>
  <si>
    <t>MICROFILMADOR/ESCANER</t>
  </si>
  <si>
    <t>CANON</t>
  </si>
  <si>
    <t>MS350II</t>
  </si>
  <si>
    <t>DZ300289</t>
  </si>
  <si>
    <t>008256</t>
  </si>
  <si>
    <t>0702-11-58-014</t>
  </si>
  <si>
    <t>Ubicado en la oficinas Centrales de INPEP</t>
  </si>
  <si>
    <t>DZ300275</t>
  </si>
  <si>
    <t>0702-11-58-015</t>
  </si>
  <si>
    <t>EQUIPO DE A/C CENTRALIZADO</t>
  </si>
  <si>
    <t>LENNOX</t>
  </si>
  <si>
    <t>60000 BTU</t>
  </si>
  <si>
    <t>CONDENSADOR: 1914M14613   EVAPORADOR: 7114M14418</t>
  </si>
  <si>
    <t>0175</t>
  </si>
  <si>
    <t>0702-15-37-027</t>
  </si>
  <si>
    <t>CONDENSADOR: 1914M14565 EVAPORADOR: 7114L06843</t>
  </si>
  <si>
    <t>0702-15-37-028</t>
  </si>
  <si>
    <t>CONDENSADOR: 1914M14566E  VAPORADOR: 7114M14363</t>
  </si>
  <si>
    <t>0702-15-37-029</t>
  </si>
  <si>
    <t>CONDENSADOR: 1914M14615  VAPORADOR: 7113L29759</t>
  </si>
  <si>
    <t>0702-15-37-030</t>
  </si>
  <si>
    <t>EQUIPO DE A/C MINISPLIT</t>
  </si>
  <si>
    <t>24000 BTU</t>
  </si>
  <si>
    <t>CONDENSADOR: D202295750614C05  VAPORADOR: D202295750114C02120001</t>
  </si>
  <si>
    <t>0702-15-37-031</t>
  </si>
  <si>
    <t>CONDENSADOR: D202295750614C05150029            VAPORADOR: D202295750114C02120035</t>
  </si>
  <si>
    <t>0702-15-37-032</t>
  </si>
  <si>
    <t>12000 BTU</t>
  </si>
  <si>
    <t>CONDENSADOR: 63229952788            VAPORADOR: 63229952787</t>
  </si>
  <si>
    <t>0702-15-37-033</t>
  </si>
  <si>
    <t>AIRE ACONDICIONADO</t>
  </si>
  <si>
    <t>CENTRALIZADO/# TSA060S4N45Y</t>
  </si>
  <si>
    <t>5816H09153</t>
  </si>
  <si>
    <t>0196</t>
  </si>
  <si>
    <t>0702-17-37-040</t>
  </si>
  <si>
    <t>5816E17371</t>
  </si>
  <si>
    <t>0702-17-37-041</t>
  </si>
  <si>
    <t>5816H10587</t>
  </si>
  <si>
    <t>0702-17-37-042</t>
  </si>
  <si>
    <t>5816H09152</t>
  </si>
  <si>
    <t>0702-17-37-043</t>
  </si>
  <si>
    <t>5816H12222</t>
  </si>
  <si>
    <t>0702-17-37-044</t>
  </si>
  <si>
    <t>CENTRALIZADO/# 13ACXN030</t>
  </si>
  <si>
    <t>1916G14650</t>
  </si>
  <si>
    <t>0702-17-37-046</t>
  </si>
  <si>
    <t>MINISPLIT</t>
  </si>
  <si>
    <t>S2816F69933</t>
  </si>
  <si>
    <t>0702-17-37-045</t>
  </si>
  <si>
    <t>S2816G13976</t>
  </si>
  <si>
    <t>0702-17-37-047</t>
  </si>
  <si>
    <t>S2816G63519</t>
  </si>
  <si>
    <t>0702-17-37-048</t>
  </si>
  <si>
    <t>S2816F72922</t>
  </si>
  <si>
    <t>0702-17-37-049</t>
  </si>
  <si>
    <t>CONFORTSTAR</t>
  </si>
  <si>
    <t>60000BTU</t>
  </si>
  <si>
    <t>3405518620983280160001</t>
  </si>
  <si>
    <t>00366</t>
  </si>
  <si>
    <t>0702-18-37-069</t>
  </si>
  <si>
    <t>3405179830481310160017</t>
  </si>
  <si>
    <t>0702-18-37-070</t>
  </si>
  <si>
    <t>3405700140487080160008</t>
  </si>
  <si>
    <t>0702-18-37-071</t>
  </si>
  <si>
    <t>3405700140487080160010</t>
  </si>
  <si>
    <t>0702-18-37-072</t>
  </si>
  <si>
    <t>DAIKIN</t>
  </si>
  <si>
    <t>DX13SA0603AD</t>
  </si>
  <si>
    <t>0530</t>
  </si>
  <si>
    <t>0702-19-37-073</t>
  </si>
  <si>
    <t>0702-19-37-074</t>
  </si>
  <si>
    <t>0702-19-37-075</t>
  </si>
  <si>
    <t>0702-19-37-076</t>
  </si>
  <si>
    <t>0702-19-37-077</t>
  </si>
  <si>
    <t>0702-19-37-078</t>
  </si>
  <si>
    <t>Switch</t>
  </si>
  <si>
    <t>CISCO</t>
  </si>
  <si>
    <t>Catalyst 4503</t>
  </si>
  <si>
    <t>FOX0926075M</t>
  </si>
  <si>
    <t>34664</t>
  </si>
  <si>
    <t>s/n</t>
  </si>
  <si>
    <t>0702-05-74-065</t>
  </si>
  <si>
    <t>Ubicado en la oficinas Centrales de INPEP, Depto. Soporte Tecnico Modulo 4.</t>
  </si>
  <si>
    <t>Servidor</t>
  </si>
  <si>
    <t>IBM</t>
  </si>
  <si>
    <t>X236</t>
  </si>
  <si>
    <t>KQDAT1G</t>
  </si>
  <si>
    <t>0702-06-64-250S</t>
  </si>
  <si>
    <t>IMPRESOR</t>
  </si>
  <si>
    <t>Lexmark</t>
  </si>
  <si>
    <t>2400</t>
  </si>
  <si>
    <t>9N-A2291</t>
  </si>
  <si>
    <t>0702-05-64-174I</t>
  </si>
  <si>
    <t>9N-A2298</t>
  </si>
  <si>
    <t>0702-05-64-175I</t>
  </si>
  <si>
    <t>CPU</t>
  </si>
  <si>
    <t xml:space="preserve">LENOVO </t>
  </si>
  <si>
    <t>9632P1S</t>
  </si>
  <si>
    <t>LKTXKF1</t>
  </si>
  <si>
    <t>35908</t>
  </si>
  <si>
    <t>S/N</t>
  </si>
  <si>
    <t>0702-07-64-306C</t>
  </si>
  <si>
    <t>LKTXKC4</t>
  </si>
  <si>
    <t>0702-07-64-307C</t>
  </si>
  <si>
    <t>LKTXKD6</t>
  </si>
  <si>
    <t>0702-07-64-308C</t>
  </si>
  <si>
    <t>LKTXKD4</t>
  </si>
  <si>
    <t>0702-07-64-309C</t>
  </si>
  <si>
    <t>LKTXKD1</t>
  </si>
  <si>
    <t>0702-07-64-312C</t>
  </si>
  <si>
    <t>LKTXKD3</t>
  </si>
  <si>
    <t>0702-07-64-314C</t>
  </si>
  <si>
    <t>LKTXKD9</t>
  </si>
  <si>
    <t>0702-07-64-315C</t>
  </si>
  <si>
    <t>LKTXKD0</t>
  </si>
  <si>
    <t>0702-07-64-317C</t>
  </si>
  <si>
    <t>LKTXKD5</t>
  </si>
  <si>
    <t>0702-07-64-319C</t>
  </si>
  <si>
    <t>LKTXKD8</t>
  </si>
  <si>
    <t>0702-07-64-320C</t>
  </si>
  <si>
    <t>LKTXKC9</t>
  </si>
  <si>
    <t>0702-07-64-323C</t>
  </si>
  <si>
    <t>SERVIDOR</t>
  </si>
  <si>
    <t xml:space="preserve">IBM </t>
  </si>
  <si>
    <t>SYSTEM X3500</t>
  </si>
  <si>
    <t>KQMNYM2</t>
  </si>
  <si>
    <t>0702-07-64-324S</t>
  </si>
  <si>
    <t>SWITCH</t>
  </si>
  <si>
    <t xml:space="preserve">CISCO </t>
  </si>
  <si>
    <t>CATALYS 3560</t>
  </si>
  <si>
    <t>F0C1112Y45Z</t>
  </si>
  <si>
    <t>0702-07-74-066</t>
  </si>
  <si>
    <t>HP</t>
  </si>
  <si>
    <t>XW6600</t>
  </si>
  <si>
    <t>2ua8460pnc</t>
  </si>
  <si>
    <t>0411</t>
  </si>
  <si>
    <t>0702-08-64-340C</t>
  </si>
  <si>
    <t>2UA8501CS6</t>
  </si>
  <si>
    <t>0702-08-64-341C</t>
  </si>
  <si>
    <t>2ua8510xb1</t>
  </si>
  <si>
    <t>0702-08-64-342C</t>
  </si>
  <si>
    <t>2ua8471459</t>
  </si>
  <si>
    <t>0702-08-64-343C</t>
  </si>
  <si>
    <t>2ua8501cs7</t>
  </si>
  <si>
    <t>0702-08-64-344C</t>
  </si>
  <si>
    <t>2ua8510xb2</t>
  </si>
  <si>
    <t>0702-08-64-345C</t>
  </si>
  <si>
    <t>2ua8490z2f</t>
  </si>
  <si>
    <t>0702-08-64-346C</t>
  </si>
  <si>
    <t>2ua8501cs9</t>
  </si>
  <si>
    <t>0702-08-64-347C</t>
  </si>
  <si>
    <t>2ua8501cs5</t>
  </si>
  <si>
    <t>0702-08-64-348C</t>
  </si>
  <si>
    <t>2ua8510x9z</t>
  </si>
  <si>
    <t>0702-08-64-349C</t>
  </si>
  <si>
    <t>DELL</t>
  </si>
  <si>
    <t>OPTIPLEX 380</t>
  </si>
  <si>
    <t>HHJYNL1</t>
  </si>
  <si>
    <t>00840</t>
  </si>
  <si>
    <t>0702-10-64-360C</t>
  </si>
  <si>
    <t>HHGMNL1</t>
  </si>
  <si>
    <t>0702-10-64-361C</t>
  </si>
  <si>
    <t>HHKFNL1</t>
  </si>
  <si>
    <t>0702-10-64-362C</t>
  </si>
  <si>
    <t>HHHGNL1</t>
  </si>
  <si>
    <t>0702-10-64-363C</t>
  </si>
  <si>
    <t>HHLZNL1</t>
  </si>
  <si>
    <t>0702-10-64-364C</t>
  </si>
  <si>
    <t>HHMGNL1</t>
  </si>
  <si>
    <t>0702-10-64-365C</t>
  </si>
  <si>
    <t>HHJXNL1</t>
  </si>
  <si>
    <t>0702-10-64-367C</t>
  </si>
  <si>
    <t>HHM0PL1</t>
  </si>
  <si>
    <t>0702-10-64-368C</t>
  </si>
  <si>
    <t>HHMKNL1</t>
  </si>
  <si>
    <t>0702-10-64-369C</t>
  </si>
  <si>
    <t>HHGZNL1</t>
  </si>
  <si>
    <t>0702-10-64-370C</t>
  </si>
  <si>
    <t>HHLMNL1</t>
  </si>
  <si>
    <t>0702-10-64-371C</t>
  </si>
  <si>
    <t>HHGYNL1</t>
  </si>
  <si>
    <t>0702-10-64-372C</t>
  </si>
  <si>
    <t>HHJMNL1</t>
  </si>
  <si>
    <t>0702-10-64-373C</t>
  </si>
  <si>
    <t>HHKMNL1</t>
  </si>
  <si>
    <t>0702-10-64-374C</t>
  </si>
  <si>
    <t>HHMDNL1</t>
  </si>
  <si>
    <t>0702-10-64-375C</t>
  </si>
  <si>
    <t>HHKZNL1</t>
  </si>
  <si>
    <t>0702-10-64-376C</t>
  </si>
  <si>
    <t>HHK0PL1</t>
  </si>
  <si>
    <t>0702-10-64-377C</t>
  </si>
  <si>
    <t>HHH0PL1</t>
  </si>
  <si>
    <t>0702-10-64-378C</t>
  </si>
  <si>
    <t>HHHYNL1</t>
  </si>
  <si>
    <t>0702-10-64-379C</t>
  </si>
  <si>
    <t>HHGPNL1</t>
  </si>
  <si>
    <t>0702-10-64-380C</t>
  </si>
  <si>
    <t>HHJJNL1</t>
  </si>
  <si>
    <t>0702-10-64-381C</t>
  </si>
  <si>
    <t>HHLYNL1</t>
  </si>
  <si>
    <t>0702-10-64-382C</t>
  </si>
  <si>
    <t>HHKKNL1</t>
  </si>
  <si>
    <t>0702-10-64-383C</t>
  </si>
  <si>
    <t>HHLPNL1</t>
  </si>
  <si>
    <t>0702-10-64-384C</t>
  </si>
  <si>
    <t>HHJZNL1</t>
  </si>
  <si>
    <t>0702-10-64-385C</t>
  </si>
  <si>
    <t>HHLNNL1</t>
  </si>
  <si>
    <t>0702-10-64-386C</t>
  </si>
  <si>
    <t>HHKPNL1</t>
  </si>
  <si>
    <t>0702-10-64-387C</t>
  </si>
  <si>
    <t>HHLDNL1</t>
  </si>
  <si>
    <t>0702-10-64-388C</t>
  </si>
  <si>
    <t>HHHNNL1</t>
  </si>
  <si>
    <t>0702-10-64-389C</t>
  </si>
  <si>
    <t>HHHPNL1</t>
  </si>
  <si>
    <t>0702-10-64-390C</t>
  </si>
  <si>
    <t>HHKJNL1</t>
  </si>
  <si>
    <t>0702-10-64-391C</t>
  </si>
  <si>
    <t>HHKYNL1</t>
  </si>
  <si>
    <t>0702-10-64-392C</t>
  </si>
  <si>
    <t>HHJHNL1</t>
  </si>
  <si>
    <t>0702-10-64-393C</t>
  </si>
  <si>
    <t>HHJNNL1</t>
  </si>
  <si>
    <t>0702-10-64-394C</t>
  </si>
  <si>
    <t>HHL0PL1</t>
  </si>
  <si>
    <t>0702-10-64-395C</t>
  </si>
  <si>
    <t>HHLFNL1</t>
  </si>
  <si>
    <t>0702-10-64-396C</t>
  </si>
  <si>
    <t>HHJPNL1</t>
  </si>
  <si>
    <t>0702-10-64-397C</t>
  </si>
  <si>
    <t>HHLJNL1</t>
  </si>
  <si>
    <t>0702-10-64-398C</t>
  </si>
  <si>
    <t>HHKDNL1</t>
  </si>
  <si>
    <t>0702-10-64-399C</t>
  </si>
  <si>
    <t>HHHXNL1</t>
  </si>
  <si>
    <t>0702-10-64-400C</t>
  </si>
  <si>
    <t>HHKGNL1</t>
  </si>
  <si>
    <t>0702-10-64-401C</t>
  </si>
  <si>
    <t>HHGNNL1</t>
  </si>
  <si>
    <t>0702-10-64-402C</t>
  </si>
  <si>
    <t>HHJ0PL1</t>
  </si>
  <si>
    <t>0702-10-64-403C</t>
  </si>
  <si>
    <t>HHMFNL1</t>
  </si>
  <si>
    <t>0702-10-64-404C</t>
  </si>
  <si>
    <t>HHHZNL1</t>
  </si>
  <si>
    <t>0702-10-64-405C</t>
  </si>
  <si>
    <t>HHKNNL1</t>
  </si>
  <si>
    <t>0702-10-64-406C</t>
  </si>
  <si>
    <t>HHHMNL1</t>
  </si>
  <si>
    <t>0702-10-64-407C</t>
  </si>
  <si>
    <t>HFLXNL1</t>
  </si>
  <si>
    <t>0702-10-64-408C</t>
  </si>
  <si>
    <t>HFMPNL1</t>
  </si>
  <si>
    <t>0702-10-64-409C</t>
  </si>
  <si>
    <t>HFMDNL1</t>
  </si>
  <si>
    <t>0702-10-64-410C</t>
  </si>
  <si>
    <t>HFLPNL1</t>
  </si>
  <si>
    <t>0702-10-64-411C</t>
  </si>
  <si>
    <t>HFM0PL1</t>
  </si>
  <si>
    <t>0702-10-64-412C</t>
  </si>
  <si>
    <t>HFLYNL1</t>
  </si>
  <si>
    <t>0702-10-64-413C</t>
  </si>
  <si>
    <t>HFMHNL1</t>
  </si>
  <si>
    <t>0702-10-64-414C</t>
  </si>
  <si>
    <t>HFMMNL1</t>
  </si>
  <si>
    <t>0702-10-64-415C</t>
  </si>
  <si>
    <t>HFMNNL1</t>
  </si>
  <si>
    <t>0702-10-64-416C</t>
  </si>
  <si>
    <t>HFLZNL1</t>
  </si>
  <si>
    <t>0702-10-64-417C</t>
  </si>
  <si>
    <t>HFMJNL1</t>
  </si>
  <si>
    <t>0702-10-64-418C</t>
  </si>
  <si>
    <t>HFMLNL1</t>
  </si>
  <si>
    <t>0702-10-64-419C</t>
  </si>
  <si>
    <t>EO2S</t>
  </si>
  <si>
    <t>FVZKZL1</t>
  </si>
  <si>
    <t>0702-10-64-420S</t>
  </si>
  <si>
    <t>CONSOLA</t>
  </si>
  <si>
    <t>5P8MKK1</t>
  </si>
  <si>
    <t>0702-10-74-070</t>
  </si>
  <si>
    <t>POWER VAULT</t>
  </si>
  <si>
    <t>AMP01</t>
  </si>
  <si>
    <t>4SGHZL1</t>
  </si>
  <si>
    <t>0702-10-74-071</t>
  </si>
  <si>
    <t>RACK</t>
  </si>
  <si>
    <t>T/GABINETE</t>
  </si>
  <si>
    <t>013394</t>
  </si>
  <si>
    <t>0702-10-74-072</t>
  </si>
  <si>
    <t>D03D VOSTRO</t>
  </si>
  <si>
    <t>3zfv8p1</t>
  </si>
  <si>
    <t>0203</t>
  </si>
  <si>
    <t>0702-11-64-432C</t>
  </si>
  <si>
    <t>3zfr8p1</t>
  </si>
  <si>
    <t>0702-11-64-433C</t>
  </si>
  <si>
    <t>3zdv8p1</t>
  </si>
  <si>
    <t>0702-11-64-421C</t>
  </si>
  <si>
    <t>3zft8p1</t>
  </si>
  <si>
    <t>0702-11-64-434C</t>
  </si>
  <si>
    <t>3zfs8p1</t>
  </si>
  <si>
    <t>0702-11-64-435C</t>
  </si>
  <si>
    <t>3zcr8p1</t>
  </si>
  <si>
    <t>0702-11-64-436C</t>
  </si>
  <si>
    <t>3zjq8p1</t>
  </si>
  <si>
    <t>0702-11-64-425C</t>
  </si>
  <si>
    <t>3zhp8p1</t>
  </si>
  <si>
    <t>0702-11-64-437C</t>
  </si>
  <si>
    <t>3zdn8p1</t>
  </si>
  <si>
    <t>0702-11-64-438C</t>
  </si>
  <si>
    <t>3zgt8p1</t>
  </si>
  <si>
    <t>0702-11-64-439C</t>
  </si>
  <si>
    <t>3zcn8p1</t>
  </si>
  <si>
    <t>0702-11-64-440C</t>
  </si>
  <si>
    <t>3zbp8p1</t>
  </si>
  <si>
    <t>0702-11-64-441C</t>
  </si>
  <si>
    <t>3zbr8p1</t>
  </si>
  <si>
    <t>0702-11-64-442C</t>
  </si>
  <si>
    <t>3zgq8p1</t>
  </si>
  <si>
    <t>0702-11-64-443C</t>
  </si>
  <si>
    <t>3zdp8p1</t>
  </si>
  <si>
    <t>0702-11-64-444C</t>
  </si>
  <si>
    <t>3zcs8p1</t>
  </si>
  <si>
    <t>0702-11-64-445C</t>
  </si>
  <si>
    <t>3zjn8p1</t>
  </si>
  <si>
    <t>0702-11-64-446C</t>
  </si>
  <si>
    <t>3zgn8p1</t>
  </si>
  <si>
    <t>0702-11-64-447C</t>
  </si>
  <si>
    <t>3zgp8p1</t>
  </si>
  <si>
    <t>0702-11-64-448C</t>
  </si>
  <si>
    <t>3zhr8p1</t>
  </si>
  <si>
    <t>0702-11-64-449C</t>
  </si>
  <si>
    <t>3zbq8p1</t>
  </si>
  <si>
    <t>0702-11-64-450C</t>
  </si>
  <si>
    <t>3zfp8p1</t>
  </si>
  <si>
    <t>0702-11-64-431C</t>
  </si>
  <si>
    <t>3zcq8p1</t>
  </si>
  <si>
    <t>0702-11-64-427C</t>
  </si>
  <si>
    <t>3zfn8p1</t>
  </si>
  <si>
    <t>0702-11-64-451C</t>
  </si>
  <si>
    <t>3zht8p1</t>
  </si>
  <si>
    <t>0702-11-64-452C</t>
  </si>
  <si>
    <t>3zdq8p1</t>
  </si>
  <si>
    <t>0702-11-64-453C</t>
  </si>
  <si>
    <t>3zcp8p1</t>
  </si>
  <si>
    <t>0702-11-64-454C</t>
  </si>
  <si>
    <t>3zcv8p1</t>
  </si>
  <si>
    <t>0702-11-64-423C</t>
  </si>
  <si>
    <t>3zbt8p1</t>
  </si>
  <si>
    <t>0702-11-64-422C</t>
  </si>
  <si>
    <t>3zdt8p1</t>
  </si>
  <si>
    <t>0702-11-64-428C</t>
  </si>
  <si>
    <t>3zbs8p1</t>
  </si>
  <si>
    <t>0702-11-64-455C</t>
  </si>
  <si>
    <t>3zhn8p1</t>
  </si>
  <si>
    <t>0702-11-64-424C</t>
  </si>
  <si>
    <t>3zds8p1</t>
  </si>
  <si>
    <t>0702-11-64-456C</t>
  </si>
  <si>
    <t>3zfq8p1</t>
  </si>
  <si>
    <t>0702-11-64-426C</t>
  </si>
  <si>
    <t>3zdr8p1</t>
  </si>
  <si>
    <t>0702-11-64-457C</t>
  </si>
  <si>
    <t>3zjp8p1</t>
  </si>
  <si>
    <t>0702-11-64-458C</t>
  </si>
  <si>
    <t>3zbv8p1</t>
  </si>
  <si>
    <t>0702-11-64-459C</t>
  </si>
  <si>
    <t>3zgs8p1</t>
  </si>
  <si>
    <t>0702-11-64-460C</t>
  </si>
  <si>
    <t>3zhs8p1</t>
  </si>
  <si>
    <t>0702-11-64-461C</t>
  </si>
  <si>
    <t>3zjr8p1</t>
  </si>
  <si>
    <t>0702-11-64-430C</t>
  </si>
  <si>
    <t>3zgr8p1</t>
  </si>
  <si>
    <t>0702-11-64-462C</t>
  </si>
  <si>
    <t>3zct8p1</t>
  </si>
  <si>
    <t>0205</t>
  </si>
  <si>
    <t>0702-11-64-429C</t>
  </si>
  <si>
    <t>3zhq8p1</t>
  </si>
  <si>
    <t>0702-11-64-463C</t>
  </si>
  <si>
    <t>LEXMARK</t>
  </si>
  <si>
    <t>LASER T654DN</t>
  </si>
  <si>
    <t>7947G0H</t>
  </si>
  <si>
    <t>0204</t>
  </si>
  <si>
    <t>0702-11-64-144I</t>
  </si>
  <si>
    <t>POWEREDGE R710</t>
  </si>
  <si>
    <t>94NX6S1</t>
  </si>
  <si>
    <t>0702-12-64-466S</t>
  </si>
  <si>
    <t>SAN/POWERVAULT</t>
  </si>
  <si>
    <t>MD3200i</t>
  </si>
  <si>
    <t>6G61TR1</t>
  </si>
  <si>
    <t>0702-12-74-077</t>
  </si>
  <si>
    <t>LENOVO</t>
  </si>
  <si>
    <t>M72E</t>
  </si>
  <si>
    <t>MJ18MYY</t>
  </si>
  <si>
    <t>3427</t>
  </si>
  <si>
    <t>0702-13-64-470C</t>
  </si>
  <si>
    <t>MJ18MXM</t>
  </si>
  <si>
    <t>0702-13-64-471C</t>
  </si>
  <si>
    <t>MJ18MYV</t>
  </si>
  <si>
    <t>0702-13-64-472C</t>
  </si>
  <si>
    <t>MJ18MYE</t>
  </si>
  <si>
    <t>0702-13-64-473C</t>
  </si>
  <si>
    <t>MJ18MYW</t>
  </si>
  <si>
    <t>0702-13-64-474C</t>
  </si>
  <si>
    <t>MJ18MVC</t>
  </si>
  <si>
    <t>0702-13-64-475C</t>
  </si>
  <si>
    <t>MJ18MZH</t>
  </si>
  <si>
    <t>0702-13-64-476C</t>
  </si>
  <si>
    <t>MJ18MXG</t>
  </si>
  <si>
    <t>0702-13-64-477C</t>
  </si>
  <si>
    <t>MJ18MYR</t>
  </si>
  <si>
    <t>0702-13-64-478C</t>
  </si>
  <si>
    <t>MJ18MXK</t>
  </si>
  <si>
    <t>0702-13-64-479C</t>
  </si>
  <si>
    <t>MJ18MYX</t>
  </si>
  <si>
    <t>0702-13-64-480C</t>
  </si>
  <si>
    <t>MJ18MXP</t>
  </si>
  <si>
    <t>0702-13-64-481C</t>
  </si>
  <si>
    <t>MJ18MXY</t>
  </si>
  <si>
    <t>0702-13-64-482C</t>
  </si>
  <si>
    <t>MJ18MZE</t>
  </si>
  <si>
    <t>0702-13-64-483C</t>
  </si>
  <si>
    <t>MJ18MYN</t>
  </si>
  <si>
    <t>0702-13-64-484C</t>
  </si>
  <si>
    <t>MJ18MYL</t>
  </si>
  <si>
    <t>0702-13-64-485C</t>
  </si>
  <si>
    <t>MJ18MZR</t>
  </si>
  <si>
    <t>0702-13-64-486C</t>
  </si>
  <si>
    <t>MJ18MXV</t>
  </si>
  <si>
    <t>0702-13-64-487C</t>
  </si>
  <si>
    <t>MJ18MZL</t>
  </si>
  <si>
    <t>0702-13-64-488C</t>
  </si>
  <si>
    <t>MJ18MWN</t>
  </si>
  <si>
    <t>0702-13-64-489C</t>
  </si>
  <si>
    <t>MJ18MYK</t>
  </si>
  <si>
    <t>0702-13-64-490C</t>
  </si>
  <si>
    <t>MJ18MXB</t>
  </si>
  <si>
    <t>0702-13-64-491C</t>
  </si>
  <si>
    <t>MJ18MYZ</t>
  </si>
  <si>
    <t>0702-13-64-492C</t>
  </si>
  <si>
    <t>MJ18MTV</t>
  </si>
  <si>
    <t>0702-13-64-493C</t>
  </si>
  <si>
    <t>MJ18MTR</t>
  </si>
  <si>
    <t>0702-13-64-494C</t>
  </si>
  <si>
    <t>MJ18MRV</t>
  </si>
  <si>
    <t>0702-13-64-495C</t>
  </si>
  <si>
    <t>MJ18MPY</t>
  </si>
  <si>
    <t>0702-13-64-496C</t>
  </si>
  <si>
    <t>MJ18MNW</t>
  </si>
  <si>
    <t>0702-13-64-497C</t>
  </si>
  <si>
    <t>MJ18MTM</t>
  </si>
  <si>
    <t>0702-13-64-498C</t>
  </si>
  <si>
    <t>MJ18MNN</t>
  </si>
  <si>
    <t>0702-13-64-499C</t>
  </si>
  <si>
    <t>MJ18MNT</t>
  </si>
  <si>
    <t>0702-13-64-500C</t>
  </si>
  <si>
    <t>MJ18MPW</t>
  </si>
  <si>
    <t>0702-13-64-501C</t>
  </si>
  <si>
    <t>MJ18MWG</t>
  </si>
  <si>
    <t>0702-13-64-502C</t>
  </si>
  <si>
    <t>MJ18MPH</t>
  </si>
  <si>
    <t>0702-13-64-503C</t>
  </si>
  <si>
    <t>MJ18MRD</t>
  </si>
  <si>
    <t>0702-13-64-504C</t>
  </si>
  <si>
    <t>MJ18MPA</t>
  </si>
  <si>
    <t>0702-13-64-505C</t>
  </si>
  <si>
    <t>MJ18MPC</t>
  </si>
  <si>
    <t>0702-13-64-506C</t>
  </si>
  <si>
    <t>MJ18MPZ</t>
  </si>
  <si>
    <t>0702-13-64-507C</t>
  </si>
  <si>
    <t>MJ18MVF</t>
  </si>
  <si>
    <t>0702-13-64-508C</t>
  </si>
  <si>
    <t>MJ18MXT</t>
  </si>
  <si>
    <t>0702-13-64-509C</t>
  </si>
  <si>
    <t>PLATAFORMA (BLADE)</t>
  </si>
  <si>
    <t>POWER EDGE VRTX</t>
  </si>
  <si>
    <t>5TH082</t>
  </si>
  <si>
    <t>13733</t>
  </si>
  <si>
    <t>0702-15-74-097</t>
  </si>
  <si>
    <t>POWER EDGE M630</t>
  </si>
  <si>
    <t>5T6G082</t>
  </si>
  <si>
    <t>0702-15-64-528S</t>
  </si>
  <si>
    <t>5T6F082</t>
  </si>
  <si>
    <t>0702-15-64-529S</t>
  </si>
  <si>
    <t>UPS MODULAR</t>
  </si>
  <si>
    <t>APC</t>
  </si>
  <si>
    <t>SYMMETRA LX</t>
  </si>
  <si>
    <t>QD1535260192</t>
  </si>
  <si>
    <t>00936</t>
  </si>
  <si>
    <t>0702-15-64-516R</t>
  </si>
  <si>
    <t>RACKS ATS</t>
  </si>
  <si>
    <t>AP7752</t>
  </si>
  <si>
    <t>5A1504T03900</t>
  </si>
  <si>
    <t>0702-15-74-098</t>
  </si>
  <si>
    <t>COMPUTADORAS (51)</t>
  </si>
  <si>
    <t>M700</t>
  </si>
  <si>
    <t>0169</t>
  </si>
  <si>
    <r>
      <rPr>
        <b/>
        <sz val="10"/>
        <rFont val="Ebrima"/>
      </rPr>
      <t>DESDE</t>
    </r>
    <r>
      <rPr>
        <sz val="10"/>
        <rFont val="Ebrima"/>
      </rPr>
      <t xml:space="preserve">                     0702-16-64-538C </t>
    </r>
    <r>
      <rPr>
        <b/>
        <sz val="10"/>
        <rFont val="Ebrima"/>
      </rPr>
      <t>HASTA</t>
    </r>
    <r>
      <rPr>
        <sz val="10"/>
        <rFont val="Ebrima"/>
      </rPr>
      <t xml:space="preserve">                      0702-16-64-588C</t>
    </r>
  </si>
  <si>
    <t>SWITCH (1)</t>
  </si>
  <si>
    <t>CATALYST 4507R+E</t>
  </si>
  <si>
    <t>FXS2037Q0T3</t>
  </si>
  <si>
    <t>0012</t>
  </si>
  <si>
    <t>0702-17-74-100</t>
  </si>
  <si>
    <t>CATALYST 2960-X Series</t>
  </si>
  <si>
    <t>FCW2129A5HD</t>
  </si>
  <si>
    <t>0223</t>
  </si>
  <si>
    <t>0702-17-74-101</t>
  </si>
  <si>
    <t>FOC2127T4KN</t>
  </si>
  <si>
    <t>0702-17-74-102</t>
  </si>
  <si>
    <t>FOC2103Y316</t>
  </si>
  <si>
    <t>0702-17-74-103</t>
  </si>
  <si>
    <t>FOC2129T4KM</t>
  </si>
  <si>
    <t>0702-17-74-104</t>
  </si>
  <si>
    <t>FCW2129A5HC</t>
  </si>
  <si>
    <t>0702-17-74-105</t>
  </si>
  <si>
    <t>FOC2129T4KP</t>
  </si>
  <si>
    <t>0702-17-74-106</t>
  </si>
  <si>
    <t>EQUIPO DE ALMACENAMIENTO</t>
  </si>
  <si>
    <t>EMC UNITY 300</t>
  </si>
  <si>
    <t>CKM00184200268</t>
  </si>
  <si>
    <t>00695</t>
  </si>
  <si>
    <t>0702-18-74-112</t>
  </si>
  <si>
    <t>EQUIPO DE RESPALDO (ALMACENAMIENTO EN DISCO Y RESPALDO EN CINTA</t>
  </si>
  <si>
    <t>ML3</t>
  </si>
  <si>
    <t>3555L3A78-0093K</t>
  </si>
  <si>
    <t>PROVISION</t>
  </si>
  <si>
    <t>0702-18-74-119</t>
  </si>
  <si>
    <t xml:space="preserve">DELL </t>
  </si>
  <si>
    <t>OPTIPLEX 3060</t>
  </si>
  <si>
    <t>JMW0FW2</t>
  </si>
  <si>
    <t>01992</t>
  </si>
  <si>
    <t>0702-19-64-612C</t>
  </si>
  <si>
    <t>JMZ7FW2</t>
  </si>
  <si>
    <t>0702-19-64-613C</t>
  </si>
  <si>
    <t>JMZ37X2</t>
  </si>
  <si>
    <t>0702-19-64-614C</t>
  </si>
  <si>
    <t>JMY6FW2</t>
  </si>
  <si>
    <t>0702-19-64-615C</t>
  </si>
  <si>
    <t>JMY3FW2</t>
  </si>
  <si>
    <t>0702-19-64-616C</t>
  </si>
  <si>
    <t>JMY37X2</t>
  </si>
  <si>
    <t>0702-19-64-617C</t>
  </si>
  <si>
    <t>JMXZDW2</t>
  </si>
  <si>
    <t>0702-19-64-618C</t>
  </si>
  <si>
    <t>JMZ4FW2</t>
  </si>
  <si>
    <t>0702-19-64-619C</t>
  </si>
  <si>
    <t>JMY27X2</t>
  </si>
  <si>
    <t>0702-19-64-620C</t>
  </si>
  <si>
    <t>JMZ17X2</t>
  </si>
  <si>
    <t>0702-19-64-621C</t>
  </si>
  <si>
    <t>JMZ5FW2</t>
  </si>
  <si>
    <t>0702-19-64-622C</t>
  </si>
  <si>
    <t>JMX27X2</t>
  </si>
  <si>
    <t>0702-19-64-623C</t>
  </si>
  <si>
    <t>JMV2FW2</t>
  </si>
  <si>
    <t>0702-19-64-624C</t>
  </si>
  <si>
    <t>JMVZDW2</t>
  </si>
  <si>
    <t>0702-19-64-625C</t>
  </si>
  <si>
    <t>JMYZDW2</t>
  </si>
  <si>
    <t>0702-19-64-626C</t>
  </si>
  <si>
    <t>JMWZDW2</t>
  </si>
  <si>
    <t>0702-19-64-627C</t>
  </si>
  <si>
    <t>JMW1FW2</t>
  </si>
  <si>
    <t>0702-19-64-628C</t>
  </si>
  <si>
    <t>JMX07X2</t>
  </si>
  <si>
    <t>0702-19-64-629C</t>
  </si>
  <si>
    <t>JMV5FW2</t>
  </si>
  <si>
    <t>0702-19-64-630C</t>
  </si>
  <si>
    <t>JMW17X2</t>
  </si>
  <si>
    <t>0702-19-64-631C</t>
  </si>
  <si>
    <t>JMW5FW2</t>
  </si>
  <si>
    <t>0702-19-64-632C</t>
  </si>
  <si>
    <t>JMX37X2</t>
  </si>
  <si>
    <t>0702-19-64-633C</t>
  </si>
  <si>
    <t>JMYYDW2</t>
  </si>
  <si>
    <t>0702-19-64-634C</t>
  </si>
  <si>
    <t>JMZZDW2</t>
  </si>
  <si>
    <t>0702-19-64-635C</t>
  </si>
  <si>
    <t>JMY2FW2</t>
  </si>
  <si>
    <t>0702-19-64-636C</t>
  </si>
  <si>
    <t>JMY7FW2</t>
  </si>
  <si>
    <t>0702-19-64-637C</t>
  </si>
  <si>
    <t>JMW6FW2</t>
  </si>
  <si>
    <t>0702-19-64-638C</t>
  </si>
  <si>
    <t>JMX4FW2</t>
  </si>
  <si>
    <t>0702-19-64-639C</t>
  </si>
  <si>
    <t>JMW27X2</t>
  </si>
  <si>
    <t>0702-19-64-640C</t>
  </si>
  <si>
    <t>JN017X2</t>
  </si>
  <si>
    <t>0702-19-64-641C</t>
  </si>
  <si>
    <t>JMX6FW2</t>
  </si>
  <si>
    <t>0702-19-64-642C</t>
  </si>
  <si>
    <t>JMV27X2</t>
  </si>
  <si>
    <t>0702-19-64-643C</t>
  </si>
  <si>
    <t>JMZ07X2</t>
  </si>
  <si>
    <t>0702-19-64-644C</t>
  </si>
  <si>
    <t>JMV6FW2</t>
  </si>
  <si>
    <t>0702-19-64-645C</t>
  </si>
  <si>
    <t>JMZ6FW2</t>
  </si>
  <si>
    <t>0702-19-64-646C</t>
  </si>
  <si>
    <t>JMVYDW2</t>
  </si>
  <si>
    <t>0702-19-64-647C</t>
  </si>
  <si>
    <t>JMZ2FW2</t>
  </si>
  <si>
    <t>0702-19-64-648C</t>
  </si>
  <si>
    <t>JMZ1FW2</t>
  </si>
  <si>
    <t>0702-19-64-649C</t>
  </si>
  <si>
    <t>JMV1FW2</t>
  </si>
  <si>
    <t>0702-19-64-650C</t>
  </si>
  <si>
    <t>JMX0FW2</t>
  </si>
  <si>
    <t>0702-19-64-651C</t>
  </si>
  <si>
    <t>JMX3FW2</t>
  </si>
  <si>
    <t>0702-19-64-652C</t>
  </si>
  <si>
    <t>JMY17X2</t>
  </si>
  <si>
    <t>0702-19-64-653C</t>
  </si>
  <si>
    <t>JMW37X2</t>
  </si>
  <si>
    <t>0702-19-64-654C</t>
  </si>
  <si>
    <t>JMX17X2</t>
  </si>
  <si>
    <t>0702-19-64-655C</t>
  </si>
  <si>
    <t>JMW07X2</t>
  </si>
  <si>
    <t>0702-19-64-656C</t>
  </si>
  <si>
    <t>JMZ0FW2</t>
  </si>
  <si>
    <t>0702-19-64-657C</t>
  </si>
  <si>
    <t>JMY0FW2</t>
  </si>
  <si>
    <t>0702-19-64-658C</t>
  </si>
  <si>
    <t>JMW3FW2</t>
  </si>
  <si>
    <t>0702-19-64-659C</t>
  </si>
  <si>
    <t>JMY07X2</t>
  </si>
  <si>
    <t>0702-19-64-660C</t>
  </si>
  <si>
    <t>JMX7FW2</t>
  </si>
  <si>
    <t>0702-19-64-661C</t>
  </si>
  <si>
    <t>JMX5FW2</t>
  </si>
  <si>
    <t>0702-19-64-662C</t>
  </si>
  <si>
    <t>JMV17X2</t>
  </si>
  <si>
    <t>0702-19-64-663C</t>
  </si>
  <si>
    <t>JMW2FW2</t>
  </si>
  <si>
    <t>0702-19-64-664C</t>
  </si>
  <si>
    <t xml:space="preserve"> JMV37X2</t>
  </si>
  <si>
    <t>0702-19-64-665C</t>
  </si>
  <si>
    <t>JMXYDW2</t>
  </si>
  <si>
    <t>0702-19-64-666C</t>
  </si>
  <si>
    <t>JMX1FW2</t>
  </si>
  <si>
    <t>0702-19-64-667C</t>
  </si>
  <si>
    <t>JMV4FW2</t>
  </si>
  <si>
    <t>0702-19-64-668C</t>
  </si>
  <si>
    <t>JMY5FW2</t>
  </si>
  <si>
    <t>0702-19-64-669C</t>
  </si>
  <si>
    <t>JMV3FW2</t>
  </si>
  <si>
    <t>0702-19-64-670C</t>
  </si>
  <si>
    <t>JMX2FW2</t>
  </si>
  <si>
    <t>0702-19-64-671C</t>
  </si>
  <si>
    <t>JMW7FW2</t>
  </si>
  <si>
    <t>0702-19-64-672C</t>
  </si>
  <si>
    <t>JMZ3FW2</t>
  </si>
  <si>
    <t>0702-19-64-673C</t>
  </si>
  <si>
    <t>JMY1FW2</t>
  </si>
  <si>
    <t>0702-19-64-674C</t>
  </si>
  <si>
    <t>JMWYDW2</t>
  </si>
  <si>
    <t>0702-19-64-675C</t>
  </si>
  <si>
    <t>JN00FW2</t>
  </si>
  <si>
    <t>0702-19-64-676C</t>
  </si>
  <si>
    <t>JMW4FW2</t>
  </si>
  <si>
    <t>0702-19-64-677C</t>
  </si>
  <si>
    <t>JMZYDW2</t>
  </si>
  <si>
    <t>0702-19-64-678C</t>
  </si>
  <si>
    <t>JMZ27X2</t>
  </si>
  <si>
    <t>0702-19-64-679C</t>
  </si>
  <si>
    <t>JMV7FW2</t>
  </si>
  <si>
    <t>0702-19-64-680C</t>
  </si>
  <si>
    <t>AÑO</t>
  </si>
  <si>
    <t>PLACA</t>
  </si>
  <si>
    <t>FACT</t>
  </si>
  <si>
    <t>MOTOR</t>
  </si>
  <si>
    <t>CHASIS</t>
  </si>
  <si>
    <t>INVENT. NUV.</t>
  </si>
  <si>
    <t>C. MENSUAL</t>
  </si>
  <si>
    <t>VALOR  LIB.</t>
  </si>
  <si>
    <t>VALOR  LIB</t>
  </si>
  <si>
    <t>V. RESIDUAL</t>
  </si>
  <si>
    <t>TOYOTA</t>
  </si>
  <si>
    <t>1996</t>
  </si>
  <si>
    <t>N 4923</t>
  </si>
  <si>
    <t>018413</t>
  </si>
  <si>
    <t>4Y-0450908</t>
  </si>
  <si>
    <t>YN106-0022035</t>
  </si>
  <si>
    <t>0702-7303-39-001</t>
  </si>
  <si>
    <t>10 AÑOS</t>
  </si>
  <si>
    <t>Ubicado en la oficinas Centrales de INPEP, Seccion de Intendencia.</t>
  </si>
  <si>
    <t>MAZDA</t>
  </si>
  <si>
    <t>2006</t>
  </si>
  <si>
    <t>N-16981</t>
  </si>
  <si>
    <t>18938</t>
  </si>
  <si>
    <t>W9AT166904</t>
  </si>
  <si>
    <t>MM7UNY08200424506</t>
  </si>
  <si>
    <t>0702-06-39-010</t>
  </si>
  <si>
    <t>P-546630</t>
  </si>
  <si>
    <t>18904</t>
  </si>
  <si>
    <t>W9AT163883</t>
  </si>
  <si>
    <t>MM7UNY08200418587</t>
  </si>
  <si>
    <t>0702-06-39-011</t>
  </si>
  <si>
    <t>N-16982</t>
  </si>
  <si>
    <t>18903</t>
  </si>
  <si>
    <t>W9AT163967</t>
  </si>
  <si>
    <t>MM7UNY08200418498</t>
  </si>
  <si>
    <t>0702-06-39-012</t>
  </si>
  <si>
    <t>CAMIONETA TOYOTA GRIS OSCURO</t>
  </si>
  <si>
    <t>2011</t>
  </si>
  <si>
    <t>P-38807</t>
  </si>
  <si>
    <t>02701</t>
  </si>
  <si>
    <t>GRN285L-GKAGK</t>
  </si>
  <si>
    <t>JTEBU4JR705063354</t>
  </si>
  <si>
    <t>0702-11-39-013</t>
  </si>
  <si>
    <t>PICKUP MAZDA</t>
  </si>
  <si>
    <t>2013</t>
  </si>
  <si>
    <t>N-5064</t>
  </si>
  <si>
    <t>172924</t>
  </si>
  <si>
    <t>WLAT1347009</t>
  </si>
  <si>
    <t>MM7UNY0W4D0919567</t>
  </si>
  <si>
    <t>0702-12-39-014</t>
  </si>
  <si>
    <t>PICKUP</t>
  </si>
  <si>
    <t>UC6G LAT/BT-50/DOBLE CAB/4x4/PLACA: N-8765</t>
  </si>
  <si>
    <t xml:space="preserve"> WLAT1385699</t>
  </si>
  <si>
    <t>MM7UNY0W4E0935883</t>
  </si>
  <si>
    <t>0702-14-39-015</t>
  </si>
  <si>
    <t>UC6G LAT/BT-50/DOBLE CAB/4x4/PLACA: N-8766</t>
  </si>
  <si>
    <t xml:space="preserve"> WLAT1385623</t>
  </si>
  <si>
    <t>MM7UNY0W4E0935828</t>
  </si>
  <si>
    <t>0702-14-39-016</t>
  </si>
  <si>
    <t>UC6G LAT/BT-50/DOBLE CAB/4x4/PLACA: N-8764</t>
  </si>
  <si>
    <t>WLAT1385281</t>
  </si>
  <si>
    <t>MM7UNY0W4E0935717</t>
  </si>
  <si>
    <t>0702-14-39-017</t>
  </si>
  <si>
    <t>VEHICULO (SEDAN)</t>
  </si>
  <si>
    <t>NISSAN/SENTRA</t>
  </si>
  <si>
    <t>DX GS2 / COLOR BEIGE/PLACA: N-13150</t>
  </si>
  <si>
    <t>GA16640376Z</t>
  </si>
  <si>
    <t>3N1EB31S0ZK763565</t>
  </si>
  <si>
    <t>0702-15-39-018</t>
  </si>
  <si>
    <t>DX GS2 / COLOR BLANCO/PLACA: N-13152</t>
  </si>
  <si>
    <t>GA16837559Z</t>
  </si>
  <si>
    <t>3N1EB31S7ZK763515</t>
  </si>
  <si>
    <t>0702-15-39-019</t>
  </si>
  <si>
    <t>VEHICULO (PICKUP)</t>
  </si>
  <si>
    <t>MAZDA / BT-50</t>
  </si>
  <si>
    <t>4X2 / COLOR GRIS/PLACA: N-13157</t>
  </si>
  <si>
    <t>P4AT2102803</t>
  </si>
  <si>
    <t>MM7UR3DB7GW495278</t>
  </si>
  <si>
    <t>0702-15-39-020</t>
  </si>
  <si>
    <t>PICK UP</t>
  </si>
  <si>
    <t>NISSAN</t>
  </si>
  <si>
    <t>FRONTIER S D/C 4X4</t>
  </si>
  <si>
    <t>018035</t>
  </si>
  <si>
    <t>MOTOR: YD25723247P     CHASIS: 3N6CD33B7ZK426626</t>
  </si>
  <si>
    <t>0702-20-39-021</t>
  </si>
  <si>
    <t>018034</t>
  </si>
  <si>
    <t>MOTOR: YD25723181P   CHASIS: 3N6CD33B9ZK426322</t>
  </si>
  <si>
    <t>0702-20-39-022</t>
  </si>
  <si>
    <t>DESCRIPCION</t>
  </si>
  <si>
    <t>PROVEEDOR</t>
  </si>
  <si>
    <t>EQ</t>
  </si>
  <si>
    <t>CRR</t>
  </si>
  <si>
    <t>ESP</t>
  </si>
  <si>
    <t>FECHA</t>
  </si>
  <si>
    <t xml:space="preserve">C. MES </t>
  </si>
  <si>
    <t>C. MES</t>
  </si>
  <si>
    <t>V. LIBROS</t>
  </si>
  <si>
    <t>SUMINISTRO E INSTALACION DE CABLEADO ESTRUCTURADO PARA LAS INSTALACIONES DEL INPEP.</t>
  </si>
  <si>
    <t>ISERTEC</t>
  </si>
  <si>
    <t>0375</t>
  </si>
  <si>
    <t>0702-11-100-001</t>
  </si>
  <si>
    <t>COMFORTSTAR</t>
  </si>
  <si>
    <t>CENTRALIZADO / 60,000BTU</t>
  </si>
  <si>
    <t>0187</t>
  </si>
  <si>
    <t>0702-20-37-100</t>
  </si>
  <si>
    <t>0702-20-37-101</t>
  </si>
  <si>
    <t>0702-20-37-102</t>
  </si>
  <si>
    <t>SPLIT / 60000BTU</t>
  </si>
  <si>
    <t>0702-20-37-103</t>
  </si>
  <si>
    <t>MINISPLIT / 60000BTU</t>
  </si>
  <si>
    <t>0702-20-37-104</t>
  </si>
  <si>
    <t>DEPRECIACION ACUMULADA MARZO 2021 (COLONES)</t>
  </si>
  <si>
    <t>DEPRECIACION ACUMULADA MARZO 2021 (DOLARES)</t>
  </si>
  <si>
    <t>VALOR EN LIBRO MARZO 2021 (COLONES)</t>
  </si>
  <si>
    <t>VALOR EN LIBRO MARZO 2021 (DOLARES)</t>
  </si>
  <si>
    <t>ESTACION DE TRABAJO PORTATIL</t>
  </si>
  <si>
    <t>PRECISION 3551</t>
  </si>
  <si>
    <t>5R5L493</t>
  </si>
  <si>
    <t>C. 27392</t>
  </si>
  <si>
    <t>0702-20-64-688CP</t>
  </si>
  <si>
    <t>COMPUTADORA</t>
  </si>
  <si>
    <t>PRECISION 3440</t>
  </si>
  <si>
    <t>5BXHG73</t>
  </si>
  <si>
    <t>0702-20-64-689C</t>
  </si>
  <si>
    <t>5BXLG73</t>
  </si>
  <si>
    <t>0702-20-64-690C</t>
  </si>
  <si>
    <t>5BY9G73</t>
  </si>
  <si>
    <t>0702-20-64-691C</t>
  </si>
  <si>
    <t>5BXKG73</t>
  </si>
  <si>
    <t>0702-20-64-692C</t>
  </si>
  <si>
    <t>5BYBG73</t>
  </si>
  <si>
    <t>0702-20-64-693C</t>
  </si>
  <si>
    <t>5BXGG73</t>
  </si>
  <si>
    <t>0702-20-64-694C</t>
  </si>
  <si>
    <t>5BXJG73</t>
  </si>
  <si>
    <t>0702-20-64-695C</t>
  </si>
  <si>
    <t>(30) COMPUTADORAS</t>
  </si>
  <si>
    <t>DESDE: 0702-20-64-696C  HASTA: 0702-20-64-725C</t>
  </si>
  <si>
    <t>EQUIPO DE RESPALDO (SAN)</t>
  </si>
  <si>
    <t>C. 27391</t>
  </si>
  <si>
    <t>0702-20-74-124</t>
  </si>
  <si>
    <t>DEPREC.03/2021</t>
  </si>
  <si>
    <t>MICROBUS</t>
  </si>
  <si>
    <t>HYUNDAI</t>
  </si>
  <si>
    <t>COUNTY DLX</t>
  </si>
  <si>
    <t>048314</t>
  </si>
  <si>
    <t>D4DBLJ685952</t>
  </si>
  <si>
    <t>KMJHG17BPLC080732</t>
  </si>
  <si>
    <t>0702-20-39-023</t>
  </si>
  <si>
    <t>DEPRE. 03/2021</t>
  </si>
  <si>
    <t>V. LIBROS A MARZO 2021</t>
  </si>
  <si>
    <t>DEPRECIACION ACUMULADA JULIO 2021 (COLONES)</t>
  </si>
  <si>
    <t>DEPRECIACION ACUMULADA JULIO 2021 (DOLARES)</t>
  </si>
  <si>
    <t>VALOR EN LIBRO JULIO 2021 (COLONES)</t>
  </si>
  <si>
    <t>VALOR EN LIBRO JULIO 2021 (DOLARES)</t>
  </si>
  <si>
    <t>(A JULIO DE 2021)</t>
  </si>
  <si>
    <t>Ubicado en la oficinas Centrales de INPEP, Depto. Infraestructura y Soporte  Modulo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</si>
</sst>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yy"/>
    <numFmt numFmtId="165" formatCode="dd\/mm\/yyyy"/>
    <numFmt numFmtId="166" formatCode="dd/mm/yyyy;@"/>
    <numFmt numFmtId="167" formatCode="#.###"/>
    <numFmt numFmtId="168" formatCode="#,##0.00;[Red]#,##0.00"/>
    <numFmt numFmtId="169" formatCode="#,##0.000000000"/>
  </numFmts>
  <fonts count="13" x14ac:knownFonts="1">
    <font>
      <sz val="11"/>
      <color theme="1"/>
      <name val="Calibri"/>
      <family val="2"/>
      <scheme val="minor"/>
    </font>
    <font>
      <b/>
      <sz val="14"/>
      <name val="Ebrima"/>
    </font>
    <font>
      <sz val="10"/>
      <name val="Ebrima"/>
    </font>
    <font>
      <b/>
      <sz val="10"/>
      <color rgb="FFFFFF00"/>
      <name val="Ebrima"/>
    </font>
    <font>
      <b/>
      <sz val="9"/>
      <color rgb="FFFFFF00"/>
      <name val="Ebrima"/>
    </font>
    <font>
      <sz val="11"/>
      <color indexed="8"/>
      <name val="Calibri"/>
      <family val="2"/>
      <charset val="1"/>
    </font>
    <font>
      <b/>
      <sz val="10"/>
      <name val="Ebrima"/>
    </font>
    <font>
      <sz val="10"/>
      <color rgb="FFFFFF00"/>
      <name val="Ebrima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 Light"/>
      <family val="2"/>
    </font>
    <font>
      <sz val="10"/>
      <name val="Calibri Light"/>
      <family val="2"/>
    </font>
    <font>
      <sz val="9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139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39" fontId="2" fillId="0" borderId="3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shrinkToFit="1"/>
    </xf>
    <xf numFmtId="0" fontId="2" fillId="0" borderId="0" xfId="0" applyFont="1" applyFill="1"/>
    <xf numFmtId="49" fontId="2" fillId="3" borderId="2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39" fontId="6" fillId="3" borderId="4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2" xfId="0" applyFont="1" applyFill="1" applyBorder="1" applyAlignment="1">
      <alignment shrinkToFit="1"/>
    </xf>
    <xf numFmtId="49" fontId="2" fillId="0" borderId="2" xfId="0" applyNumberFormat="1" applyFont="1" applyFill="1" applyBorder="1" applyAlignment="1">
      <alignment horizontal="center" wrapText="1"/>
    </xf>
    <xf numFmtId="39" fontId="2" fillId="0" borderId="2" xfId="0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left" wrapText="1"/>
    </xf>
    <xf numFmtId="39" fontId="2" fillId="0" borderId="2" xfId="0" applyNumberFormat="1" applyFont="1" applyFill="1" applyBorder="1"/>
    <xf numFmtId="39" fontId="2" fillId="0" borderId="3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14" fontId="2" fillId="0" borderId="2" xfId="0" applyNumberFormat="1" applyFont="1" applyFill="1" applyBorder="1"/>
    <xf numFmtId="18" fontId="2" fillId="0" borderId="2" xfId="0" applyNumberFormat="1" applyFont="1" applyFill="1" applyBorder="1" applyAlignment="1">
      <alignment horizontal="center"/>
    </xf>
    <xf numFmtId="0" fontId="2" fillId="0" borderId="5" xfId="1" applyFont="1" applyFill="1" applyBorder="1" applyAlignment="1">
      <alignment wrapText="1"/>
    </xf>
    <xf numFmtId="0" fontId="2" fillId="3" borderId="2" xfId="0" applyFont="1" applyFill="1" applyBorder="1"/>
    <xf numFmtId="14" fontId="2" fillId="3" borderId="2" xfId="0" applyNumberFormat="1" applyFont="1" applyFill="1" applyBorder="1"/>
    <xf numFmtId="18" fontId="2" fillId="3" borderId="2" xfId="0" applyNumberFormat="1" applyFont="1" applyFill="1" applyBorder="1" applyAlignment="1">
      <alignment horizontal="center"/>
    </xf>
    <xf numFmtId="0" fontId="2" fillId="0" borderId="2" xfId="1" applyFont="1" applyFill="1" applyBorder="1"/>
    <xf numFmtId="49" fontId="2" fillId="0" borderId="2" xfId="1" applyNumberFormat="1" applyFont="1" applyFill="1" applyBorder="1" applyAlignment="1">
      <alignment horizontal="left"/>
    </xf>
    <xf numFmtId="49" fontId="2" fillId="3" borderId="2" xfId="1" applyNumberFormat="1" applyFont="1" applyFill="1" applyBorder="1" applyAlignment="1">
      <alignment horizontal="center"/>
    </xf>
    <xf numFmtId="166" fontId="2" fillId="0" borderId="2" xfId="1" applyNumberFormat="1" applyFont="1" applyFill="1" applyBorder="1"/>
    <xf numFmtId="0" fontId="2" fillId="0" borderId="6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2" fillId="0" borderId="7" xfId="1" applyFont="1" applyFill="1" applyBorder="1" applyAlignment="1">
      <alignment wrapText="1"/>
    </xf>
    <xf numFmtId="0" fontId="2" fillId="0" borderId="8" xfId="1" applyFont="1" applyFill="1" applyBorder="1" applyAlignment="1">
      <alignment wrapText="1"/>
    </xf>
    <xf numFmtId="0" fontId="2" fillId="3" borderId="2" xfId="1" applyFont="1" applyFill="1" applyBorder="1"/>
    <xf numFmtId="166" fontId="2" fillId="3" borderId="2" xfId="1" applyNumberFormat="1" applyFont="1" applyFill="1" applyBorder="1"/>
    <xf numFmtId="49" fontId="2" fillId="0" borderId="2" xfId="1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/>
    </xf>
    <xf numFmtId="39" fontId="2" fillId="0" borderId="10" xfId="0" applyNumberFormat="1" applyFont="1" applyFill="1" applyBorder="1"/>
    <xf numFmtId="39" fontId="2" fillId="0" borderId="10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wrapText="1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 wrapText="1"/>
    </xf>
    <xf numFmtId="49" fontId="2" fillId="0" borderId="10" xfId="0" applyNumberFormat="1" applyFont="1" applyFill="1" applyBorder="1" applyAlignment="1">
      <alignment wrapText="1"/>
    </xf>
    <xf numFmtId="49" fontId="2" fillId="3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" xfId="0" applyFont="1" applyBorder="1"/>
    <xf numFmtId="39" fontId="6" fillId="3" borderId="4" xfId="0" applyNumberFormat="1" applyFont="1" applyFill="1" applyBorder="1"/>
    <xf numFmtId="0" fontId="2" fillId="0" borderId="2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Fill="1" applyBorder="1"/>
    <xf numFmtId="0" fontId="2" fillId="0" borderId="11" xfId="0" applyFont="1" applyFill="1" applyBorder="1"/>
    <xf numFmtId="167" fontId="2" fillId="3" borderId="2" xfId="0" applyNumberFormat="1" applyFont="1" applyFill="1" applyBorder="1" applyAlignment="1">
      <alignment horizontal="center"/>
    </xf>
    <xf numFmtId="39" fontId="2" fillId="0" borderId="2" xfId="0" applyNumberFormat="1" applyFont="1" applyFill="1" applyBorder="1" applyAlignment="1">
      <alignment wrapText="1" shrinkToFit="1"/>
    </xf>
    <xf numFmtId="164" fontId="2" fillId="0" borderId="2" xfId="0" applyNumberFormat="1" applyFont="1" applyFill="1" applyBorder="1" applyAlignment="1">
      <alignment horizontal="left" shrinkToFit="1"/>
    </xf>
    <xf numFmtId="168" fontId="2" fillId="0" borderId="2" xfId="0" applyNumberFormat="1" applyFont="1" applyFill="1" applyBorder="1" applyAlignment="1">
      <alignment horizontal="right"/>
    </xf>
    <xf numFmtId="168" fontId="2" fillId="0" borderId="3" xfId="0" applyNumberFormat="1" applyFont="1" applyFill="1" applyBorder="1" applyAlignment="1">
      <alignment horizontal="right"/>
    </xf>
    <xf numFmtId="168" fontId="6" fillId="3" borderId="4" xfId="0" applyNumberFormat="1" applyFont="1" applyFill="1" applyBorder="1" applyAlignment="1">
      <alignment horizontal="right"/>
    </xf>
    <xf numFmtId="39" fontId="6" fillId="0" borderId="2" xfId="0" applyNumberFormat="1" applyFont="1" applyFill="1" applyBorder="1" applyAlignment="1">
      <alignment wrapText="1" shrinkToFit="1"/>
    </xf>
    <xf numFmtId="164" fontId="6" fillId="0" borderId="2" xfId="0" applyNumberFormat="1" applyFont="1" applyFill="1" applyBorder="1" applyAlignment="1">
      <alignment horizontal="left" shrinkToFit="1"/>
    </xf>
    <xf numFmtId="49" fontId="2" fillId="3" borderId="2" xfId="0" applyNumberFormat="1" applyFont="1" applyFill="1" applyBorder="1"/>
    <xf numFmtId="166" fontId="2" fillId="0" borderId="2" xfId="0" applyNumberFormat="1" applyFont="1" applyFill="1" applyBorder="1"/>
    <xf numFmtId="49" fontId="2" fillId="0" borderId="10" xfId="0" applyNumberFormat="1" applyFont="1" applyFill="1" applyBorder="1"/>
    <xf numFmtId="49" fontId="2" fillId="3" borderId="10" xfId="0" applyNumberFormat="1" applyFont="1" applyFill="1" applyBorder="1"/>
    <xf numFmtId="49" fontId="2" fillId="0" borderId="10" xfId="0" applyNumberFormat="1" applyFont="1" applyFill="1" applyBorder="1" applyAlignment="1">
      <alignment horizontal="center" wrapText="1"/>
    </xf>
    <xf numFmtId="166" fontId="2" fillId="0" borderId="10" xfId="0" applyNumberFormat="1" applyFont="1" applyFill="1" applyBorder="1"/>
    <xf numFmtId="165" fontId="2" fillId="0" borderId="10" xfId="0" applyNumberFormat="1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169" fontId="2" fillId="0" borderId="0" xfId="0" applyNumberFormat="1" applyFont="1" applyBorder="1"/>
    <xf numFmtId="49" fontId="2" fillId="0" borderId="2" xfId="0" applyNumberFormat="1" applyFont="1" applyFill="1" applyBorder="1" applyAlignment="1">
      <alignment horizontal="center" shrinkToFit="1"/>
    </xf>
    <xf numFmtId="0" fontId="2" fillId="3" borderId="10" xfId="0" applyFont="1" applyFill="1" applyBorder="1" applyAlignment="1">
      <alignment horizontal="center"/>
    </xf>
    <xf numFmtId="0" fontId="8" fillId="0" borderId="2" xfId="0" applyFont="1" applyBorder="1"/>
    <xf numFmtId="39" fontId="6" fillId="4" borderId="4" xfId="0" applyNumberFormat="1" applyFont="1" applyFill="1" applyBorder="1"/>
    <xf numFmtId="4" fontId="6" fillId="4" borderId="4" xfId="0" applyNumberFormat="1" applyFont="1" applyFill="1" applyBorder="1"/>
    <xf numFmtId="0" fontId="2" fillId="0" borderId="15" xfId="0" applyFont="1" applyFill="1" applyBorder="1"/>
    <xf numFmtId="49" fontId="2" fillId="3" borderId="15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65" fontId="2" fillId="0" borderId="15" xfId="0" applyNumberFormat="1" applyFont="1" applyFill="1" applyBorder="1" applyAlignment="1">
      <alignment horizontal="center"/>
    </xf>
    <xf numFmtId="39" fontId="2" fillId="0" borderId="16" xfId="0" applyNumberFormat="1" applyFont="1" applyFill="1" applyBorder="1" applyAlignment="1">
      <alignment horizontal="right"/>
    </xf>
    <xf numFmtId="39" fontId="2" fillId="0" borderId="17" xfId="0" applyNumberFormat="1" applyFont="1" applyFill="1" applyBorder="1" applyAlignment="1">
      <alignment horizontal="right"/>
    </xf>
    <xf numFmtId="0" fontId="10" fillId="0" borderId="0" xfId="0" applyFont="1" applyFill="1"/>
    <xf numFmtId="0" fontId="12" fillId="0" borderId="11" xfId="0" applyFont="1" applyFill="1" applyBorder="1"/>
    <xf numFmtId="39" fontId="6" fillId="5" borderId="4" xfId="0" applyNumberFormat="1" applyFont="1" applyFill="1" applyBorder="1"/>
    <xf numFmtId="4" fontId="6" fillId="5" borderId="4" xfId="0" applyNumberFormat="1" applyFont="1" applyFill="1" applyBorder="1"/>
    <xf numFmtId="49" fontId="9" fillId="5" borderId="2" xfId="1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49" fontId="2" fillId="0" borderId="14" xfId="0" applyNumberFormat="1" applyFont="1" applyFill="1" applyBorder="1" applyAlignment="1">
      <alignment horizontal="left" wrapText="1"/>
    </xf>
    <xf numFmtId="39" fontId="2" fillId="0" borderId="9" xfId="0" applyNumberFormat="1" applyFont="1" applyFill="1" applyBorder="1" applyAlignment="1">
      <alignment horizontal="right"/>
    </xf>
    <xf numFmtId="14" fontId="2" fillId="0" borderId="10" xfId="0" applyNumberFormat="1" applyFont="1" applyFill="1" applyBorder="1"/>
    <xf numFmtId="18" fontId="2" fillId="0" borderId="10" xfId="0" applyNumberFormat="1" applyFont="1" applyFill="1" applyBorder="1" applyAlignment="1">
      <alignment horizontal="center"/>
    </xf>
    <xf numFmtId="18" fontId="11" fillId="0" borderId="2" xfId="0" applyNumberFormat="1" applyFont="1" applyFill="1" applyBorder="1" applyAlignment="1">
      <alignment horizontal="center"/>
    </xf>
    <xf numFmtId="39" fontId="11" fillId="0" borderId="2" xfId="0" applyNumberFormat="1" applyFont="1" applyFill="1" applyBorder="1" applyAlignment="1">
      <alignment horizontal="right"/>
    </xf>
    <xf numFmtId="39" fontId="11" fillId="0" borderId="10" xfId="0" applyNumberFormat="1" applyFont="1" applyFill="1" applyBorder="1"/>
    <xf numFmtId="39" fontId="11" fillId="0" borderId="10" xfId="0" applyNumberFormat="1" applyFont="1" applyFill="1" applyBorder="1" applyAlignment="1">
      <alignment horizontal="right"/>
    </xf>
    <xf numFmtId="39" fontId="11" fillId="0" borderId="3" xfId="0" applyNumberFormat="1" applyFont="1" applyFill="1" applyBorder="1" applyAlignment="1">
      <alignment horizontal="right"/>
    </xf>
    <xf numFmtId="39" fontId="11" fillId="0" borderId="3" xfId="0" applyNumberFormat="1" applyFont="1" applyFill="1" applyBorder="1"/>
    <xf numFmtId="167" fontId="2" fillId="0" borderId="2" xfId="0" applyNumberFormat="1" applyFont="1" applyFill="1" applyBorder="1" applyAlignment="1">
      <alignment horizontal="center"/>
    </xf>
    <xf numFmtId="39" fontId="12" fillId="0" borderId="18" xfId="0" applyNumberFormat="1" applyFont="1" applyFill="1" applyBorder="1" applyAlignment="1">
      <alignment horizontal="right"/>
    </xf>
    <xf numFmtId="39" fontId="12" fillId="0" borderId="19" xfId="0" applyNumberFormat="1" applyFont="1" applyFill="1" applyBorder="1" applyAlignment="1">
      <alignment horizontal="right"/>
    </xf>
    <xf numFmtId="39" fontId="12" fillId="0" borderId="20" xfId="0" applyNumberFormat="1" applyFont="1" applyFill="1" applyBorder="1" applyAlignment="1">
      <alignment horizontal="right"/>
    </xf>
    <xf numFmtId="39" fontId="12" fillId="0" borderId="21" xfId="0" applyNumberFormat="1" applyFont="1" applyFill="1" applyBorder="1" applyAlignment="1">
      <alignment horizontal="right"/>
    </xf>
    <xf numFmtId="39" fontId="12" fillId="0" borderId="2" xfId="0" applyNumberFormat="1" applyFont="1" applyFill="1" applyBorder="1" applyAlignment="1">
      <alignment horizontal="right"/>
    </xf>
    <xf numFmtId="39" fontId="12" fillId="0" borderId="22" xfId="0" applyNumberFormat="1" applyFont="1" applyFill="1" applyBorder="1" applyAlignment="1">
      <alignment horizontal="right"/>
    </xf>
    <xf numFmtId="39" fontId="12" fillId="0" borderId="23" xfId="0" applyNumberFormat="1" applyFont="1" applyFill="1" applyBorder="1" applyAlignment="1">
      <alignment horizontal="right"/>
    </xf>
    <xf numFmtId="49" fontId="2" fillId="0" borderId="10" xfId="0" applyNumberFormat="1" applyFont="1" applyFill="1" applyBorder="1" applyAlignment="1">
      <alignment horizontal="center" shrinkToFit="1"/>
    </xf>
    <xf numFmtId="49" fontId="2" fillId="0" borderId="1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wrapText="1"/>
    </xf>
    <xf numFmtId="0" fontId="8" fillId="0" borderId="2" xfId="0" applyFont="1" applyFill="1" applyBorder="1"/>
    <xf numFmtId="14" fontId="8" fillId="0" borderId="2" xfId="0" applyNumberFormat="1" applyFont="1" applyFill="1" applyBorder="1"/>
    <xf numFmtId="39" fontId="11" fillId="0" borderId="18" xfId="0" applyNumberFormat="1" applyFont="1" applyFill="1" applyBorder="1" applyAlignment="1">
      <alignment horizontal="right"/>
    </xf>
    <xf numFmtId="39" fontId="11" fillId="0" borderId="19" xfId="0" applyNumberFormat="1" applyFont="1" applyFill="1" applyBorder="1" applyAlignment="1">
      <alignment horizontal="righ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3"/>
  <sheetViews>
    <sheetView tabSelected="1" topLeftCell="E1" workbookViewId="0">
      <selection activeCell="N4" sqref="N4"/>
    </sheetView>
  </sheetViews>
  <sheetFormatPr baseColWidth="10" defaultRowHeight="14.25" x14ac:dyDescent="0.25"/>
  <cols>
    <col min="1" max="1" width="23.85546875" style="1" customWidth="1"/>
    <col min="2" max="2" width="14.42578125" style="1" customWidth="1"/>
    <col min="3" max="3" width="13.85546875" style="1" customWidth="1"/>
    <col min="4" max="4" width="18.42578125" style="1" customWidth="1"/>
    <col min="5" max="5" width="13.5703125" style="61" customWidth="1"/>
    <col min="6" max="6" width="16.7109375" style="1" hidden="1" customWidth="1"/>
    <col min="7" max="7" width="17" style="1" customWidth="1"/>
    <col min="8" max="8" width="5.85546875" style="1" hidden="1" customWidth="1"/>
    <col min="9" max="9" width="6.140625" style="1" hidden="1" customWidth="1"/>
    <col min="10" max="10" width="6.28515625" style="1" hidden="1" customWidth="1"/>
    <col min="11" max="12" width="11.42578125" style="1"/>
    <col min="13" max="13" width="12.7109375" style="1" hidden="1" customWidth="1"/>
    <col min="14" max="14" width="15.140625" style="1" customWidth="1"/>
    <col min="15" max="15" width="14.140625" style="1" hidden="1" customWidth="1"/>
    <col min="16" max="16" width="17.5703125" style="1" customWidth="1"/>
    <col min="17" max="19" width="11.42578125" style="1" hidden="1" customWidth="1"/>
    <col min="20" max="20" width="13.5703125" style="1" customWidth="1"/>
    <col min="21" max="22" width="11.42578125" style="1" hidden="1" customWidth="1"/>
    <col min="23" max="23" width="34" style="1" customWidth="1"/>
    <col min="24" max="24" width="24.28515625" style="1" customWidth="1"/>
    <col min="25" max="16384" width="11.42578125" style="1"/>
  </cols>
  <sheetData>
    <row r="1" spans="1:24" ht="30.75" customHeight="1" x14ac:dyDescent="0.3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4" ht="33.75" customHeight="1" x14ac:dyDescent="0.35">
      <c r="A2" s="110" t="s">
        <v>854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spans="1:24" ht="105.7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3" t="s">
        <v>14</v>
      </c>
      <c r="O3" s="3" t="s">
        <v>850</v>
      </c>
      <c r="P3" s="3" t="s">
        <v>851</v>
      </c>
      <c r="Q3" s="4" t="s">
        <v>15</v>
      </c>
      <c r="R3" s="5" t="s">
        <v>16</v>
      </c>
      <c r="S3" s="3" t="s">
        <v>852</v>
      </c>
      <c r="T3" s="3" t="s">
        <v>853</v>
      </c>
      <c r="U3" s="5" t="s">
        <v>17</v>
      </c>
      <c r="V3" s="5" t="s">
        <v>18</v>
      </c>
      <c r="W3" s="5" t="s">
        <v>19</v>
      </c>
      <c r="X3" s="5" t="s">
        <v>20</v>
      </c>
    </row>
    <row r="4" spans="1:24" s="15" customFormat="1" ht="99" customHeight="1" thickBot="1" x14ac:dyDescent="0.3">
      <c r="A4" s="6" t="s">
        <v>21</v>
      </c>
      <c r="B4" s="7" t="s">
        <v>22</v>
      </c>
      <c r="C4" s="7" t="s">
        <v>23</v>
      </c>
      <c r="D4" s="7" t="s">
        <v>24</v>
      </c>
      <c r="E4" s="8" t="s">
        <v>25</v>
      </c>
      <c r="F4" s="9" t="s">
        <v>26</v>
      </c>
      <c r="G4" s="9" t="s">
        <v>27</v>
      </c>
      <c r="H4" s="10">
        <v>67</v>
      </c>
      <c r="I4" s="10">
        <v>4</v>
      </c>
      <c r="J4" s="10">
        <v>2</v>
      </c>
      <c r="K4" s="11">
        <v>35422</v>
      </c>
      <c r="L4" s="11" t="s">
        <v>28</v>
      </c>
      <c r="M4" s="12">
        <v>1414525.23</v>
      </c>
      <c r="N4" s="12">
        <f>M4/8.75</f>
        <v>161660.0262857143</v>
      </c>
      <c r="O4" s="12">
        <f>60*Q4</f>
        <v>1273072.7069999999</v>
      </c>
      <c r="P4" s="12">
        <f>O4/8.75</f>
        <v>145494.02365714285</v>
      </c>
      <c r="Q4" s="12">
        <f>(M4-U4)/60</f>
        <v>21217.87845</v>
      </c>
      <c r="R4" s="12">
        <f>Q4/8.75</f>
        <v>2424.9003942857144</v>
      </c>
      <c r="S4" s="12">
        <f>M4-O4</f>
        <v>141452.52300000004</v>
      </c>
      <c r="T4" s="12">
        <f>S4/8.75</f>
        <v>16166.002628571434</v>
      </c>
      <c r="U4" s="12">
        <f>M4*0.1</f>
        <v>141452.52300000002</v>
      </c>
      <c r="V4" s="12">
        <f>U4/8.75</f>
        <v>16166.00262857143</v>
      </c>
      <c r="W4" s="13" t="s">
        <v>29</v>
      </c>
      <c r="X4" s="14" t="s">
        <v>30</v>
      </c>
    </row>
    <row r="5" spans="1:24" s="15" customFormat="1" ht="27.75" customHeight="1" thickTop="1" x14ac:dyDescent="0.25">
      <c r="A5" s="6"/>
      <c r="B5" s="7"/>
      <c r="C5" s="7"/>
      <c r="D5" s="7"/>
      <c r="E5" s="8"/>
      <c r="F5" s="9"/>
      <c r="G5" s="16"/>
      <c r="H5" s="17"/>
      <c r="I5" s="17"/>
      <c r="J5" s="17"/>
      <c r="K5" s="18"/>
      <c r="L5" s="18"/>
      <c r="M5" s="19">
        <f>M4</f>
        <v>1414525.23</v>
      </c>
      <c r="N5" s="19">
        <f t="shared" ref="N5:V5" si="0">N4</f>
        <v>161660.0262857143</v>
      </c>
      <c r="O5" s="19">
        <f t="shared" si="0"/>
        <v>1273072.7069999999</v>
      </c>
      <c r="P5" s="19">
        <f t="shared" si="0"/>
        <v>145494.02365714285</v>
      </c>
      <c r="Q5" s="19">
        <f t="shared" si="0"/>
        <v>21217.87845</v>
      </c>
      <c r="R5" s="19">
        <f t="shared" si="0"/>
        <v>2424.9003942857144</v>
      </c>
      <c r="S5" s="19">
        <f t="shared" si="0"/>
        <v>141452.52300000004</v>
      </c>
      <c r="T5" s="19">
        <f t="shared" si="0"/>
        <v>16166.002628571434</v>
      </c>
      <c r="U5" s="19">
        <f t="shared" si="0"/>
        <v>141452.52300000002</v>
      </c>
      <c r="V5" s="19">
        <f t="shared" si="0"/>
        <v>16166.00262857143</v>
      </c>
      <c r="W5" s="20"/>
      <c r="X5" s="21"/>
    </row>
    <row r="6" spans="1:24" s="15" customFormat="1" ht="24" customHeight="1" x14ac:dyDescent="0.25">
      <c r="A6" s="6"/>
      <c r="B6" s="7"/>
      <c r="C6" s="7"/>
      <c r="D6" s="7"/>
      <c r="E6" s="22"/>
      <c r="F6" s="9"/>
      <c r="G6" s="9"/>
      <c r="H6" s="10"/>
      <c r="I6" s="10"/>
      <c r="J6" s="10"/>
      <c r="K6" s="11"/>
      <c r="L6" s="11"/>
      <c r="M6" s="23"/>
      <c r="N6" s="23"/>
      <c r="O6" s="23"/>
      <c r="P6" s="23"/>
      <c r="Q6" s="23"/>
      <c r="R6" s="23"/>
      <c r="S6" s="23"/>
      <c r="T6" s="23"/>
      <c r="U6" s="23"/>
      <c r="V6" s="23"/>
      <c r="W6" s="20"/>
      <c r="X6" s="21"/>
    </row>
    <row r="7" spans="1:24" s="15" customFormat="1" ht="35.25" customHeight="1" x14ac:dyDescent="0.25">
      <c r="A7" s="24" t="s">
        <v>31</v>
      </c>
      <c r="B7" s="9" t="s">
        <v>32</v>
      </c>
      <c r="C7" s="22" t="s">
        <v>33</v>
      </c>
      <c r="D7" s="9" t="s">
        <v>34</v>
      </c>
      <c r="E7" s="16" t="s">
        <v>35</v>
      </c>
      <c r="F7" s="9"/>
      <c r="G7" s="9" t="s">
        <v>36</v>
      </c>
      <c r="H7" s="10">
        <v>58</v>
      </c>
      <c r="I7" s="10">
        <v>14</v>
      </c>
      <c r="J7" s="10">
        <v>2</v>
      </c>
      <c r="K7" s="11">
        <v>40883</v>
      </c>
      <c r="L7" s="11" t="s">
        <v>28</v>
      </c>
      <c r="M7" s="23">
        <v>94937.5</v>
      </c>
      <c r="N7" s="23">
        <f t="shared" ref="N7:N35" si="1">M7/8.75</f>
        <v>10850</v>
      </c>
      <c r="O7" s="23">
        <f t="shared" ref="O7:O8" si="2">60*Q7</f>
        <v>85443.75</v>
      </c>
      <c r="P7" s="23">
        <f t="shared" ref="P7:P35" si="3">O7/8.75</f>
        <v>9765</v>
      </c>
      <c r="Q7" s="25">
        <f t="shared" ref="Q7:Q35" si="4">(M7-U7)/60</f>
        <v>1424.0625</v>
      </c>
      <c r="R7" s="23">
        <f t="shared" ref="R7:R35" si="5">Q7/8.75</f>
        <v>162.75</v>
      </c>
      <c r="S7" s="23">
        <f t="shared" ref="S7:S35" si="6">M7-O7</f>
        <v>9493.75</v>
      </c>
      <c r="T7" s="23">
        <f t="shared" ref="T7:T35" si="7">S7/8.75</f>
        <v>1085</v>
      </c>
      <c r="U7" s="23">
        <f t="shared" ref="U7:U35" si="8">M7*0.1</f>
        <v>9493.75</v>
      </c>
      <c r="V7" s="23">
        <f t="shared" ref="V7:V35" si="9">U7/8.75</f>
        <v>1085</v>
      </c>
      <c r="W7" s="13" t="s">
        <v>37</v>
      </c>
      <c r="X7" s="14" t="s">
        <v>30</v>
      </c>
    </row>
    <row r="8" spans="1:24" s="15" customFormat="1" ht="46.5" customHeight="1" thickBot="1" x14ac:dyDescent="0.3">
      <c r="A8" s="24" t="s">
        <v>31</v>
      </c>
      <c r="B8" s="9" t="s">
        <v>32</v>
      </c>
      <c r="C8" s="22" t="s">
        <v>33</v>
      </c>
      <c r="D8" s="9" t="s">
        <v>38</v>
      </c>
      <c r="E8" s="16" t="s">
        <v>35</v>
      </c>
      <c r="F8" s="9"/>
      <c r="G8" s="9" t="s">
        <v>39</v>
      </c>
      <c r="H8" s="10">
        <v>58</v>
      </c>
      <c r="I8" s="10">
        <v>15</v>
      </c>
      <c r="J8" s="10">
        <v>2</v>
      </c>
      <c r="K8" s="11">
        <v>40883</v>
      </c>
      <c r="L8" s="11" t="s">
        <v>28</v>
      </c>
      <c r="M8" s="12">
        <v>94937.5</v>
      </c>
      <c r="N8" s="12">
        <f t="shared" si="1"/>
        <v>10850</v>
      </c>
      <c r="O8" s="12">
        <f t="shared" si="2"/>
        <v>85443.75</v>
      </c>
      <c r="P8" s="12">
        <f t="shared" si="3"/>
        <v>9765</v>
      </c>
      <c r="Q8" s="26">
        <f t="shared" si="4"/>
        <v>1424.0625</v>
      </c>
      <c r="R8" s="12">
        <f t="shared" si="5"/>
        <v>162.75</v>
      </c>
      <c r="S8" s="12">
        <f t="shared" si="6"/>
        <v>9493.75</v>
      </c>
      <c r="T8" s="12">
        <f t="shared" si="7"/>
        <v>1085</v>
      </c>
      <c r="U8" s="12">
        <f t="shared" si="8"/>
        <v>9493.75</v>
      </c>
      <c r="V8" s="12">
        <f t="shared" si="9"/>
        <v>1085</v>
      </c>
      <c r="W8" s="13" t="s">
        <v>37</v>
      </c>
      <c r="X8" s="14" t="s">
        <v>30</v>
      </c>
    </row>
    <row r="9" spans="1:24" s="15" customFormat="1" ht="24.95" customHeight="1" thickTop="1" x14ac:dyDescent="0.25">
      <c r="A9" s="24"/>
      <c r="B9" s="9"/>
      <c r="C9" s="22"/>
      <c r="D9" s="9"/>
      <c r="E9" s="16"/>
      <c r="F9" s="9"/>
      <c r="G9" s="16"/>
      <c r="H9" s="17"/>
      <c r="I9" s="17"/>
      <c r="J9" s="17"/>
      <c r="K9" s="18"/>
      <c r="L9" s="18"/>
      <c r="M9" s="19">
        <f>SUM(M7:M8)</f>
        <v>189875</v>
      </c>
      <c r="N9" s="19">
        <f t="shared" ref="N9:V9" si="10">SUM(N7:N8)</f>
        <v>21700</v>
      </c>
      <c r="O9" s="19">
        <f t="shared" si="10"/>
        <v>170887.5</v>
      </c>
      <c r="P9" s="19">
        <f t="shared" si="10"/>
        <v>19530</v>
      </c>
      <c r="Q9" s="19">
        <f>SUM(Q7:Q8)</f>
        <v>2848.125</v>
      </c>
      <c r="R9" s="19">
        <f t="shared" si="10"/>
        <v>325.5</v>
      </c>
      <c r="S9" s="19">
        <f t="shared" si="10"/>
        <v>18987.5</v>
      </c>
      <c r="T9" s="19">
        <f t="shared" si="10"/>
        <v>2170</v>
      </c>
      <c r="U9" s="19">
        <f t="shared" si="10"/>
        <v>18987.5</v>
      </c>
      <c r="V9" s="19">
        <f t="shared" si="10"/>
        <v>2170</v>
      </c>
      <c r="W9" s="13"/>
      <c r="X9" s="21"/>
    </row>
    <row r="10" spans="1:24" s="15" customFormat="1" ht="24.95" customHeight="1" x14ac:dyDescent="0.25">
      <c r="A10" s="24"/>
      <c r="B10" s="9"/>
      <c r="C10" s="22"/>
      <c r="D10" s="9"/>
      <c r="E10" s="9"/>
      <c r="F10" s="9"/>
      <c r="G10" s="9"/>
      <c r="H10" s="10"/>
      <c r="I10" s="10"/>
      <c r="J10" s="10"/>
      <c r="K10" s="11"/>
      <c r="L10" s="11"/>
      <c r="M10" s="23"/>
      <c r="N10" s="23"/>
      <c r="O10" s="23"/>
      <c r="P10" s="23"/>
      <c r="Q10" s="25"/>
      <c r="R10" s="23"/>
      <c r="S10" s="23"/>
      <c r="T10" s="23"/>
      <c r="U10" s="23"/>
      <c r="V10" s="23"/>
      <c r="W10" s="13"/>
      <c r="X10" s="21"/>
    </row>
    <row r="11" spans="1:24" s="15" customFormat="1" ht="75" customHeight="1" x14ac:dyDescent="0.25">
      <c r="A11" s="13" t="s">
        <v>40</v>
      </c>
      <c r="B11" s="27" t="s">
        <v>41</v>
      </c>
      <c r="C11" s="27" t="s">
        <v>42</v>
      </c>
      <c r="D11" s="28" t="s">
        <v>43</v>
      </c>
      <c r="E11" s="16" t="s">
        <v>44</v>
      </c>
      <c r="F11" s="20"/>
      <c r="G11" s="20" t="s">
        <v>45</v>
      </c>
      <c r="H11" s="10">
        <v>37</v>
      </c>
      <c r="I11" s="10">
        <v>27</v>
      </c>
      <c r="J11" s="10">
        <v>2</v>
      </c>
      <c r="K11" s="29">
        <v>42199</v>
      </c>
      <c r="L11" s="30" t="s">
        <v>28</v>
      </c>
      <c r="M11" s="23">
        <v>40993.75</v>
      </c>
      <c r="N11" s="23">
        <f t="shared" si="1"/>
        <v>4685</v>
      </c>
      <c r="O11" s="23">
        <f>60*Q11</f>
        <v>36894.375</v>
      </c>
      <c r="P11" s="23">
        <f t="shared" si="3"/>
        <v>4216.5</v>
      </c>
      <c r="Q11" s="25">
        <f t="shared" si="4"/>
        <v>614.90625</v>
      </c>
      <c r="R11" s="23">
        <f t="shared" si="5"/>
        <v>70.275000000000006</v>
      </c>
      <c r="S11" s="23">
        <f t="shared" si="6"/>
        <v>4099.375</v>
      </c>
      <c r="T11" s="23">
        <f t="shared" si="7"/>
        <v>468.5</v>
      </c>
      <c r="U11" s="23">
        <f t="shared" si="8"/>
        <v>4099.375</v>
      </c>
      <c r="V11" s="23">
        <f t="shared" si="9"/>
        <v>468.5</v>
      </c>
      <c r="W11" s="13" t="s">
        <v>37</v>
      </c>
      <c r="X11" s="14" t="s">
        <v>30</v>
      </c>
    </row>
    <row r="12" spans="1:24" s="15" customFormat="1" ht="75" customHeight="1" x14ac:dyDescent="0.25">
      <c r="A12" s="13" t="s">
        <v>40</v>
      </c>
      <c r="B12" s="27" t="s">
        <v>41</v>
      </c>
      <c r="C12" s="27" t="s">
        <v>42</v>
      </c>
      <c r="D12" s="28" t="s">
        <v>46</v>
      </c>
      <c r="E12" s="16" t="s">
        <v>44</v>
      </c>
      <c r="F12" s="20"/>
      <c r="G12" s="20" t="s">
        <v>47</v>
      </c>
      <c r="H12" s="10">
        <v>37</v>
      </c>
      <c r="I12" s="10">
        <v>28</v>
      </c>
      <c r="J12" s="10">
        <v>2</v>
      </c>
      <c r="K12" s="29">
        <v>42199</v>
      </c>
      <c r="L12" s="30" t="s">
        <v>28</v>
      </c>
      <c r="M12" s="23">
        <v>40993.75</v>
      </c>
      <c r="N12" s="23">
        <f t="shared" si="1"/>
        <v>4685</v>
      </c>
      <c r="O12" s="23">
        <f t="shared" ref="O12:O16" si="11">60*Q12</f>
        <v>36894.375</v>
      </c>
      <c r="P12" s="23">
        <f t="shared" si="3"/>
        <v>4216.5</v>
      </c>
      <c r="Q12" s="25">
        <f t="shared" si="4"/>
        <v>614.90625</v>
      </c>
      <c r="R12" s="23">
        <f t="shared" si="5"/>
        <v>70.275000000000006</v>
      </c>
      <c r="S12" s="23">
        <f t="shared" si="6"/>
        <v>4099.375</v>
      </c>
      <c r="T12" s="23">
        <f t="shared" si="7"/>
        <v>468.5</v>
      </c>
      <c r="U12" s="23">
        <f t="shared" si="8"/>
        <v>4099.375</v>
      </c>
      <c r="V12" s="23">
        <f t="shared" si="9"/>
        <v>468.5</v>
      </c>
      <c r="W12" s="13" t="s">
        <v>37</v>
      </c>
      <c r="X12" s="14" t="s">
        <v>30</v>
      </c>
    </row>
    <row r="13" spans="1:24" s="15" customFormat="1" ht="75" customHeight="1" x14ac:dyDescent="0.25">
      <c r="A13" s="13" t="s">
        <v>40</v>
      </c>
      <c r="B13" s="27" t="s">
        <v>41</v>
      </c>
      <c r="C13" s="27" t="s">
        <v>42</v>
      </c>
      <c r="D13" s="28" t="s">
        <v>48</v>
      </c>
      <c r="E13" s="16" t="s">
        <v>44</v>
      </c>
      <c r="F13" s="20"/>
      <c r="G13" s="20" t="s">
        <v>49</v>
      </c>
      <c r="H13" s="10">
        <v>37</v>
      </c>
      <c r="I13" s="10">
        <v>29</v>
      </c>
      <c r="J13" s="10">
        <v>2</v>
      </c>
      <c r="K13" s="29">
        <v>42199</v>
      </c>
      <c r="L13" s="30" t="s">
        <v>28</v>
      </c>
      <c r="M13" s="23">
        <v>40993.75</v>
      </c>
      <c r="N13" s="23">
        <f t="shared" si="1"/>
        <v>4685</v>
      </c>
      <c r="O13" s="23">
        <f t="shared" si="11"/>
        <v>36894.375</v>
      </c>
      <c r="P13" s="23">
        <f t="shared" si="3"/>
        <v>4216.5</v>
      </c>
      <c r="Q13" s="25">
        <f t="shared" si="4"/>
        <v>614.90625</v>
      </c>
      <c r="R13" s="23">
        <f t="shared" si="5"/>
        <v>70.275000000000006</v>
      </c>
      <c r="S13" s="23">
        <f t="shared" si="6"/>
        <v>4099.375</v>
      </c>
      <c r="T13" s="23">
        <f t="shared" si="7"/>
        <v>468.5</v>
      </c>
      <c r="U13" s="23">
        <f t="shared" si="8"/>
        <v>4099.375</v>
      </c>
      <c r="V13" s="23">
        <f t="shared" si="9"/>
        <v>468.5</v>
      </c>
      <c r="W13" s="13" t="s">
        <v>37</v>
      </c>
      <c r="X13" s="14" t="s">
        <v>30</v>
      </c>
    </row>
    <row r="14" spans="1:24" s="15" customFormat="1" ht="75" customHeight="1" x14ac:dyDescent="0.25">
      <c r="A14" s="13" t="s">
        <v>40</v>
      </c>
      <c r="B14" s="27" t="s">
        <v>41</v>
      </c>
      <c r="C14" s="27" t="s">
        <v>42</v>
      </c>
      <c r="D14" s="28" t="s">
        <v>50</v>
      </c>
      <c r="E14" s="16" t="s">
        <v>44</v>
      </c>
      <c r="F14" s="20"/>
      <c r="G14" s="20" t="s">
        <v>51</v>
      </c>
      <c r="H14" s="10">
        <v>37</v>
      </c>
      <c r="I14" s="10">
        <v>30</v>
      </c>
      <c r="J14" s="10">
        <v>2</v>
      </c>
      <c r="K14" s="29">
        <v>42199</v>
      </c>
      <c r="L14" s="30" t="s">
        <v>28</v>
      </c>
      <c r="M14" s="23">
        <v>40993.75</v>
      </c>
      <c r="N14" s="23">
        <f t="shared" si="1"/>
        <v>4685</v>
      </c>
      <c r="O14" s="23">
        <f t="shared" si="11"/>
        <v>36894.375</v>
      </c>
      <c r="P14" s="23">
        <f t="shared" si="3"/>
        <v>4216.5</v>
      </c>
      <c r="Q14" s="25">
        <f t="shared" si="4"/>
        <v>614.90625</v>
      </c>
      <c r="R14" s="23">
        <f t="shared" si="5"/>
        <v>70.275000000000006</v>
      </c>
      <c r="S14" s="23">
        <f t="shared" si="6"/>
        <v>4099.375</v>
      </c>
      <c r="T14" s="23">
        <f t="shared" si="7"/>
        <v>468.5</v>
      </c>
      <c r="U14" s="23">
        <f t="shared" si="8"/>
        <v>4099.375</v>
      </c>
      <c r="V14" s="23">
        <f t="shared" si="9"/>
        <v>468.5</v>
      </c>
      <c r="W14" s="13" t="s">
        <v>37</v>
      </c>
      <c r="X14" s="14" t="s">
        <v>30</v>
      </c>
    </row>
    <row r="15" spans="1:24" s="15" customFormat="1" ht="75" customHeight="1" x14ac:dyDescent="0.25">
      <c r="A15" s="13" t="s">
        <v>52</v>
      </c>
      <c r="B15" s="27" t="s">
        <v>41</v>
      </c>
      <c r="C15" s="27" t="s">
        <v>53</v>
      </c>
      <c r="D15" s="28" t="s">
        <v>54</v>
      </c>
      <c r="E15" s="16" t="s">
        <v>44</v>
      </c>
      <c r="F15" s="20"/>
      <c r="G15" s="20" t="s">
        <v>55</v>
      </c>
      <c r="H15" s="10">
        <v>37</v>
      </c>
      <c r="I15" s="10">
        <v>31</v>
      </c>
      <c r="J15" s="10">
        <v>2</v>
      </c>
      <c r="K15" s="29">
        <v>42199</v>
      </c>
      <c r="L15" s="30" t="s">
        <v>28</v>
      </c>
      <c r="M15" s="23">
        <v>12793.55</v>
      </c>
      <c r="N15" s="23">
        <f t="shared" si="1"/>
        <v>1462.12</v>
      </c>
      <c r="O15" s="23">
        <f t="shared" si="11"/>
        <v>11514.195</v>
      </c>
      <c r="P15" s="23">
        <f t="shared" si="3"/>
        <v>1315.9079999999999</v>
      </c>
      <c r="Q15" s="25">
        <f t="shared" si="4"/>
        <v>191.90324999999999</v>
      </c>
      <c r="R15" s="23">
        <f t="shared" si="5"/>
        <v>21.931799999999999</v>
      </c>
      <c r="S15" s="23">
        <f t="shared" si="6"/>
        <v>1279.3549999999996</v>
      </c>
      <c r="T15" s="23">
        <f t="shared" si="7"/>
        <v>146.21199999999996</v>
      </c>
      <c r="U15" s="23">
        <f t="shared" si="8"/>
        <v>1279.355</v>
      </c>
      <c r="V15" s="23">
        <f t="shared" si="9"/>
        <v>146.21199999999999</v>
      </c>
      <c r="W15" s="13" t="s">
        <v>37</v>
      </c>
      <c r="X15" s="14" t="s">
        <v>30</v>
      </c>
    </row>
    <row r="16" spans="1:24" s="15" customFormat="1" ht="75" customHeight="1" x14ac:dyDescent="0.25">
      <c r="A16" s="13" t="s">
        <v>52</v>
      </c>
      <c r="B16" s="27" t="s">
        <v>41</v>
      </c>
      <c r="C16" s="27" t="s">
        <v>53</v>
      </c>
      <c r="D16" s="28" t="s">
        <v>56</v>
      </c>
      <c r="E16" s="16" t="s">
        <v>44</v>
      </c>
      <c r="F16" s="20"/>
      <c r="G16" s="20" t="s">
        <v>57</v>
      </c>
      <c r="H16" s="10">
        <v>37</v>
      </c>
      <c r="I16" s="10">
        <v>32</v>
      </c>
      <c r="J16" s="10">
        <v>2</v>
      </c>
      <c r="K16" s="29">
        <v>42199</v>
      </c>
      <c r="L16" s="30" t="s">
        <v>28</v>
      </c>
      <c r="M16" s="23">
        <v>12793.55</v>
      </c>
      <c r="N16" s="23">
        <f t="shared" si="1"/>
        <v>1462.12</v>
      </c>
      <c r="O16" s="23">
        <f t="shared" si="11"/>
        <v>11514.195</v>
      </c>
      <c r="P16" s="23">
        <f t="shared" si="3"/>
        <v>1315.9079999999999</v>
      </c>
      <c r="Q16" s="25">
        <f t="shared" si="4"/>
        <v>191.90324999999999</v>
      </c>
      <c r="R16" s="23">
        <f t="shared" si="5"/>
        <v>21.931799999999999</v>
      </c>
      <c r="S16" s="23">
        <f t="shared" si="6"/>
        <v>1279.3549999999996</v>
      </c>
      <c r="T16" s="23">
        <f t="shared" si="7"/>
        <v>146.21199999999996</v>
      </c>
      <c r="U16" s="23">
        <f t="shared" si="8"/>
        <v>1279.355</v>
      </c>
      <c r="V16" s="23">
        <f t="shared" si="9"/>
        <v>146.21199999999999</v>
      </c>
      <c r="W16" s="31" t="s">
        <v>37</v>
      </c>
      <c r="X16" s="14" t="s">
        <v>30</v>
      </c>
    </row>
    <row r="17" spans="1:24" s="15" customFormat="1" ht="75" customHeight="1" thickBot="1" x14ac:dyDescent="0.3">
      <c r="A17" s="13" t="s">
        <v>52</v>
      </c>
      <c r="B17" s="27" t="s">
        <v>41</v>
      </c>
      <c r="C17" s="27" t="s">
        <v>58</v>
      </c>
      <c r="D17" s="28" t="s">
        <v>59</v>
      </c>
      <c r="E17" s="16" t="s">
        <v>44</v>
      </c>
      <c r="F17" s="20"/>
      <c r="G17" s="20" t="s">
        <v>60</v>
      </c>
      <c r="H17" s="10">
        <v>37</v>
      </c>
      <c r="I17" s="10">
        <v>33</v>
      </c>
      <c r="J17" s="10">
        <v>2</v>
      </c>
      <c r="K17" s="29">
        <v>42199</v>
      </c>
      <c r="L17" s="30" t="s">
        <v>28</v>
      </c>
      <c r="M17" s="12">
        <v>8661.89</v>
      </c>
      <c r="N17" s="12">
        <f t="shared" si="1"/>
        <v>989.93028571428567</v>
      </c>
      <c r="O17" s="12">
        <f>60*Q17</f>
        <v>7795.701</v>
      </c>
      <c r="P17" s="12">
        <f t="shared" si="3"/>
        <v>890.93725714285711</v>
      </c>
      <c r="Q17" s="26">
        <f t="shared" si="4"/>
        <v>129.92834999999999</v>
      </c>
      <c r="R17" s="12">
        <f t="shared" si="5"/>
        <v>14.848954285714285</v>
      </c>
      <c r="S17" s="12">
        <f t="shared" si="6"/>
        <v>866.1889999999994</v>
      </c>
      <c r="T17" s="12">
        <f t="shared" si="7"/>
        <v>98.993028571428496</v>
      </c>
      <c r="U17" s="12">
        <f t="shared" si="8"/>
        <v>866.18899999999996</v>
      </c>
      <c r="V17" s="12">
        <f t="shared" si="9"/>
        <v>98.993028571428567</v>
      </c>
      <c r="W17" s="13" t="s">
        <v>37</v>
      </c>
      <c r="X17" s="14" t="s">
        <v>30</v>
      </c>
    </row>
    <row r="18" spans="1:24" s="15" customFormat="1" ht="24.95" customHeight="1" thickTop="1" x14ac:dyDescent="0.25">
      <c r="A18" s="13"/>
      <c r="B18" s="27"/>
      <c r="C18" s="27"/>
      <c r="D18" s="28"/>
      <c r="E18" s="16"/>
      <c r="F18" s="20"/>
      <c r="G18" s="32"/>
      <c r="H18" s="17"/>
      <c r="I18" s="17"/>
      <c r="J18" s="17"/>
      <c r="K18" s="33"/>
      <c r="L18" s="34"/>
      <c r="M18" s="19">
        <f>SUM(M11:M17)</f>
        <v>198223.99</v>
      </c>
      <c r="N18" s="19">
        <f t="shared" ref="N18:V18" si="12">SUM(N11:N17)</f>
        <v>22654.170285714285</v>
      </c>
      <c r="O18" s="19">
        <f t="shared" si="12"/>
        <v>178401.59100000001</v>
      </c>
      <c r="P18" s="19">
        <f t="shared" si="12"/>
        <v>20388.753257142856</v>
      </c>
      <c r="Q18" s="19">
        <f t="shared" si="12"/>
        <v>2973.3598499999998</v>
      </c>
      <c r="R18" s="19">
        <f t="shared" si="12"/>
        <v>339.81255428571433</v>
      </c>
      <c r="S18" s="19">
        <f t="shared" si="12"/>
        <v>19822.398999999998</v>
      </c>
      <c r="T18" s="19">
        <f t="shared" si="12"/>
        <v>2265.4170285714285</v>
      </c>
      <c r="U18" s="19">
        <f t="shared" si="12"/>
        <v>19822.398999999998</v>
      </c>
      <c r="V18" s="19">
        <f t="shared" si="12"/>
        <v>2265.4170285714285</v>
      </c>
      <c r="W18" s="13"/>
      <c r="X18" s="21"/>
    </row>
    <row r="19" spans="1:24" s="15" customFormat="1" ht="24.95" customHeight="1" x14ac:dyDescent="0.25">
      <c r="A19" s="13"/>
      <c r="B19" s="27"/>
      <c r="C19" s="27"/>
      <c r="D19" s="28"/>
      <c r="E19" s="9"/>
      <c r="F19" s="20"/>
      <c r="G19" s="20"/>
      <c r="H19" s="10"/>
      <c r="I19" s="10"/>
      <c r="J19" s="10"/>
      <c r="K19" s="29"/>
      <c r="L19" s="30"/>
      <c r="M19" s="23"/>
      <c r="N19" s="23"/>
      <c r="O19" s="23"/>
      <c r="P19" s="23"/>
      <c r="Q19" s="25"/>
      <c r="R19" s="23"/>
      <c r="S19" s="23"/>
      <c r="T19" s="23"/>
      <c r="U19" s="23"/>
      <c r="V19" s="23"/>
      <c r="W19" s="13"/>
      <c r="X19" s="21"/>
    </row>
    <row r="20" spans="1:24" s="15" customFormat="1" ht="34.5" customHeight="1" x14ac:dyDescent="0.25">
      <c r="A20" s="35" t="s">
        <v>61</v>
      </c>
      <c r="B20" s="35" t="s">
        <v>41</v>
      </c>
      <c r="C20" s="35" t="s">
        <v>62</v>
      </c>
      <c r="D20" s="36" t="s">
        <v>63</v>
      </c>
      <c r="E20" s="37" t="s">
        <v>64</v>
      </c>
      <c r="F20" s="20"/>
      <c r="G20" s="35" t="s">
        <v>65</v>
      </c>
      <c r="H20" s="10">
        <v>37</v>
      </c>
      <c r="I20" s="10">
        <v>40</v>
      </c>
      <c r="J20" s="10">
        <v>2</v>
      </c>
      <c r="K20" s="38">
        <v>42747</v>
      </c>
      <c r="L20" s="30" t="s">
        <v>28</v>
      </c>
      <c r="M20" s="23">
        <v>33022.06</v>
      </c>
      <c r="N20" s="23">
        <f t="shared" si="1"/>
        <v>3773.949714285714</v>
      </c>
      <c r="O20" s="23">
        <f>55*Q20</f>
        <v>27243.199499999999</v>
      </c>
      <c r="P20" s="23">
        <f t="shared" si="3"/>
        <v>3113.5085142857142</v>
      </c>
      <c r="Q20" s="25">
        <f t="shared" si="4"/>
        <v>495.33089999999999</v>
      </c>
      <c r="R20" s="23">
        <f t="shared" si="5"/>
        <v>56.609245714285713</v>
      </c>
      <c r="S20" s="23">
        <f t="shared" si="6"/>
        <v>5778.8604999999989</v>
      </c>
      <c r="T20" s="23">
        <f t="shared" si="7"/>
        <v>660.44119999999987</v>
      </c>
      <c r="U20" s="23">
        <f t="shared" si="8"/>
        <v>3302.2060000000001</v>
      </c>
      <c r="V20" s="23">
        <f t="shared" si="9"/>
        <v>377.39497142857147</v>
      </c>
      <c r="W20" s="39" t="s">
        <v>37</v>
      </c>
      <c r="X20" s="14" t="s">
        <v>30</v>
      </c>
    </row>
    <row r="21" spans="1:24" s="15" customFormat="1" ht="34.5" customHeight="1" x14ac:dyDescent="0.25">
      <c r="A21" s="35" t="s">
        <v>61</v>
      </c>
      <c r="B21" s="35" t="s">
        <v>41</v>
      </c>
      <c r="C21" s="35" t="s">
        <v>62</v>
      </c>
      <c r="D21" s="36" t="s">
        <v>66</v>
      </c>
      <c r="E21" s="37" t="s">
        <v>64</v>
      </c>
      <c r="F21" s="20"/>
      <c r="G21" s="35" t="s">
        <v>67</v>
      </c>
      <c r="H21" s="10">
        <v>37</v>
      </c>
      <c r="I21" s="10">
        <v>41</v>
      </c>
      <c r="J21" s="10">
        <v>2</v>
      </c>
      <c r="K21" s="38">
        <v>42747</v>
      </c>
      <c r="L21" s="30" t="s">
        <v>28</v>
      </c>
      <c r="M21" s="23">
        <v>33022.06</v>
      </c>
      <c r="N21" s="23">
        <f t="shared" si="1"/>
        <v>3773.949714285714</v>
      </c>
      <c r="O21" s="23">
        <f t="shared" ref="O21:O29" si="13">55*Q21</f>
        <v>27243.199499999999</v>
      </c>
      <c r="P21" s="23">
        <f t="shared" si="3"/>
        <v>3113.5085142857142</v>
      </c>
      <c r="Q21" s="25">
        <f t="shared" si="4"/>
        <v>495.33089999999999</v>
      </c>
      <c r="R21" s="23">
        <f t="shared" si="5"/>
        <v>56.609245714285713</v>
      </c>
      <c r="S21" s="23">
        <f t="shared" si="6"/>
        <v>5778.8604999999989</v>
      </c>
      <c r="T21" s="23">
        <f t="shared" si="7"/>
        <v>660.44119999999987</v>
      </c>
      <c r="U21" s="23">
        <f t="shared" si="8"/>
        <v>3302.2060000000001</v>
      </c>
      <c r="V21" s="23">
        <f t="shared" si="9"/>
        <v>377.39497142857147</v>
      </c>
      <c r="W21" s="40" t="s">
        <v>37</v>
      </c>
      <c r="X21" s="14" t="s">
        <v>30</v>
      </c>
    </row>
    <row r="22" spans="1:24" s="15" customFormat="1" ht="34.5" customHeight="1" x14ac:dyDescent="0.25">
      <c r="A22" s="35" t="s">
        <v>61</v>
      </c>
      <c r="B22" s="35" t="s">
        <v>41</v>
      </c>
      <c r="C22" s="35" t="s">
        <v>62</v>
      </c>
      <c r="D22" s="36" t="s">
        <v>68</v>
      </c>
      <c r="E22" s="37" t="s">
        <v>64</v>
      </c>
      <c r="F22" s="20"/>
      <c r="G22" s="35" t="s">
        <v>69</v>
      </c>
      <c r="H22" s="10">
        <v>37</v>
      </c>
      <c r="I22" s="10">
        <v>42</v>
      </c>
      <c r="J22" s="10">
        <v>2</v>
      </c>
      <c r="K22" s="38">
        <v>42747</v>
      </c>
      <c r="L22" s="30" t="s">
        <v>28</v>
      </c>
      <c r="M22" s="23">
        <v>33022.06</v>
      </c>
      <c r="N22" s="23">
        <f t="shared" si="1"/>
        <v>3773.949714285714</v>
      </c>
      <c r="O22" s="23">
        <f t="shared" si="13"/>
        <v>27243.199499999999</v>
      </c>
      <c r="P22" s="23">
        <f t="shared" si="3"/>
        <v>3113.5085142857142</v>
      </c>
      <c r="Q22" s="25">
        <f t="shared" si="4"/>
        <v>495.33089999999999</v>
      </c>
      <c r="R22" s="23">
        <f t="shared" si="5"/>
        <v>56.609245714285713</v>
      </c>
      <c r="S22" s="23">
        <f t="shared" si="6"/>
        <v>5778.8604999999989</v>
      </c>
      <c r="T22" s="23">
        <f t="shared" si="7"/>
        <v>660.44119999999987</v>
      </c>
      <c r="U22" s="23">
        <f t="shared" si="8"/>
        <v>3302.2060000000001</v>
      </c>
      <c r="V22" s="23">
        <f t="shared" si="9"/>
        <v>377.39497142857147</v>
      </c>
      <c r="W22" s="40" t="s">
        <v>37</v>
      </c>
      <c r="X22" s="14" t="s">
        <v>30</v>
      </c>
    </row>
    <row r="23" spans="1:24" s="15" customFormat="1" ht="34.5" customHeight="1" x14ac:dyDescent="0.25">
      <c r="A23" s="35" t="s">
        <v>61</v>
      </c>
      <c r="B23" s="35" t="s">
        <v>41</v>
      </c>
      <c r="C23" s="35" t="s">
        <v>62</v>
      </c>
      <c r="D23" s="36" t="s">
        <v>70</v>
      </c>
      <c r="E23" s="37" t="s">
        <v>64</v>
      </c>
      <c r="F23" s="20"/>
      <c r="G23" s="35" t="s">
        <v>71</v>
      </c>
      <c r="H23" s="10">
        <v>37</v>
      </c>
      <c r="I23" s="10">
        <v>43</v>
      </c>
      <c r="J23" s="10">
        <v>2</v>
      </c>
      <c r="K23" s="38">
        <v>42747</v>
      </c>
      <c r="L23" s="30" t="s">
        <v>28</v>
      </c>
      <c r="M23" s="23">
        <v>33022.06</v>
      </c>
      <c r="N23" s="23">
        <f t="shared" si="1"/>
        <v>3773.949714285714</v>
      </c>
      <c r="O23" s="23">
        <f t="shared" si="13"/>
        <v>27243.199499999999</v>
      </c>
      <c r="P23" s="23">
        <f t="shared" si="3"/>
        <v>3113.5085142857142</v>
      </c>
      <c r="Q23" s="25">
        <f t="shared" si="4"/>
        <v>495.33089999999999</v>
      </c>
      <c r="R23" s="23">
        <f t="shared" si="5"/>
        <v>56.609245714285713</v>
      </c>
      <c r="S23" s="23">
        <f t="shared" si="6"/>
        <v>5778.8604999999989</v>
      </c>
      <c r="T23" s="23">
        <f t="shared" si="7"/>
        <v>660.44119999999987</v>
      </c>
      <c r="U23" s="23">
        <f t="shared" si="8"/>
        <v>3302.2060000000001</v>
      </c>
      <c r="V23" s="23">
        <f t="shared" si="9"/>
        <v>377.39497142857147</v>
      </c>
      <c r="W23" s="40" t="s">
        <v>37</v>
      </c>
      <c r="X23" s="14" t="s">
        <v>30</v>
      </c>
    </row>
    <row r="24" spans="1:24" s="15" customFormat="1" ht="34.5" customHeight="1" x14ac:dyDescent="0.25">
      <c r="A24" s="35" t="s">
        <v>61</v>
      </c>
      <c r="B24" s="35" t="s">
        <v>41</v>
      </c>
      <c r="C24" s="35" t="s">
        <v>62</v>
      </c>
      <c r="D24" s="36" t="s">
        <v>72</v>
      </c>
      <c r="E24" s="37" t="s">
        <v>64</v>
      </c>
      <c r="F24" s="20"/>
      <c r="G24" s="35" t="s">
        <v>73</v>
      </c>
      <c r="H24" s="10">
        <v>37</v>
      </c>
      <c r="I24" s="10">
        <v>44</v>
      </c>
      <c r="J24" s="10">
        <v>2</v>
      </c>
      <c r="K24" s="38">
        <v>42747</v>
      </c>
      <c r="L24" s="30" t="s">
        <v>28</v>
      </c>
      <c r="M24" s="23">
        <v>33022.06</v>
      </c>
      <c r="N24" s="23">
        <f t="shared" si="1"/>
        <v>3773.949714285714</v>
      </c>
      <c r="O24" s="23">
        <f t="shared" si="13"/>
        <v>27243.199499999999</v>
      </c>
      <c r="P24" s="23">
        <f t="shared" si="3"/>
        <v>3113.5085142857142</v>
      </c>
      <c r="Q24" s="25">
        <f t="shared" si="4"/>
        <v>495.33089999999999</v>
      </c>
      <c r="R24" s="23">
        <f t="shared" si="5"/>
        <v>56.609245714285713</v>
      </c>
      <c r="S24" s="23">
        <f t="shared" si="6"/>
        <v>5778.8604999999989</v>
      </c>
      <c r="T24" s="23">
        <f t="shared" si="7"/>
        <v>660.44119999999987</v>
      </c>
      <c r="U24" s="23">
        <f t="shared" si="8"/>
        <v>3302.2060000000001</v>
      </c>
      <c r="V24" s="23">
        <f t="shared" si="9"/>
        <v>377.39497142857147</v>
      </c>
      <c r="W24" s="40" t="s">
        <v>37</v>
      </c>
      <c r="X24" s="14" t="s">
        <v>30</v>
      </c>
    </row>
    <row r="25" spans="1:24" s="15" customFormat="1" ht="34.5" customHeight="1" x14ac:dyDescent="0.25">
      <c r="A25" s="35" t="s">
        <v>61</v>
      </c>
      <c r="B25" s="35" t="s">
        <v>41</v>
      </c>
      <c r="C25" s="35" t="s">
        <v>74</v>
      </c>
      <c r="D25" s="36" t="s">
        <v>75</v>
      </c>
      <c r="E25" s="37" t="s">
        <v>64</v>
      </c>
      <c r="F25" s="20"/>
      <c r="G25" s="35" t="s">
        <v>76</v>
      </c>
      <c r="H25" s="10">
        <v>37</v>
      </c>
      <c r="I25" s="10">
        <v>46</v>
      </c>
      <c r="J25" s="10">
        <v>2</v>
      </c>
      <c r="K25" s="38">
        <v>42747</v>
      </c>
      <c r="L25" s="30" t="s">
        <v>28</v>
      </c>
      <c r="M25" s="23">
        <v>26543.91</v>
      </c>
      <c r="N25" s="23">
        <f t="shared" si="1"/>
        <v>3033.5897142857143</v>
      </c>
      <c r="O25" s="23">
        <f t="shared" si="13"/>
        <v>21898.725750000001</v>
      </c>
      <c r="P25" s="23">
        <f t="shared" si="3"/>
        <v>2502.7115142857147</v>
      </c>
      <c r="Q25" s="25">
        <f t="shared" si="4"/>
        <v>398.15865000000002</v>
      </c>
      <c r="R25" s="23">
        <f t="shared" si="5"/>
        <v>45.503845714285717</v>
      </c>
      <c r="S25" s="23">
        <f t="shared" si="6"/>
        <v>4645.1842499999984</v>
      </c>
      <c r="T25" s="23">
        <f t="shared" si="7"/>
        <v>530.87819999999977</v>
      </c>
      <c r="U25" s="23">
        <f t="shared" si="8"/>
        <v>2654.3910000000001</v>
      </c>
      <c r="V25" s="23">
        <f t="shared" si="9"/>
        <v>303.35897142857146</v>
      </c>
      <c r="W25" s="40" t="s">
        <v>37</v>
      </c>
      <c r="X25" s="14" t="s">
        <v>30</v>
      </c>
    </row>
    <row r="26" spans="1:24" s="15" customFormat="1" ht="34.5" customHeight="1" x14ac:dyDescent="0.25">
      <c r="A26" s="35" t="s">
        <v>61</v>
      </c>
      <c r="B26" s="35" t="s">
        <v>41</v>
      </c>
      <c r="C26" s="35" t="s">
        <v>77</v>
      </c>
      <c r="D26" s="36" t="s">
        <v>78</v>
      </c>
      <c r="E26" s="37" t="s">
        <v>64</v>
      </c>
      <c r="F26" s="20"/>
      <c r="G26" s="35" t="s">
        <v>79</v>
      </c>
      <c r="H26" s="10">
        <v>37</v>
      </c>
      <c r="I26" s="10">
        <v>45</v>
      </c>
      <c r="J26" s="10">
        <v>2</v>
      </c>
      <c r="K26" s="38">
        <v>42747</v>
      </c>
      <c r="L26" s="30" t="s">
        <v>28</v>
      </c>
      <c r="M26" s="23">
        <v>10876.25</v>
      </c>
      <c r="N26" s="23">
        <f t="shared" si="1"/>
        <v>1243</v>
      </c>
      <c r="O26" s="23">
        <f t="shared" si="13"/>
        <v>8972.90625</v>
      </c>
      <c r="P26" s="23">
        <f t="shared" si="3"/>
        <v>1025.4749999999999</v>
      </c>
      <c r="Q26" s="25">
        <f t="shared" si="4"/>
        <v>163.14375000000001</v>
      </c>
      <c r="R26" s="23">
        <f t="shared" si="5"/>
        <v>18.645</v>
      </c>
      <c r="S26" s="23">
        <f t="shared" si="6"/>
        <v>1903.34375</v>
      </c>
      <c r="T26" s="23">
        <f t="shared" si="7"/>
        <v>217.52500000000001</v>
      </c>
      <c r="U26" s="23">
        <f t="shared" si="8"/>
        <v>1087.625</v>
      </c>
      <c r="V26" s="23">
        <f t="shared" si="9"/>
        <v>124.3</v>
      </c>
      <c r="W26" s="40" t="s">
        <v>37</v>
      </c>
      <c r="X26" s="14" t="s">
        <v>30</v>
      </c>
    </row>
    <row r="27" spans="1:24" s="15" customFormat="1" ht="34.5" customHeight="1" x14ac:dyDescent="0.25">
      <c r="A27" s="35" t="s">
        <v>61</v>
      </c>
      <c r="B27" s="35" t="s">
        <v>41</v>
      </c>
      <c r="C27" s="35" t="s">
        <v>77</v>
      </c>
      <c r="D27" s="36" t="s">
        <v>80</v>
      </c>
      <c r="E27" s="37" t="s">
        <v>64</v>
      </c>
      <c r="F27" s="20"/>
      <c r="G27" s="35" t="s">
        <v>81</v>
      </c>
      <c r="H27" s="10">
        <v>37</v>
      </c>
      <c r="I27" s="10">
        <v>47</v>
      </c>
      <c r="J27" s="10">
        <v>2</v>
      </c>
      <c r="K27" s="38">
        <v>42747</v>
      </c>
      <c r="L27" s="30" t="s">
        <v>28</v>
      </c>
      <c r="M27" s="23">
        <v>10876.25</v>
      </c>
      <c r="N27" s="23">
        <f t="shared" si="1"/>
        <v>1243</v>
      </c>
      <c r="O27" s="23">
        <f t="shared" si="13"/>
        <v>8972.90625</v>
      </c>
      <c r="P27" s="23">
        <f t="shared" si="3"/>
        <v>1025.4749999999999</v>
      </c>
      <c r="Q27" s="25">
        <f t="shared" si="4"/>
        <v>163.14375000000001</v>
      </c>
      <c r="R27" s="23">
        <f t="shared" si="5"/>
        <v>18.645</v>
      </c>
      <c r="S27" s="23">
        <f t="shared" si="6"/>
        <v>1903.34375</v>
      </c>
      <c r="T27" s="23">
        <f t="shared" si="7"/>
        <v>217.52500000000001</v>
      </c>
      <c r="U27" s="23">
        <f t="shared" si="8"/>
        <v>1087.625</v>
      </c>
      <c r="V27" s="23">
        <f t="shared" si="9"/>
        <v>124.3</v>
      </c>
      <c r="W27" s="41" t="s">
        <v>37</v>
      </c>
      <c r="X27" s="14" t="s">
        <v>30</v>
      </c>
    </row>
    <row r="28" spans="1:24" s="15" customFormat="1" ht="34.5" customHeight="1" x14ac:dyDescent="0.25">
      <c r="A28" s="35" t="s">
        <v>61</v>
      </c>
      <c r="B28" s="35" t="s">
        <v>41</v>
      </c>
      <c r="C28" s="35" t="s">
        <v>77</v>
      </c>
      <c r="D28" s="36" t="s">
        <v>82</v>
      </c>
      <c r="E28" s="37" t="s">
        <v>64</v>
      </c>
      <c r="F28" s="20"/>
      <c r="G28" s="35" t="s">
        <v>83</v>
      </c>
      <c r="H28" s="10">
        <v>37</v>
      </c>
      <c r="I28" s="10">
        <v>48</v>
      </c>
      <c r="J28" s="10">
        <v>2</v>
      </c>
      <c r="K28" s="38">
        <v>42747</v>
      </c>
      <c r="L28" s="30" t="s">
        <v>28</v>
      </c>
      <c r="M28" s="23">
        <v>7910</v>
      </c>
      <c r="N28" s="23">
        <f t="shared" si="1"/>
        <v>904</v>
      </c>
      <c r="O28" s="23">
        <f t="shared" si="13"/>
        <v>6525.75</v>
      </c>
      <c r="P28" s="23">
        <f t="shared" si="3"/>
        <v>745.8</v>
      </c>
      <c r="Q28" s="25">
        <f t="shared" si="4"/>
        <v>118.65</v>
      </c>
      <c r="R28" s="23">
        <f t="shared" si="5"/>
        <v>13.56</v>
      </c>
      <c r="S28" s="23">
        <f t="shared" si="6"/>
        <v>1384.25</v>
      </c>
      <c r="T28" s="23">
        <f t="shared" si="7"/>
        <v>158.19999999999999</v>
      </c>
      <c r="U28" s="23">
        <f t="shared" si="8"/>
        <v>791</v>
      </c>
      <c r="V28" s="23">
        <f t="shared" si="9"/>
        <v>90.4</v>
      </c>
      <c r="W28" s="42" t="s">
        <v>37</v>
      </c>
      <c r="X28" s="14" t="s">
        <v>30</v>
      </c>
    </row>
    <row r="29" spans="1:24" s="15" customFormat="1" ht="34.5" customHeight="1" thickBot="1" x14ac:dyDescent="0.3">
      <c r="A29" s="35" t="s">
        <v>61</v>
      </c>
      <c r="B29" s="35" t="s">
        <v>41</v>
      </c>
      <c r="C29" s="35" t="s">
        <v>77</v>
      </c>
      <c r="D29" s="36" t="s">
        <v>84</v>
      </c>
      <c r="E29" s="37" t="s">
        <v>64</v>
      </c>
      <c r="F29" s="20"/>
      <c r="G29" s="35" t="s">
        <v>85</v>
      </c>
      <c r="H29" s="10">
        <v>37</v>
      </c>
      <c r="I29" s="10">
        <v>49</v>
      </c>
      <c r="J29" s="10">
        <v>2</v>
      </c>
      <c r="K29" s="38">
        <v>42747</v>
      </c>
      <c r="L29" s="30" t="s">
        <v>28</v>
      </c>
      <c r="M29" s="12">
        <v>7910</v>
      </c>
      <c r="N29" s="12">
        <f t="shared" si="1"/>
        <v>904</v>
      </c>
      <c r="O29" s="23">
        <f t="shared" si="13"/>
        <v>6525.75</v>
      </c>
      <c r="P29" s="12">
        <f t="shared" si="3"/>
        <v>745.8</v>
      </c>
      <c r="Q29" s="26">
        <f t="shared" si="4"/>
        <v>118.65</v>
      </c>
      <c r="R29" s="12">
        <f t="shared" si="5"/>
        <v>13.56</v>
      </c>
      <c r="S29" s="12">
        <f t="shared" si="6"/>
        <v>1384.25</v>
      </c>
      <c r="T29" s="12">
        <f t="shared" si="7"/>
        <v>158.19999999999999</v>
      </c>
      <c r="U29" s="12">
        <f t="shared" si="8"/>
        <v>791</v>
      </c>
      <c r="V29" s="12">
        <f t="shared" si="9"/>
        <v>90.4</v>
      </c>
      <c r="W29" s="40" t="s">
        <v>37</v>
      </c>
      <c r="X29" s="14" t="s">
        <v>30</v>
      </c>
    </row>
    <row r="30" spans="1:24" s="15" customFormat="1" ht="24.95" customHeight="1" thickTop="1" x14ac:dyDescent="0.25">
      <c r="A30" s="35"/>
      <c r="B30" s="35"/>
      <c r="C30" s="35"/>
      <c r="D30" s="36"/>
      <c r="E30" s="37"/>
      <c r="F30" s="32"/>
      <c r="G30" s="43"/>
      <c r="H30" s="17"/>
      <c r="I30" s="17"/>
      <c r="J30" s="17"/>
      <c r="K30" s="44"/>
      <c r="L30" s="34"/>
      <c r="M30" s="19">
        <f>SUM(M20:M29)</f>
        <v>229226.71</v>
      </c>
      <c r="N30" s="19">
        <f t="shared" ref="N30:V30" si="14">SUM(N20:N29)</f>
        <v>26197.338285714282</v>
      </c>
      <c r="O30" s="19">
        <f t="shared" si="14"/>
        <v>189112.03575000001</v>
      </c>
      <c r="P30" s="19">
        <f t="shared" si="14"/>
        <v>21612.804085714281</v>
      </c>
      <c r="Q30" s="19">
        <f t="shared" si="14"/>
        <v>3438.4006500000005</v>
      </c>
      <c r="R30" s="19">
        <f t="shared" si="14"/>
        <v>392.96007428571426</v>
      </c>
      <c r="S30" s="19">
        <f t="shared" si="14"/>
        <v>40114.674249999996</v>
      </c>
      <c r="T30" s="19">
        <f t="shared" si="14"/>
        <v>4584.5341999999982</v>
      </c>
      <c r="U30" s="19">
        <f t="shared" si="14"/>
        <v>22922.670999999998</v>
      </c>
      <c r="V30" s="19">
        <f t="shared" si="14"/>
        <v>2619.7338285714291</v>
      </c>
      <c r="W30" s="40"/>
      <c r="X30" s="14"/>
    </row>
    <row r="31" spans="1:24" s="15" customFormat="1" ht="24.95" customHeight="1" x14ac:dyDescent="0.25">
      <c r="A31" s="35"/>
      <c r="B31" s="35"/>
      <c r="C31" s="35"/>
      <c r="D31" s="36"/>
      <c r="E31" s="45"/>
      <c r="F31" s="20"/>
      <c r="G31" s="35"/>
      <c r="H31" s="10"/>
      <c r="I31" s="10"/>
      <c r="J31" s="10"/>
      <c r="K31" s="38"/>
      <c r="L31" s="30"/>
      <c r="M31" s="23"/>
      <c r="N31" s="23"/>
      <c r="O31" s="23"/>
      <c r="P31" s="23"/>
      <c r="Q31" s="25"/>
      <c r="R31" s="23"/>
      <c r="S31" s="23"/>
      <c r="T31" s="23"/>
      <c r="U31" s="23"/>
      <c r="V31" s="23"/>
      <c r="W31" s="40"/>
      <c r="X31" s="14"/>
    </row>
    <row r="32" spans="1:24" s="15" customFormat="1" ht="34.5" customHeight="1" x14ac:dyDescent="0.25">
      <c r="A32" s="13" t="s">
        <v>61</v>
      </c>
      <c r="B32" s="13" t="s">
        <v>86</v>
      </c>
      <c r="C32" s="13" t="s">
        <v>87</v>
      </c>
      <c r="D32" s="46" t="s">
        <v>88</v>
      </c>
      <c r="E32" s="8" t="s">
        <v>89</v>
      </c>
      <c r="F32" s="20"/>
      <c r="G32" s="13" t="s">
        <v>90</v>
      </c>
      <c r="H32" s="10">
        <v>37</v>
      </c>
      <c r="I32" s="27">
        <v>69</v>
      </c>
      <c r="J32" s="10">
        <v>2</v>
      </c>
      <c r="K32" s="29">
        <v>43376</v>
      </c>
      <c r="L32" s="30" t="s">
        <v>28</v>
      </c>
      <c r="M32" s="23">
        <v>46351.11</v>
      </c>
      <c r="N32" s="23">
        <f t="shared" si="1"/>
        <v>5297.2697142857141</v>
      </c>
      <c r="O32" s="23">
        <f>34*Q32</f>
        <v>23639.0661</v>
      </c>
      <c r="P32" s="23">
        <f t="shared" si="3"/>
        <v>2701.6075542857143</v>
      </c>
      <c r="Q32" s="25">
        <f t="shared" si="4"/>
        <v>695.26665000000003</v>
      </c>
      <c r="R32" s="23">
        <f t="shared" si="5"/>
        <v>79.459045714285722</v>
      </c>
      <c r="S32" s="23">
        <f t="shared" si="6"/>
        <v>22712.043900000001</v>
      </c>
      <c r="T32" s="23">
        <f t="shared" si="7"/>
        <v>2595.6621599999999</v>
      </c>
      <c r="U32" s="23">
        <f t="shared" si="8"/>
        <v>4635.1109999999999</v>
      </c>
      <c r="V32" s="23">
        <f t="shared" si="9"/>
        <v>529.72697142857146</v>
      </c>
      <c r="W32" s="40" t="s">
        <v>37</v>
      </c>
      <c r="X32" s="14" t="s">
        <v>30</v>
      </c>
    </row>
    <row r="33" spans="1:25" s="15" customFormat="1" ht="34.5" customHeight="1" x14ac:dyDescent="0.25">
      <c r="A33" s="13" t="s">
        <v>61</v>
      </c>
      <c r="B33" s="13" t="s">
        <v>86</v>
      </c>
      <c r="C33" s="13" t="s">
        <v>87</v>
      </c>
      <c r="D33" s="46" t="s">
        <v>91</v>
      </c>
      <c r="E33" s="8" t="s">
        <v>89</v>
      </c>
      <c r="F33" s="20"/>
      <c r="G33" s="13" t="s">
        <v>92</v>
      </c>
      <c r="H33" s="10">
        <v>37</v>
      </c>
      <c r="I33" s="27">
        <v>70</v>
      </c>
      <c r="J33" s="10">
        <v>2</v>
      </c>
      <c r="K33" s="29">
        <v>43376</v>
      </c>
      <c r="L33" s="30" t="s">
        <v>28</v>
      </c>
      <c r="M33" s="23">
        <v>46351.11</v>
      </c>
      <c r="N33" s="23">
        <f t="shared" si="1"/>
        <v>5297.2697142857141</v>
      </c>
      <c r="O33" s="23">
        <f t="shared" ref="O33:O35" si="15">34*Q33</f>
        <v>23639.0661</v>
      </c>
      <c r="P33" s="23">
        <f t="shared" si="3"/>
        <v>2701.6075542857143</v>
      </c>
      <c r="Q33" s="25">
        <f t="shared" si="4"/>
        <v>695.26665000000003</v>
      </c>
      <c r="R33" s="23">
        <f t="shared" si="5"/>
        <v>79.459045714285722</v>
      </c>
      <c r="S33" s="23">
        <f t="shared" si="6"/>
        <v>22712.043900000001</v>
      </c>
      <c r="T33" s="23">
        <f t="shared" si="7"/>
        <v>2595.6621599999999</v>
      </c>
      <c r="U33" s="23">
        <f t="shared" si="8"/>
        <v>4635.1109999999999</v>
      </c>
      <c r="V33" s="23">
        <f t="shared" si="9"/>
        <v>529.72697142857146</v>
      </c>
      <c r="W33" s="41" t="s">
        <v>37</v>
      </c>
      <c r="X33" s="14" t="s">
        <v>30</v>
      </c>
    </row>
    <row r="34" spans="1:25" s="15" customFormat="1" ht="34.5" customHeight="1" x14ac:dyDescent="0.25">
      <c r="A34" s="13" t="s">
        <v>61</v>
      </c>
      <c r="B34" s="13" t="s">
        <v>86</v>
      </c>
      <c r="C34" s="13" t="s">
        <v>87</v>
      </c>
      <c r="D34" s="46" t="s">
        <v>93</v>
      </c>
      <c r="E34" s="8" t="s">
        <v>89</v>
      </c>
      <c r="F34" s="20"/>
      <c r="G34" s="13" t="s">
        <v>94</v>
      </c>
      <c r="H34" s="10">
        <v>37</v>
      </c>
      <c r="I34" s="27">
        <v>71</v>
      </c>
      <c r="J34" s="10">
        <v>2</v>
      </c>
      <c r="K34" s="29">
        <v>43376</v>
      </c>
      <c r="L34" s="30" t="s">
        <v>28</v>
      </c>
      <c r="M34" s="23">
        <v>47834.239999999998</v>
      </c>
      <c r="N34" s="23">
        <f t="shared" si="1"/>
        <v>5466.7702857142858</v>
      </c>
      <c r="O34" s="23">
        <f t="shared" si="15"/>
        <v>24395.4624</v>
      </c>
      <c r="P34" s="23">
        <f t="shared" si="3"/>
        <v>2788.0528457142859</v>
      </c>
      <c r="Q34" s="25">
        <f t="shared" si="4"/>
        <v>717.5136</v>
      </c>
      <c r="R34" s="23">
        <f t="shared" si="5"/>
        <v>82.001554285714292</v>
      </c>
      <c r="S34" s="23">
        <f t="shared" si="6"/>
        <v>23438.777599999998</v>
      </c>
      <c r="T34" s="23">
        <f t="shared" si="7"/>
        <v>2678.7174399999999</v>
      </c>
      <c r="U34" s="23">
        <f t="shared" si="8"/>
        <v>4783.424</v>
      </c>
      <c r="V34" s="23">
        <f t="shared" si="9"/>
        <v>546.67702857142854</v>
      </c>
      <c r="W34" s="31" t="s">
        <v>37</v>
      </c>
      <c r="X34" s="14" t="s">
        <v>30</v>
      </c>
    </row>
    <row r="35" spans="1:25" s="15" customFormat="1" ht="34.5" customHeight="1" thickBot="1" x14ac:dyDescent="0.3">
      <c r="A35" s="13" t="s">
        <v>61</v>
      </c>
      <c r="B35" s="13" t="s">
        <v>86</v>
      </c>
      <c r="C35" s="13" t="s">
        <v>87</v>
      </c>
      <c r="D35" s="46" t="s">
        <v>95</v>
      </c>
      <c r="E35" s="8" t="s">
        <v>89</v>
      </c>
      <c r="F35" s="20"/>
      <c r="G35" s="13" t="s">
        <v>96</v>
      </c>
      <c r="H35" s="10">
        <v>37</v>
      </c>
      <c r="I35" s="27">
        <v>72</v>
      </c>
      <c r="J35" s="10">
        <v>2</v>
      </c>
      <c r="K35" s="29">
        <v>43376</v>
      </c>
      <c r="L35" s="30" t="s">
        <v>28</v>
      </c>
      <c r="M35" s="12">
        <v>47834.239999999998</v>
      </c>
      <c r="N35" s="12">
        <f t="shared" si="1"/>
        <v>5466.7702857142858</v>
      </c>
      <c r="O35" s="23">
        <f t="shared" si="15"/>
        <v>24395.4624</v>
      </c>
      <c r="P35" s="12">
        <f t="shared" si="3"/>
        <v>2788.0528457142859</v>
      </c>
      <c r="Q35" s="26">
        <f t="shared" si="4"/>
        <v>717.5136</v>
      </c>
      <c r="R35" s="12">
        <f t="shared" si="5"/>
        <v>82.001554285714292</v>
      </c>
      <c r="S35" s="12">
        <f t="shared" si="6"/>
        <v>23438.777599999998</v>
      </c>
      <c r="T35" s="12">
        <f t="shared" si="7"/>
        <v>2678.7174399999999</v>
      </c>
      <c r="U35" s="12">
        <f t="shared" si="8"/>
        <v>4783.424</v>
      </c>
      <c r="V35" s="115">
        <f t="shared" si="9"/>
        <v>546.67702857142854</v>
      </c>
      <c r="W35" s="42" t="s">
        <v>37</v>
      </c>
      <c r="X35" s="14" t="s">
        <v>30</v>
      </c>
    </row>
    <row r="36" spans="1:25" s="15" customFormat="1" ht="34.5" customHeight="1" thickTop="1" x14ac:dyDescent="0.25">
      <c r="A36" s="13"/>
      <c r="B36" s="13"/>
      <c r="C36" s="13"/>
      <c r="D36" s="46"/>
      <c r="E36" s="8"/>
      <c r="F36" s="32"/>
      <c r="G36" s="47"/>
      <c r="H36" s="17"/>
      <c r="I36" s="48"/>
      <c r="J36" s="17"/>
      <c r="K36" s="33"/>
      <c r="L36" s="34"/>
      <c r="M36" s="19">
        <f>SUM(M32:M35)</f>
        <v>188370.69999999998</v>
      </c>
      <c r="N36" s="19">
        <f t="shared" ref="N36:V36" si="16">SUM(N32:N35)</f>
        <v>21528.080000000002</v>
      </c>
      <c r="O36" s="19">
        <f t="shared" si="16"/>
        <v>96069.057000000001</v>
      </c>
      <c r="P36" s="19">
        <f t="shared" si="16"/>
        <v>10979.320800000001</v>
      </c>
      <c r="Q36" s="19">
        <f t="shared" si="16"/>
        <v>2825.5605000000005</v>
      </c>
      <c r="R36" s="19">
        <f t="shared" si="16"/>
        <v>322.9212</v>
      </c>
      <c r="S36" s="19">
        <f t="shared" si="16"/>
        <v>92301.642999999996</v>
      </c>
      <c r="T36" s="19">
        <f t="shared" si="16"/>
        <v>10548.7592</v>
      </c>
      <c r="U36" s="19">
        <f t="shared" si="16"/>
        <v>18837.07</v>
      </c>
      <c r="V36" s="19">
        <f t="shared" si="16"/>
        <v>2152.808</v>
      </c>
      <c r="W36" s="40"/>
      <c r="X36" s="14"/>
    </row>
    <row r="37" spans="1:25" s="15" customFormat="1" ht="34.5" customHeight="1" x14ac:dyDescent="0.25">
      <c r="A37" s="13"/>
      <c r="B37" s="13"/>
      <c r="C37" s="13"/>
      <c r="D37" s="46"/>
      <c r="E37" s="22"/>
      <c r="F37" s="20"/>
      <c r="G37" s="13"/>
      <c r="H37" s="10"/>
      <c r="I37" s="27"/>
      <c r="J37" s="10"/>
      <c r="K37" s="29"/>
      <c r="L37" s="30"/>
      <c r="M37" s="23"/>
      <c r="N37" s="23"/>
      <c r="O37" s="23"/>
      <c r="P37" s="23"/>
      <c r="Q37" s="49"/>
      <c r="R37" s="50"/>
      <c r="S37" s="23"/>
      <c r="T37" s="23"/>
      <c r="U37" s="23"/>
      <c r="V37" s="23"/>
      <c r="W37" s="40"/>
      <c r="X37" s="14"/>
    </row>
    <row r="38" spans="1:25" s="15" customFormat="1" ht="34.5" customHeight="1" x14ac:dyDescent="0.25">
      <c r="A38" s="13" t="s">
        <v>61</v>
      </c>
      <c r="B38" s="20" t="s">
        <v>97</v>
      </c>
      <c r="C38" s="28" t="s">
        <v>98</v>
      </c>
      <c r="D38" s="46">
        <v>1812146189</v>
      </c>
      <c r="E38" s="16" t="s">
        <v>99</v>
      </c>
      <c r="F38" s="20"/>
      <c r="G38" s="20" t="s">
        <v>100</v>
      </c>
      <c r="H38" s="10">
        <v>37</v>
      </c>
      <c r="I38" s="27">
        <v>73</v>
      </c>
      <c r="J38" s="10">
        <v>2</v>
      </c>
      <c r="K38" s="29">
        <v>43791</v>
      </c>
      <c r="L38" s="30" t="s">
        <v>28</v>
      </c>
      <c r="M38" s="23">
        <v>42389.99</v>
      </c>
      <c r="N38" s="23">
        <f>M38/8.75</f>
        <v>4844.5702857142851</v>
      </c>
      <c r="O38" s="23">
        <f>20*Q38</f>
        <v>12716.996999999999</v>
      </c>
      <c r="P38" s="23">
        <f>O38/8.75</f>
        <v>1453.3710857142858</v>
      </c>
      <c r="Q38" s="49">
        <f>(M38-U38)/60</f>
        <v>635.84984999999995</v>
      </c>
      <c r="R38" s="50">
        <f>Q38/8.75</f>
        <v>72.668554285714279</v>
      </c>
      <c r="S38" s="23">
        <f>M38-O38</f>
        <v>29672.992999999999</v>
      </c>
      <c r="T38" s="23">
        <f>S38/8.75</f>
        <v>3391.1992</v>
      </c>
      <c r="U38" s="23">
        <f>M38*10%</f>
        <v>4238.9989999999998</v>
      </c>
      <c r="V38" s="23">
        <f>U38/8.75</f>
        <v>484.45702857142857</v>
      </c>
      <c r="W38" s="13" t="s">
        <v>37</v>
      </c>
      <c r="X38" s="14" t="s">
        <v>30</v>
      </c>
    </row>
    <row r="39" spans="1:25" s="15" customFormat="1" ht="34.5" customHeight="1" x14ac:dyDescent="0.25">
      <c r="A39" s="13" t="s">
        <v>61</v>
      </c>
      <c r="B39" s="20" t="s">
        <v>97</v>
      </c>
      <c r="C39" s="28" t="s">
        <v>98</v>
      </c>
      <c r="D39" s="46">
        <v>1810129845</v>
      </c>
      <c r="E39" s="16" t="s">
        <v>99</v>
      </c>
      <c r="F39" s="20"/>
      <c r="G39" s="20" t="s">
        <v>101</v>
      </c>
      <c r="H39" s="10">
        <v>37</v>
      </c>
      <c r="I39" s="27">
        <v>74</v>
      </c>
      <c r="J39" s="10">
        <v>2</v>
      </c>
      <c r="K39" s="29">
        <v>43791</v>
      </c>
      <c r="L39" s="30" t="s">
        <v>28</v>
      </c>
      <c r="M39" s="23">
        <v>42389.99</v>
      </c>
      <c r="N39" s="23">
        <f t="shared" ref="N39:N43" si="17">M39/8.75</f>
        <v>4844.5702857142851</v>
      </c>
      <c r="O39" s="23">
        <f t="shared" ref="O39:O43" si="18">20*Q39</f>
        <v>12716.996999999999</v>
      </c>
      <c r="P39" s="23">
        <f t="shared" ref="P39:P43" si="19">O39/8.75</f>
        <v>1453.3710857142858</v>
      </c>
      <c r="Q39" s="49">
        <f t="shared" ref="Q39:Q43" si="20">(M39-U39)/60</f>
        <v>635.84984999999995</v>
      </c>
      <c r="R39" s="50">
        <f t="shared" ref="R39:R43" si="21">Q39/8.75</f>
        <v>72.668554285714279</v>
      </c>
      <c r="S39" s="23">
        <f t="shared" ref="S39:S43" si="22">M39-O39</f>
        <v>29672.992999999999</v>
      </c>
      <c r="T39" s="23">
        <f t="shared" ref="T39:T43" si="23">S39/8.75</f>
        <v>3391.1992</v>
      </c>
      <c r="U39" s="23">
        <f t="shared" ref="U39:U43" si="24">M39*10%</f>
        <v>4238.9989999999998</v>
      </c>
      <c r="V39" s="23">
        <f t="shared" ref="V39:V43" si="25">U39/8.75</f>
        <v>484.45702857142857</v>
      </c>
      <c r="W39" s="13" t="s">
        <v>37</v>
      </c>
      <c r="X39" s="14" t="s">
        <v>30</v>
      </c>
    </row>
    <row r="40" spans="1:25" s="15" customFormat="1" ht="34.5" customHeight="1" x14ac:dyDescent="0.25">
      <c r="A40" s="13" t="s">
        <v>61</v>
      </c>
      <c r="B40" s="20" t="s">
        <v>97</v>
      </c>
      <c r="C40" s="28" t="s">
        <v>98</v>
      </c>
      <c r="D40" s="46">
        <v>1812146160</v>
      </c>
      <c r="E40" s="16" t="s">
        <v>99</v>
      </c>
      <c r="F40" s="20"/>
      <c r="G40" s="20" t="s">
        <v>102</v>
      </c>
      <c r="H40" s="10">
        <v>37</v>
      </c>
      <c r="I40" s="27">
        <v>75</v>
      </c>
      <c r="J40" s="10">
        <v>2</v>
      </c>
      <c r="K40" s="29">
        <v>43791</v>
      </c>
      <c r="L40" s="30" t="s">
        <v>28</v>
      </c>
      <c r="M40" s="23">
        <v>42389.99</v>
      </c>
      <c r="N40" s="23">
        <f t="shared" si="17"/>
        <v>4844.5702857142851</v>
      </c>
      <c r="O40" s="23">
        <f t="shared" si="18"/>
        <v>12716.996999999999</v>
      </c>
      <c r="P40" s="23">
        <f t="shared" si="19"/>
        <v>1453.3710857142858</v>
      </c>
      <c r="Q40" s="49">
        <f t="shared" si="20"/>
        <v>635.84984999999995</v>
      </c>
      <c r="R40" s="50">
        <f t="shared" si="21"/>
        <v>72.668554285714279</v>
      </c>
      <c r="S40" s="23">
        <f t="shared" si="22"/>
        <v>29672.992999999999</v>
      </c>
      <c r="T40" s="23">
        <f t="shared" si="23"/>
        <v>3391.1992</v>
      </c>
      <c r="U40" s="23">
        <f t="shared" si="24"/>
        <v>4238.9989999999998</v>
      </c>
      <c r="V40" s="23">
        <f t="shared" si="25"/>
        <v>484.45702857142857</v>
      </c>
      <c r="W40" s="13" t="s">
        <v>37</v>
      </c>
      <c r="X40" s="14" t="s">
        <v>30</v>
      </c>
    </row>
    <row r="41" spans="1:25" s="15" customFormat="1" ht="34.5" customHeight="1" x14ac:dyDescent="0.25">
      <c r="A41" s="13" t="s">
        <v>61</v>
      </c>
      <c r="B41" s="20" t="s">
        <v>97</v>
      </c>
      <c r="C41" s="28" t="s">
        <v>98</v>
      </c>
      <c r="D41" s="46">
        <v>1810129827</v>
      </c>
      <c r="E41" s="16" t="s">
        <v>99</v>
      </c>
      <c r="F41" s="20"/>
      <c r="G41" s="20" t="s">
        <v>103</v>
      </c>
      <c r="H41" s="10">
        <v>37</v>
      </c>
      <c r="I41" s="27">
        <v>76</v>
      </c>
      <c r="J41" s="10">
        <v>2</v>
      </c>
      <c r="K41" s="29">
        <v>43791</v>
      </c>
      <c r="L41" s="30" t="s">
        <v>28</v>
      </c>
      <c r="M41" s="23">
        <v>42389.99</v>
      </c>
      <c r="N41" s="23">
        <f t="shared" si="17"/>
        <v>4844.5702857142851</v>
      </c>
      <c r="O41" s="23">
        <f t="shared" si="18"/>
        <v>12716.996999999999</v>
      </c>
      <c r="P41" s="23">
        <f t="shared" si="19"/>
        <v>1453.3710857142858</v>
      </c>
      <c r="Q41" s="49">
        <f t="shared" si="20"/>
        <v>635.84984999999995</v>
      </c>
      <c r="R41" s="50">
        <f t="shared" si="21"/>
        <v>72.668554285714279</v>
      </c>
      <c r="S41" s="23">
        <f t="shared" si="22"/>
        <v>29672.992999999999</v>
      </c>
      <c r="T41" s="23">
        <f t="shared" si="23"/>
        <v>3391.1992</v>
      </c>
      <c r="U41" s="23">
        <f t="shared" si="24"/>
        <v>4238.9989999999998</v>
      </c>
      <c r="V41" s="23">
        <f t="shared" si="25"/>
        <v>484.45702857142857</v>
      </c>
      <c r="W41" s="13" t="s">
        <v>37</v>
      </c>
      <c r="X41" s="14" t="s">
        <v>30</v>
      </c>
    </row>
    <row r="42" spans="1:25" s="15" customFormat="1" ht="34.5" customHeight="1" x14ac:dyDescent="0.25">
      <c r="A42" s="13" t="s">
        <v>61</v>
      </c>
      <c r="B42" s="20" t="s">
        <v>97</v>
      </c>
      <c r="C42" s="28" t="s">
        <v>98</v>
      </c>
      <c r="D42" s="46">
        <v>1810129838</v>
      </c>
      <c r="E42" s="16" t="s">
        <v>99</v>
      </c>
      <c r="F42" s="20"/>
      <c r="G42" s="20" t="s">
        <v>104</v>
      </c>
      <c r="H42" s="10">
        <v>37</v>
      </c>
      <c r="I42" s="27">
        <v>77</v>
      </c>
      <c r="J42" s="10">
        <v>2</v>
      </c>
      <c r="K42" s="29">
        <v>43791</v>
      </c>
      <c r="L42" s="30" t="s">
        <v>28</v>
      </c>
      <c r="M42" s="23">
        <v>42389.99</v>
      </c>
      <c r="N42" s="23">
        <f t="shared" si="17"/>
        <v>4844.5702857142851</v>
      </c>
      <c r="O42" s="23">
        <f t="shared" si="18"/>
        <v>12716.996999999999</v>
      </c>
      <c r="P42" s="23">
        <f t="shared" si="19"/>
        <v>1453.3710857142858</v>
      </c>
      <c r="Q42" s="49">
        <f t="shared" si="20"/>
        <v>635.84984999999995</v>
      </c>
      <c r="R42" s="50">
        <f t="shared" si="21"/>
        <v>72.668554285714279</v>
      </c>
      <c r="S42" s="23">
        <f t="shared" si="22"/>
        <v>29672.992999999999</v>
      </c>
      <c r="T42" s="23">
        <f t="shared" si="23"/>
        <v>3391.1992</v>
      </c>
      <c r="U42" s="23">
        <f t="shared" si="24"/>
        <v>4238.9989999999998</v>
      </c>
      <c r="V42" s="23">
        <f t="shared" si="25"/>
        <v>484.45702857142857</v>
      </c>
      <c r="W42" s="13" t="s">
        <v>37</v>
      </c>
      <c r="X42" s="14" t="s">
        <v>30</v>
      </c>
    </row>
    <row r="43" spans="1:25" s="15" customFormat="1" ht="34.5" customHeight="1" thickBot="1" x14ac:dyDescent="0.3">
      <c r="A43" s="51" t="s">
        <v>61</v>
      </c>
      <c r="B43" s="52" t="s">
        <v>97</v>
      </c>
      <c r="C43" s="53" t="s">
        <v>98</v>
      </c>
      <c r="D43" s="54">
        <v>1812145691</v>
      </c>
      <c r="E43" s="55" t="s">
        <v>99</v>
      </c>
      <c r="F43" s="52"/>
      <c r="G43" s="52" t="s">
        <v>105</v>
      </c>
      <c r="H43" s="56">
        <v>37</v>
      </c>
      <c r="I43" s="57">
        <v>78</v>
      </c>
      <c r="J43" s="56">
        <v>2</v>
      </c>
      <c r="K43" s="116">
        <v>43791</v>
      </c>
      <c r="L43" s="117" t="s">
        <v>28</v>
      </c>
      <c r="M43" s="12">
        <v>42389.99</v>
      </c>
      <c r="N43" s="12">
        <f t="shared" si="17"/>
        <v>4844.5702857142851</v>
      </c>
      <c r="O43" s="23">
        <f t="shared" si="18"/>
        <v>12716.996999999999</v>
      </c>
      <c r="P43" s="12">
        <f t="shared" si="19"/>
        <v>1453.3710857142858</v>
      </c>
      <c r="Q43" s="26">
        <f t="shared" si="20"/>
        <v>635.84984999999995</v>
      </c>
      <c r="R43" s="12">
        <f t="shared" si="21"/>
        <v>72.668554285714279</v>
      </c>
      <c r="S43" s="12">
        <f t="shared" si="22"/>
        <v>29672.992999999999</v>
      </c>
      <c r="T43" s="12">
        <f t="shared" si="23"/>
        <v>3391.1992</v>
      </c>
      <c r="U43" s="12">
        <f t="shared" si="24"/>
        <v>4238.9989999999998</v>
      </c>
      <c r="V43" s="12">
        <f t="shared" si="25"/>
        <v>484.45702857142857</v>
      </c>
      <c r="W43" s="51" t="s">
        <v>37</v>
      </c>
      <c r="X43" s="14" t="s">
        <v>30</v>
      </c>
    </row>
    <row r="44" spans="1:25" ht="24.95" customHeight="1" thickTop="1" x14ac:dyDescent="0.25">
      <c r="A44" s="58"/>
      <c r="B44" s="58"/>
      <c r="C44" s="58"/>
      <c r="D44" s="58"/>
      <c r="E44" s="48"/>
      <c r="F44" s="32"/>
      <c r="G44" s="32"/>
      <c r="H44" s="32"/>
      <c r="I44" s="32"/>
      <c r="J44" s="32"/>
      <c r="K44" s="32"/>
      <c r="L44" s="32"/>
      <c r="M44" s="59">
        <f>SUM(M38:M43)</f>
        <v>254339.93999999997</v>
      </c>
      <c r="N44" s="59">
        <f t="shared" ref="N44:V44" si="26">SUM(N38:N43)</f>
        <v>29067.421714285712</v>
      </c>
      <c r="O44" s="59">
        <f t="shared" si="26"/>
        <v>76301.982000000004</v>
      </c>
      <c r="P44" s="59">
        <f t="shared" si="26"/>
        <v>8720.2265142857141</v>
      </c>
      <c r="Q44" s="59">
        <f t="shared" si="26"/>
        <v>3815.0990999999999</v>
      </c>
      <c r="R44" s="59">
        <f t="shared" si="26"/>
        <v>436.01132571428565</v>
      </c>
      <c r="S44" s="59">
        <f t="shared" si="26"/>
        <v>178037.95799999998</v>
      </c>
      <c r="T44" s="59">
        <f t="shared" si="26"/>
        <v>20347.195199999998</v>
      </c>
      <c r="U44" s="59">
        <f t="shared" si="26"/>
        <v>25433.993999999999</v>
      </c>
      <c r="V44" s="59">
        <f t="shared" si="26"/>
        <v>2906.7421714285715</v>
      </c>
      <c r="W44" s="60"/>
      <c r="X44" s="58"/>
    </row>
    <row r="45" spans="1:25" x14ac:dyDescent="0.25">
      <c r="W45" s="62"/>
    </row>
    <row r="46" spans="1:25" x14ac:dyDescent="0.25">
      <c r="W46" s="62"/>
    </row>
    <row r="47" spans="1:25" ht="42.75" x14ac:dyDescent="0.25">
      <c r="A47" s="13" t="s">
        <v>61</v>
      </c>
      <c r="B47" s="20" t="s">
        <v>800</v>
      </c>
      <c r="C47" s="28" t="s">
        <v>801</v>
      </c>
      <c r="D47" s="46"/>
      <c r="E47" s="16" t="s">
        <v>802</v>
      </c>
      <c r="F47" s="20"/>
      <c r="G47" s="20" t="s">
        <v>803</v>
      </c>
      <c r="H47" s="10"/>
      <c r="I47" s="27"/>
      <c r="J47" s="10"/>
      <c r="K47" s="29">
        <v>44188</v>
      </c>
      <c r="L47" s="118" t="s">
        <v>28</v>
      </c>
      <c r="M47" s="119">
        <v>46036.73</v>
      </c>
      <c r="N47" s="119">
        <f t="shared" ref="N47:N51" si="27">M47/8.75</f>
        <v>5261.3405714285718</v>
      </c>
      <c r="O47" s="119">
        <f>7*Q47</f>
        <v>4833.8566500000006</v>
      </c>
      <c r="P47" s="119">
        <f t="shared" ref="P47:P52" si="28">O47/8.75</f>
        <v>552.44076000000007</v>
      </c>
      <c r="Q47" s="120">
        <f t="shared" ref="Q47:Q51" si="29">(M47-U47)/60</f>
        <v>690.55095000000006</v>
      </c>
      <c r="R47" s="121">
        <f t="shared" ref="R47:R52" si="30">Q47/8.75</f>
        <v>78.920108571428571</v>
      </c>
      <c r="S47" s="119">
        <f t="shared" ref="S47:S51" si="31">M47-O47</f>
        <v>41202.873350000002</v>
      </c>
      <c r="T47" s="119">
        <f t="shared" ref="T47:T52" si="32">S47/8.75</f>
        <v>4708.8998114285714</v>
      </c>
      <c r="U47" s="119">
        <f t="shared" ref="U47:U51" si="33">M47*10%</f>
        <v>4603.6730000000007</v>
      </c>
      <c r="V47" s="119">
        <f t="shared" ref="V47:V52" si="34">U47/8.75</f>
        <v>526.13405714285727</v>
      </c>
      <c r="W47" s="13" t="s">
        <v>37</v>
      </c>
      <c r="X47" s="14" t="s">
        <v>30</v>
      </c>
      <c r="Y47" s="104"/>
    </row>
    <row r="48" spans="1:25" ht="42.75" x14ac:dyDescent="0.25">
      <c r="A48" s="13" t="s">
        <v>61</v>
      </c>
      <c r="B48" s="20" t="s">
        <v>800</v>
      </c>
      <c r="C48" s="28" t="s">
        <v>801</v>
      </c>
      <c r="D48" s="46"/>
      <c r="E48" s="16" t="s">
        <v>802</v>
      </c>
      <c r="F48" s="20"/>
      <c r="G48" s="20" t="s">
        <v>804</v>
      </c>
      <c r="H48" s="10"/>
      <c r="I48" s="27"/>
      <c r="J48" s="10"/>
      <c r="K48" s="29">
        <v>44188</v>
      </c>
      <c r="L48" s="118" t="s">
        <v>28</v>
      </c>
      <c r="M48" s="119">
        <v>46036.73</v>
      </c>
      <c r="N48" s="119">
        <f t="shared" si="27"/>
        <v>5261.3405714285718</v>
      </c>
      <c r="O48" s="119">
        <f t="shared" ref="O48:O51" si="35">7*Q48</f>
        <v>4833.8566500000006</v>
      </c>
      <c r="P48" s="119">
        <f t="shared" si="28"/>
        <v>552.44076000000007</v>
      </c>
      <c r="Q48" s="120">
        <f t="shared" si="29"/>
        <v>690.55095000000006</v>
      </c>
      <c r="R48" s="121">
        <f t="shared" si="30"/>
        <v>78.920108571428571</v>
      </c>
      <c r="S48" s="119">
        <f t="shared" si="31"/>
        <v>41202.873350000002</v>
      </c>
      <c r="T48" s="119">
        <f t="shared" si="32"/>
        <v>4708.8998114285714</v>
      </c>
      <c r="U48" s="119">
        <f t="shared" si="33"/>
        <v>4603.6730000000007</v>
      </c>
      <c r="V48" s="119">
        <f t="shared" si="34"/>
        <v>526.13405714285727</v>
      </c>
      <c r="W48" s="13" t="s">
        <v>37</v>
      </c>
      <c r="X48" s="14" t="s">
        <v>30</v>
      </c>
      <c r="Y48" s="104"/>
    </row>
    <row r="49" spans="1:25" ht="42.75" x14ac:dyDescent="0.25">
      <c r="A49" s="13" t="s">
        <v>61</v>
      </c>
      <c r="B49" s="20" t="s">
        <v>800</v>
      </c>
      <c r="C49" s="28" t="s">
        <v>801</v>
      </c>
      <c r="D49" s="46"/>
      <c r="E49" s="16" t="s">
        <v>802</v>
      </c>
      <c r="F49" s="20"/>
      <c r="G49" s="20" t="s">
        <v>805</v>
      </c>
      <c r="H49" s="10"/>
      <c r="I49" s="27"/>
      <c r="J49" s="10"/>
      <c r="K49" s="29">
        <v>44188</v>
      </c>
      <c r="L49" s="118" t="s">
        <v>28</v>
      </c>
      <c r="M49" s="119">
        <v>43317.84</v>
      </c>
      <c r="N49" s="119">
        <f t="shared" si="27"/>
        <v>4950.6102857142851</v>
      </c>
      <c r="O49" s="119">
        <f t="shared" si="35"/>
        <v>4548.3731999999991</v>
      </c>
      <c r="P49" s="119">
        <f t="shared" si="28"/>
        <v>519.81407999999988</v>
      </c>
      <c r="Q49" s="120">
        <f t="shared" si="29"/>
        <v>649.7675999999999</v>
      </c>
      <c r="R49" s="121">
        <f t="shared" si="30"/>
        <v>74.259154285714274</v>
      </c>
      <c r="S49" s="119">
        <f t="shared" si="31"/>
        <v>38769.466799999995</v>
      </c>
      <c r="T49" s="119">
        <f t="shared" si="32"/>
        <v>4430.796205714285</v>
      </c>
      <c r="U49" s="119">
        <f t="shared" si="33"/>
        <v>4331.7839999999997</v>
      </c>
      <c r="V49" s="119">
        <f t="shared" si="34"/>
        <v>495.06102857142855</v>
      </c>
      <c r="W49" s="13" t="s">
        <v>37</v>
      </c>
      <c r="X49" s="14" t="s">
        <v>30</v>
      </c>
      <c r="Y49" s="104"/>
    </row>
    <row r="50" spans="1:25" ht="28.5" x14ac:dyDescent="0.25">
      <c r="A50" s="13" t="s">
        <v>61</v>
      </c>
      <c r="B50" s="20" t="s">
        <v>800</v>
      </c>
      <c r="C50" s="28" t="s">
        <v>806</v>
      </c>
      <c r="D50" s="46"/>
      <c r="E50" s="16" t="s">
        <v>802</v>
      </c>
      <c r="F50" s="20"/>
      <c r="G50" s="20" t="s">
        <v>807</v>
      </c>
      <c r="H50" s="10"/>
      <c r="I50" s="27"/>
      <c r="J50" s="10"/>
      <c r="K50" s="29">
        <v>44188</v>
      </c>
      <c r="L50" s="118" t="s">
        <v>28</v>
      </c>
      <c r="M50" s="119">
        <v>21925.84</v>
      </c>
      <c r="N50" s="119">
        <f t="shared" si="27"/>
        <v>2505.8102857142858</v>
      </c>
      <c r="O50" s="119">
        <f t="shared" si="35"/>
        <v>2302.2132000000001</v>
      </c>
      <c r="P50" s="119">
        <f t="shared" si="28"/>
        <v>263.11008000000004</v>
      </c>
      <c r="Q50" s="120">
        <f t="shared" si="29"/>
        <v>328.88760000000002</v>
      </c>
      <c r="R50" s="121">
        <f t="shared" si="30"/>
        <v>37.587154285714291</v>
      </c>
      <c r="S50" s="119">
        <f t="shared" si="31"/>
        <v>19623.626799999998</v>
      </c>
      <c r="T50" s="119">
        <f t="shared" si="32"/>
        <v>2242.7002057142854</v>
      </c>
      <c r="U50" s="119">
        <f t="shared" si="33"/>
        <v>2192.5840000000003</v>
      </c>
      <c r="V50" s="119">
        <f t="shared" si="34"/>
        <v>250.58102857142862</v>
      </c>
      <c r="W50" s="13" t="s">
        <v>37</v>
      </c>
      <c r="X50" s="14" t="s">
        <v>30</v>
      </c>
      <c r="Y50" s="104"/>
    </row>
    <row r="51" spans="1:25" ht="29.25" thickBot="1" x14ac:dyDescent="0.3">
      <c r="A51" s="51" t="s">
        <v>61</v>
      </c>
      <c r="B51" s="52" t="s">
        <v>800</v>
      </c>
      <c r="C51" s="53" t="s">
        <v>808</v>
      </c>
      <c r="D51" s="54"/>
      <c r="E51" s="55" t="s">
        <v>802</v>
      </c>
      <c r="F51" s="52"/>
      <c r="G51" s="52" t="s">
        <v>809</v>
      </c>
      <c r="H51" s="56"/>
      <c r="I51" s="57"/>
      <c r="J51" s="56"/>
      <c r="K51" s="116">
        <v>44188</v>
      </c>
      <c r="L51" s="118" t="s">
        <v>28</v>
      </c>
      <c r="M51" s="122">
        <v>27988.19</v>
      </c>
      <c r="N51" s="122">
        <f t="shared" si="27"/>
        <v>3198.6502857142855</v>
      </c>
      <c r="O51" s="119">
        <f t="shared" si="35"/>
        <v>2938.7599499999997</v>
      </c>
      <c r="P51" s="122">
        <f t="shared" si="28"/>
        <v>335.85827999999998</v>
      </c>
      <c r="Q51" s="123">
        <f t="shared" si="29"/>
        <v>419.82284999999996</v>
      </c>
      <c r="R51" s="122">
        <f t="shared" si="30"/>
        <v>47.979754285714279</v>
      </c>
      <c r="S51" s="122">
        <f t="shared" si="31"/>
        <v>25049.430049999999</v>
      </c>
      <c r="T51" s="122">
        <f t="shared" si="32"/>
        <v>2862.7920057142856</v>
      </c>
      <c r="U51" s="122">
        <f t="shared" si="33"/>
        <v>2798.819</v>
      </c>
      <c r="V51" s="122">
        <f t="shared" si="34"/>
        <v>319.86502857142858</v>
      </c>
      <c r="W51" s="13" t="s">
        <v>37</v>
      </c>
      <c r="X51" s="14" t="s">
        <v>30</v>
      </c>
      <c r="Y51" s="104"/>
    </row>
    <row r="52" spans="1:25" ht="15" thickTop="1" x14ac:dyDescent="0.25">
      <c r="A52" s="58"/>
      <c r="B52" s="58"/>
      <c r="C52" s="58"/>
      <c r="D52" s="58"/>
      <c r="E52" s="48"/>
      <c r="F52" s="32"/>
      <c r="G52" s="32"/>
      <c r="H52" s="32"/>
      <c r="I52" s="32"/>
      <c r="J52" s="32"/>
      <c r="K52" s="32"/>
      <c r="L52" s="32"/>
      <c r="M52" s="59">
        <f>SUM(M47:M51)</f>
        <v>185305.33</v>
      </c>
      <c r="N52" s="59">
        <f>SUM(N47:N51)</f>
        <v>21177.752</v>
      </c>
      <c r="O52" s="59">
        <f>SUM(O47:O51)</f>
        <v>19457.059650000003</v>
      </c>
      <c r="P52" s="59">
        <f t="shared" si="28"/>
        <v>2223.6639600000003</v>
      </c>
      <c r="Q52" s="59">
        <f>SUM(Q47:Q51)</f>
        <v>2779.5799499999998</v>
      </c>
      <c r="R52" s="59">
        <f t="shared" si="30"/>
        <v>317.66627999999997</v>
      </c>
      <c r="S52" s="59">
        <f>SUM(S47:S51)</f>
        <v>165848.27034999998</v>
      </c>
      <c r="T52" s="59">
        <f t="shared" si="32"/>
        <v>18954.088039999999</v>
      </c>
      <c r="U52" s="59">
        <f>SUM(U47:U51)</f>
        <v>18530.533000000003</v>
      </c>
      <c r="V52" s="59">
        <f t="shared" si="34"/>
        <v>2117.7752000000005</v>
      </c>
      <c r="W52" s="62"/>
    </row>
    <row r="53" spans="1:25" x14ac:dyDescent="0.25">
      <c r="W53" s="62"/>
    </row>
    <row r="54" spans="1:25" x14ac:dyDescent="0.25">
      <c r="W54" s="62"/>
    </row>
    <row r="55" spans="1:25" ht="85.5" customHeight="1" x14ac:dyDescent="0.25">
      <c r="A55" s="63" t="s">
        <v>1</v>
      </c>
      <c r="B55" s="63" t="s">
        <v>2</v>
      </c>
      <c r="C55" s="63" t="s">
        <v>3</v>
      </c>
      <c r="D55" s="63" t="s">
        <v>4</v>
      </c>
      <c r="E55" s="63" t="s">
        <v>5</v>
      </c>
      <c r="F55" s="63" t="s">
        <v>6</v>
      </c>
      <c r="G55" s="63" t="s">
        <v>7</v>
      </c>
      <c r="H55" s="63" t="s">
        <v>8</v>
      </c>
      <c r="I55" s="63" t="s">
        <v>9</v>
      </c>
      <c r="J55" s="63" t="s">
        <v>10</v>
      </c>
      <c r="K55" s="63" t="s">
        <v>11</v>
      </c>
      <c r="L55" s="63" t="s">
        <v>12</v>
      </c>
      <c r="M55" s="63" t="s">
        <v>13</v>
      </c>
      <c r="N55" s="64" t="s">
        <v>14</v>
      </c>
      <c r="O55" s="64" t="s">
        <v>810</v>
      </c>
      <c r="P55" s="64" t="s">
        <v>811</v>
      </c>
      <c r="Q55" s="65" t="s">
        <v>15</v>
      </c>
      <c r="R55" s="64" t="s">
        <v>16</v>
      </c>
      <c r="S55" s="64" t="s">
        <v>812</v>
      </c>
      <c r="T55" s="64" t="s">
        <v>813</v>
      </c>
      <c r="U55" s="64" t="s">
        <v>17</v>
      </c>
      <c r="V55" s="64" t="s">
        <v>18</v>
      </c>
      <c r="W55" s="64" t="s">
        <v>19</v>
      </c>
      <c r="X55" s="64" t="s">
        <v>20</v>
      </c>
    </row>
    <row r="56" spans="1:25" s="15" customFormat="1" ht="42.75" x14ac:dyDescent="0.25">
      <c r="A56" s="66" t="s">
        <v>106</v>
      </c>
      <c r="B56" s="66" t="s">
        <v>107</v>
      </c>
      <c r="C56" s="66" t="s">
        <v>108</v>
      </c>
      <c r="D56" s="66" t="s">
        <v>109</v>
      </c>
      <c r="E56" s="67" t="s">
        <v>110</v>
      </c>
      <c r="F56" s="66" t="s">
        <v>111</v>
      </c>
      <c r="G56" s="9" t="s">
        <v>112</v>
      </c>
      <c r="H56" s="10">
        <v>64</v>
      </c>
      <c r="I56" s="10">
        <v>65</v>
      </c>
      <c r="J56" s="10">
        <v>4</v>
      </c>
      <c r="K56" s="11">
        <v>38776</v>
      </c>
      <c r="L56" s="11" t="s">
        <v>28</v>
      </c>
      <c r="M56" s="23">
        <v>169239.09</v>
      </c>
      <c r="N56" s="23">
        <v>19341.61</v>
      </c>
      <c r="O56" s="23">
        <f t="shared" ref="O56:O59" si="36">60*Q56</f>
        <v>152315.18099999998</v>
      </c>
      <c r="P56" s="23">
        <f t="shared" ref="P56:P59" si="37">O56/8.75</f>
        <v>17407.449257142856</v>
      </c>
      <c r="Q56" s="23">
        <f t="shared" ref="Q56:Q59" si="38">(M56-U56)/60</f>
        <v>2538.5863499999996</v>
      </c>
      <c r="R56" s="23">
        <f t="shared" ref="R56:R59" si="39">Q56/8.75</f>
        <v>290.12415428571421</v>
      </c>
      <c r="S56" s="23">
        <f t="shared" ref="S56:S59" si="40">M56-O56</f>
        <v>16923.909000000014</v>
      </c>
      <c r="T56" s="23">
        <f t="shared" ref="T56:T59" si="41">S56/8.75</f>
        <v>1934.1610285714303</v>
      </c>
      <c r="U56" s="23">
        <f t="shared" ref="U56:U59" si="42">M56*0.1</f>
        <v>16923.909</v>
      </c>
      <c r="V56" s="23">
        <f t="shared" ref="V56:V59" si="43">U56/8.75</f>
        <v>1934.1610285714285</v>
      </c>
      <c r="W56" s="13" t="s">
        <v>855</v>
      </c>
      <c r="X56" s="14" t="s">
        <v>30</v>
      </c>
      <c r="Y56" s="68"/>
    </row>
    <row r="57" spans="1:25" s="15" customFormat="1" ht="42.75" x14ac:dyDescent="0.25">
      <c r="A57" s="66" t="s">
        <v>114</v>
      </c>
      <c r="B57" s="66" t="s">
        <v>115</v>
      </c>
      <c r="C57" s="66" t="s">
        <v>116</v>
      </c>
      <c r="D57" s="66" t="s">
        <v>117</v>
      </c>
      <c r="E57" s="67" t="s">
        <v>110</v>
      </c>
      <c r="F57" s="66" t="s">
        <v>111</v>
      </c>
      <c r="G57" s="9" t="s">
        <v>118</v>
      </c>
      <c r="H57" s="10">
        <v>64</v>
      </c>
      <c r="I57" s="10">
        <v>250</v>
      </c>
      <c r="J57" s="10">
        <v>4</v>
      </c>
      <c r="K57" s="11">
        <v>38776</v>
      </c>
      <c r="L57" s="11" t="s">
        <v>28</v>
      </c>
      <c r="M57" s="23">
        <v>244833.84</v>
      </c>
      <c r="N57" s="23">
        <f t="shared" ref="N57:N59" si="44">M57/8.75</f>
        <v>27981.010285714285</v>
      </c>
      <c r="O57" s="23">
        <f t="shared" si="36"/>
        <v>220350.45600000001</v>
      </c>
      <c r="P57" s="23">
        <f t="shared" si="37"/>
        <v>25182.909257142859</v>
      </c>
      <c r="Q57" s="23">
        <f t="shared" si="38"/>
        <v>3672.5075999999999</v>
      </c>
      <c r="R57" s="23">
        <f t="shared" si="39"/>
        <v>419.71515428571428</v>
      </c>
      <c r="S57" s="23">
        <f t="shared" si="40"/>
        <v>24483.383999999991</v>
      </c>
      <c r="T57" s="23">
        <f t="shared" si="41"/>
        <v>2798.1010285714274</v>
      </c>
      <c r="U57" s="23">
        <f t="shared" si="42"/>
        <v>24483.384000000002</v>
      </c>
      <c r="V57" s="23">
        <f t="shared" si="43"/>
        <v>2798.1010285714287</v>
      </c>
      <c r="W57" s="13" t="s">
        <v>855</v>
      </c>
      <c r="X57" s="14" t="s">
        <v>30</v>
      </c>
      <c r="Y57" s="68"/>
    </row>
    <row r="58" spans="1:25" s="15" customFormat="1" ht="28.5" x14ac:dyDescent="0.25">
      <c r="A58" s="66" t="s">
        <v>119</v>
      </c>
      <c r="B58" s="66" t="s">
        <v>120</v>
      </c>
      <c r="C58" s="66" t="s">
        <v>121</v>
      </c>
      <c r="D58" s="66" t="s">
        <v>122</v>
      </c>
      <c r="E58" s="67" t="s">
        <v>110</v>
      </c>
      <c r="F58" s="66" t="s">
        <v>111</v>
      </c>
      <c r="G58" s="9" t="s">
        <v>123</v>
      </c>
      <c r="H58" s="10">
        <v>64</v>
      </c>
      <c r="I58" s="10">
        <v>174</v>
      </c>
      <c r="J58" s="10">
        <v>4</v>
      </c>
      <c r="K58" s="11">
        <v>38776</v>
      </c>
      <c r="L58" s="11" t="s">
        <v>28</v>
      </c>
      <c r="M58" s="23">
        <v>6190.62</v>
      </c>
      <c r="N58" s="23">
        <f t="shared" si="44"/>
        <v>707.49942857142855</v>
      </c>
      <c r="O58" s="23">
        <f t="shared" si="36"/>
        <v>5571.558</v>
      </c>
      <c r="P58" s="23">
        <f t="shared" si="37"/>
        <v>636.7494857142857</v>
      </c>
      <c r="Q58" s="23">
        <f t="shared" si="38"/>
        <v>92.859300000000005</v>
      </c>
      <c r="R58" s="23">
        <f t="shared" si="39"/>
        <v>10.612491428571429</v>
      </c>
      <c r="S58" s="23">
        <f t="shared" si="40"/>
        <v>619.0619999999999</v>
      </c>
      <c r="T58" s="23">
        <f t="shared" si="41"/>
        <v>70.749942857142841</v>
      </c>
      <c r="U58" s="23">
        <f t="shared" si="42"/>
        <v>619.06200000000001</v>
      </c>
      <c r="V58" s="23">
        <f t="shared" si="43"/>
        <v>70.749942857142855</v>
      </c>
      <c r="W58" s="13" t="s">
        <v>37</v>
      </c>
      <c r="X58" s="14" t="s">
        <v>30</v>
      </c>
      <c r="Y58" s="68"/>
    </row>
    <row r="59" spans="1:25" s="15" customFormat="1" ht="29.25" thickBot="1" x14ac:dyDescent="0.3">
      <c r="A59" s="66" t="s">
        <v>119</v>
      </c>
      <c r="B59" s="66" t="s">
        <v>120</v>
      </c>
      <c r="C59" s="66" t="s">
        <v>121</v>
      </c>
      <c r="D59" s="66" t="s">
        <v>124</v>
      </c>
      <c r="E59" s="67" t="s">
        <v>110</v>
      </c>
      <c r="F59" s="66" t="s">
        <v>111</v>
      </c>
      <c r="G59" s="9" t="s">
        <v>125</v>
      </c>
      <c r="H59" s="10">
        <v>64</v>
      </c>
      <c r="I59" s="10">
        <v>175</v>
      </c>
      <c r="J59" s="10">
        <v>4</v>
      </c>
      <c r="K59" s="11">
        <v>38776</v>
      </c>
      <c r="L59" s="11" t="s">
        <v>28</v>
      </c>
      <c r="M59" s="12">
        <v>6190.62</v>
      </c>
      <c r="N59" s="12">
        <f t="shared" si="44"/>
        <v>707.49942857142855</v>
      </c>
      <c r="O59" s="12">
        <f t="shared" si="36"/>
        <v>5571.558</v>
      </c>
      <c r="P59" s="12">
        <f t="shared" si="37"/>
        <v>636.7494857142857</v>
      </c>
      <c r="Q59" s="12">
        <f t="shared" si="38"/>
        <v>92.859300000000005</v>
      </c>
      <c r="R59" s="12">
        <f t="shared" si="39"/>
        <v>10.612491428571429</v>
      </c>
      <c r="S59" s="12">
        <f t="shared" si="40"/>
        <v>619.0619999999999</v>
      </c>
      <c r="T59" s="12">
        <f t="shared" si="41"/>
        <v>70.749942857142841</v>
      </c>
      <c r="U59" s="12">
        <f t="shared" si="42"/>
        <v>619.06200000000001</v>
      </c>
      <c r="V59" s="12">
        <f t="shared" si="43"/>
        <v>70.749942857142855</v>
      </c>
      <c r="W59" s="40" t="s">
        <v>37</v>
      </c>
      <c r="X59" s="14" t="s">
        <v>30</v>
      </c>
      <c r="Y59" s="68"/>
    </row>
    <row r="60" spans="1:25" ht="15" thickTop="1" x14ac:dyDescent="0.25">
      <c r="A60" s="58"/>
      <c r="B60" s="58"/>
      <c r="C60" s="58"/>
      <c r="D60" s="58"/>
      <c r="E60" s="48"/>
      <c r="F60" s="58"/>
      <c r="G60" s="32"/>
      <c r="H60" s="32"/>
      <c r="I60" s="32"/>
      <c r="J60" s="32"/>
      <c r="K60" s="32"/>
      <c r="L60" s="32"/>
      <c r="M60" s="59">
        <f>SUM(M56:M59)</f>
        <v>426454.17</v>
      </c>
      <c r="N60" s="59">
        <f t="shared" ref="N60:V60" si="45">SUM(N56:N59)</f>
        <v>48737.61914285714</v>
      </c>
      <c r="O60" s="59">
        <f t="shared" si="45"/>
        <v>383808.75300000003</v>
      </c>
      <c r="P60" s="59">
        <f t="shared" si="45"/>
        <v>43863.857485714296</v>
      </c>
      <c r="Q60" s="59">
        <f t="shared" si="45"/>
        <v>6396.8125499999996</v>
      </c>
      <c r="R60" s="59">
        <f t="shared" si="45"/>
        <v>731.06429142857132</v>
      </c>
      <c r="S60" s="59">
        <f t="shared" si="45"/>
        <v>42645.417000000001</v>
      </c>
      <c r="T60" s="59">
        <f t="shared" si="45"/>
        <v>4873.7619428571434</v>
      </c>
      <c r="U60" s="59">
        <f t="shared" si="45"/>
        <v>42645.417000000001</v>
      </c>
      <c r="V60" s="59">
        <f t="shared" si="45"/>
        <v>4873.7619428571425</v>
      </c>
      <c r="W60" s="60"/>
      <c r="X60" s="58"/>
    </row>
    <row r="61" spans="1:25" x14ac:dyDescent="0.25">
      <c r="A61" s="58"/>
      <c r="B61" s="58"/>
      <c r="C61" s="58"/>
      <c r="D61" s="58"/>
      <c r="E61" s="69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60"/>
      <c r="X61" s="58"/>
    </row>
    <row r="62" spans="1:25" s="15" customFormat="1" ht="28.5" x14ac:dyDescent="0.25">
      <c r="A62" s="20" t="s">
        <v>126</v>
      </c>
      <c r="B62" s="20" t="s">
        <v>127</v>
      </c>
      <c r="C62" s="20" t="s">
        <v>128</v>
      </c>
      <c r="D62" s="70" t="s">
        <v>129</v>
      </c>
      <c r="E62" s="16" t="s">
        <v>130</v>
      </c>
      <c r="F62" s="9" t="s">
        <v>131</v>
      </c>
      <c r="G62" s="20" t="s">
        <v>132</v>
      </c>
      <c r="H62" s="10">
        <v>64</v>
      </c>
      <c r="I62" s="10">
        <v>306</v>
      </c>
      <c r="J62" s="10">
        <v>4</v>
      </c>
      <c r="K62" s="11">
        <v>39416</v>
      </c>
      <c r="L62" s="11" t="s">
        <v>28</v>
      </c>
      <c r="M62" s="23">
        <v>11258.71</v>
      </c>
      <c r="N62" s="23">
        <f t="shared" ref="N62:N74" si="46">M62/8.75</f>
        <v>1286.7097142857142</v>
      </c>
      <c r="O62" s="23">
        <f t="shared" ref="O62:O74" si="47">60*Q62</f>
        <v>10132.839</v>
      </c>
      <c r="P62" s="23">
        <f t="shared" ref="P62:P75" si="48">O62/8.75</f>
        <v>1158.0387428571428</v>
      </c>
      <c r="Q62" s="23">
        <f t="shared" ref="Q62:Q74" si="49">(M62-U62)/60</f>
        <v>168.88065</v>
      </c>
      <c r="R62" s="23">
        <f t="shared" ref="R62:R75" si="50">Q62/8.75</f>
        <v>19.300645714285714</v>
      </c>
      <c r="S62" s="23">
        <f t="shared" ref="S62:S74" si="51">M62-O62</f>
        <v>1125.8709999999992</v>
      </c>
      <c r="T62" s="23">
        <f t="shared" ref="T62:T75" si="52">S62/8.75</f>
        <v>128.67097142857133</v>
      </c>
      <c r="U62" s="23">
        <f t="shared" ref="U62:U74" si="53">M62*0.1</f>
        <v>1125.8709999999999</v>
      </c>
      <c r="V62" s="23">
        <f t="shared" ref="V62:V75" si="54">U62/8.75</f>
        <v>128.67097142857142</v>
      </c>
      <c r="W62" s="13" t="s">
        <v>37</v>
      </c>
      <c r="X62" s="14" t="s">
        <v>30</v>
      </c>
      <c r="Y62" s="71"/>
    </row>
    <row r="63" spans="1:25" s="15" customFormat="1" ht="28.5" x14ac:dyDescent="0.25">
      <c r="A63" s="20" t="s">
        <v>126</v>
      </c>
      <c r="B63" s="20" t="s">
        <v>127</v>
      </c>
      <c r="C63" s="20" t="s">
        <v>128</v>
      </c>
      <c r="D63" s="70" t="s">
        <v>133</v>
      </c>
      <c r="E63" s="16" t="s">
        <v>130</v>
      </c>
      <c r="F63" s="9" t="s">
        <v>131</v>
      </c>
      <c r="G63" s="20" t="s">
        <v>134</v>
      </c>
      <c r="H63" s="10">
        <v>64</v>
      </c>
      <c r="I63" s="10">
        <v>307</v>
      </c>
      <c r="J63" s="10">
        <v>4</v>
      </c>
      <c r="K63" s="11">
        <v>39416</v>
      </c>
      <c r="L63" s="11" t="s">
        <v>28</v>
      </c>
      <c r="M63" s="23">
        <v>11258.71</v>
      </c>
      <c r="N63" s="23">
        <f t="shared" si="46"/>
        <v>1286.7097142857142</v>
      </c>
      <c r="O63" s="23">
        <f t="shared" si="47"/>
        <v>10132.839</v>
      </c>
      <c r="P63" s="23">
        <f t="shared" si="48"/>
        <v>1158.0387428571428</v>
      </c>
      <c r="Q63" s="23">
        <f t="shared" si="49"/>
        <v>168.88065</v>
      </c>
      <c r="R63" s="23">
        <f t="shared" si="50"/>
        <v>19.300645714285714</v>
      </c>
      <c r="S63" s="23">
        <f t="shared" si="51"/>
        <v>1125.8709999999992</v>
      </c>
      <c r="T63" s="23">
        <f t="shared" si="52"/>
        <v>128.67097142857133</v>
      </c>
      <c r="U63" s="23">
        <f t="shared" si="53"/>
        <v>1125.8709999999999</v>
      </c>
      <c r="V63" s="23">
        <f t="shared" si="54"/>
        <v>128.67097142857142</v>
      </c>
      <c r="W63" s="13" t="s">
        <v>37</v>
      </c>
      <c r="X63" s="14" t="s">
        <v>30</v>
      </c>
      <c r="Y63" s="71"/>
    </row>
    <row r="64" spans="1:25" s="15" customFormat="1" ht="28.5" x14ac:dyDescent="0.25">
      <c r="A64" s="20" t="s">
        <v>126</v>
      </c>
      <c r="B64" s="20" t="s">
        <v>127</v>
      </c>
      <c r="C64" s="20" t="s">
        <v>128</v>
      </c>
      <c r="D64" s="70" t="s">
        <v>135</v>
      </c>
      <c r="E64" s="16" t="s">
        <v>130</v>
      </c>
      <c r="F64" s="9" t="s">
        <v>131</v>
      </c>
      <c r="G64" s="20" t="s">
        <v>136</v>
      </c>
      <c r="H64" s="10">
        <v>64</v>
      </c>
      <c r="I64" s="10">
        <v>308</v>
      </c>
      <c r="J64" s="10">
        <v>4</v>
      </c>
      <c r="K64" s="11">
        <v>39416</v>
      </c>
      <c r="L64" s="11" t="s">
        <v>28</v>
      </c>
      <c r="M64" s="23">
        <v>11258.71</v>
      </c>
      <c r="N64" s="23">
        <f t="shared" si="46"/>
        <v>1286.7097142857142</v>
      </c>
      <c r="O64" s="23">
        <f t="shared" si="47"/>
        <v>10132.839</v>
      </c>
      <c r="P64" s="23">
        <f t="shared" si="48"/>
        <v>1158.0387428571428</v>
      </c>
      <c r="Q64" s="23">
        <f t="shared" si="49"/>
        <v>168.88065</v>
      </c>
      <c r="R64" s="23">
        <f t="shared" si="50"/>
        <v>19.300645714285714</v>
      </c>
      <c r="S64" s="23">
        <f t="shared" si="51"/>
        <v>1125.8709999999992</v>
      </c>
      <c r="T64" s="23">
        <f t="shared" si="52"/>
        <v>128.67097142857133</v>
      </c>
      <c r="U64" s="23">
        <f t="shared" si="53"/>
        <v>1125.8709999999999</v>
      </c>
      <c r="V64" s="23">
        <f t="shared" si="54"/>
        <v>128.67097142857142</v>
      </c>
      <c r="W64" s="40" t="s">
        <v>37</v>
      </c>
      <c r="X64" s="14" t="s">
        <v>30</v>
      </c>
      <c r="Y64" s="71"/>
    </row>
    <row r="65" spans="1:25" s="15" customFormat="1" ht="28.5" x14ac:dyDescent="0.25">
      <c r="A65" s="20" t="s">
        <v>126</v>
      </c>
      <c r="B65" s="20" t="s">
        <v>127</v>
      </c>
      <c r="C65" s="20" t="s">
        <v>128</v>
      </c>
      <c r="D65" s="70" t="s">
        <v>137</v>
      </c>
      <c r="E65" s="16" t="s">
        <v>130</v>
      </c>
      <c r="F65" s="9" t="s">
        <v>131</v>
      </c>
      <c r="G65" s="20" t="s">
        <v>138</v>
      </c>
      <c r="H65" s="10">
        <v>64</v>
      </c>
      <c r="I65" s="10">
        <v>309</v>
      </c>
      <c r="J65" s="10">
        <v>4</v>
      </c>
      <c r="K65" s="11">
        <v>39416</v>
      </c>
      <c r="L65" s="11" t="s">
        <v>28</v>
      </c>
      <c r="M65" s="23">
        <v>11258.71</v>
      </c>
      <c r="N65" s="23">
        <f t="shared" si="46"/>
        <v>1286.7097142857142</v>
      </c>
      <c r="O65" s="23">
        <f t="shared" si="47"/>
        <v>10132.839</v>
      </c>
      <c r="P65" s="23">
        <f t="shared" si="48"/>
        <v>1158.0387428571428</v>
      </c>
      <c r="Q65" s="23">
        <f t="shared" si="49"/>
        <v>168.88065</v>
      </c>
      <c r="R65" s="23">
        <f t="shared" si="50"/>
        <v>19.300645714285714</v>
      </c>
      <c r="S65" s="23">
        <f t="shared" si="51"/>
        <v>1125.8709999999992</v>
      </c>
      <c r="T65" s="23">
        <f t="shared" si="52"/>
        <v>128.67097142857133</v>
      </c>
      <c r="U65" s="23">
        <f t="shared" si="53"/>
        <v>1125.8709999999999</v>
      </c>
      <c r="V65" s="23">
        <f t="shared" si="54"/>
        <v>128.67097142857142</v>
      </c>
      <c r="W65" s="13" t="s">
        <v>37</v>
      </c>
      <c r="X65" s="14" t="s">
        <v>30</v>
      </c>
      <c r="Y65" s="71"/>
    </row>
    <row r="66" spans="1:25" s="15" customFormat="1" ht="28.5" x14ac:dyDescent="0.25">
      <c r="A66" s="20" t="s">
        <v>126</v>
      </c>
      <c r="B66" s="20" t="s">
        <v>127</v>
      </c>
      <c r="C66" s="20" t="s">
        <v>128</v>
      </c>
      <c r="D66" s="70" t="s">
        <v>139</v>
      </c>
      <c r="E66" s="16" t="s">
        <v>130</v>
      </c>
      <c r="F66" s="9" t="s">
        <v>131</v>
      </c>
      <c r="G66" s="20" t="s">
        <v>140</v>
      </c>
      <c r="H66" s="10">
        <v>64</v>
      </c>
      <c r="I66" s="10">
        <v>312</v>
      </c>
      <c r="J66" s="10">
        <v>4</v>
      </c>
      <c r="K66" s="11">
        <v>39416</v>
      </c>
      <c r="L66" s="11" t="s">
        <v>28</v>
      </c>
      <c r="M66" s="23">
        <v>11258.71</v>
      </c>
      <c r="N66" s="23">
        <f t="shared" si="46"/>
        <v>1286.7097142857142</v>
      </c>
      <c r="O66" s="23">
        <f t="shared" si="47"/>
        <v>10132.839</v>
      </c>
      <c r="P66" s="23">
        <f t="shared" si="48"/>
        <v>1158.0387428571428</v>
      </c>
      <c r="Q66" s="23">
        <f t="shared" si="49"/>
        <v>168.88065</v>
      </c>
      <c r="R66" s="23">
        <f t="shared" si="50"/>
        <v>19.300645714285714</v>
      </c>
      <c r="S66" s="23">
        <f t="shared" si="51"/>
        <v>1125.8709999999992</v>
      </c>
      <c r="T66" s="23">
        <f t="shared" si="52"/>
        <v>128.67097142857133</v>
      </c>
      <c r="U66" s="23">
        <f t="shared" si="53"/>
        <v>1125.8709999999999</v>
      </c>
      <c r="V66" s="23">
        <f t="shared" si="54"/>
        <v>128.67097142857142</v>
      </c>
      <c r="W66" s="40" t="s">
        <v>37</v>
      </c>
      <c r="X66" s="14" t="s">
        <v>30</v>
      </c>
      <c r="Y66" s="71"/>
    </row>
    <row r="67" spans="1:25" s="15" customFormat="1" ht="28.5" x14ac:dyDescent="0.25">
      <c r="A67" s="20" t="s">
        <v>126</v>
      </c>
      <c r="B67" s="20" t="s">
        <v>127</v>
      </c>
      <c r="C67" s="20" t="s">
        <v>128</v>
      </c>
      <c r="D67" s="70" t="s">
        <v>141</v>
      </c>
      <c r="E67" s="16" t="s">
        <v>130</v>
      </c>
      <c r="F67" s="9" t="s">
        <v>131</v>
      </c>
      <c r="G67" s="20" t="s">
        <v>142</v>
      </c>
      <c r="H67" s="10">
        <v>64</v>
      </c>
      <c r="I67" s="10">
        <v>314</v>
      </c>
      <c r="J67" s="10">
        <v>4</v>
      </c>
      <c r="K67" s="11">
        <v>39416</v>
      </c>
      <c r="L67" s="11" t="s">
        <v>28</v>
      </c>
      <c r="M67" s="23">
        <v>11258.71</v>
      </c>
      <c r="N67" s="23">
        <f t="shared" si="46"/>
        <v>1286.7097142857142</v>
      </c>
      <c r="O67" s="23">
        <f t="shared" si="47"/>
        <v>10132.839</v>
      </c>
      <c r="P67" s="23">
        <f t="shared" si="48"/>
        <v>1158.0387428571428</v>
      </c>
      <c r="Q67" s="23">
        <f t="shared" si="49"/>
        <v>168.88065</v>
      </c>
      <c r="R67" s="23">
        <f t="shared" si="50"/>
        <v>19.300645714285714</v>
      </c>
      <c r="S67" s="23">
        <f t="shared" si="51"/>
        <v>1125.8709999999992</v>
      </c>
      <c r="T67" s="23">
        <f t="shared" si="52"/>
        <v>128.67097142857133</v>
      </c>
      <c r="U67" s="23">
        <f t="shared" si="53"/>
        <v>1125.8709999999999</v>
      </c>
      <c r="V67" s="23">
        <f t="shared" si="54"/>
        <v>128.67097142857142</v>
      </c>
      <c r="W67" s="13" t="s">
        <v>37</v>
      </c>
      <c r="X67" s="14" t="s">
        <v>30</v>
      </c>
      <c r="Y67" s="71"/>
    </row>
    <row r="68" spans="1:25" s="15" customFormat="1" ht="28.5" x14ac:dyDescent="0.25">
      <c r="A68" s="20" t="s">
        <v>126</v>
      </c>
      <c r="B68" s="20" t="s">
        <v>127</v>
      </c>
      <c r="C68" s="20" t="s">
        <v>128</v>
      </c>
      <c r="D68" s="70" t="s">
        <v>143</v>
      </c>
      <c r="E68" s="16" t="s">
        <v>130</v>
      </c>
      <c r="F68" s="9" t="s">
        <v>131</v>
      </c>
      <c r="G68" s="20" t="s">
        <v>144</v>
      </c>
      <c r="H68" s="10">
        <v>64</v>
      </c>
      <c r="I68" s="10">
        <v>315</v>
      </c>
      <c r="J68" s="10">
        <v>4</v>
      </c>
      <c r="K68" s="11">
        <v>39416</v>
      </c>
      <c r="L68" s="11" t="s">
        <v>28</v>
      </c>
      <c r="M68" s="23">
        <v>11258.71</v>
      </c>
      <c r="N68" s="23">
        <f t="shared" si="46"/>
        <v>1286.7097142857142</v>
      </c>
      <c r="O68" s="23">
        <f t="shared" si="47"/>
        <v>10132.839</v>
      </c>
      <c r="P68" s="23">
        <f t="shared" si="48"/>
        <v>1158.0387428571428</v>
      </c>
      <c r="Q68" s="23">
        <f t="shared" si="49"/>
        <v>168.88065</v>
      </c>
      <c r="R68" s="23">
        <f t="shared" si="50"/>
        <v>19.300645714285714</v>
      </c>
      <c r="S68" s="23">
        <f t="shared" si="51"/>
        <v>1125.8709999999992</v>
      </c>
      <c r="T68" s="23">
        <f t="shared" si="52"/>
        <v>128.67097142857133</v>
      </c>
      <c r="U68" s="23">
        <f t="shared" si="53"/>
        <v>1125.8709999999999</v>
      </c>
      <c r="V68" s="23">
        <f t="shared" si="54"/>
        <v>128.67097142857142</v>
      </c>
      <c r="W68" s="13" t="s">
        <v>37</v>
      </c>
      <c r="X68" s="14" t="s">
        <v>30</v>
      </c>
      <c r="Y68" s="71"/>
    </row>
    <row r="69" spans="1:25" s="15" customFormat="1" ht="28.5" x14ac:dyDescent="0.25">
      <c r="A69" s="20" t="s">
        <v>126</v>
      </c>
      <c r="B69" s="20" t="s">
        <v>127</v>
      </c>
      <c r="C69" s="20" t="s">
        <v>128</v>
      </c>
      <c r="D69" s="70" t="s">
        <v>145</v>
      </c>
      <c r="E69" s="16" t="s">
        <v>130</v>
      </c>
      <c r="F69" s="9" t="s">
        <v>131</v>
      </c>
      <c r="G69" s="20" t="s">
        <v>146</v>
      </c>
      <c r="H69" s="10">
        <v>64</v>
      </c>
      <c r="I69" s="10">
        <v>317</v>
      </c>
      <c r="J69" s="10">
        <v>4</v>
      </c>
      <c r="K69" s="11">
        <v>39416</v>
      </c>
      <c r="L69" s="11" t="s">
        <v>28</v>
      </c>
      <c r="M69" s="23">
        <v>11258.71</v>
      </c>
      <c r="N69" s="23">
        <f t="shared" si="46"/>
        <v>1286.7097142857142</v>
      </c>
      <c r="O69" s="23">
        <f t="shared" si="47"/>
        <v>10132.839</v>
      </c>
      <c r="P69" s="23">
        <f t="shared" si="48"/>
        <v>1158.0387428571428</v>
      </c>
      <c r="Q69" s="23">
        <f t="shared" si="49"/>
        <v>168.88065</v>
      </c>
      <c r="R69" s="23">
        <f t="shared" si="50"/>
        <v>19.300645714285714</v>
      </c>
      <c r="S69" s="23">
        <f t="shared" si="51"/>
        <v>1125.8709999999992</v>
      </c>
      <c r="T69" s="23">
        <f t="shared" si="52"/>
        <v>128.67097142857133</v>
      </c>
      <c r="U69" s="23">
        <f t="shared" si="53"/>
        <v>1125.8709999999999</v>
      </c>
      <c r="V69" s="23">
        <f t="shared" si="54"/>
        <v>128.67097142857142</v>
      </c>
      <c r="W69" s="40" t="s">
        <v>37</v>
      </c>
      <c r="X69" s="14" t="s">
        <v>30</v>
      </c>
      <c r="Y69" s="71"/>
    </row>
    <row r="70" spans="1:25" s="15" customFormat="1" ht="28.5" x14ac:dyDescent="0.25">
      <c r="A70" s="20" t="s">
        <v>126</v>
      </c>
      <c r="B70" s="20" t="s">
        <v>127</v>
      </c>
      <c r="C70" s="20" t="s">
        <v>128</v>
      </c>
      <c r="D70" s="70" t="s">
        <v>147</v>
      </c>
      <c r="E70" s="16" t="s">
        <v>130</v>
      </c>
      <c r="F70" s="9" t="s">
        <v>131</v>
      </c>
      <c r="G70" s="20" t="s">
        <v>148</v>
      </c>
      <c r="H70" s="10">
        <v>64</v>
      </c>
      <c r="I70" s="10">
        <v>319</v>
      </c>
      <c r="J70" s="10">
        <v>4</v>
      </c>
      <c r="K70" s="11">
        <v>39416</v>
      </c>
      <c r="L70" s="11" t="s">
        <v>28</v>
      </c>
      <c r="M70" s="23">
        <v>11258.71</v>
      </c>
      <c r="N70" s="23">
        <f t="shared" si="46"/>
        <v>1286.7097142857142</v>
      </c>
      <c r="O70" s="23">
        <f t="shared" si="47"/>
        <v>10132.839</v>
      </c>
      <c r="P70" s="23">
        <f t="shared" si="48"/>
        <v>1158.0387428571428</v>
      </c>
      <c r="Q70" s="23">
        <f t="shared" si="49"/>
        <v>168.88065</v>
      </c>
      <c r="R70" s="23">
        <f t="shared" si="50"/>
        <v>19.300645714285714</v>
      </c>
      <c r="S70" s="23">
        <f t="shared" si="51"/>
        <v>1125.8709999999992</v>
      </c>
      <c r="T70" s="23">
        <f t="shared" si="52"/>
        <v>128.67097142857133</v>
      </c>
      <c r="U70" s="23">
        <f t="shared" si="53"/>
        <v>1125.8709999999999</v>
      </c>
      <c r="V70" s="23">
        <f t="shared" si="54"/>
        <v>128.67097142857142</v>
      </c>
      <c r="W70" s="13" t="s">
        <v>37</v>
      </c>
      <c r="X70" s="14" t="s">
        <v>30</v>
      </c>
      <c r="Y70" s="71"/>
    </row>
    <row r="71" spans="1:25" s="15" customFormat="1" ht="28.5" x14ac:dyDescent="0.25">
      <c r="A71" s="20" t="s">
        <v>126</v>
      </c>
      <c r="B71" s="20" t="s">
        <v>127</v>
      </c>
      <c r="C71" s="20" t="s">
        <v>128</v>
      </c>
      <c r="D71" s="70" t="s">
        <v>149</v>
      </c>
      <c r="E71" s="16" t="s">
        <v>130</v>
      </c>
      <c r="F71" s="9" t="s">
        <v>131</v>
      </c>
      <c r="G71" s="20" t="s">
        <v>150</v>
      </c>
      <c r="H71" s="10">
        <v>64</v>
      </c>
      <c r="I71" s="10">
        <v>320</v>
      </c>
      <c r="J71" s="10">
        <v>4</v>
      </c>
      <c r="K71" s="11">
        <v>39416</v>
      </c>
      <c r="L71" s="11" t="s">
        <v>28</v>
      </c>
      <c r="M71" s="23">
        <v>11258.71</v>
      </c>
      <c r="N71" s="23">
        <f t="shared" si="46"/>
        <v>1286.7097142857142</v>
      </c>
      <c r="O71" s="23">
        <f t="shared" si="47"/>
        <v>10132.839</v>
      </c>
      <c r="P71" s="23">
        <f t="shared" si="48"/>
        <v>1158.0387428571428</v>
      </c>
      <c r="Q71" s="23">
        <f t="shared" si="49"/>
        <v>168.88065</v>
      </c>
      <c r="R71" s="23">
        <f t="shared" si="50"/>
        <v>19.300645714285714</v>
      </c>
      <c r="S71" s="23">
        <f t="shared" si="51"/>
        <v>1125.8709999999992</v>
      </c>
      <c r="T71" s="23">
        <f t="shared" si="52"/>
        <v>128.67097142857133</v>
      </c>
      <c r="U71" s="23">
        <f t="shared" si="53"/>
        <v>1125.8709999999999</v>
      </c>
      <c r="V71" s="23">
        <f t="shared" si="54"/>
        <v>128.67097142857142</v>
      </c>
      <c r="W71" s="13" t="s">
        <v>37</v>
      </c>
      <c r="X71" s="14" t="s">
        <v>30</v>
      </c>
      <c r="Y71" s="71"/>
    </row>
    <row r="72" spans="1:25" s="15" customFormat="1" ht="28.5" x14ac:dyDescent="0.25">
      <c r="A72" s="20" t="s">
        <v>126</v>
      </c>
      <c r="B72" s="20" t="s">
        <v>127</v>
      </c>
      <c r="C72" s="20" t="s">
        <v>128</v>
      </c>
      <c r="D72" s="70" t="s">
        <v>151</v>
      </c>
      <c r="E72" s="16" t="s">
        <v>130</v>
      </c>
      <c r="F72" s="9" t="s">
        <v>131</v>
      </c>
      <c r="G72" s="20" t="s">
        <v>152</v>
      </c>
      <c r="H72" s="10">
        <v>64</v>
      </c>
      <c r="I72" s="10">
        <v>323</v>
      </c>
      <c r="J72" s="10">
        <v>4</v>
      </c>
      <c r="K72" s="11">
        <v>39416</v>
      </c>
      <c r="L72" s="11" t="s">
        <v>28</v>
      </c>
      <c r="M72" s="23">
        <v>11258.71</v>
      </c>
      <c r="N72" s="23">
        <f t="shared" si="46"/>
        <v>1286.7097142857142</v>
      </c>
      <c r="O72" s="23">
        <f t="shared" si="47"/>
        <v>10132.839</v>
      </c>
      <c r="P72" s="23">
        <f t="shared" si="48"/>
        <v>1158.0387428571428</v>
      </c>
      <c r="Q72" s="23">
        <f t="shared" si="49"/>
        <v>168.88065</v>
      </c>
      <c r="R72" s="23">
        <f t="shared" si="50"/>
        <v>19.300645714285714</v>
      </c>
      <c r="S72" s="23">
        <f t="shared" si="51"/>
        <v>1125.8709999999992</v>
      </c>
      <c r="T72" s="23">
        <f t="shared" si="52"/>
        <v>128.67097142857133</v>
      </c>
      <c r="U72" s="23">
        <f t="shared" si="53"/>
        <v>1125.8709999999999</v>
      </c>
      <c r="V72" s="23">
        <f t="shared" si="54"/>
        <v>128.67097142857142</v>
      </c>
      <c r="W72" s="13" t="s">
        <v>37</v>
      </c>
      <c r="X72" s="14" t="s">
        <v>30</v>
      </c>
      <c r="Y72" s="71"/>
    </row>
    <row r="73" spans="1:25" s="15" customFormat="1" ht="28.5" x14ac:dyDescent="0.25">
      <c r="A73" s="20" t="s">
        <v>153</v>
      </c>
      <c r="B73" s="20" t="s">
        <v>154</v>
      </c>
      <c r="C73" s="20" t="s">
        <v>155</v>
      </c>
      <c r="D73" s="70" t="s">
        <v>156</v>
      </c>
      <c r="E73" s="16" t="s">
        <v>130</v>
      </c>
      <c r="F73" s="9" t="s">
        <v>131</v>
      </c>
      <c r="G73" s="20" t="s">
        <v>157</v>
      </c>
      <c r="H73" s="10">
        <v>64</v>
      </c>
      <c r="I73" s="10">
        <v>324</v>
      </c>
      <c r="J73" s="10">
        <v>4</v>
      </c>
      <c r="K73" s="11">
        <v>39416</v>
      </c>
      <c r="L73" s="11" t="s">
        <v>28</v>
      </c>
      <c r="M73" s="23">
        <v>201660.03</v>
      </c>
      <c r="N73" s="23">
        <f t="shared" si="46"/>
        <v>23046.86057142857</v>
      </c>
      <c r="O73" s="23">
        <f t="shared" si="47"/>
        <v>181494.027</v>
      </c>
      <c r="P73" s="23">
        <f t="shared" si="48"/>
        <v>20742.174514285714</v>
      </c>
      <c r="Q73" s="23">
        <f t="shared" si="49"/>
        <v>3024.9004500000001</v>
      </c>
      <c r="R73" s="23">
        <f t="shared" si="50"/>
        <v>345.70290857142857</v>
      </c>
      <c r="S73" s="23">
        <f t="shared" si="51"/>
        <v>20166.002999999997</v>
      </c>
      <c r="T73" s="23">
        <f t="shared" si="52"/>
        <v>2304.686057142857</v>
      </c>
      <c r="U73" s="23">
        <f t="shared" si="53"/>
        <v>20166.003000000001</v>
      </c>
      <c r="V73" s="23">
        <f t="shared" si="54"/>
        <v>2304.6860571428574</v>
      </c>
      <c r="W73" s="13" t="s">
        <v>37</v>
      </c>
      <c r="X73" s="14" t="s">
        <v>30</v>
      </c>
      <c r="Y73" s="71"/>
    </row>
    <row r="74" spans="1:25" s="15" customFormat="1" ht="29.25" thickBot="1" x14ac:dyDescent="0.3">
      <c r="A74" s="20" t="s">
        <v>158</v>
      </c>
      <c r="B74" s="20" t="s">
        <v>159</v>
      </c>
      <c r="C74" s="20" t="s">
        <v>160</v>
      </c>
      <c r="D74" s="70" t="s">
        <v>161</v>
      </c>
      <c r="E74" s="16" t="s">
        <v>130</v>
      </c>
      <c r="F74" s="9" t="s">
        <v>131</v>
      </c>
      <c r="G74" s="20" t="s">
        <v>162</v>
      </c>
      <c r="H74" s="10">
        <v>74</v>
      </c>
      <c r="I74" s="10">
        <v>66</v>
      </c>
      <c r="J74" s="10">
        <v>4</v>
      </c>
      <c r="K74" s="11">
        <v>39416</v>
      </c>
      <c r="L74" s="11" t="s">
        <v>28</v>
      </c>
      <c r="M74" s="12">
        <v>66518.55</v>
      </c>
      <c r="N74" s="12">
        <f t="shared" si="46"/>
        <v>7602.12</v>
      </c>
      <c r="O74" s="12">
        <f t="shared" si="47"/>
        <v>59866.695</v>
      </c>
      <c r="P74" s="12">
        <f t="shared" si="48"/>
        <v>6841.9080000000004</v>
      </c>
      <c r="Q74" s="12">
        <f t="shared" si="49"/>
        <v>997.77824999999996</v>
      </c>
      <c r="R74" s="12">
        <f t="shared" si="50"/>
        <v>114.03179999999999</v>
      </c>
      <c r="S74" s="12">
        <f t="shared" si="51"/>
        <v>6651.8550000000032</v>
      </c>
      <c r="T74" s="12">
        <f t="shared" si="52"/>
        <v>760.21200000000033</v>
      </c>
      <c r="U74" s="12">
        <f t="shared" si="53"/>
        <v>6651.8550000000005</v>
      </c>
      <c r="V74" s="12">
        <f t="shared" si="54"/>
        <v>760.2120000000001</v>
      </c>
      <c r="W74" s="13" t="s">
        <v>37</v>
      </c>
      <c r="X74" s="14" t="s">
        <v>30</v>
      </c>
      <c r="Y74" s="71"/>
    </row>
    <row r="75" spans="1:25" s="15" customFormat="1" ht="15" thickTop="1" x14ac:dyDescent="0.25">
      <c r="A75" s="20"/>
      <c r="B75" s="20"/>
      <c r="C75" s="20"/>
      <c r="D75" s="70"/>
      <c r="E75" s="16"/>
      <c r="F75" s="9"/>
      <c r="G75" s="32"/>
      <c r="H75" s="72"/>
      <c r="I75" s="72"/>
      <c r="J75" s="72"/>
      <c r="K75" s="18"/>
      <c r="L75" s="18"/>
      <c r="M75" s="19">
        <f>SUM(M62:M74)</f>
        <v>392024.38999999996</v>
      </c>
      <c r="N75" s="19">
        <f>M75/8.75+0.01</f>
        <v>44802.797428571423</v>
      </c>
      <c r="O75" s="19">
        <f>SUM(O62:O74)</f>
        <v>352821.95100000006</v>
      </c>
      <c r="P75" s="19">
        <f t="shared" si="48"/>
        <v>40322.508685714296</v>
      </c>
      <c r="Q75" s="19">
        <v>0</v>
      </c>
      <c r="R75" s="19">
        <f t="shared" si="50"/>
        <v>0</v>
      </c>
      <c r="S75" s="19">
        <f>SUM(S62:S74)</f>
        <v>39202.438999999991</v>
      </c>
      <c r="T75" s="19">
        <f t="shared" si="52"/>
        <v>4480.2787428571419</v>
      </c>
      <c r="U75" s="19">
        <f>SUM(U62:U74)</f>
        <v>39202.438999999998</v>
      </c>
      <c r="V75" s="19">
        <f t="shared" si="54"/>
        <v>4480.2787428571428</v>
      </c>
      <c r="W75" s="73"/>
      <c r="X75" s="74"/>
      <c r="Y75" s="71"/>
    </row>
    <row r="76" spans="1:25" x14ac:dyDescent="0.25">
      <c r="A76" s="58"/>
      <c r="B76" s="58"/>
      <c r="C76" s="58"/>
      <c r="D76" s="58"/>
      <c r="E76" s="69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60"/>
      <c r="X76" s="58"/>
    </row>
    <row r="77" spans="1:25" s="15" customFormat="1" ht="30" customHeight="1" x14ac:dyDescent="0.25">
      <c r="A77" s="20" t="s">
        <v>126</v>
      </c>
      <c r="B77" s="20" t="s">
        <v>163</v>
      </c>
      <c r="C77" s="20" t="s">
        <v>164</v>
      </c>
      <c r="D77" s="70" t="s">
        <v>165</v>
      </c>
      <c r="E77" s="16" t="s">
        <v>166</v>
      </c>
      <c r="F77" s="9"/>
      <c r="G77" s="27" t="s">
        <v>167</v>
      </c>
      <c r="H77" s="10">
        <v>64</v>
      </c>
      <c r="I77" s="10">
        <v>340</v>
      </c>
      <c r="J77" s="10">
        <v>4</v>
      </c>
      <c r="K77" s="11">
        <v>39801</v>
      </c>
      <c r="L77" s="11" t="s">
        <v>28</v>
      </c>
      <c r="M77" s="75">
        <v>22977.5</v>
      </c>
      <c r="N77" s="23">
        <f t="shared" ref="N77:N87" si="55">M77/8.75</f>
        <v>2626</v>
      </c>
      <c r="O77" s="23">
        <f t="shared" ref="O77:O86" si="56">60*Q77</f>
        <v>20679.75</v>
      </c>
      <c r="P77" s="23">
        <f t="shared" ref="P77:P87" si="57">O77/8.75</f>
        <v>2363.4</v>
      </c>
      <c r="Q77" s="23">
        <f t="shared" ref="Q77:Q86" si="58">(M77-U77)/60</f>
        <v>344.66250000000002</v>
      </c>
      <c r="R77" s="23">
        <f t="shared" ref="R77:R87" si="59">Q77/8.75</f>
        <v>39.39</v>
      </c>
      <c r="S77" s="23">
        <f t="shared" ref="S77:S86" si="60">M77-O77</f>
        <v>2297.75</v>
      </c>
      <c r="T77" s="23">
        <f t="shared" ref="T77:T87" si="61">S77/8.75</f>
        <v>262.60000000000002</v>
      </c>
      <c r="U77" s="23">
        <f t="shared" ref="U77:U86" si="62">M77*0.1</f>
        <v>2297.75</v>
      </c>
      <c r="V77" s="23">
        <f t="shared" ref="V77:V87" si="63">U77/8.75</f>
        <v>262.60000000000002</v>
      </c>
      <c r="W77" s="13" t="s">
        <v>37</v>
      </c>
      <c r="X77" s="14" t="s">
        <v>30</v>
      </c>
      <c r="Y77" s="71"/>
    </row>
    <row r="78" spans="1:25" s="15" customFormat="1" ht="30" customHeight="1" x14ac:dyDescent="0.25">
      <c r="A78" s="20" t="s">
        <v>126</v>
      </c>
      <c r="B78" s="20" t="s">
        <v>163</v>
      </c>
      <c r="C78" s="20" t="s">
        <v>164</v>
      </c>
      <c r="D78" s="70" t="s">
        <v>168</v>
      </c>
      <c r="E78" s="16" t="s">
        <v>166</v>
      </c>
      <c r="F78" s="9"/>
      <c r="G78" s="27" t="s">
        <v>169</v>
      </c>
      <c r="H78" s="10">
        <v>64</v>
      </c>
      <c r="I78" s="10">
        <v>341</v>
      </c>
      <c r="J78" s="10">
        <v>4</v>
      </c>
      <c r="K78" s="11">
        <v>39801</v>
      </c>
      <c r="L78" s="11" t="s">
        <v>28</v>
      </c>
      <c r="M78" s="75">
        <v>22977.5</v>
      </c>
      <c r="N78" s="23">
        <f t="shared" si="55"/>
        <v>2626</v>
      </c>
      <c r="O78" s="23">
        <f t="shared" si="56"/>
        <v>20679.75</v>
      </c>
      <c r="P78" s="23">
        <f t="shared" si="57"/>
        <v>2363.4</v>
      </c>
      <c r="Q78" s="23">
        <f t="shared" si="58"/>
        <v>344.66250000000002</v>
      </c>
      <c r="R78" s="23">
        <f t="shared" si="59"/>
        <v>39.39</v>
      </c>
      <c r="S78" s="23">
        <f t="shared" si="60"/>
        <v>2297.75</v>
      </c>
      <c r="T78" s="23">
        <f t="shared" si="61"/>
        <v>262.60000000000002</v>
      </c>
      <c r="U78" s="23">
        <f t="shared" si="62"/>
        <v>2297.75</v>
      </c>
      <c r="V78" s="23">
        <f t="shared" si="63"/>
        <v>262.60000000000002</v>
      </c>
      <c r="W78" s="13" t="s">
        <v>37</v>
      </c>
      <c r="X78" s="14" t="s">
        <v>30</v>
      </c>
      <c r="Y78" s="71"/>
    </row>
    <row r="79" spans="1:25" s="15" customFormat="1" ht="30" customHeight="1" x14ac:dyDescent="0.25">
      <c r="A79" s="20" t="s">
        <v>126</v>
      </c>
      <c r="B79" s="20" t="s">
        <v>163</v>
      </c>
      <c r="C79" s="20" t="s">
        <v>164</v>
      </c>
      <c r="D79" s="70" t="s">
        <v>170</v>
      </c>
      <c r="E79" s="16" t="s">
        <v>166</v>
      </c>
      <c r="F79" s="9"/>
      <c r="G79" s="27" t="s">
        <v>171</v>
      </c>
      <c r="H79" s="10">
        <v>64</v>
      </c>
      <c r="I79" s="10">
        <v>342</v>
      </c>
      <c r="J79" s="10">
        <v>4</v>
      </c>
      <c r="K79" s="11">
        <v>39801</v>
      </c>
      <c r="L79" s="11" t="s">
        <v>28</v>
      </c>
      <c r="M79" s="75">
        <v>22977.5</v>
      </c>
      <c r="N79" s="23">
        <f t="shared" si="55"/>
        <v>2626</v>
      </c>
      <c r="O79" s="23">
        <f t="shared" si="56"/>
        <v>20679.75</v>
      </c>
      <c r="P79" s="23">
        <f t="shared" si="57"/>
        <v>2363.4</v>
      </c>
      <c r="Q79" s="23">
        <f t="shared" si="58"/>
        <v>344.66250000000002</v>
      </c>
      <c r="R79" s="23">
        <f t="shared" si="59"/>
        <v>39.39</v>
      </c>
      <c r="S79" s="23">
        <f t="shared" si="60"/>
        <v>2297.75</v>
      </c>
      <c r="T79" s="23">
        <f t="shared" si="61"/>
        <v>262.60000000000002</v>
      </c>
      <c r="U79" s="23">
        <f t="shared" si="62"/>
        <v>2297.75</v>
      </c>
      <c r="V79" s="23">
        <f t="shared" si="63"/>
        <v>262.60000000000002</v>
      </c>
      <c r="W79" s="13" t="s">
        <v>37</v>
      </c>
      <c r="X79" s="14" t="s">
        <v>30</v>
      </c>
      <c r="Y79" s="71"/>
    </row>
    <row r="80" spans="1:25" s="15" customFormat="1" ht="30" customHeight="1" x14ac:dyDescent="0.25">
      <c r="A80" s="20" t="s">
        <v>126</v>
      </c>
      <c r="B80" s="20" t="s">
        <v>163</v>
      </c>
      <c r="C80" s="20" t="s">
        <v>164</v>
      </c>
      <c r="D80" s="70" t="s">
        <v>172</v>
      </c>
      <c r="E80" s="16" t="s">
        <v>166</v>
      </c>
      <c r="F80" s="9"/>
      <c r="G80" s="27" t="s">
        <v>173</v>
      </c>
      <c r="H80" s="10">
        <v>64</v>
      </c>
      <c r="I80" s="10">
        <v>343</v>
      </c>
      <c r="J80" s="10">
        <v>4</v>
      </c>
      <c r="K80" s="11">
        <v>39801</v>
      </c>
      <c r="L80" s="11" t="s">
        <v>28</v>
      </c>
      <c r="M80" s="75">
        <v>22977.5</v>
      </c>
      <c r="N80" s="23">
        <f t="shared" si="55"/>
        <v>2626</v>
      </c>
      <c r="O80" s="23">
        <f t="shared" si="56"/>
        <v>20679.75</v>
      </c>
      <c r="P80" s="23">
        <f t="shared" si="57"/>
        <v>2363.4</v>
      </c>
      <c r="Q80" s="23">
        <f t="shared" si="58"/>
        <v>344.66250000000002</v>
      </c>
      <c r="R80" s="23">
        <f t="shared" si="59"/>
        <v>39.39</v>
      </c>
      <c r="S80" s="23">
        <f t="shared" si="60"/>
        <v>2297.75</v>
      </c>
      <c r="T80" s="23">
        <f t="shared" si="61"/>
        <v>262.60000000000002</v>
      </c>
      <c r="U80" s="23">
        <f t="shared" si="62"/>
        <v>2297.75</v>
      </c>
      <c r="V80" s="23">
        <f t="shared" si="63"/>
        <v>262.60000000000002</v>
      </c>
      <c r="W80" s="13" t="s">
        <v>37</v>
      </c>
      <c r="X80" s="14" t="s">
        <v>30</v>
      </c>
      <c r="Y80" s="71"/>
    </row>
    <row r="81" spans="1:25" s="15" customFormat="1" ht="30" customHeight="1" x14ac:dyDescent="0.25">
      <c r="A81" s="20" t="s">
        <v>126</v>
      </c>
      <c r="B81" s="20" t="s">
        <v>163</v>
      </c>
      <c r="C81" s="20" t="s">
        <v>164</v>
      </c>
      <c r="D81" s="70" t="s">
        <v>174</v>
      </c>
      <c r="E81" s="16" t="s">
        <v>166</v>
      </c>
      <c r="F81" s="9"/>
      <c r="G81" s="27" t="s">
        <v>175</v>
      </c>
      <c r="H81" s="10">
        <v>64</v>
      </c>
      <c r="I81" s="10">
        <v>344</v>
      </c>
      <c r="J81" s="10">
        <v>4</v>
      </c>
      <c r="K81" s="11">
        <v>39801</v>
      </c>
      <c r="L81" s="11" t="s">
        <v>28</v>
      </c>
      <c r="M81" s="75">
        <v>22977.5</v>
      </c>
      <c r="N81" s="23">
        <f t="shared" si="55"/>
        <v>2626</v>
      </c>
      <c r="O81" s="23">
        <f t="shared" si="56"/>
        <v>20679.75</v>
      </c>
      <c r="P81" s="23">
        <f t="shared" si="57"/>
        <v>2363.4</v>
      </c>
      <c r="Q81" s="23">
        <f t="shared" si="58"/>
        <v>344.66250000000002</v>
      </c>
      <c r="R81" s="23">
        <f t="shared" si="59"/>
        <v>39.39</v>
      </c>
      <c r="S81" s="23">
        <f t="shared" si="60"/>
        <v>2297.75</v>
      </c>
      <c r="T81" s="23">
        <f t="shared" si="61"/>
        <v>262.60000000000002</v>
      </c>
      <c r="U81" s="23">
        <f t="shared" si="62"/>
        <v>2297.75</v>
      </c>
      <c r="V81" s="23">
        <f t="shared" si="63"/>
        <v>262.60000000000002</v>
      </c>
      <c r="W81" s="13" t="s">
        <v>37</v>
      </c>
      <c r="X81" s="14" t="s">
        <v>30</v>
      </c>
      <c r="Y81" s="71"/>
    </row>
    <row r="82" spans="1:25" s="15" customFormat="1" ht="30" customHeight="1" x14ac:dyDescent="0.25">
      <c r="A82" s="20" t="s">
        <v>126</v>
      </c>
      <c r="B82" s="20" t="s">
        <v>163</v>
      </c>
      <c r="C82" s="20" t="s">
        <v>164</v>
      </c>
      <c r="D82" s="70" t="s">
        <v>176</v>
      </c>
      <c r="E82" s="16" t="s">
        <v>166</v>
      </c>
      <c r="F82" s="9"/>
      <c r="G82" s="27" t="s">
        <v>177</v>
      </c>
      <c r="H82" s="10">
        <v>64</v>
      </c>
      <c r="I82" s="10">
        <v>345</v>
      </c>
      <c r="J82" s="10">
        <v>4</v>
      </c>
      <c r="K82" s="11">
        <v>39801</v>
      </c>
      <c r="L82" s="11" t="s">
        <v>28</v>
      </c>
      <c r="M82" s="75">
        <v>22977.5</v>
      </c>
      <c r="N82" s="23">
        <f t="shared" si="55"/>
        <v>2626</v>
      </c>
      <c r="O82" s="23">
        <f t="shared" si="56"/>
        <v>20679.75</v>
      </c>
      <c r="P82" s="23">
        <f t="shared" si="57"/>
        <v>2363.4</v>
      </c>
      <c r="Q82" s="23">
        <f t="shared" si="58"/>
        <v>344.66250000000002</v>
      </c>
      <c r="R82" s="23">
        <f t="shared" si="59"/>
        <v>39.39</v>
      </c>
      <c r="S82" s="23">
        <f t="shared" si="60"/>
        <v>2297.75</v>
      </c>
      <c r="T82" s="23">
        <f t="shared" si="61"/>
        <v>262.60000000000002</v>
      </c>
      <c r="U82" s="23">
        <f t="shared" si="62"/>
        <v>2297.75</v>
      </c>
      <c r="V82" s="23">
        <f t="shared" si="63"/>
        <v>262.60000000000002</v>
      </c>
      <c r="W82" s="13" t="s">
        <v>37</v>
      </c>
      <c r="X82" s="14" t="s">
        <v>30</v>
      </c>
      <c r="Y82" s="71"/>
    </row>
    <row r="83" spans="1:25" s="15" customFormat="1" ht="30" customHeight="1" x14ac:dyDescent="0.25">
      <c r="A83" s="20" t="s">
        <v>126</v>
      </c>
      <c r="B83" s="20" t="s">
        <v>163</v>
      </c>
      <c r="C83" s="20" t="s">
        <v>164</v>
      </c>
      <c r="D83" s="70" t="s">
        <v>178</v>
      </c>
      <c r="E83" s="16" t="s">
        <v>166</v>
      </c>
      <c r="F83" s="9"/>
      <c r="G83" s="27" t="s">
        <v>179</v>
      </c>
      <c r="H83" s="10">
        <v>64</v>
      </c>
      <c r="I83" s="10">
        <v>346</v>
      </c>
      <c r="J83" s="10">
        <v>4</v>
      </c>
      <c r="K83" s="11">
        <v>39801</v>
      </c>
      <c r="L83" s="11" t="s">
        <v>28</v>
      </c>
      <c r="M83" s="75">
        <v>22977.5</v>
      </c>
      <c r="N83" s="23">
        <f t="shared" si="55"/>
        <v>2626</v>
      </c>
      <c r="O83" s="23">
        <f t="shared" si="56"/>
        <v>20679.75</v>
      </c>
      <c r="P83" s="23">
        <f t="shared" si="57"/>
        <v>2363.4</v>
      </c>
      <c r="Q83" s="23">
        <f t="shared" si="58"/>
        <v>344.66250000000002</v>
      </c>
      <c r="R83" s="23">
        <f t="shared" si="59"/>
        <v>39.39</v>
      </c>
      <c r="S83" s="23">
        <f t="shared" si="60"/>
        <v>2297.75</v>
      </c>
      <c r="T83" s="23">
        <f t="shared" si="61"/>
        <v>262.60000000000002</v>
      </c>
      <c r="U83" s="23">
        <f t="shared" si="62"/>
        <v>2297.75</v>
      </c>
      <c r="V83" s="23">
        <f t="shared" si="63"/>
        <v>262.60000000000002</v>
      </c>
      <c r="W83" s="13" t="s">
        <v>37</v>
      </c>
      <c r="X83" s="14" t="s">
        <v>30</v>
      </c>
      <c r="Y83" s="71"/>
    </row>
    <row r="84" spans="1:25" s="15" customFormat="1" ht="30" customHeight="1" x14ac:dyDescent="0.25">
      <c r="A84" s="20" t="s">
        <v>126</v>
      </c>
      <c r="B84" s="20" t="s">
        <v>163</v>
      </c>
      <c r="C84" s="20" t="s">
        <v>164</v>
      </c>
      <c r="D84" s="70" t="s">
        <v>180</v>
      </c>
      <c r="E84" s="16" t="s">
        <v>166</v>
      </c>
      <c r="F84" s="9"/>
      <c r="G84" s="27" t="s">
        <v>181</v>
      </c>
      <c r="H84" s="10">
        <v>64</v>
      </c>
      <c r="I84" s="10">
        <v>347</v>
      </c>
      <c r="J84" s="10">
        <v>4</v>
      </c>
      <c r="K84" s="11">
        <v>39801</v>
      </c>
      <c r="L84" s="11" t="s">
        <v>28</v>
      </c>
      <c r="M84" s="75">
        <v>22977.5</v>
      </c>
      <c r="N84" s="23">
        <f t="shared" si="55"/>
        <v>2626</v>
      </c>
      <c r="O84" s="23">
        <f t="shared" si="56"/>
        <v>20679.75</v>
      </c>
      <c r="P84" s="23">
        <f t="shared" si="57"/>
        <v>2363.4</v>
      </c>
      <c r="Q84" s="23">
        <f t="shared" si="58"/>
        <v>344.66250000000002</v>
      </c>
      <c r="R84" s="23">
        <f t="shared" si="59"/>
        <v>39.39</v>
      </c>
      <c r="S84" s="23">
        <f t="shared" si="60"/>
        <v>2297.75</v>
      </c>
      <c r="T84" s="23">
        <f t="shared" si="61"/>
        <v>262.60000000000002</v>
      </c>
      <c r="U84" s="23">
        <f t="shared" si="62"/>
        <v>2297.75</v>
      </c>
      <c r="V84" s="23">
        <f t="shared" si="63"/>
        <v>262.60000000000002</v>
      </c>
      <c r="W84" s="13" t="s">
        <v>37</v>
      </c>
      <c r="X84" s="14" t="s">
        <v>30</v>
      </c>
      <c r="Y84" s="71"/>
    </row>
    <row r="85" spans="1:25" s="15" customFormat="1" ht="30" customHeight="1" x14ac:dyDescent="0.25">
      <c r="A85" s="20" t="s">
        <v>126</v>
      </c>
      <c r="B85" s="20" t="s">
        <v>163</v>
      </c>
      <c r="C85" s="20" t="s">
        <v>164</v>
      </c>
      <c r="D85" s="70" t="s">
        <v>182</v>
      </c>
      <c r="E85" s="16" t="s">
        <v>166</v>
      </c>
      <c r="F85" s="9"/>
      <c r="G85" s="27" t="s">
        <v>183</v>
      </c>
      <c r="H85" s="10">
        <v>64</v>
      </c>
      <c r="I85" s="10">
        <v>348</v>
      </c>
      <c r="J85" s="10">
        <v>4</v>
      </c>
      <c r="K85" s="11">
        <v>39801</v>
      </c>
      <c r="L85" s="11" t="s">
        <v>28</v>
      </c>
      <c r="M85" s="75">
        <v>22977.5</v>
      </c>
      <c r="N85" s="23">
        <f t="shared" si="55"/>
        <v>2626</v>
      </c>
      <c r="O85" s="23">
        <f t="shared" si="56"/>
        <v>20679.75</v>
      </c>
      <c r="P85" s="23">
        <f t="shared" si="57"/>
        <v>2363.4</v>
      </c>
      <c r="Q85" s="23">
        <f t="shared" si="58"/>
        <v>344.66250000000002</v>
      </c>
      <c r="R85" s="23">
        <f t="shared" si="59"/>
        <v>39.39</v>
      </c>
      <c r="S85" s="23">
        <f t="shared" si="60"/>
        <v>2297.75</v>
      </c>
      <c r="T85" s="23">
        <f t="shared" si="61"/>
        <v>262.60000000000002</v>
      </c>
      <c r="U85" s="23">
        <f t="shared" si="62"/>
        <v>2297.75</v>
      </c>
      <c r="V85" s="23">
        <f t="shared" si="63"/>
        <v>262.60000000000002</v>
      </c>
      <c r="W85" s="13" t="s">
        <v>37</v>
      </c>
      <c r="X85" s="14" t="s">
        <v>30</v>
      </c>
      <c r="Y85" s="71"/>
    </row>
    <row r="86" spans="1:25" s="15" customFormat="1" ht="30" customHeight="1" thickBot="1" x14ac:dyDescent="0.3">
      <c r="A86" s="20" t="s">
        <v>126</v>
      </c>
      <c r="B86" s="20" t="s">
        <v>163</v>
      </c>
      <c r="C86" s="20" t="s">
        <v>164</v>
      </c>
      <c r="D86" s="70" t="s">
        <v>184</v>
      </c>
      <c r="E86" s="16" t="s">
        <v>166</v>
      </c>
      <c r="F86" s="9"/>
      <c r="G86" s="27" t="s">
        <v>185</v>
      </c>
      <c r="H86" s="10">
        <v>64</v>
      </c>
      <c r="I86" s="10">
        <v>349</v>
      </c>
      <c r="J86" s="10">
        <v>4</v>
      </c>
      <c r="K86" s="11">
        <v>39801</v>
      </c>
      <c r="L86" s="11" t="s">
        <v>28</v>
      </c>
      <c r="M86" s="76">
        <v>22977.5</v>
      </c>
      <c r="N86" s="12">
        <f t="shared" si="55"/>
        <v>2626</v>
      </c>
      <c r="O86" s="12">
        <f t="shared" si="56"/>
        <v>20679.75</v>
      </c>
      <c r="P86" s="12">
        <f t="shared" si="57"/>
        <v>2363.4</v>
      </c>
      <c r="Q86" s="12">
        <f t="shared" si="58"/>
        <v>344.66250000000002</v>
      </c>
      <c r="R86" s="12">
        <f t="shared" si="59"/>
        <v>39.39</v>
      </c>
      <c r="S86" s="12">
        <f t="shared" si="60"/>
        <v>2297.75</v>
      </c>
      <c r="T86" s="12">
        <f t="shared" si="61"/>
        <v>262.60000000000002</v>
      </c>
      <c r="U86" s="12">
        <f t="shared" si="62"/>
        <v>2297.75</v>
      </c>
      <c r="V86" s="12">
        <f t="shared" si="63"/>
        <v>262.60000000000002</v>
      </c>
      <c r="W86" s="13" t="s">
        <v>37</v>
      </c>
      <c r="X86" s="14" t="s">
        <v>30</v>
      </c>
      <c r="Y86" s="71"/>
    </row>
    <row r="87" spans="1:25" s="15" customFormat="1" ht="15" thickTop="1" x14ac:dyDescent="0.25">
      <c r="A87" s="20"/>
      <c r="B87" s="20"/>
      <c r="C87" s="20"/>
      <c r="D87" s="70"/>
      <c r="E87" s="48"/>
      <c r="F87" s="9"/>
      <c r="G87" s="48"/>
      <c r="H87" s="72"/>
      <c r="I87" s="72"/>
      <c r="J87" s="72"/>
      <c r="K87" s="18"/>
      <c r="L87" s="18"/>
      <c r="M87" s="77">
        <f>SUM(M77:M86)</f>
        <v>229775</v>
      </c>
      <c r="N87" s="19">
        <f t="shared" si="55"/>
        <v>26260</v>
      </c>
      <c r="O87" s="19">
        <f>SUM(O77:O86)</f>
        <v>206797.5</v>
      </c>
      <c r="P87" s="19">
        <f t="shared" si="57"/>
        <v>23634</v>
      </c>
      <c r="Q87" s="19">
        <v>0</v>
      </c>
      <c r="R87" s="19">
        <f t="shared" si="59"/>
        <v>0</v>
      </c>
      <c r="S87" s="19">
        <f>SUM(S77:S86)</f>
        <v>22977.5</v>
      </c>
      <c r="T87" s="19">
        <f t="shared" si="61"/>
        <v>2626</v>
      </c>
      <c r="U87" s="19">
        <f>SUM(U77:U86)</f>
        <v>22977.5</v>
      </c>
      <c r="V87" s="19">
        <f t="shared" si="63"/>
        <v>2626</v>
      </c>
      <c r="W87" s="73"/>
      <c r="X87" s="74"/>
      <c r="Y87" s="71"/>
    </row>
    <row r="88" spans="1:25" x14ac:dyDescent="0.25">
      <c r="A88" s="58"/>
      <c r="B88" s="58"/>
      <c r="C88" s="58"/>
      <c r="D88" s="58"/>
      <c r="E88" s="69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60"/>
      <c r="X88" s="58"/>
    </row>
    <row r="89" spans="1:25" s="15" customFormat="1" ht="30" customHeight="1" x14ac:dyDescent="0.25">
      <c r="A89" s="20" t="s">
        <v>126</v>
      </c>
      <c r="B89" s="20" t="s">
        <v>186</v>
      </c>
      <c r="C89" s="20" t="s">
        <v>187</v>
      </c>
      <c r="D89" s="20" t="s">
        <v>188</v>
      </c>
      <c r="E89" s="16" t="s">
        <v>189</v>
      </c>
      <c r="F89" s="9"/>
      <c r="G89" s="20" t="s">
        <v>190</v>
      </c>
      <c r="H89" s="10">
        <v>64</v>
      </c>
      <c r="I89" s="10">
        <v>360</v>
      </c>
      <c r="J89" s="10">
        <v>4</v>
      </c>
      <c r="K89" s="11">
        <v>40263</v>
      </c>
      <c r="L89" s="11" t="s">
        <v>28</v>
      </c>
      <c r="M89" s="23">
        <v>7998.99</v>
      </c>
      <c r="N89" s="23">
        <f t="shared" ref="N89:N151" si="64">M89/8.75</f>
        <v>914.17028571428568</v>
      </c>
      <c r="O89" s="23">
        <f t="shared" ref="O89:O151" si="65">60*Q89</f>
        <v>7199.0909999999994</v>
      </c>
      <c r="P89" s="23">
        <f t="shared" ref="P89:P152" si="66">O89/8.75</f>
        <v>822.75325714285702</v>
      </c>
      <c r="Q89" s="23">
        <f t="shared" ref="Q89:Q151" si="67">(M89-U89)/60</f>
        <v>119.98484999999999</v>
      </c>
      <c r="R89" s="23">
        <f t="shared" ref="R89:R152" si="68">Q89/8.75</f>
        <v>13.712554285714285</v>
      </c>
      <c r="S89" s="23">
        <f t="shared" ref="S89:S151" si="69">M89-O89</f>
        <v>799.89900000000034</v>
      </c>
      <c r="T89" s="23">
        <f t="shared" ref="T89:T152" si="70">S89/8.75</f>
        <v>91.417028571428617</v>
      </c>
      <c r="U89" s="23">
        <f t="shared" ref="U89:U151" si="71">M89*0.1</f>
        <v>799.899</v>
      </c>
      <c r="V89" s="23">
        <f t="shared" ref="V89:V152" si="72">U89/8.75</f>
        <v>91.417028571428574</v>
      </c>
      <c r="W89" s="13" t="s">
        <v>37</v>
      </c>
      <c r="X89" s="14" t="s">
        <v>30</v>
      </c>
      <c r="Y89" s="71"/>
    </row>
    <row r="90" spans="1:25" s="15" customFormat="1" ht="30" customHeight="1" x14ac:dyDescent="0.25">
      <c r="A90" s="20" t="s">
        <v>126</v>
      </c>
      <c r="B90" s="20" t="s">
        <v>186</v>
      </c>
      <c r="C90" s="20" t="s">
        <v>187</v>
      </c>
      <c r="D90" s="20" t="s">
        <v>191</v>
      </c>
      <c r="E90" s="16" t="s">
        <v>189</v>
      </c>
      <c r="F90" s="9"/>
      <c r="G90" s="20" t="s">
        <v>192</v>
      </c>
      <c r="H90" s="10">
        <v>64</v>
      </c>
      <c r="I90" s="10">
        <v>361</v>
      </c>
      <c r="J90" s="10">
        <v>4</v>
      </c>
      <c r="K90" s="11">
        <v>40263</v>
      </c>
      <c r="L90" s="11" t="s">
        <v>28</v>
      </c>
      <c r="M90" s="23">
        <v>7998.99</v>
      </c>
      <c r="N90" s="23">
        <f t="shared" si="64"/>
        <v>914.17028571428568</v>
      </c>
      <c r="O90" s="23">
        <f t="shared" si="65"/>
        <v>7199.0909999999994</v>
      </c>
      <c r="P90" s="23">
        <f t="shared" si="66"/>
        <v>822.75325714285702</v>
      </c>
      <c r="Q90" s="23">
        <f t="shared" si="67"/>
        <v>119.98484999999999</v>
      </c>
      <c r="R90" s="23">
        <f t="shared" si="68"/>
        <v>13.712554285714285</v>
      </c>
      <c r="S90" s="23">
        <f t="shared" si="69"/>
        <v>799.89900000000034</v>
      </c>
      <c r="T90" s="23">
        <f t="shared" si="70"/>
        <v>91.417028571428617</v>
      </c>
      <c r="U90" s="23">
        <f t="shared" si="71"/>
        <v>799.899</v>
      </c>
      <c r="V90" s="23">
        <f t="shared" si="72"/>
        <v>91.417028571428574</v>
      </c>
      <c r="W90" s="13" t="s">
        <v>37</v>
      </c>
      <c r="X90" s="14" t="s">
        <v>30</v>
      </c>
      <c r="Y90" s="71"/>
    </row>
    <row r="91" spans="1:25" s="15" customFormat="1" ht="30" customHeight="1" x14ac:dyDescent="0.25">
      <c r="A91" s="20" t="s">
        <v>126</v>
      </c>
      <c r="B91" s="20" t="s">
        <v>186</v>
      </c>
      <c r="C91" s="20" t="s">
        <v>187</v>
      </c>
      <c r="D91" s="20" t="s">
        <v>193</v>
      </c>
      <c r="E91" s="16" t="s">
        <v>189</v>
      </c>
      <c r="F91" s="9"/>
      <c r="G91" s="20" t="s">
        <v>194</v>
      </c>
      <c r="H91" s="10">
        <v>64</v>
      </c>
      <c r="I91" s="10">
        <v>362</v>
      </c>
      <c r="J91" s="10">
        <v>4</v>
      </c>
      <c r="K91" s="11">
        <v>40263</v>
      </c>
      <c r="L91" s="11" t="s">
        <v>28</v>
      </c>
      <c r="M91" s="23">
        <v>7998.99</v>
      </c>
      <c r="N91" s="23">
        <f t="shared" si="64"/>
        <v>914.17028571428568</v>
      </c>
      <c r="O91" s="23">
        <f t="shared" si="65"/>
        <v>7199.0909999999994</v>
      </c>
      <c r="P91" s="23">
        <f t="shared" si="66"/>
        <v>822.75325714285702</v>
      </c>
      <c r="Q91" s="23">
        <f t="shared" si="67"/>
        <v>119.98484999999999</v>
      </c>
      <c r="R91" s="23">
        <f t="shared" si="68"/>
        <v>13.712554285714285</v>
      </c>
      <c r="S91" s="23">
        <f t="shared" si="69"/>
        <v>799.89900000000034</v>
      </c>
      <c r="T91" s="23">
        <f t="shared" si="70"/>
        <v>91.417028571428617</v>
      </c>
      <c r="U91" s="23">
        <f t="shared" si="71"/>
        <v>799.899</v>
      </c>
      <c r="V91" s="23">
        <f t="shared" si="72"/>
        <v>91.417028571428574</v>
      </c>
      <c r="W91" s="13" t="s">
        <v>37</v>
      </c>
      <c r="X91" s="14" t="s">
        <v>30</v>
      </c>
      <c r="Y91" s="71"/>
    </row>
    <row r="92" spans="1:25" s="15" customFormat="1" ht="30" customHeight="1" x14ac:dyDescent="0.25">
      <c r="A92" s="20" t="s">
        <v>126</v>
      </c>
      <c r="B92" s="20" t="s">
        <v>186</v>
      </c>
      <c r="C92" s="20" t="s">
        <v>187</v>
      </c>
      <c r="D92" s="20" t="s">
        <v>195</v>
      </c>
      <c r="E92" s="16" t="s">
        <v>189</v>
      </c>
      <c r="F92" s="9"/>
      <c r="G92" s="20" t="s">
        <v>196</v>
      </c>
      <c r="H92" s="10">
        <v>64</v>
      </c>
      <c r="I92" s="10">
        <v>363</v>
      </c>
      <c r="J92" s="10">
        <v>4</v>
      </c>
      <c r="K92" s="11">
        <v>40263</v>
      </c>
      <c r="L92" s="11" t="s">
        <v>28</v>
      </c>
      <c r="M92" s="23">
        <v>7998.99</v>
      </c>
      <c r="N92" s="23">
        <f t="shared" si="64"/>
        <v>914.17028571428568</v>
      </c>
      <c r="O92" s="23">
        <f t="shared" si="65"/>
        <v>7199.0909999999994</v>
      </c>
      <c r="P92" s="23">
        <f t="shared" si="66"/>
        <v>822.75325714285702</v>
      </c>
      <c r="Q92" s="23">
        <f t="shared" si="67"/>
        <v>119.98484999999999</v>
      </c>
      <c r="R92" s="23">
        <f t="shared" si="68"/>
        <v>13.712554285714285</v>
      </c>
      <c r="S92" s="23">
        <f t="shared" si="69"/>
        <v>799.89900000000034</v>
      </c>
      <c r="T92" s="23">
        <f t="shared" si="70"/>
        <v>91.417028571428617</v>
      </c>
      <c r="U92" s="23">
        <f t="shared" si="71"/>
        <v>799.899</v>
      </c>
      <c r="V92" s="23">
        <f t="shared" si="72"/>
        <v>91.417028571428574</v>
      </c>
      <c r="W92" s="13" t="s">
        <v>37</v>
      </c>
      <c r="X92" s="14" t="s">
        <v>30</v>
      </c>
      <c r="Y92" s="71"/>
    </row>
    <row r="93" spans="1:25" s="15" customFormat="1" ht="30" customHeight="1" x14ac:dyDescent="0.25">
      <c r="A93" s="20" t="s">
        <v>126</v>
      </c>
      <c r="B93" s="20" t="s">
        <v>186</v>
      </c>
      <c r="C93" s="20" t="s">
        <v>187</v>
      </c>
      <c r="D93" s="20" t="s">
        <v>197</v>
      </c>
      <c r="E93" s="16" t="s">
        <v>189</v>
      </c>
      <c r="F93" s="9"/>
      <c r="G93" s="20" t="s">
        <v>198</v>
      </c>
      <c r="H93" s="10">
        <v>64</v>
      </c>
      <c r="I93" s="10">
        <v>364</v>
      </c>
      <c r="J93" s="10">
        <v>4</v>
      </c>
      <c r="K93" s="11">
        <v>40263</v>
      </c>
      <c r="L93" s="11" t="s">
        <v>28</v>
      </c>
      <c r="M93" s="23">
        <v>7998.99</v>
      </c>
      <c r="N93" s="23">
        <f t="shared" si="64"/>
        <v>914.17028571428568</v>
      </c>
      <c r="O93" s="23">
        <f t="shared" si="65"/>
        <v>7199.0909999999994</v>
      </c>
      <c r="P93" s="23">
        <f t="shared" si="66"/>
        <v>822.75325714285702</v>
      </c>
      <c r="Q93" s="23">
        <f t="shared" si="67"/>
        <v>119.98484999999999</v>
      </c>
      <c r="R93" s="23">
        <f t="shared" si="68"/>
        <v>13.712554285714285</v>
      </c>
      <c r="S93" s="23">
        <f t="shared" si="69"/>
        <v>799.89900000000034</v>
      </c>
      <c r="T93" s="23">
        <f t="shared" si="70"/>
        <v>91.417028571428617</v>
      </c>
      <c r="U93" s="23">
        <f t="shared" si="71"/>
        <v>799.899</v>
      </c>
      <c r="V93" s="23">
        <f t="shared" si="72"/>
        <v>91.417028571428574</v>
      </c>
      <c r="W93" s="13" t="s">
        <v>37</v>
      </c>
      <c r="X93" s="14" t="s">
        <v>30</v>
      </c>
      <c r="Y93" s="71"/>
    </row>
    <row r="94" spans="1:25" s="15" customFormat="1" ht="30" customHeight="1" x14ac:dyDescent="0.25">
      <c r="A94" s="20" t="s">
        <v>126</v>
      </c>
      <c r="B94" s="20" t="s">
        <v>186</v>
      </c>
      <c r="C94" s="20" t="s">
        <v>187</v>
      </c>
      <c r="D94" s="20" t="s">
        <v>199</v>
      </c>
      <c r="E94" s="16" t="s">
        <v>189</v>
      </c>
      <c r="F94" s="9"/>
      <c r="G94" s="20" t="s">
        <v>200</v>
      </c>
      <c r="H94" s="10">
        <v>64</v>
      </c>
      <c r="I94" s="10">
        <v>365</v>
      </c>
      <c r="J94" s="10">
        <v>4</v>
      </c>
      <c r="K94" s="11">
        <v>40263</v>
      </c>
      <c r="L94" s="11" t="s">
        <v>28</v>
      </c>
      <c r="M94" s="23">
        <v>7998.99</v>
      </c>
      <c r="N94" s="23">
        <f t="shared" si="64"/>
        <v>914.17028571428568</v>
      </c>
      <c r="O94" s="23">
        <f t="shared" si="65"/>
        <v>7199.0909999999994</v>
      </c>
      <c r="P94" s="23">
        <f t="shared" si="66"/>
        <v>822.75325714285702</v>
      </c>
      <c r="Q94" s="23">
        <f t="shared" si="67"/>
        <v>119.98484999999999</v>
      </c>
      <c r="R94" s="23">
        <f t="shared" si="68"/>
        <v>13.712554285714285</v>
      </c>
      <c r="S94" s="23">
        <f t="shared" si="69"/>
        <v>799.89900000000034</v>
      </c>
      <c r="T94" s="23">
        <f t="shared" si="70"/>
        <v>91.417028571428617</v>
      </c>
      <c r="U94" s="23">
        <f t="shared" si="71"/>
        <v>799.899</v>
      </c>
      <c r="V94" s="23">
        <f t="shared" si="72"/>
        <v>91.417028571428574</v>
      </c>
      <c r="W94" s="13" t="s">
        <v>37</v>
      </c>
      <c r="X94" s="14" t="s">
        <v>30</v>
      </c>
      <c r="Y94" s="71"/>
    </row>
    <row r="95" spans="1:25" s="15" customFormat="1" ht="30" customHeight="1" x14ac:dyDescent="0.25">
      <c r="A95" s="20" t="s">
        <v>126</v>
      </c>
      <c r="B95" s="20" t="s">
        <v>186</v>
      </c>
      <c r="C95" s="20" t="s">
        <v>187</v>
      </c>
      <c r="D95" s="20" t="s">
        <v>201</v>
      </c>
      <c r="E95" s="16" t="s">
        <v>189</v>
      </c>
      <c r="F95" s="9"/>
      <c r="G95" s="20" t="s">
        <v>202</v>
      </c>
      <c r="H95" s="10">
        <v>64</v>
      </c>
      <c r="I95" s="10">
        <v>367</v>
      </c>
      <c r="J95" s="10">
        <v>4</v>
      </c>
      <c r="K95" s="11">
        <v>40263</v>
      </c>
      <c r="L95" s="11" t="s">
        <v>28</v>
      </c>
      <c r="M95" s="23">
        <v>7998.99</v>
      </c>
      <c r="N95" s="23">
        <f t="shared" si="64"/>
        <v>914.17028571428568</v>
      </c>
      <c r="O95" s="23">
        <f t="shared" si="65"/>
        <v>7199.0909999999994</v>
      </c>
      <c r="P95" s="23">
        <f t="shared" si="66"/>
        <v>822.75325714285702</v>
      </c>
      <c r="Q95" s="23">
        <f t="shared" si="67"/>
        <v>119.98484999999999</v>
      </c>
      <c r="R95" s="23">
        <f t="shared" si="68"/>
        <v>13.712554285714285</v>
      </c>
      <c r="S95" s="23">
        <f t="shared" si="69"/>
        <v>799.89900000000034</v>
      </c>
      <c r="T95" s="23">
        <f t="shared" si="70"/>
        <v>91.417028571428617</v>
      </c>
      <c r="U95" s="23">
        <f t="shared" si="71"/>
        <v>799.899</v>
      </c>
      <c r="V95" s="23">
        <f t="shared" si="72"/>
        <v>91.417028571428574</v>
      </c>
      <c r="W95" s="13" t="s">
        <v>37</v>
      </c>
      <c r="X95" s="14" t="s">
        <v>30</v>
      </c>
      <c r="Y95" s="71"/>
    </row>
    <row r="96" spans="1:25" s="15" customFormat="1" ht="30" customHeight="1" x14ac:dyDescent="0.25">
      <c r="A96" s="20" t="s">
        <v>126</v>
      </c>
      <c r="B96" s="20" t="s">
        <v>186</v>
      </c>
      <c r="C96" s="20" t="s">
        <v>187</v>
      </c>
      <c r="D96" s="20" t="s">
        <v>203</v>
      </c>
      <c r="E96" s="16" t="s">
        <v>189</v>
      </c>
      <c r="F96" s="9"/>
      <c r="G96" s="20" t="s">
        <v>204</v>
      </c>
      <c r="H96" s="10">
        <v>64</v>
      </c>
      <c r="I96" s="10">
        <v>368</v>
      </c>
      <c r="J96" s="10">
        <v>4</v>
      </c>
      <c r="K96" s="11">
        <v>40263</v>
      </c>
      <c r="L96" s="11" t="s">
        <v>28</v>
      </c>
      <c r="M96" s="23">
        <v>7998.99</v>
      </c>
      <c r="N96" s="23">
        <f t="shared" si="64"/>
        <v>914.17028571428568</v>
      </c>
      <c r="O96" s="23">
        <f t="shared" si="65"/>
        <v>7199.0909999999994</v>
      </c>
      <c r="P96" s="23">
        <f t="shared" si="66"/>
        <v>822.75325714285702</v>
      </c>
      <c r="Q96" s="23">
        <f t="shared" si="67"/>
        <v>119.98484999999999</v>
      </c>
      <c r="R96" s="23">
        <f t="shared" si="68"/>
        <v>13.712554285714285</v>
      </c>
      <c r="S96" s="23">
        <f t="shared" si="69"/>
        <v>799.89900000000034</v>
      </c>
      <c r="T96" s="23">
        <f t="shared" si="70"/>
        <v>91.417028571428617</v>
      </c>
      <c r="U96" s="23">
        <f t="shared" si="71"/>
        <v>799.899</v>
      </c>
      <c r="V96" s="23">
        <f t="shared" si="72"/>
        <v>91.417028571428574</v>
      </c>
      <c r="W96" s="13" t="s">
        <v>37</v>
      </c>
      <c r="X96" s="14" t="s">
        <v>30</v>
      </c>
      <c r="Y96" s="71"/>
    </row>
    <row r="97" spans="1:25" s="15" customFormat="1" ht="30" customHeight="1" x14ac:dyDescent="0.25">
      <c r="A97" s="20" t="s">
        <v>126</v>
      </c>
      <c r="B97" s="20" t="s">
        <v>186</v>
      </c>
      <c r="C97" s="20" t="s">
        <v>187</v>
      </c>
      <c r="D97" s="20" t="s">
        <v>205</v>
      </c>
      <c r="E97" s="16" t="s">
        <v>189</v>
      </c>
      <c r="F97" s="9"/>
      <c r="G97" s="20" t="s">
        <v>206</v>
      </c>
      <c r="H97" s="10">
        <v>64</v>
      </c>
      <c r="I97" s="10">
        <v>369</v>
      </c>
      <c r="J97" s="10">
        <v>4</v>
      </c>
      <c r="K97" s="11">
        <v>40263</v>
      </c>
      <c r="L97" s="11" t="s">
        <v>28</v>
      </c>
      <c r="M97" s="23">
        <v>7998.99</v>
      </c>
      <c r="N97" s="23">
        <f t="shared" si="64"/>
        <v>914.17028571428568</v>
      </c>
      <c r="O97" s="23">
        <f t="shared" si="65"/>
        <v>7199.0909999999994</v>
      </c>
      <c r="P97" s="23">
        <f t="shared" si="66"/>
        <v>822.75325714285702</v>
      </c>
      <c r="Q97" s="23">
        <f t="shared" si="67"/>
        <v>119.98484999999999</v>
      </c>
      <c r="R97" s="23">
        <f t="shared" si="68"/>
        <v>13.712554285714285</v>
      </c>
      <c r="S97" s="23">
        <f t="shared" si="69"/>
        <v>799.89900000000034</v>
      </c>
      <c r="T97" s="23">
        <f t="shared" si="70"/>
        <v>91.417028571428617</v>
      </c>
      <c r="U97" s="23">
        <f t="shared" si="71"/>
        <v>799.899</v>
      </c>
      <c r="V97" s="23">
        <f t="shared" si="72"/>
        <v>91.417028571428574</v>
      </c>
      <c r="W97" s="13" t="s">
        <v>37</v>
      </c>
      <c r="X97" s="14" t="s">
        <v>30</v>
      </c>
      <c r="Y97" s="71"/>
    </row>
    <row r="98" spans="1:25" s="15" customFormat="1" ht="30" customHeight="1" x14ac:dyDescent="0.25">
      <c r="A98" s="20" t="s">
        <v>126</v>
      </c>
      <c r="B98" s="20" t="s">
        <v>186</v>
      </c>
      <c r="C98" s="20" t="s">
        <v>187</v>
      </c>
      <c r="D98" s="20" t="s">
        <v>207</v>
      </c>
      <c r="E98" s="16" t="s">
        <v>189</v>
      </c>
      <c r="F98" s="9"/>
      <c r="G98" s="20" t="s">
        <v>208</v>
      </c>
      <c r="H98" s="10">
        <v>64</v>
      </c>
      <c r="I98" s="10">
        <v>370</v>
      </c>
      <c r="J98" s="10">
        <v>4</v>
      </c>
      <c r="K98" s="11">
        <v>40263</v>
      </c>
      <c r="L98" s="11" t="s">
        <v>28</v>
      </c>
      <c r="M98" s="23">
        <v>7998.99</v>
      </c>
      <c r="N98" s="23">
        <f t="shared" si="64"/>
        <v>914.17028571428568</v>
      </c>
      <c r="O98" s="23">
        <f t="shared" si="65"/>
        <v>7199.0909999999994</v>
      </c>
      <c r="P98" s="23">
        <f t="shared" si="66"/>
        <v>822.75325714285702</v>
      </c>
      <c r="Q98" s="23">
        <f t="shared" si="67"/>
        <v>119.98484999999999</v>
      </c>
      <c r="R98" s="23">
        <f t="shared" si="68"/>
        <v>13.712554285714285</v>
      </c>
      <c r="S98" s="23">
        <f t="shared" si="69"/>
        <v>799.89900000000034</v>
      </c>
      <c r="T98" s="23">
        <f t="shared" si="70"/>
        <v>91.417028571428617</v>
      </c>
      <c r="U98" s="23">
        <f t="shared" si="71"/>
        <v>799.899</v>
      </c>
      <c r="V98" s="23">
        <f t="shared" si="72"/>
        <v>91.417028571428574</v>
      </c>
      <c r="W98" s="13" t="s">
        <v>37</v>
      </c>
      <c r="X98" s="14" t="s">
        <v>30</v>
      </c>
      <c r="Y98" s="71"/>
    </row>
    <row r="99" spans="1:25" s="15" customFormat="1" ht="30" customHeight="1" x14ac:dyDescent="0.25">
      <c r="A99" s="20" t="s">
        <v>126</v>
      </c>
      <c r="B99" s="20" t="s">
        <v>186</v>
      </c>
      <c r="C99" s="20" t="s">
        <v>187</v>
      </c>
      <c r="D99" s="20" t="s">
        <v>209</v>
      </c>
      <c r="E99" s="16" t="s">
        <v>189</v>
      </c>
      <c r="F99" s="9"/>
      <c r="G99" s="20" t="s">
        <v>210</v>
      </c>
      <c r="H99" s="10">
        <v>64</v>
      </c>
      <c r="I99" s="10">
        <v>371</v>
      </c>
      <c r="J99" s="10">
        <v>4</v>
      </c>
      <c r="K99" s="11">
        <v>40263</v>
      </c>
      <c r="L99" s="11" t="s">
        <v>28</v>
      </c>
      <c r="M99" s="23">
        <v>7998.99</v>
      </c>
      <c r="N99" s="23">
        <f t="shared" si="64"/>
        <v>914.17028571428568</v>
      </c>
      <c r="O99" s="23">
        <f t="shared" si="65"/>
        <v>7199.0909999999994</v>
      </c>
      <c r="P99" s="23">
        <f t="shared" si="66"/>
        <v>822.75325714285702</v>
      </c>
      <c r="Q99" s="23">
        <f t="shared" si="67"/>
        <v>119.98484999999999</v>
      </c>
      <c r="R99" s="23">
        <f t="shared" si="68"/>
        <v>13.712554285714285</v>
      </c>
      <c r="S99" s="23">
        <f t="shared" si="69"/>
        <v>799.89900000000034</v>
      </c>
      <c r="T99" s="23">
        <f t="shared" si="70"/>
        <v>91.417028571428617</v>
      </c>
      <c r="U99" s="23">
        <f t="shared" si="71"/>
        <v>799.899</v>
      </c>
      <c r="V99" s="23">
        <f t="shared" si="72"/>
        <v>91.417028571428574</v>
      </c>
      <c r="W99" s="13" t="s">
        <v>37</v>
      </c>
      <c r="X99" s="14" t="s">
        <v>30</v>
      </c>
      <c r="Y99" s="71"/>
    </row>
    <row r="100" spans="1:25" s="15" customFormat="1" ht="30" customHeight="1" x14ac:dyDescent="0.25">
      <c r="A100" s="20" t="s">
        <v>126</v>
      </c>
      <c r="B100" s="20" t="s">
        <v>186</v>
      </c>
      <c r="C100" s="20" t="s">
        <v>187</v>
      </c>
      <c r="D100" s="20" t="s">
        <v>211</v>
      </c>
      <c r="E100" s="16" t="s">
        <v>189</v>
      </c>
      <c r="F100" s="9"/>
      <c r="G100" s="20" t="s">
        <v>212</v>
      </c>
      <c r="H100" s="10">
        <v>64</v>
      </c>
      <c r="I100" s="10">
        <v>372</v>
      </c>
      <c r="J100" s="10">
        <v>4</v>
      </c>
      <c r="K100" s="11">
        <v>40263</v>
      </c>
      <c r="L100" s="11" t="s">
        <v>28</v>
      </c>
      <c r="M100" s="23">
        <v>7998.99</v>
      </c>
      <c r="N100" s="23">
        <f t="shared" si="64"/>
        <v>914.17028571428568</v>
      </c>
      <c r="O100" s="23">
        <f t="shared" si="65"/>
        <v>7199.0909999999994</v>
      </c>
      <c r="P100" s="23">
        <f t="shared" si="66"/>
        <v>822.75325714285702</v>
      </c>
      <c r="Q100" s="23">
        <f t="shared" si="67"/>
        <v>119.98484999999999</v>
      </c>
      <c r="R100" s="23">
        <f t="shared" si="68"/>
        <v>13.712554285714285</v>
      </c>
      <c r="S100" s="23">
        <f t="shared" si="69"/>
        <v>799.89900000000034</v>
      </c>
      <c r="T100" s="23">
        <f t="shared" si="70"/>
        <v>91.417028571428617</v>
      </c>
      <c r="U100" s="23">
        <f t="shared" si="71"/>
        <v>799.899</v>
      </c>
      <c r="V100" s="23">
        <f t="shared" si="72"/>
        <v>91.417028571428574</v>
      </c>
      <c r="W100" s="13" t="s">
        <v>37</v>
      </c>
      <c r="X100" s="14" t="s">
        <v>30</v>
      </c>
      <c r="Y100" s="71"/>
    </row>
    <row r="101" spans="1:25" s="15" customFormat="1" ht="30" customHeight="1" x14ac:dyDescent="0.25">
      <c r="A101" s="20" t="s">
        <v>126</v>
      </c>
      <c r="B101" s="20" t="s">
        <v>186</v>
      </c>
      <c r="C101" s="20" t="s">
        <v>187</v>
      </c>
      <c r="D101" s="20" t="s">
        <v>213</v>
      </c>
      <c r="E101" s="16" t="s">
        <v>189</v>
      </c>
      <c r="F101" s="9"/>
      <c r="G101" s="20" t="s">
        <v>214</v>
      </c>
      <c r="H101" s="10">
        <v>64</v>
      </c>
      <c r="I101" s="10">
        <v>373</v>
      </c>
      <c r="J101" s="10">
        <v>4</v>
      </c>
      <c r="K101" s="11">
        <v>40263</v>
      </c>
      <c r="L101" s="11" t="s">
        <v>28</v>
      </c>
      <c r="M101" s="23">
        <v>7998.99</v>
      </c>
      <c r="N101" s="23">
        <f t="shared" si="64"/>
        <v>914.17028571428568</v>
      </c>
      <c r="O101" s="23">
        <f t="shared" si="65"/>
        <v>7199.0909999999994</v>
      </c>
      <c r="P101" s="23">
        <f t="shared" si="66"/>
        <v>822.75325714285702</v>
      </c>
      <c r="Q101" s="23">
        <f t="shared" si="67"/>
        <v>119.98484999999999</v>
      </c>
      <c r="R101" s="23">
        <f t="shared" si="68"/>
        <v>13.712554285714285</v>
      </c>
      <c r="S101" s="23">
        <f t="shared" si="69"/>
        <v>799.89900000000034</v>
      </c>
      <c r="T101" s="23">
        <f t="shared" si="70"/>
        <v>91.417028571428617</v>
      </c>
      <c r="U101" s="23">
        <f t="shared" si="71"/>
        <v>799.899</v>
      </c>
      <c r="V101" s="23">
        <f t="shared" si="72"/>
        <v>91.417028571428574</v>
      </c>
      <c r="W101" s="13" t="s">
        <v>37</v>
      </c>
      <c r="X101" s="14" t="s">
        <v>30</v>
      </c>
      <c r="Y101" s="71"/>
    </row>
    <row r="102" spans="1:25" s="15" customFormat="1" ht="30" customHeight="1" x14ac:dyDescent="0.25">
      <c r="A102" s="20" t="s">
        <v>126</v>
      </c>
      <c r="B102" s="20" t="s">
        <v>186</v>
      </c>
      <c r="C102" s="20" t="s">
        <v>187</v>
      </c>
      <c r="D102" s="20" t="s">
        <v>215</v>
      </c>
      <c r="E102" s="16" t="s">
        <v>189</v>
      </c>
      <c r="F102" s="9"/>
      <c r="G102" s="20" t="s">
        <v>216</v>
      </c>
      <c r="H102" s="10">
        <v>64</v>
      </c>
      <c r="I102" s="10">
        <v>374</v>
      </c>
      <c r="J102" s="10">
        <v>4</v>
      </c>
      <c r="K102" s="11">
        <v>40263</v>
      </c>
      <c r="L102" s="11" t="s">
        <v>28</v>
      </c>
      <c r="M102" s="23">
        <v>7998.99</v>
      </c>
      <c r="N102" s="23">
        <f t="shared" si="64"/>
        <v>914.17028571428568</v>
      </c>
      <c r="O102" s="23">
        <f t="shared" si="65"/>
        <v>7199.0909999999994</v>
      </c>
      <c r="P102" s="23">
        <f t="shared" si="66"/>
        <v>822.75325714285702</v>
      </c>
      <c r="Q102" s="23">
        <f t="shared" si="67"/>
        <v>119.98484999999999</v>
      </c>
      <c r="R102" s="23">
        <f t="shared" si="68"/>
        <v>13.712554285714285</v>
      </c>
      <c r="S102" s="23">
        <f t="shared" si="69"/>
        <v>799.89900000000034</v>
      </c>
      <c r="T102" s="23">
        <f t="shared" si="70"/>
        <v>91.417028571428617</v>
      </c>
      <c r="U102" s="23">
        <f t="shared" si="71"/>
        <v>799.899</v>
      </c>
      <c r="V102" s="23">
        <f t="shared" si="72"/>
        <v>91.417028571428574</v>
      </c>
      <c r="W102" s="13" t="s">
        <v>37</v>
      </c>
      <c r="X102" s="14" t="s">
        <v>30</v>
      </c>
      <c r="Y102" s="71"/>
    </row>
    <row r="103" spans="1:25" s="15" customFormat="1" ht="30" customHeight="1" x14ac:dyDescent="0.25">
      <c r="A103" s="20" t="s">
        <v>126</v>
      </c>
      <c r="B103" s="20" t="s">
        <v>186</v>
      </c>
      <c r="C103" s="20" t="s">
        <v>187</v>
      </c>
      <c r="D103" s="20" t="s">
        <v>217</v>
      </c>
      <c r="E103" s="16" t="s">
        <v>189</v>
      </c>
      <c r="F103" s="9"/>
      <c r="G103" s="20" t="s">
        <v>218</v>
      </c>
      <c r="H103" s="10">
        <v>64</v>
      </c>
      <c r="I103" s="10">
        <v>375</v>
      </c>
      <c r="J103" s="10">
        <v>4</v>
      </c>
      <c r="K103" s="11">
        <v>40263</v>
      </c>
      <c r="L103" s="11" t="s">
        <v>28</v>
      </c>
      <c r="M103" s="23">
        <v>7998.99</v>
      </c>
      <c r="N103" s="23">
        <f t="shared" si="64"/>
        <v>914.17028571428568</v>
      </c>
      <c r="O103" s="23">
        <f t="shared" si="65"/>
        <v>7199.0909999999994</v>
      </c>
      <c r="P103" s="23">
        <f t="shared" si="66"/>
        <v>822.75325714285702</v>
      </c>
      <c r="Q103" s="23">
        <f t="shared" si="67"/>
        <v>119.98484999999999</v>
      </c>
      <c r="R103" s="23">
        <f t="shared" si="68"/>
        <v>13.712554285714285</v>
      </c>
      <c r="S103" s="23">
        <f t="shared" si="69"/>
        <v>799.89900000000034</v>
      </c>
      <c r="T103" s="23">
        <f t="shared" si="70"/>
        <v>91.417028571428617</v>
      </c>
      <c r="U103" s="23">
        <f t="shared" si="71"/>
        <v>799.899</v>
      </c>
      <c r="V103" s="23">
        <f t="shared" si="72"/>
        <v>91.417028571428574</v>
      </c>
      <c r="W103" s="13" t="s">
        <v>37</v>
      </c>
      <c r="X103" s="14" t="s">
        <v>30</v>
      </c>
      <c r="Y103" s="71"/>
    </row>
    <row r="104" spans="1:25" s="15" customFormat="1" ht="30" customHeight="1" x14ac:dyDescent="0.25">
      <c r="A104" s="20" t="s">
        <v>126</v>
      </c>
      <c r="B104" s="20" t="s">
        <v>186</v>
      </c>
      <c r="C104" s="20" t="s">
        <v>187</v>
      </c>
      <c r="D104" s="20" t="s">
        <v>219</v>
      </c>
      <c r="E104" s="16" t="s">
        <v>189</v>
      </c>
      <c r="F104" s="9"/>
      <c r="G104" s="20" t="s">
        <v>220</v>
      </c>
      <c r="H104" s="10">
        <v>64</v>
      </c>
      <c r="I104" s="10">
        <v>376</v>
      </c>
      <c r="J104" s="10">
        <v>4</v>
      </c>
      <c r="K104" s="11">
        <v>40263</v>
      </c>
      <c r="L104" s="11" t="s">
        <v>28</v>
      </c>
      <c r="M104" s="23">
        <v>7998.99</v>
      </c>
      <c r="N104" s="23">
        <f t="shared" si="64"/>
        <v>914.17028571428568</v>
      </c>
      <c r="O104" s="23">
        <f t="shared" si="65"/>
        <v>7199.0909999999994</v>
      </c>
      <c r="P104" s="23">
        <f t="shared" si="66"/>
        <v>822.75325714285702</v>
      </c>
      <c r="Q104" s="23">
        <f t="shared" si="67"/>
        <v>119.98484999999999</v>
      </c>
      <c r="R104" s="23">
        <f t="shared" si="68"/>
        <v>13.712554285714285</v>
      </c>
      <c r="S104" s="23">
        <f t="shared" si="69"/>
        <v>799.89900000000034</v>
      </c>
      <c r="T104" s="23">
        <f t="shared" si="70"/>
        <v>91.417028571428617</v>
      </c>
      <c r="U104" s="23">
        <f t="shared" si="71"/>
        <v>799.899</v>
      </c>
      <c r="V104" s="23">
        <f t="shared" si="72"/>
        <v>91.417028571428574</v>
      </c>
      <c r="W104" s="13" t="s">
        <v>37</v>
      </c>
      <c r="X104" s="14" t="s">
        <v>30</v>
      </c>
      <c r="Y104" s="71"/>
    </row>
    <row r="105" spans="1:25" s="15" customFormat="1" ht="30" customHeight="1" x14ac:dyDescent="0.25">
      <c r="A105" s="20" t="s">
        <v>126</v>
      </c>
      <c r="B105" s="20" t="s">
        <v>186</v>
      </c>
      <c r="C105" s="20" t="s">
        <v>187</v>
      </c>
      <c r="D105" s="20" t="s">
        <v>221</v>
      </c>
      <c r="E105" s="16" t="s">
        <v>189</v>
      </c>
      <c r="F105" s="9"/>
      <c r="G105" s="20" t="s">
        <v>222</v>
      </c>
      <c r="H105" s="10">
        <v>64</v>
      </c>
      <c r="I105" s="10">
        <v>377</v>
      </c>
      <c r="J105" s="10">
        <v>4</v>
      </c>
      <c r="K105" s="11">
        <v>40263</v>
      </c>
      <c r="L105" s="11" t="s">
        <v>28</v>
      </c>
      <c r="M105" s="23">
        <v>7998.99</v>
      </c>
      <c r="N105" s="23">
        <f t="shared" si="64"/>
        <v>914.17028571428568</v>
      </c>
      <c r="O105" s="23">
        <f t="shared" si="65"/>
        <v>7199.0909999999994</v>
      </c>
      <c r="P105" s="23">
        <f t="shared" si="66"/>
        <v>822.75325714285702</v>
      </c>
      <c r="Q105" s="23">
        <f t="shared" si="67"/>
        <v>119.98484999999999</v>
      </c>
      <c r="R105" s="23">
        <f t="shared" si="68"/>
        <v>13.712554285714285</v>
      </c>
      <c r="S105" s="23">
        <f t="shared" si="69"/>
        <v>799.89900000000034</v>
      </c>
      <c r="T105" s="23">
        <f t="shared" si="70"/>
        <v>91.417028571428617</v>
      </c>
      <c r="U105" s="23">
        <f t="shared" si="71"/>
        <v>799.899</v>
      </c>
      <c r="V105" s="23">
        <f t="shared" si="72"/>
        <v>91.417028571428574</v>
      </c>
      <c r="W105" s="13" t="s">
        <v>37</v>
      </c>
      <c r="X105" s="14" t="s">
        <v>30</v>
      </c>
      <c r="Y105" s="71"/>
    </row>
    <row r="106" spans="1:25" s="15" customFormat="1" ht="30" customHeight="1" x14ac:dyDescent="0.25">
      <c r="A106" s="20" t="s">
        <v>126</v>
      </c>
      <c r="B106" s="20" t="s">
        <v>186</v>
      </c>
      <c r="C106" s="20" t="s">
        <v>187</v>
      </c>
      <c r="D106" s="20" t="s">
        <v>223</v>
      </c>
      <c r="E106" s="16" t="s">
        <v>189</v>
      </c>
      <c r="F106" s="9"/>
      <c r="G106" s="20" t="s">
        <v>224</v>
      </c>
      <c r="H106" s="10">
        <v>64</v>
      </c>
      <c r="I106" s="10">
        <v>378</v>
      </c>
      <c r="J106" s="10">
        <v>4</v>
      </c>
      <c r="K106" s="11">
        <v>40263</v>
      </c>
      <c r="L106" s="11" t="s">
        <v>28</v>
      </c>
      <c r="M106" s="23">
        <v>7998.99</v>
      </c>
      <c r="N106" s="23">
        <f t="shared" si="64"/>
        <v>914.17028571428568</v>
      </c>
      <c r="O106" s="23">
        <f t="shared" si="65"/>
        <v>7199.0909999999994</v>
      </c>
      <c r="P106" s="23">
        <f t="shared" si="66"/>
        <v>822.75325714285702</v>
      </c>
      <c r="Q106" s="23">
        <f t="shared" si="67"/>
        <v>119.98484999999999</v>
      </c>
      <c r="R106" s="23">
        <f t="shared" si="68"/>
        <v>13.712554285714285</v>
      </c>
      <c r="S106" s="23">
        <f t="shared" si="69"/>
        <v>799.89900000000034</v>
      </c>
      <c r="T106" s="23">
        <f t="shared" si="70"/>
        <v>91.417028571428617</v>
      </c>
      <c r="U106" s="23">
        <f t="shared" si="71"/>
        <v>799.899</v>
      </c>
      <c r="V106" s="23">
        <f t="shared" si="72"/>
        <v>91.417028571428574</v>
      </c>
      <c r="W106" s="13" t="s">
        <v>37</v>
      </c>
      <c r="X106" s="14" t="s">
        <v>30</v>
      </c>
      <c r="Y106" s="71"/>
    </row>
    <row r="107" spans="1:25" s="15" customFormat="1" ht="30" customHeight="1" x14ac:dyDescent="0.25">
      <c r="A107" s="20" t="s">
        <v>126</v>
      </c>
      <c r="B107" s="20" t="s">
        <v>186</v>
      </c>
      <c r="C107" s="20" t="s">
        <v>187</v>
      </c>
      <c r="D107" s="20" t="s">
        <v>225</v>
      </c>
      <c r="E107" s="16" t="s">
        <v>189</v>
      </c>
      <c r="F107" s="9"/>
      <c r="G107" s="20" t="s">
        <v>226</v>
      </c>
      <c r="H107" s="10">
        <v>64</v>
      </c>
      <c r="I107" s="10">
        <v>379</v>
      </c>
      <c r="J107" s="10">
        <v>4</v>
      </c>
      <c r="K107" s="11">
        <v>40263</v>
      </c>
      <c r="L107" s="11" t="s">
        <v>28</v>
      </c>
      <c r="M107" s="23">
        <v>7998.99</v>
      </c>
      <c r="N107" s="23">
        <f t="shared" si="64"/>
        <v>914.17028571428568</v>
      </c>
      <c r="O107" s="23">
        <f t="shared" si="65"/>
        <v>7199.0909999999994</v>
      </c>
      <c r="P107" s="23">
        <f t="shared" si="66"/>
        <v>822.75325714285702</v>
      </c>
      <c r="Q107" s="23">
        <f t="shared" si="67"/>
        <v>119.98484999999999</v>
      </c>
      <c r="R107" s="23">
        <f t="shared" si="68"/>
        <v>13.712554285714285</v>
      </c>
      <c r="S107" s="23">
        <f t="shared" si="69"/>
        <v>799.89900000000034</v>
      </c>
      <c r="T107" s="23">
        <f t="shared" si="70"/>
        <v>91.417028571428617</v>
      </c>
      <c r="U107" s="23">
        <f t="shared" si="71"/>
        <v>799.899</v>
      </c>
      <c r="V107" s="23">
        <f t="shared" si="72"/>
        <v>91.417028571428574</v>
      </c>
      <c r="W107" s="13" t="s">
        <v>37</v>
      </c>
      <c r="X107" s="14" t="s">
        <v>30</v>
      </c>
      <c r="Y107" s="71"/>
    </row>
    <row r="108" spans="1:25" s="15" customFormat="1" ht="30" customHeight="1" x14ac:dyDescent="0.25">
      <c r="A108" s="20" t="s">
        <v>126</v>
      </c>
      <c r="B108" s="20" t="s">
        <v>186</v>
      </c>
      <c r="C108" s="20" t="s">
        <v>187</v>
      </c>
      <c r="D108" s="20" t="s">
        <v>227</v>
      </c>
      <c r="E108" s="16" t="s">
        <v>189</v>
      </c>
      <c r="F108" s="9"/>
      <c r="G108" s="20" t="s">
        <v>228</v>
      </c>
      <c r="H108" s="10">
        <v>64</v>
      </c>
      <c r="I108" s="10">
        <v>380</v>
      </c>
      <c r="J108" s="10">
        <v>4</v>
      </c>
      <c r="K108" s="11">
        <v>40263</v>
      </c>
      <c r="L108" s="11" t="s">
        <v>28</v>
      </c>
      <c r="M108" s="23">
        <v>7998.99</v>
      </c>
      <c r="N108" s="23">
        <f t="shared" si="64"/>
        <v>914.17028571428568</v>
      </c>
      <c r="O108" s="23">
        <f t="shared" si="65"/>
        <v>7199.0909999999994</v>
      </c>
      <c r="P108" s="23">
        <f t="shared" si="66"/>
        <v>822.75325714285702</v>
      </c>
      <c r="Q108" s="23">
        <f t="shared" si="67"/>
        <v>119.98484999999999</v>
      </c>
      <c r="R108" s="23">
        <f t="shared" si="68"/>
        <v>13.712554285714285</v>
      </c>
      <c r="S108" s="23">
        <f t="shared" si="69"/>
        <v>799.89900000000034</v>
      </c>
      <c r="T108" s="23">
        <f t="shared" si="70"/>
        <v>91.417028571428617</v>
      </c>
      <c r="U108" s="23">
        <f t="shared" si="71"/>
        <v>799.899</v>
      </c>
      <c r="V108" s="23">
        <f t="shared" si="72"/>
        <v>91.417028571428574</v>
      </c>
      <c r="W108" s="13" t="s">
        <v>37</v>
      </c>
      <c r="X108" s="14" t="s">
        <v>30</v>
      </c>
      <c r="Y108" s="71"/>
    </row>
    <row r="109" spans="1:25" s="15" customFormat="1" ht="30" customHeight="1" x14ac:dyDescent="0.25">
      <c r="A109" s="20" t="s">
        <v>126</v>
      </c>
      <c r="B109" s="20" t="s">
        <v>186</v>
      </c>
      <c r="C109" s="20" t="s">
        <v>187</v>
      </c>
      <c r="D109" s="20" t="s">
        <v>229</v>
      </c>
      <c r="E109" s="16" t="s">
        <v>189</v>
      </c>
      <c r="F109" s="9"/>
      <c r="G109" s="20" t="s">
        <v>230</v>
      </c>
      <c r="H109" s="10">
        <v>64</v>
      </c>
      <c r="I109" s="10">
        <v>381</v>
      </c>
      <c r="J109" s="10">
        <v>4</v>
      </c>
      <c r="K109" s="11">
        <v>40263</v>
      </c>
      <c r="L109" s="11" t="s">
        <v>28</v>
      </c>
      <c r="M109" s="23">
        <v>7998.99</v>
      </c>
      <c r="N109" s="23">
        <f t="shared" si="64"/>
        <v>914.17028571428568</v>
      </c>
      <c r="O109" s="23">
        <f t="shared" si="65"/>
        <v>7199.0909999999994</v>
      </c>
      <c r="P109" s="23">
        <f t="shared" si="66"/>
        <v>822.75325714285702</v>
      </c>
      <c r="Q109" s="23">
        <f t="shared" si="67"/>
        <v>119.98484999999999</v>
      </c>
      <c r="R109" s="23">
        <f t="shared" si="68"/>
        <v>13.712554285714285</v>
      </c>
      <c r="S109" s="23">
        <f t="shared" si="69"/>
        <v>799.89900000000034</v>
      </c>
      <c r="T109" s="23">
        <f t="shared" si="70"/>
        <v>91.417028571428617</v>
      </c>
      <c r="U109" s="23">
        <f t="shared" si="71"/>
        <v>799.899</v>
      </c>
      <c r="V109" s="23">
        <f t="shared" si="72"/>
        <v>91.417028571428574</v>
      </c>
      <c r="W109" s="13" t="s">
        <v>37</v>
      </c>
      <c r="X109" s="14" t="s">
        <v>30</v>
      </c>
      <c r="Y109" s="71"/>
    </row>
    <row r="110" spans="1:25" s="15" customFormat="1" ht="30" customHeight="1" x14ac:dyDescent="0.25">
      <c r="A110" s="20" t="s">
        <v>126</v>
      </c>
      <c r="B110" s="20" t="s">
        <v>186</v>
      </c>
      <c r="C110" s="20" t="s">
        <v>187</v>
      </c>
      <c r="D110" s="20" t="s">
        <v>231</v>
      </c>
      <c r="E110" s="16" t="s">
        <v>189</v>
      </c>
      <c r="F110" s="9"/>
      <c r="G110" s="20" t="s">
        <v>232</v>
      </c>
      <c r="H110" s="10">
        <v>64</v>
      </c>
      <c r="I110" s="10">
        <v>382</v>
      </c>
      <c r="J110" s="10">
        <v>4</v>
      </c>
      <c r="K110" s="11">
        <v>40263</v>
      </c>
      <c r="L110" s="11" t="s">
        <v>28</v>
      </c>
      <c r="M110" s="23">
        <v>7998.99</v>
      </c>
      <c r="N110" s="23">
        <f t="shared" si="64"/>
        <v>914.17028571428568</v>
      </c>
      <c r="O110" s="23">
        <f t="shared" si="65"/>
        <v>7199.0909999999994</v>
      </c>
      <c r="P110" s="23">
        <f t="shared" si="66"/>
        <v>822.75325714285702</v>
      </c>
      <c r="Q110" s="23">
        <f t="shared" si="67"/>
        <v>119.98484999999999</v>
      </c>
      <c r="R110" s="23">
        <f t="shared" si="68"/>
        <v>13.712554285714285</v>
      </c>
      <c r="S110" s="23">
        <f t="shared" si="69"/>
        <v>799.89900000000034</v>
      </c>
      <c r="T110" s="23">
        <f t="shared" si="70"/>
        <v>91.417028571428617</v>
      </c>
      <c r="U110" s="23">
        <f t="shared" si="71"/>
        <v>799.899</v>
      </c>
      <c r="V110" s="23">
        <f t="shared" si="72"/>
        <v>91.417028571428574</v>
      </c>
      <c r="W110" s="13" t="s">
        <v>37</v>
      </c>
      <c r="X110" s="14" t="s">
        <v>30</v>
      </c>
      <c r="Y110" s="71"/>
    </row>
    <row r="111" spans="1:25" s="15" customFormat="1" ht="30" customHeight="1" x14ac:dyDescent="0.25">
      <c r="A111" s="20" t="s">
        <v>126</v>
      </c>
      <c r="B111" s="20" t="s">
        <v>186</v>
      </c>
      <c r="C111" s="20" t="s">
        <v>187</v>
      </c>
      <c r="D111" s="20" t="s">
        <v>233</v>
      </c>
      <c r="E111" s="16" t="s">
        <v>189</v>
      </c>
      <c r="F111" s="9"/>
      <c r="G111" s="20" t="s">
        <v>234</v>
      </c>
      <c r="H111" s="10">
        <v>64</v>
      </c>
      <c r="I111" s="10">
        <v>383</v>
      </c>
      <c r="J111" s="10">
        <v>4</v>
      </c>
      <c r="K111" s="11">
        <v>40263</v>
      </c>
      <c r="L111" s="11" t="s">
        <v>28</v>
      </c>
      <c r="M111" s="23">
        <v>7998.99</v>
      </c>
      <c r="N111" s="23">
        <f t="shared" si="64"/>
        <v>914.17028571428568</v>
      </c>
      <c r="O111" s="23">
        <f t="shared" si="65"/>
        <v>7199.0909999999994</v>
      </c>
      <c r="P111" s="23">
        <f t="shared" si="66"/>
        <v>822.75325714285702</v>
      </c>
      <c r="Q111" s="23">
        <f t="shared" si="67"/>
        <v>119.98484999999999</v>
      </c>
      <c r="R111" s="23">
        <f t="shared" si="68"/>
        <v>13.712554285714285</v>
      </c>
      <c r="S111" s="23">
        <f t="shared" si="69"/>
        <v>799.89900000000034</v>
      </c>
      <c r="T111" s="23">
        <f t="shared" si="70"/>
        <v>91.417028571428617</v>
      </c>
      <c r="U111" s="23">
        <f t="shared" si="71"/>
        <v>799.899</v>
      </c>
      <c r="V111" s="23">
        <f t="shared" si="72"/>
        <v>91.417028571428574</v>
      </c>
      <c r="W111" s="13" t="s">
        <v>37</v>
      </c>
      <c r="X111" s="14" t="s">
        <v>30</v>
      </c>
      <c r="Y111" s="71"/>
    </row>
    <row r="112" spans="1:25" s="15" customFormat="1" ht="30" customHeight="1" x14ac:dyDescent="0.25">
      <c r="A112" s="20" t="s">
        <v>126</v>
      </c>
      <c r="B112" s="20" t="s">
        <v>186</v>
      </c>
      <c r="C112" s="20" t="s">
        <v>187</v>
      </c>
      <c r="D112" s="20" t="s">
        <v>235</v>
      </c>
      <c r="E112" s="16" t="s">
        <v>189</v>
      </c>
      <c r="F112" s="9"/>
      <c r="G112" s="20" t="s">
        <v>236</v>
      </c>
      <c r="H112" s="10">
        <v>64</v>
      </c>
      <c r="I112" s="10">
        <v>384</v>
      </c>
      <c r="J112" s="10">
        <v>4</v>
      </c>
      <c r="K112" s="11">
        <v>40263</v>
      </c>
      <c r="L112" s="11" t="s">
        <v>28</v>
      </c>
      <c r="M112" s="23">
        <v>7998.99</v>
      </c>
      <c r="N112" s="23">
        <f t="shared" si="64"/>
        <v>914.17028571428568</v>
      </c>
      <c r="O112" s="23">
        <f t="shared" si="65"/>
        <v>7199.0909999999994</v>
      </c>
      <c r="P112" s="23">
        <f t="shared" si="66"/>
        <v>822.75325714285702</v>
      </c>
      <c r="Q112" s="23">
        <f t="shared" si="67"/>
        <v>119.98484999999999</v>
      </c>
      <c r="R112" s="23">
        <f t="shared" si="68"/>
        <v>13.712554285714285</v>
      </c>
      <c r="S112" s="23">
        <f t="shared" si="69"/>
        <v>799.89900000000034</v>
      </c>
      <c r="T112" s="23">
        <f t="shared" si="70"/>
        <v>91.417028571428617</v>
      </c>
      <c r="U112" s="23">
        <f t="shared" si="71"/>
        <v>799.899</v>
      </c>
      <c r="V112" s="23">
        <f t="shared" si="72"/>
        <v>91.417028571428574</v>
      </c>
      <c r="W112" s="13" t="s">
        <v>37</v>
      </c>
      <c r="X112" s="14" t="s">
        <v>30</v>
      </c>
      <c r="Y112" s="71"/>
    </row>
    <row r="113" spans="1:25" s="15" customFormat="1" ht="30" customHeight="1" x14ac:dyDescent="0.25">
      <c r="A113" s="20" t="s">
        <v>126</v>
      </c>
      <c r="B113" s="20" t="s">
        <v>186</v>
      </c>
      <c r="C113" s="20" t="s">
        <v>187</v>
      </c>
      <c r="D113" s="20" t="s">
        <v>237</v>
      </c>
      <c r="E113" s="16" t="s">
        <v>189</v>
      </c>
      <c r="F113" s="9"/>
      <c r="G113" s="20" t="s">
        <v>238</v>
      </c>
      <c r="H113" s="10">
        <v>64</v>
      </c>
      <c r="I113" s="10">
        <v>385</v>
      </c>
      <c r="J113" s="10">
        <v>4</v>
      </c>
      <c r="K113" s="11">
        <v>40263</v>
      </c>
      <c r="L113" s="11" t="s">
        <v>28</v>
      </c>
      <c r="M113" s="23">
        <v>7998.99</v>
      </c>
      <c r="N113" s="23">
        <f t="shared" si="64"/>
        <v>914.17028571428568</v>
      </c>
      <c r="O113" s="23">
        <f t="shared" si="65"/>
        <v>7199.0909999999994</v>
      </c>
      <c r="P113" s="23">
        <f t="shared" si="66"/>
        <v>822.75325714285702</v>
      </c>
      <c r="Q113" s="23">
        <f t="shared" si="67"/>
        <v>119.98484999999999</v>
      </c>
      <c r="R113" s="23">
        <f t="shared" si="68"/>
        <v>13.712554285714285</v>
      </c>
      <c r="S113" s="23">
        <f t="shared" si="69"/>
        <v>799.89900000000034</v>
      </c>
      <c r="T113" s="23">
        <f t="shared" si="70"/>
        <v>91.417028571428617</v>
      </c>
      <c r="U113" s="23">
        <f t="shared" si="71"/>
        <v>799.899</v>
      </c>
      <c r="V113" s="23">
        <f t="shared" si="72"/>
        <v>91.417028571428574</v>
      </c>
      <c r="W113" s="13" t="s">
        <v>37</v>
      </c>
      <c r="X113" s="14" t="s">
        <v>30</v>
      </c>
      <c r="Y113" s="71"/>
    </row>
    <row r="114" spans="1:25" s="15" customFormat="1" ht="30" customHeight="1" x14ac:dyDescent="0.25">
      <c r="A114" s="20" t="s">
        <v>126</v>
      </c>
      <c r="B114" s="20" t="s">
        <v>186</v>
      </c>
      <c r="C114" s="20" t="s">
        <v>187</v>
      </c>
      <c r="D114" s="20" t="s">
        <v>239</v>
      </c>
      <c r="E114" s="16" t="s">
        <v>189</v>
      </c>
      <c r="F114" s="9"/>
      <c r="G114" s="20" t="s">
        <v>240</v>
      </c>
      <c r="H114" s="10">
        <v>64</v>
      </c>
      <c r="I114" s="10">
        <v>386</v>
      </c>
      <c r="J114" s="10">
        <v>4</v>
      </c>
      <c r="K114" s="11">
        <v>40263</v>
      </c>
      <c r="L114" s="11" t="s">
        <v>28</v>
      </c>
      <c r="M114" s="23">
        <v>7998.99</v>
      </c>
      <c r="N114" s="23">
        <f t="shared" si="64"/>
        <v>914.17028571428568</v>
      </c>
      <c r="O114" s="23">
        <f t="shared" si="65"/>
        <v>7199.0909999999994</v>
      </c>
      <c r="P114" s="23">
        <f t="shared" si="66"/>
        <v>822.75325714285702</v>
      </c>
      <c r="Q114" s="23">
        <f t="shared" si="67"/>
        <v>119.98484999999999</v>
      </c>
      <c r="R114" s="23">
        <f t="shared" si="68"/>
        <v>13.712554285714285</v>
      </c>
      <c r="S114" s="23">
        <f t="shared" si="69"/>
        <v>799.89900000000034</v>
      </c>
      <c r="T114" s="23">
        <f t="shared" si="70"/>
        <v>91.417028571428617</v>
      </c>
      <c r="U114" s="23">
        <f t="shared" si="71"/>
        <v>799.899</v>
      </c>
      <c r="V114" s="23">
        <f t="shared" si="72"/>
        <v>91.417028571428574</v>
      </c>
      <c r="W114" s="13" t="s">
        <v>37</v>
      </c>
      <c r="X114" s="14" t="s">
        <v>30</v>
      </c>
      <c r="Y114" s="71"/>
    </row>
    <row r="115" spans="1:25" s="15" customFormat="1" ht="30" customHeight="1" x14ac:dyDescent="0.25">
      <c r="A115" s="20" t="s">
        <v>126</v>
      </c>
      <c r="B115" s="20" t="s">
        <v>186</v>
      </c>
      <c r="C115" s="20" t="s">
        <v>187</v>
      </c>
      <c r="D115" s="20" t="s">
        <v>241</v>
      </c>
      <c r="E115" s="16" t="s">
        <v>189</v>
      </c>
      <c r="F115" s="9"/>
      <c r="G115" s="20" t="s">
        <v>242</v>
      </c>
      <c r="H115" s="10">
        <v>64</v>
      </c>
      <c r="I115" s="10">
        <v>387</v>
      </c>
      <c r="J115" s="10">
        <v>4</v>
      </c>
      <c r="K115" s="11">
        <v>40263</v>
      </c>
      <c r="L115" s="11" t="s">
        <v>28</v>
      </c>
      <c r="M115" s="23">
        <v>7998.99</v>
      </c>
      <c r="N115" s="23">
        <f t="shared" si="64"/>
        <v>914.17028571428568</v>
      </c>
      <c r="O115" s="23">
        <f t="shared" si="65"/>
        <v>7199.0909999999994</v>
      </c>
      <c r="P115" s="23">
        <f t="shared" si="66"/>
        <v>822.75325714285702</v>
      </c>
      <c r="Q115" s="23">
        <f t="shared" si="67"/>
        <v>119.98484999999999</v>
      </c>
      <c r="R115" s="23">
        <f t="shared" si="68"/>
        <v>13.712554285714285</v>
      </c>
      <c r="S115" s="23">
        <f t="shared" si="69"/>
        <v>799.89900000000034</v>
      </c>
      <c r="T115" s="23">
        <f t="shared" si="70"/>
        <v>91.417028571428617</v>
      </c>
      <c r="U115" s="23">
        <f t="shared" si="71"/>
        <v>799.899</v>
      </c>
      <c r="V115" s="23">
        <f t="shared" si="72"/>
        <v>91.417028571428574</v>
      </c>
      <c r="W115" s="13" t="s">
        <v>37</v>
      </c>
      <c r="X115" s="14" t="s">
        <v>30</v>
      </c>
      <c r="Y115" s="71"/>
    </row>
    <row r="116" spans="1:25" s="15" customFormat="1" ht="30" customHeight="1" x14ac:dyDescent="0.25">
      <c r="A116" s="20" t="s">
        <v>126</v>
      </c>
      <c r="B116" s="20" t="s">
        <v>186</v>
      </c>
      <c r="C116" s="20" t="s">
        <v>187</v>
      </c>
      <c r="D116" s="20" t="s">
        <v>243</v>
      </c>
      <c r="E116" s="16" t="s">
        <v>189</v>
      </c>
      <c r="F116" s="9"/>
      <c r="G116" s="20" t="s">
        <v>244</v>
      </c>
      <c r="H116" s="10">
        <v>64</v>
      </c>
      <c r="I116" s="10">
        <v>388</v>
      </c>
      <c r="J116" s="10">
        <v>4</v>
      </c>
      <c r="K116" s="11">
        <v>40263</v>
      </c>
      <c r="L116" s="11" t="s">
        <v>28</v>
      </c>
      <c r="M116" s="23">
        <v>7998.99</v>
      </c>
      <c r="N116" s="23">
        <f t="shared" si="64"/>
        <v>914.17028571428568</v>
      </c>
      <c r="O116" s="23">
        <f t="shared" si="65"/>
        <v>7199.0909999999994</v>
      </c>
      <c r="P116" s="23">
        <f t="shared" si="66"/>
        <v>822.75325714285702</v>
      </c>
      <c r="Q116" s="23">
        <f t="shared" si="67"/>
        <v>119.98484999999999</v>
      </c>
      <c r="R116" s="23">
        <f t="shared" si="68"/>
        <v>13.712554285714285</v>
      </c>
      <c r="S116" s="23">
        <f t="shared" si="69"/>
        <v>799.89900000000034</v>
      </c>
      <c r="T116" s="23">
        <f t="shared" si="70"/>
        <v>91.417028571428617</v>
      </c>
      <c r="U116" s="23">
        <f t="shared" si="71"/>
        <v>799.899</v>
      </c>
      <c r="V116" s="23">
        <f t="shared" si="72"/>
        <v>91.417028571428574</v>
      </c>
      <c r="W116" s="13" t="s">
        <v>37</v>
      </c>
      <c r="X116" s="14" t="s">
        <v>30</v>
      </c>
      <c r="Y116" s="71"/>
    </row>
    <row r="117" spans="1:25" s="15" customFormat="1" ht="30" customHeight="1" x14ac:dyDescent="0.25">
      <c r="A117" s="20" t="s">
        <v>126</v>
      </c>
      <c r="B117" s="20" t="s">
        <v>186</v>
      </c>
      <c r="C117" s="20" t="s">
        <v>187</v>
      </c>
      <c r="D117" s="20" t="s">
        <v>245</v>
      </c>
      <c r="E117" s="16" t="s">
        <v>189</v>
      </c>
      <c r="F117" s="9"/>
      <c r="G117" s="20" t="s">
        <v>246</v>
      </c>
      <c r="H117" s="10">
        <v>64</v>
      </c>
      <c r="I117" s="10">
        <v>389</v>
      </c>
      <c r="J117" s="10">
        <v>4</v>
      </c>
      <c r="K117" s="11">
        <v>40263</v>
      </c>
      <c r="L117" s="11" t="s">
        <v>28</v>
      </c>
      <c r="M117" s="23">
        <v>7998.99</v>
      </c>
      <c r="N117" s="23">
        <f t="shared" si="64"/>
        <v>914.17028571428568</v>
      </c>
      <c r="O117" s="23">
        <f t="shared" si="65"/>
        <v>7199.0909999999994</v>
      </c>
      <c r="P117" s="23">
        <f t="shared" si="66"/>
        <v>822.75325714285702</v>
      </c>
      <c r="Q117" s="23">
        <f t="shared" si="67"/>
        <v>119.98484999999999</v>
      </c>
      <c r="R117" s="23">
        <f t="shared" si="68"/>
        <v>13.712554285714285</v>
      </c>
      <c r="S117" s="23">
        <f t="shared" si="69"/>
        <v>799.89900000000034</v>
      </c>
      <c r="T117" s="23">
        <f t="shared" si="70"/>
        <v>91.417028571428617</v>
      </c>
      <c r="U117" s="23">
        <f t="shared" si="71"/>
        <v>799.899</v>
      </c>
      <c r="V117" s="23">
        <f t="shared" si="72"/>
        <v>91.417028571428574</v>
      </c>
      <c r="W117" s="13" t="s">
        <v>37</v>
      </c>
      <c r="X117" s="14" t="s">
        <v>30</v>
      </c>
      <c r="Y117" s="71"/>
    </row>
    <row r="118" spans="1:25" s="15" customFormat="1" ht="30" customHeight="1" x14ac:dyDescent="0.25">
      <c r="A118" s="20" t="s">
        <v>126</v>
      </c>
      <c r="B118" s="20" t="s">
        <v>186</v>
      </c>
      <c r="C118" s="20" t="s">
        <v>187</v>
      </c>
      <c r="D118" s="20" t="s">
        <v>247</v>
      </c>
      <c r="E118" s="16" t="s">
        <v>189</v>
      </c>
      <c r="F118" s="9"/>
      <c r="G118" s="20" t="s">
        <v>248</v>
      </c>
      <c r="H118" s="10">
        <v>64</v>
      </c>
      <c r="I118" s="10">
        <v>390</v>
      </c>
      <c r="J118" s="10">
        <v>4</v>
      </c>
      <c r="K118" s="11">
        <v>40263</v>
      </c>
      <c r="L118" s="11" t="s">
        <v>28</v>
      </c>
      <c r="M118" s="23">
        <v>7998.99</v>
      </c>
      <c r="N118" s="23">
        <f t="shared" si="64"/>
        <v>914.17028571428568</v>
      </c>
      <c r="O118" s="23">
        <f t="shared" si="65"/>
        <v>7199.0909999999994</v>
      </c>
      <c r="P118" s="23">
        <f t="shared" si="66"/>
        <v>822.75325714285702</v>
      </c>
      <c r="Q118" s="23">
        <f t="shared" si="67"/>
        <v>119.98484999999999</v>
      </c>
      <c r="R118" s="23">
        <f t="shared" si="68"/>
        <v>13.712554285714285</v>
      </c>
      <c r="S118" s="23">
        <f t="shared" si="69"/>
        <v>799.89900000000034</v>
      </c>
      <c r="T118" s="23">
        <f t="shared" si="70"/>
        <v>91.417028571428617</v>
      </c>
      <c r="U118" s="23">
        <f t="shared" si="71"/>
        <v>799.899</v>
      </c>
      <c r="V118" s="23">
        <f t="shared" si="72"/>
        <v>91.417028571428574</v>
      </c>
      <c r="W118" s="13" t="s">
        <v>37</v>
      </c>
      <c r="X118" s="14" t="s">
        <v>30</v>
      </c>
      <c r="Y118" s="71"/>
    </row>
    <row r="119" spans="1:25" s="15" customFormat="1" ht="30" customHeight="1" x14ac:dyDescent="0.25">
      <c r="A119" s="20" t="s">
        <v>126</v>
      </c>
      <c r="B119" s="20" t="s">
        <v>186</v>
      </c>
      <c r="C119" s="20" t="s">
        <v>187</v>
      </c>
      <c r="D119" s="20" t="s">
        <v>249</v>
      </c>
      <c r="E119" s="16" t="s">
        <v>189</v>
      </c>
      <c r="F119" s="9"/>
      <c r="G119" s="20" t="s">
        <v>250</v>
      </c>
      <c r="H119" s="10">
        <v>64</v>
      </c>
      <c r="I119" s="10">
        <v>391</v>
      </c>
      <c r="J119" s="10">
        <v>4</v>
      </c>
      <c r="K119" s="11">
        <v>40263</v>
      </c>
      <c r="L119" s="11" t="s">
        <v>28</v>
      </c>
      <c r="M119" s="23">
        <v>7998.99</v>
      </c>
      <c r="N119" s="23">
        <f t="shared" si="64"/>
        <v>914.17028571428568</v>
      </c>
      <c r="O119" s="23">
        <f t="shared" si="65"/>
        <v>7199.0909999999994</v>
      </c>
      <c r="P119" s="23">
        <f t="shared" si="66"/>
        <v>822.75325714285702</v>
      </c>
      <c r="Q119" s="23">
        <f t="shared" si="67"/>
        <v>119.98484999999999</v>
      </c>
      <c r="R119" s="23">
        <f t="shared" si="68"/>
        <v>13.712554285714285</v>
      </c>
      <c r="S119" s="23">
        <f t="shared" si="69"/>
        <v>799.89900000000034</v>
      </c>
      <c r="T119" s="23">
        <f t="shared" si="70"/>
        <v>91.417028571428617</v>
      </c>
      <c r="U119" s="23">
        <f t="shared" si="71"/>
        <v>799.899</v>
      </c>
      <c r="V119" s="23">
        <f t="shared" si="72"/>
        <v>91.417028571428574</v>
      </c>
      <c r="W119" s="13" t="s">
        <v>37</v>
      </c>
      <c r="X119" s="14" t="s">
        <v>30</v>
      </c>
      <c r="Y119" s="71"/>
    </row>
    <row r="120" spans="1:25" s="15" customFormat="1" ht="30" customHeight="1" x14ac:dyDescent="0.25">
      <c r="A120" s="20" t="s">
        <v>126</v>
      </c>
      <c r="B120" s="20" t="s">
        <v>186</v>
      </c>
      <c r="C120" s="20" t="s">
        <v>187</v>
      </c>
      <c r="D120" s="20" t="s">
        <v>251</v>
      </c>
      <c r="E120" s="16" t="s">
        <v>189</v>
      </c>
      <c r="F120" s="9"/>
      <c r="G120" s="20" t="s">
        <v>252</v>
      </c>
      <c r="H120" s="10">
        <v>64</v>
      </c>
      <c r="I120" s="10">
        <v>392</v>
      </c>
      <c r="J120" s="10">
        <v>4</v>
      </c>
      <c r="K120" s="11">
        <v>40263</v>
      </c>
      <c r="L120" s="11" t="s">
        <v>28</v>
      </c>
      <c r="M120" s="23">
        <v>7998.99</v>
      </c>
      <c r="N120" s="23">
        <f t="shared" si="64"/>
        <v>914.17028571428568</v>
      </c>
      <c r="O120" s="23">
        <f t="shared" si="65"/>
        <v>7199.0909999999994</v>
      </c>
      <c r="P120" s="23">
        <f t="shared" si="66"/>
        <v>822.75325714285702</v>
      </c>
      <c r="Q120" s="23">
        <f t="shared" si="67"/>
        <v>119.98484999999999</v>
      </c>
      <c r="R120" s="23">
        <f t="shared" si="68"/>
        <v>13.712554285714285</v>
      </c>
      <c r="S120" s="23">
        <f t="shared" si="69"/>
        <v>799.89900000000034</v>
      </c>
      <c r="T120" s="23">
        <f t="shared" si="70"/>
        <v>91.417028571428617</v>
      </c>
      <c r="U120" s="23">
        <f t="shared" si="71"/>
        <v>799.899</v>
      </c>
      <c r="V120" s="23">
        <f t="shared" si="72"/>
        <v>91.417028571428574</v>
      </c>
      <c r="W120" s="13" t="s">
        <v>37</v>
      </c>
      <c r="X120" s="14" t="s">
        <v>30</v>
      </c>
      <c r="Y120" s="71"/>
    </row>
    <row r="121" spans="1:25" s="15" customFormat="1" ht="30" customHeight="1" x14ac:dyDescent="0.25">
      <c r="A121" s="20" t="s">
        <v>126</v>
      </c>
      <c r="B121" s="20" t="s">
        <v>186</v>
      </c>
      <c r="C121" s="20" t="s">
        <v>187</v>
      </c>
      <c r="D121" s="20" t="s">
        <v>253</v>
      </c>
      <c r="E121" s="16" t="s">
        <v>189</v>
      </c>
      <c r="F121" s="9"/>
      <c r="G121" s="20" t="s">
        <v>254</v>
      </c>
      <c r="H121" s="10">
        <v>64</v>
      </c>
      <c r="I121" s="10">
        <v>393</v>
      </c>
      <c r="J121" s="10">
        <v>4</v>
      </c>
      <c r="K121" s="11">
        <v>40263</v>
      </c>
      <c r="L121" s="11" t="s">
        <v>28</v>
      </c>
      <c r="M121" s="23">
        <v>7998.99</v>
      </c>
      <c r="N121" s="23">
        <f t="shared" si="64"/>
        <v>914.17028571428568</v>
      </c>
      <c r="O121" s="23">
        <f t="shared" si="65"/>
        <v>7199.0909999999994</v>
      </c>
      <c r="P121" s="23">
        <f t="shared" si="66"/>
        <v>822.75325714285702</v>
      </c>
      <c r="Q121" s="23">
        <f t="shared" si="67"/>
        <v>119.98484999999999</v>
      </c>
      <c r="R121" s="23">
        <f t="shared" si="68"/>
        <v>13.712554285714285</v>
      </c>
      <c r="S121" s="23">
        <f t="shared" si="69"/>
        <v>799.89900000000034</v>
      </c>
      <c r="T121" s="23">
        <f t="shared" si="70"/>
        <v>91.417028571428617</v>
      </c>
      <c r="U121" s="23">
        <f t="shared" si="71"/>
        <v>799.899</v>
      </c>
      <c r="V121" s="23">
        <f t="shared" si="72"/>
        <v>91.417028571428574</v>
      </c>
      <c r="W121" s="13" t="s">
        <v>37</v>
      </c>
      <c r="X121" s="14" t="s">
        <v>30</v>
      </c>
      <c r="Y121" s="71"/>
    </row>
    <row r="122" spans="1:25" s="15" customFormat="1" ht="30" customHeight="1" x14ac:dyDescent="0.25">
      <c r="A122" s="20" t="s">
        <v>126</v>
      </c>
      <c r="B122" s="20" t="s">
        <v>186</v>
      </c>
      <c r="C122" s="20" t="s">
        <v>187</v>
      </c>
      <c r="D122" s="20" t="s">
        <v>255</v>
      </c>
      <c r="E122" s="16" t="s">
        <v>189</v>
      </c>
      <c r="F122" s="9"/>
      <c r="G122" s="20" t="s">
        <v>256</v>
      </c>
      <c r="H122" s="10">
        <v>64</v>
      </c>
      <c r="I122" s="10">
        <v>394</v>
      </c>
      <c r="J122" s="10">
        <v>4</v>
      </c>
      <c r="K122" s="11">
        <v>40263</v>
      </c>
      <c r="L122" s="11" t="s">
        <v>28</v>
      </c>
      <c r="M122" s="23">
        <v>7998.99</v>
      </c>
      <c r="N122" s="23">
        <f t="shared" si="64"/>
        <v>914.17028571428568</v>
      </c>
      <c r="O122" s="23">
        <f t="shared" si="65"/>
        <v>7199.0909999999994</v>
      </c>
      <c r="P122" s="23">
        <f t="shared" si="66"/>
        <v>822.75325714285702</v>
      </c>
      <c r="Q122" s="23">
        <f t="shared" si="67"/>
        <v>119.98484999999999</v>
      </c>
      <c r="R122" s="23">
        <f t="shared" si="68"/>
        <v>13.712554285714285</v>
      </c>
      <c r="S122" s="23">
        <f t="shared" si="69"/>
        <v>799.89900000000034</v>
      </c>
      <c r="T122" s="23">
        <f t="shared" si="70"/>
        <v>91.417028571428617</v>
      </c>
      <c r="U122" s="23">
        <f t="shared" si="71"/>
        <v>799.899</v>
      </c>
      <c r="V122" s="23">
        <f t="shared" si="72"/>
        <v>91.417028571428574</v>
      </c>
      <c r="W122" s="13" t="s">
        <v>37</v>
      </c>
      <c r="X122" s="14" t="s">
        <v>30</v>
      </c>
      <c r="Y122" s="71"/>
    </row>
    <row r="123" spans="1:25" s="15" customFormat="1" ht="30" customHeight="1" x14ac:dyDescent="0.25">
      <c r="A123" s="20" t="s">
        <v>126</v>
      </c>
      <c r="B123" s="20" t="s">
        <v>186</v>
      </c>
      <c r="C123" s="20" t="s">
        <v>187</v>
      </c>
      <c r="D123" s="20" t="s">
        <v>257</v>
      </c>
      <c r="E123" s="16" t="s">
        <v>189</v>
      </c>
      <c r="F123" s="9"/>
      <c r="G123" s="20" t="s">
        <v>258</v>
      </c>
      <c r="H123" s="10">
        <v>64</v>
      </c>
      <c r="I123" s="10">
        <v>395</v>
      </c>
      <c r="J123" s="10">
        <v>4</v>
      </c>
      <c r="K123" s="11">
        <v>40263</v>
      </c>
      <c r="L123" s="11" t="s">
        <v>28</v>
      </c>
      <c r="M123" s="23">
        <v>7998.99</v>
      </c>
      <c r="N123" s="23">
        <f t="shared" si="64"/>
        <v>914.17028571428568</v>
      </c>
      <c r="O123" s="23">
        <f t="shared" si="65"/>
        <v>7199.0909999999994</v>
      </c>
      <c r="P123" s="23">
        <f t="shared" si="66"/>
        <v>822.75325714285702</v>
      </c>
      <c r="Q123" s="23">
        <f t="shared" si="67"/>
        <v>119.98484999999999</v>
      </c>
      <c r="R123" s="23">
        <f t="shared" si="68"/>
        <v>13.712554285714285</v>
      </c>
      <c r="S123" s="23">
        <f t="shared" si="69"/>
        <v>799.89900000000034</v>
      </c>
      <c r="T123" s="23">
        <f t="shared" si="70"/>
        <v>91.417028571428617</v>
      </c>
      <c r="U123" s="23">
        <f t="shared" si="71"/>
        <v>799.899</v>
      </c>
      <c r="V123" s="23">
        <f t="shared" si="72"/>
        <v>91.417028571428574</v>
      </c>
      <c r="W123" s="13" t="s">
        <v>37</v>
      </c>
      <c r="X123" s="14" t="s">
        <v>30</v>
      </c>
      <c r="Y123" s="71"/>
    </row>
    <row r="124" spans="1:25" s="15" customFormat="1" ht="30" customHeight="1" x14ac:dyDescent="0.25">
      <c r="A124" s="20" t="s">
        <v>126</v>
      </c>
      <c r="B124" s="20" t="s">
        <v>186</v>
      </c>
      <c r="C124" s="20" t="s">
        <v>187</v>
      </c>
      <c r="D124" s="20" t="s">
        <v>259</v>
      </c>
      <c r="E124" s="16" t="s">
        <v>189</v>
      </c>
      <c r="F124" s="9"/>
      <c r="G124" s="20" t="s">
        <v>260</v>
      </c>
      <c r="H124" s="10">
        <v>64</v>
      </c>
      <c r="I124" s="10">
        <v>396</v>
      </c>
      <c r="J124" s="10">
        <v>4</v>
      </c>
      <c r="K124" s="11">
        <v>40263</v>
      </c>
      <c r="L124" s="11" t="s">
        <v>28</v>
      </c>
      <c r="M124" s="23">
        <v>7998.99</v>
      </c>
      <c r="N124" s="23">
        <f t="shared" si="64"/>
        <v>914.17028571428568</v>
      </c>
      <c r="O124" s="23">
        <f t="shared" si="65"/>
        <v>7199.0909999999994</v>
      </c>
      <c r="P124" s="23">
        <f t="shared" si="66"/>
        <v>822.75325714285702</v>
      </c>
      <c r="Q124" s="23">
        <f t="shared" si="67"/>
        <v>119.98484999999999</v>
      </c>
      <c r="R124" s="23">
        <f t="shared" si="68"/>
        <v>13.712554285714285</v>
      </c>
      <c r="S124" s="23">
        <f t="shared" si="69"/>
        <v>799.89900000000034</v>
      </c>
      <c r="T124" s="23">
        <f t="shared" si="70"/>
        <v>91.417028571428617</v>
      </c>
      <c r="U124" s="23">
        <f t="shared" si="71"/>
        <v>799.899</v>
      </c>
      <c r="V124" s="23">
        <f t="shared" si="72"/>
        <v>91.417028571428574</v>
      </c>
      <c r="W124" s="13" t="s">
        <v>37</v>
      </c>
      <c r="X124" s="14" t="s">
        <v>30</v>
      </c>
      <c r="Y124" s="71"/>
    </row>
    <row r="125" spans="1:25" s="15" customFormat="1" ht="30" customHeight="1" x14ac:dyDescent="0.25">
      <c r="A125" s="20" t="s">
        <v>126</v>
      </c>
      <c r="B125" s="20" t="s">
        <v>186</v>
      </c>
      <c r="C125" s="20" t="s">
        <v>187</v>
      </c>
      <c r="D125" s="20" t="s">
        <v>261</v>
      </c>
      <c r="E125" s="16" t="s">
        <v>189</v>
      </c>
      <c r="F125" s="9"/>
      <c r="G125" s="20" t="s">
        <v>262</v>
      </c>
      <c r="H125" s="10">
        <v>64</v>
      </c>
      <c r="I125" s="10">
        <v>397</v>
      </c>
      <c r="J125" s="10">
        <v>4</v>
      </c>
      <c r="K125" s="11">
        <v>40263</v>
      </c>
      <c r="L125" s="11" t="s">
        <v>28</v>
      </c>
      <c r="M125" s="23">
        <v>7998.99</v>
      </c>
      <c r="N125" s="23">
        <f t="shared" si="64"/>
        <v>914.17028571428568</v>
      </c>
      <c r="O125" s="23">
        <f t="shared" si="65"/>
        <v>7199.0909999999994</v>
      </c>
      <c r="P125" s="23">
        <f t="shared" si="66"/>
        <v>822.75325714285702</v>
      </c>
      <c r="Q125" s="23">
        <f t="shared" si="67"/>
        <v>119.98484999999999</v>
      </c>
      <c r="R125" s="23">
        <f t="shared" si="68"/>
        <v>13.712554285714285</v>
      </c>
      <c r="S125" s="23">
        <f t="shared" si="69"/>
        <v>799.89900000000034</v>
      </c>
      <c r="T125" s="23">
        <f t="shared" si="70"/>
        <v>91.417028571428617</v>
      </c>
      <c r="U125" s="23">
        <f t="shared" si="71"/>
        <v>799.899</v>
      </c>
      <c r="V125" s="23">
        <f t="shared" si="72"/>
        <v>91.417028571428574</v>
      </c>
      <c r="W125" s="13" t="s">
        <v>37</v>
      </c>
      <c r="X125" s="14" t="s">
        <v>30</v>
      </c>
      <c r="Y125" s="71"/>
    </row>
    <row r="126" spans="1:25" s="15" customFormat="1" ht="30" customHeight="1" x14ac:dyDescent="0.25">
      <c r="A126" s="20" t="s">
        <v>126</v>
      </c>
      <c r="B126" s="20" t="s">
        <v>186</v>
      </c>
      <c r="C126" s="20" t="s">
        <v>187</v>
      </c>
      <c r="D126" s="20" t="s">
        <v>263</v>
      </c>
      <c r="E126" s="16" t="s">
        <v>189</v>
      </c>
      <c r="F126" s="9"/>
      <c r="G126" s="20" t="s">
        <v>264</v>
      </c>
      <c r="H126" s="10">
        <v>64</v>
      </c>
      <c r="I126" s="10">
        <v>398</v>
      </c>
      <c r="J126" s="10">
        <v>4</v>
      </c>
      <c r="K126" s="11">
        <v>40263</v>
      </c>
      <c r="L126" s="11" t="s">
        <v>28</v>
      </c>
      <c r="M126" s="23">
        <v>7998.99</v>
      </c>
      <c r="N126" s="23">
        <f t="shared" si="64"/>
        <v>914.17028571428568</v>
      </c>
      <c r="O126" s="23">
        <f t="shared" si="65"/>
        <v>7199.0909999999994</v>
      </c>
      <c r="P126" s="23">
        <f t="shared" si="66"/>
        <v>822.75325714285702</v>
      </c>
      <c r="Q126" s="23">
        <f t="shared" si="67"/>
        <v>119.98484999999999</v>
      </c>
      <c r="R126" s="23">
        <f t="shared" si="68"/>
        <v>13.712554285714285</v>
      </c>
      <c r="S126" s="23">
        <f t="shared" si="69"/>
        <v>799.89900000000034</v>
      </c>
      <c r="T126" s="23">
        <f t="shared" si="70"/>
        <v>91.417028571428617</v>
      </c>
      <c r="U126" s="23">
        <f t="shared" si="71"/>
        <v>799.899</v>
      </c>
      <c r="V126" s="23">
        <f t="shared" si="72"/>
        <v>91.417028571428574</v>
      </c>
      <c r="W126" s="13" t="s">
        <v>37</v>
      </c>
      <c r="X126" s="14" t="s">
        <v>30</v>
      </c>
      <c r="Y126" s="71"/>
    </row>
    <row r="127" spans="1:25" s="15" customFormat="1" ht="30" customHeight="1" x14ac:dyDescent="0.25">
      <c r="A127" s="20" t="s">
        <v>126</v>
      </c>
      <c r="B127" s="20" t="s">
        <v>186</v>
      </c>
      <c r="C127" s="20" t="s">
        <v>187</v>
      </c>
      <c r="D127" s="20" t="s">
        <v>265</v>
      </c>
      <c r="E127" s="16" t="s">
        <v>189</v>
      </c>
      <c r="F127" s="9"/>
      <c r="G127" s="20" t="s">
        <v>266</v>
      </c>
      <c r="H127" s="10">
        <v>64</v>
      </c>
      <c r="I127" s="10">
        <v>399</v>
      </c>
      <c r="J127" s="10">
        <v>4</v>
      </c>
      <c r="K127" s="11">
        <v>40263</v>
      </c>
      <c r="L127" s="11" t="s">
        <v>28</v>
      </c>
      <c r="M127" s="23">
        <v>7998.99</v>
      </c>
      <c r="N127" s="23">
        <f t="shared" si="64"/>
        <v>914.17028571428568</v>
      </c>
      <c r="O127" s="23">
        <f t="shared" si="65"/>
        <v>7199.0909999999994</v>
      </c>
      <c r="P127" s="23">
        <f t="shared" si="66"/>
        <v>822.75325714285702</v>
      </c>
      <c r="Q127" s="23">
        <f t="shared" si="67"/>
        <v>119.98484999999999</v>
      </c>
      <c r="R127" s="23">
        <f t="shared" si="68"/>
        <v>13.712554285714285</v>
      </c>
      <c r="S127" s="23">
        <f t="shared" si="69"/>
        <v>799.89900000000034</v>
      </c>
      <c r="T127" s="23">
        <f t="shared" si="70"/>
        <v>91.417028571428617</v>
      </c>
      <c r="U127" s="23">
        <f t="shared" si="71"/>
        <v>799.899</v>
      </c>
      <c r="V127" s="23">
        <f t="shared" si="72"/>
        <v>91.417028571428574</v>
      </c>
      <c r="W127" s="13" t="s">
        <v>37</v>
      </c>
      <c r="X127" s="14" t="s">
        <v>30</v>
      </c>
      <c r="Y127" s="71"/>
    </row>
    <row r="128" spans="1:25" s="15" customFormat="1" ht="30" customHeight="1" x14ac:dyDescent="0.25">
      <c r="A128" s="20" t="s">
        <v>126</v>
      </c>
      <c r="B128" s="20" t="s">
        <v>186</v>
      </c>
      <c r="C128" s="20" t="s">
        <v>187</v>
      </c>
      <c r="D128" s="20" t="s">
        <v>267</v>
      </c>
      <c r="E128" s="16" t="s">
        <v>189</v>
      </c>
      <c r="F128" s="9"/>
      <c r="G128" s="20" t="s">
        <v>268</v>
      </c>
      <c r="H128" s="10">
        <v>64</v>
      </c>
      <c r="I128" s="10">
        <v>400</v>
      </c>
      <c r="J128" s="10">
        <v>4</v>
      </c>
      <c r="K128" s="11">
        <v>40263</v>
      </c>
      <c r="L128" s="11" t="s">
        <v>28</v>
      </c>
      <c r="M128" s="23">
        <v>7998.99</v>
      </c>
      <c r="N128" s="23">
        <f t="shared" si="64"/>
        <v>914.17028571428568</v>
      </c>
      <c r="O128" s="23">
        <f t="shared" si="65"/>
        <v>7199.0909999999994</v>
      </c>
      <c r="P128" s="23">
        <f t="shared" si="66"/>
        <v>822.75325714285702</v>
      </c>
      <c r="Q128" s="23">
        <f t="shared" si="67"/>
        <v>119.98484999999999</v>
      </c>
      <c r="R128" s="23">
        <f t="shared" si="68"/>
        <v>13.712554285714285</v>
      </c>
      <c r="S128" s="23">
        <f t="shared" si="69"/>
        <v>799.89900000000034</v>
      </c>
      <c r="T128" s="23">
        <f t="shared" si="70"/>
        <v>91.417028571428617</v>
      </c>
      <c r="U128" s="23">
        <f t="shared" si="71"/>
        <v>799.899</v>
      </c>
      <c r="V128" s="23">
        <f t="shared" si="72"/>
        <v>91.417028571428574</v>
      </c>
      <c r="W128" s="13" t="s">
        <v>37</v>
      </c>
      <c r="X128" s="14" t="s">
        <v>30</v>
      </c>
      <c r="Y128" s="71"/>
    </row>
    <row r="129" spans="1:25" s="15" customFormat="1" ht="30" customHeight="1" x14ac:dyDescent="0.25">
      <c r="A129" s="20" t="s">
        <v>126</v>
      </c>
      <c r="B129" s="20" t="s">
        <v>186</v>
      </c>
      <c r="C129" s="20" t="s">
        <v>187</v>
      </c>
      <c r="D129" s="20" t="s">
        <v>269</v>
      </c>
      <c r="E129" s="16" t="s">
        <v>189</v>
      </c>
      <c r="F129" s="9"/>
      <c r="G129" s="20" t="s">
        <v>270</v>
      </c>
      <c r="H129" s="10">
        <v>64</v>
      </c>
      <c r="I129" s="10">
        <v>401</v>
      </c>
      <c r="J129" s="10">
        <v>4</v>
      </c>
      <c r="K129" s="11">
        <v>40263</v>
      </c>
      <c r="L129" s="11" t="s">
        <v>28</v>
      </c>
      <c r="M129" s="23">
        <v>7998.99</v>
      </c>
      <c r="N129" s="23">
        <f t="shared" si="64"/>
        <v>914.17028571428568</v>
      </c>
      <c r="O129" s="23">
        <f t="shared" si="65"/>
        <v>7199.0909999999994</v>
      </c>
      <c r="P129" s="23">
        <f t="shared" si="66"/>
        <v>822.75325714285702</v>
      </c>
      <c r="Q129" s="23">
        <f t="shared" si="67"/>
        <v>119.98484999999999</v>
      </c>
      <c r="R129" s="23">
        <f t="shared" si="68"/>
        <v>13.712554285714285</v>
      </c>
      <c r="S129" s="23">
        <f t="shared" si="69"/>
        <v>799.89900000000034</v>
      </c>
      <c r="T129" s="23">
        <f t="shared" si="70"/>
        <v>91.417028571428617</v>
      </c>
      <c r="U129" s="23">
        <f t="shared" si="71"/>
        <v>799.899</v>
      </c>
      <c r="V129" s="23">
        <f t="shared" si="72"/>
        <v>91.417028571428574</v>
      </c>
      <c r="W129" s="13" t="s">
        <v>37</v>
      </c>
      <c r="X129" s="14" t="s">
        <v>30</v>
      </c>
      <c r="Y129" s="71"/>
    </row>
    <row r="130" spans="1:25" s="15" customFormat="1" ht="30" customHeight="1" x14ac:dyDescent="0.25">
      <c r="A130" s="20" t="s">
        <v>126</v>
      </c>
      <c r="B130" s="20" t="s">
        <v>186</v>
      </c>
      <c r="C130" s="20" t="s">
        <v>187</v>
      </c>
      <c r="D130" s="20" t="s">
        <v>271</v>
      </c>
      <c r="E130" s="16" t="s">
        <v>189</v>
      </c>
      <c r="F130" s="9"/>
      <c r="G130" s="20" t="s">
        <v>272</v>
      </c>
      <c r="H130" s="10">
        <v>64</v>
      </c>
      <c r="I130" s="10">
        <v>402</v>
      </c>
      <c r="J130" s="10">
        <v>4</v>
      </c>
      <c r="K130" s="11">
        <v>40263</v>
      </c>
      <c r="L130" s="11" t="s">
        <v>28</v>
      </c>
      <c r="M130" s="23">
        <v>7998.99</v>
      </c>
      <c r="N130" s="23">
        <f t="shared" si="64"/>
        <v>914.17028571428568</v>
      </c>
      <c r="O130" s="23">
        <f t="shared" si="65"/>
        <v>7199.0909999999994</v>
      </c>
      <c r="P130" s="23">
        <f t="shared" si="66"/>
        <v>822.75325714285702</v>
      </c>
      <c r="Q130" s="23">
        <f t="shared" si="67"/>
        <v>119.98484999999999</v>
      </c>
      <c r="R130" s="23">
        <f t="shared" si="68"/>
        <v>13.712554285714285</v>
      </c>
      <c r="S130" s="23">
        <f t="shared" si="69"/>
        <v>799.89900000000034</v>
      </c>
      <c r="T130" s="23">
        <f t="shared" si="70"/>
        <v>91.417028571428617</v>
      </c>
      <c r="U130" s="23">
        <f t="shared" si="71"/>
        <v>799.899</v>
      </c>
      <c r="V130" s="23">
        <f t="shared" si="72"/>
        <v>91.417028571428574</v>
      </c>
      <c r="W130" s="13" t="s">
        <v>37</v>
      </c>
      <c r="X130" s="14" t="s">
        <v>30</v>
      </c>
      <c r="Y130" s="71"/>
    </row>
    <row r="131" spans="1:25" s="15" customFormat="1" ht="30" customHeight="1" x14ac:dyDescent="0.25">
      <c r="A131" s="20" t="s">
        <v>126</v>
      </c>
      <c r="B131" s="20" t="s">
        <v>186</v>
      </c>
      <c r="C131" s="20" t="s">
        <v>187</v>
      </c>
      <c r="D131" s="20" t="s">
        <v>273</v>
      </c>
      <c r="E131" s="16" t="s">
        <v>189</v>
      </c>
      <c r="F131" s="9"/>
      <c r="G131" s="20" t="s">
        <v>274</v>
      </c>
      <c r="H131" s="10">
        <v>64</v>
      </c>
      <c r="I131" s="10">
        <v>403</v>
      </c>
      <c r="J131" s="10">
        <v>4</v>
      </c>
      <c r="K131" s="11">
        <v>40263</v>
      </c>
      <c r="L131" s="11" t="s">
        <v>28</v>
      </c>
      <c r="M131" s="23">
        <v>7998.99</v>
      </c>
      <c r="N131" s="23">
        <f t="shared" si="64"/>
        <v>914.17028571428568</v>
      </c>
      <c r="O131" s="23">
        <f t="shared" si="65"/>
        <v>7199.0909999999994</v>
      </c>
      <c r="P131" s="23">
        <f t="shared" si="66"/>
        <v>822.75325714285702</v>
      </c>
      <c r="Q131" s="23">
        <f t="shared" si="67"/>
        <v>119.98484999999999</v>
      </c>
      <c r="R131" s="23">
        <f t="shared" si="68"/>
        <v>13.712554285714285</v>
      </c>
      <c r="S131" s="23">
        <f t="shared" si="69"/>
        <v>799.89900000000034</v>
      </c>
      <c r="T131" s="23">
        <f t="shared" si="70"/>
        <v>91.417028571428617</v>
      </c>
      <c r="U131" s="23">
        <f t="shared" si="71"/>
        <v>799.899</v>
      </c>
      <c r="V131" s="23">
        <f t="shared" si="72"/>
        <v>91.417028571428574</v>
      </c>
      <c r="W131" s="13" t="s">
        <v>37</v>
      </c>
      <c r="X131" s="14" t="s">
        <v>30</v>
      </c>
      <c r="Y131" s="71"/>
    </row>
    <row r="132" spans="1:25" s="15" customFormat="1" ht="30" customHeight="1" x14ac:dyDescent="0.25">
      <c r="A132" s="20" t="s">
        <v>126</v>
      </c>
      <c r="B132" s="20" t="s">
        <v>186</v>
      </c>
      <c r="C132" s="20" t="s">
        <v>187</v>
      </c>
      <c r="D132" s="20" t="s">
        <v>275</v>
      </c>
      <c r="E132" s="16" t="s">
        <v>189</v>
      </c>
      <c r="F132" s="9"/>
      <c r="G132" s="20" t="s">
        <v>276</v>
      </c>
      <c r="H132" s="10">
        <v>64</v>
      </c>
      <c r="I132" s="10">
        <v>404</v>
      </c>
      <c r="J132" s="10">
        <v>4</v>
      </c>
      <c r="K132" s="11">
        <v>40263</v>
      </c>
      <c r="L132" s="11" t="s">
        <v>28</v>
      </c>
      <c r="M132" s="23">
        <v>7998.99</v>
      </c>
      <c r="N132" s="23">
        <f t="shared" si="64"/>
        <v>914.17028571428568</v>
      </c>
      <c r="O132" s="23">
        <f t="shared" si="65"/>
        <v>7199.0909999999994</v>
      </c>
      <c r="P132" s="23">
        <f t="shared" si="66"/>
        <v>822.75325714285702</v>
      </c>
      <c r="Q132" s="23">
        <f t="shared" si="67"/>
        <v>119.98484999999999</v>
      </c>
      <c r="R132" s="23">
        <f t="shared" si="68"/>
        <v>13.712554285714285</v>
      </c>
      <c r="S132" s="23">
        <f t="shared" si="69"/>
        <v>799.89900000000034</v>
      </c>
      <c r="T132" s="23">
        <f t="shared" si="70"/>
        <v>91.417028571428617</v>
      </c>
      <c r="U132" s="23">
        <f t="shared" si="71"/>
        <v>799.899</v>
      </c>
      <c r="V132" s="23">
        <f t="shared" si="72"/>
        <v>91.417028571428574</v>
      </c>
      <c r="W132" s="13" t="s">
        <v>37</v>
      </c>
      <c r="X132" s="14" t="s">
        <v>30</v>
      </c>
      <c r="Y132" s="71"/>
    </row>
    <row r="133" spans="1:25" s="15" customFormat="1" ht="30" customHeight="1" x14ac:dyDescent="0.25">
      <c r="A133" s="20" t="s">
        <v>126</v>
      </c>
      <c r="B133" s="20" t="s">
        <v>186</v>
      </c>
      <c r="C133" s="20" t="s">
        <v>187</v>
      </c>
      <c r="D133" s="20" t="s">
        <v>277</v>
      </c>
      <c r="E133" s="16" t="s">
        <v>189</v>
      </c>
      <c r="F133" s="9"/>
      <c r="G133" s="20" t="s">
        <v>278</v>
      </c>
      <c r="H133" s="10">
        <v>64</v>
      </c>
      <c r="I133" s="10">
        <v>405</v>
      </c>
      <c r="J133" s="10">
        <v>4</v>
      </c>
      <c r="K133" s="11">
        <v>40263</v>
      </c>
      <c r="L133" s="11" t="s">
        <v>28</v>
      </c>
      <c r="M133" s="23">
        <v>7998.99</v>
      </c>
      <c r="N133" s="23">
        <f t="shared" si="64"/>
        <v>914.17028571428568</v>
      </c>
      <c r="O133" s="23">
        <f t="shared" si="65"/>
        <v>7199.0909999999994</v>
      </c>
      <c r="P133" s="23">
        <f t="shared" si="66"/>
        <v>822.75325714285702</v>
      </c>
      <c r="Q133" s="23">
        <f t="shared" si="67"/>
        <v>119.98484999999999</v>
      </c>
      <c r="R133" s="23">
        <f t="shared" si="68"/>
        <v>13.712554285714285</v>
      </c>
      <c r="S133" s="23">
        <f t="shared" si="69"/>
        <v>799.89900000000034</v>
      </c>
      <c r="T133" s="23">
        <f t="shared" si="70"/>
        <v>91.417028571428617</v>
      </c>
      <c r="U133" s="23">
        <f t="shared" si="71"/>
        <v>799.899</v>
      </c>
      <c r="V133" s="23">
        <f t="shared" si="72"/>
        <v>91.417028571428574</v>
      </c>
      <c r="W133" s="13" t="s">
        <v>37</v>
      </c>
      <c r="X133" s="14" t="s">
        <v>30</v>
      </c>
      <c r="Y133" s="71"/>
    </row>
    <row r="134" spans="1:25" s="15" customFormat="1" ht="30" customHeight="1" x14ac:dyDescent="0.25">
      <c r="A134" s="20" t="s">
        <v>126</v>
      </c>
      <c r="B134" s="20" t="s">
        <v>186</v>
      </c>
      <c r="C134" s="20" t="s">
        <v>187</v>
      </c>
      <c r="D134" s="20" t="s">
        <v>279</v>
      </c>
      <c r="E134" s="16" t="s">
        <v>189</v>
      </c>
      <c r="F134" s="9"/>
      <c r="G134" s="20" t="s">
        <v>280</v>
      </c>
      <c r="H134" s="10">
        <v>64</v>
      </c>
      <c r="I134" s="10">
        <v>406</v>
      </c>
      <c r="J134" s="10">
        <v>4</v>
      </c>
      <c r="K134" s="11">
        <v>40263</v>
      </c>
      <c r="L134" s="11" t="s">
        <v>28</v>
      </c>
      <c r="M134" s="23">
        <v>7998.99</v>
      </c>
      <c r="N134" s="23">
        <f t="shared" si="64"/>
        <v>914.17028571428568</v>
      </c>
      <c r="O134" s="23">
        <f t="shared" si="65"/>
        <v>7199.0909999999994</v>
      </c>
      <c r="P134" s="23">
        <f t="shared" si="66"/>
        <v>822.75325714285702</v>
      </c>
      <c r="Q134" s="23">
        <f t="shared" si="67"/>
        <v>119.98484999999999</v>
      </c>
      <c r="R134" s="23">
        <f t="shared" si="68"/>
        <v>13.712554285714285</v>
      </c>
      <c r="S134" s="23">
        <f t="shared" si="69"/>
        <v>799.89900000000034</v>
      </c>
      <c r="T134" s="23">
        <f t="shared" si="70"/>
        <v>91.417028571428617</v>
      </c>
      <c r="U134" s="23">
        <f t="shared" si="71"/>
        <v>799.899</v>
      </c>
      <c r="V134" s="23">
        <f t="shared" si="72"/>
        <v>91.417028571428574</v>
      </c>
      <c r="W134" s="13" t="s">
        <v>37</v>
      </c>
      <c r="X134" s="14" t="s">
        <v>30</v>
      </c>
      <c r="Y134" s="71"/>
    </row>
    <row r="135" spans="1:25" s="15" customFormat="1" ht="30" customHeight="1" x14ac:dyDescent="0.25">
      <c r="A135" s="20" t="s">
        <v>126</v>
      </c>
      <c r="B135" s="20" t="s">
        <v>186</v>
      </c>
      <c r="C135" s="20" t="s">
        <v>187</v>
      </c>
      <c r="D135" s="20" t="s">
        <v>281</v>
      </c>
      <c r="E135" s="16" t="s">
        <v>189</v>
      </c>
      <c r="F135" s="9"/>
      <c r="G135" s="20" t="s">
        <v>282</v>
      </c>
      <c r="H135" s="10">
        <v>64</v>
      </c>
      <c r="I135" s="10">
        <v>407</v>
      </c>
      <c r="J135" s="10">
        <v>4</v>
      </c>
      <c r="K135" s="11">
        <v>40263</v>
      </c>
      <c r="L135" s="11" t="s">
        <v>28</v>
      </c>
      <c r="M135" s="23">
        <v>7998.99</v>
      </c>
      <c r="N135" s="23">
        <f t="shared" si="64"/>
        <v>914.17028571428568</v>
      </c>
      <c r="O135" s="23">
        <f t="shared" si="65"/>
        <v>7199.0909999999994</v>
      </c>
      <c r="P135" s="23">
        <f t="shared" si="66"/>
        <v>822.75325714285702</v>
      </c>
      <c r="Q135" s="23">
        <f t="shared" si="67"/>
        <v>119.98484999999999</v>
      </c>
      <c r="R135" s="23">
        <f t="shared" si="68"/>
        <v>13.712554285714285</v>
      </c>
      <c r="S135" s="23">
        <f t="shared" si="69"/>
        <v>799.89900000000034</v>
      </c>
      <c r="T135" s="23">
        <f t="shared" si="70"/>
        <v>91.417028571428617</v>
      </c>
      <c r="U135" s="23">
        <f t="shared" si="71"/>
        <v>799.899</v>
      </c>
      <c r="V135" s="23">
        <f t="shared" si="72"/>
        <v>91.417028571428574</v>
      </c>
      <c r="W135" s="13" t="s">
        <v>37</v>
      </c>
      <c r="X135" s="14" t="s">
        <v>30</v>
      </c>
      <c r="Y135" s="71"/>
    </row>
    <row r="136" spans="1:25" s="15" customFormat="1" ht="30" customHeight="1" x14ac:dyDescent="0.25">
      <c r="A136" s="20" t="s">
        <v>126</v>
      </c>
      <c r="B136" s="20" t="s">
        <v>186</v>
      </c>
      <c r="C136" s="20" t="s">
        <v>187</v>
      </c>
      <c r="D136" s="20" t="s">
        <v>283</v>
      </c>
      <c r="E136" s="16" t="s">
        <v>189</v>
      </c>
      <c r="F136" s="9"/>
      <c r="G136" s="20" t="s">
        <v>284</v>
      </c>
      <c r="H136" s="10">
        <v>64</v>
      </c>
      <c r="I136" s="10">
        <v>408</v>
      </c>
      <c r="J136" s="10">
        <v>4</v>
      </c>
      <c r="K136" s="11">
        <v>40263</v>
      </c>
      <c r="L136" s="11" t="s">
        <v>28</v>
      </c>
      <c r="M136" s="23">
        <v>7998.99</v>
      </c>
      <c r="N136" s="23">
        <f t="shared" si="64"/>
        <v>914.17028571428568</v>
      </c>
      <c r="O136" s="23">
        <f t="shared" si="65"/>
        <v>7199.0909999999994</v>
      </c>
      <c r="P136" s="23">
        <f t="shared" si="66"/>
        <v>822.75325714285702</v>
      </c>
      <c r="Q136" s="23">
        <f t="shared" si="67"/>
        <v>119.98484999999999</v>
      </c>
      <c r="R136" s="23">
        <f t="shared" si="68"/>
        <v>13.712554285714285</v>
      </c>
      <c r="S136" s="23">
        <f t="shared" si="69"/>
        <v>799.89900000000034</v>
      </c>
      <c r="T136" s="23">
        <f t="shared" si="70"/>
        <v>91.417028571428617</v>
      </c>
      <c r="U136" s="23">
        <f t="shared" si="71"/>
        <v>799.899</v>
      </c>
      <c r="V136" s="23">
        <f t="shared" si="72"/>
        <v>91.417028571428574</v>
      </c>
      <c r="W136" s="13" t="s">
        <v>37</v>
      </c>
      <c r="X136" s="14" t="s">
        <v>30</v>
      </c>
      <c r="Y136" s="71"/>
    </row>
    <row r="137" spans="1:25" s="15" customFormat="1" ht="30" customHeight="1" x14ac:dyDescent="0.25">
      <c r="A137" s="20" t="s">
        <v>126</v>
      </c>
      <c r="B137" s="20" t="s">
        <v>186</v>
      </c>
      <c r="C137" s="20" t="s">
        <v>187</v>
      </c>
      <c r="D137" s="20" t="s">
        <v>285</v>
      </c>
      <c r="E137" s="16" t="s">
        <v>189</v>
      </c>
      <c r="F137" s="9"/>
      <c r="G137" s="20" t="s">
        <v>286</v>
      </c>
      <c r="H137" s="10">
        <v>64</v>
      </c>
      <c r="I137" s="10">
        <v>409</v>
      </c>
      <c r="J137" s="10">
        <v>4</v>
      </c>
      <c r="K137" s="11">
        <v>40263</v>
      </c>
      <c r="L137" s="11" t="s">
        <v>28</v>
      </c>
      <c r="M137" s="23">
        <v>7998.99</v>
      </c>
      <c r="N137" s="23">
        <f t="shared" si="64"/>
        <v>914.17028571428568</v>
      </c>
      <c r="O137" s="23">
        <f t="shared" si="65"/>
        <v>7199.0909999999994</v>
      </c>
      <c r="P137" s="23">
        <f t="shared" si="66"/>
        <v>822.75325714285702</v>
      </c>
      <c r="Q137" s="23">
        <f t="shared" si="67"/>
        <v>119.98484999999999</v>
      </c>
      <c r="R137" s="23">
        <f t="shared" si="68"/>
        <v>13.712554285714285</v>
      </c>
      <c r="S137" s="23">
        <f t="shared" si="69"/>
        <v>799.89900000000034</v>
      </c>
      <c r="T137" s="23">
        <f t="shared" si="70"/>
        <v>91.417028571428617</v>
      </c>
      <c r="U137" s="23">
        <f t="shared" si="71"/>
        <v>799.899</v>
      </c>
      <c r="V137" s="23">
        <f t="shared" si="72"/>
        <v>91.417028571428574</v>
      </c>
      <c r="W137" s="13" t="s">
        <v>37</v>
      </c>
      <c r="X137" s="14" t="s">
        <v>30</v>
      </c>
      <c r="Y137" s="71"/>
    </row>
    <row r="138" spans="1:25" s="15" customFormat="1" ht="30" customHeight="1" x14ac:dyDescent="0.25">
      <c r="A138" s="20" t="s">
        <v>126</v>
      </c>
      <c r="B138" s="20" t="s">
        <v>186</v>
      </c>
      <c r="C138" s="20" t="s">
        <v>187</v>
      </c>
      <c r="D138" s="20" t="s">
        <v>287</v>
      </c>
      <c r="E138" s="16" t="s">
        <v>189</v>
      </c>
      <c r="F138" s="9"/>
      <c r="G138" s="20" t="s">
        <v>288</v>
      </c>
      <c r="H138" s="10">
        <v>64</v>
      </c>
      <c r="I138" s="10">
        <v>410</v>
      </c>
      <c r="J138" s="10">
        <v>4</v>
      </c>
      <c r="K138" s="11">
        <v>40263</v>
      </c>
      <c r="L138" s="11" t="s">
        <v>28</v>
      </c>
      <c r="M138" s="23">
        <v>7998.99</v>
      </c>
      <c r="N138" s="23">
        <f t="shared" si="64"/>
        <v>914.17028571428568</v>
      </c>
      <c r="O138" s="23">
        <f t="shared" si="65"/>
        <v>7199.0909999999994</v>
      </c>
      <c r="P138" s="23">
        <f t="shared" si="66"/>
        <v>822.75325714285702</v>
      </c>
      <c r="Q138" s="23">
        <f t="shared" si="67"/>
        <v>119.98484999999999</v>
      </c>
      <c r="R138" s="23">
        <f t="shared" si="68"/>
        <v>13.712554285714285</v>
      </c>
      <c r="S138" s="23">
        <f t="shared" si="69"/>
        <v>799.89900000000034</v>
      </c>
      <c r="T138" s="23">
        <f t="shared" si="70"/>
        <v>91.417028571428617</v>
      </c>
      <c r="U138" s="23">
        <f t="shared" si="71"/>
        <v>799.899</v>
      </c>
      <c r="V138" s="23">
        <f t="shared" si="72"/>
        <v>91.417028571428574</v>
      </c>
      <c r="W138" s="13" t="s">
        <v>37</v>
      </c>
      <c r="X138" s="14" t="s">
        <v>30</v>
      </c>
      <c r="Y138" s="71"/>
    </row>
    <row r="139" spans="1:25" s="15" customFormat="1" ht="30" customHeight="1" x14ac:dyDescent="0.25">
      <c r="A139" s="20" t="s">
        <v>126</v>
      </c>
      <c r="B139" s="20" t="s">
        <v>186</v>
      </c>
      <c r="C139" s="20" t="s">
        <v>187</v>
      </c>
      <c r="D139" s="20" t="s">
        <v>289</v>
      </c>
      <c r="E139" s="16" t="s">
        <v>189</v>
      </c>
      <c r="F139" s="9"/>
      <c r="G139" s="20" t="s">
        <v>290</v>
      </c>
      <c r="H139" s="10">
        <v>64</v>
      </c>
      <c r="I139" s="10">
        <v>411</v>
      </c>
      <c r="J139" s="10">
        <v>4</v>
      </c>
      <c r="K139" s="11">
        <v>40263</v>
      </c>
      <c r="L139" s="11" t="s">
        <v>28</v>
      </c>
      <c r="M139" s="23">
        <v>7998.99</v>
      </c>
      <c r="N139" s="23">
        <f t="shared" si="64"/>
        <v>914.17028571428568</v>
      </c>
      <c r="O139" s="23">
        <f t="shared" si="65"/>
        <v>7199.0909999999994</v>
      </c>
      <c r="P139" s="23">
        <f t="shared" si="66"/>
        <v>822.75325714285702</v>
      </c>
      <c r="Q139" s="23">
        <f t="shared" si="67"/>
        <v>119.98484999999999</v>
      </c>
      <c r="R139" s="23">
        <f t="shared" si="68"/>
        <v>13.712554285714285</v>
      </c>
      <c r="S139" s="23">
        <f t="shared" si="69"/>
        <v>799.89900000000034</v>
      </c>
      <c r="T139" s="23">
        <f t="shared" si="70"/>
        <v>91.417028571428617</v>
      </c>
      <c r="U139" s="23">
        <f t="shared" si="71"/>
        <v>799.899</v>
      </c>
      <c r="V139" s="23">
        <f t="shared" si="72"/>
        <v>91.417028571428574</v>
      </c>
      <c r="W139" s="13" t="s">
        <v>37</v>
      </c>
      <c r="X139" s="14" t="s">
        <v>30</v>
      </c>
      <c r="Y139" s="71"/>
    </row>
    <row r="140" spans="1:25" s="15" customFormat="1" ht="30" customHeight="1" x14ac:dyDescent="0.25">
      <c r="A140" s="20" t="s">
        <v>126</v>
      </c>
      <c r="B140" s="20" t="s">
        <v>186</v>
      </c>
      <c r="C140" s="20" t="s">
        <v>187</v>
      </c>
      <c r="D140" s="20" t="s">
        <v>291</v>
      </c>
      <c r="E140" s="16" t="s">
        <v>189</v>
      </c>
      <c r="F140" s="9"/>
      <c r="G140" s="20" t="s">
        <v>292</v>
      </c>
      <c r="H140" s="10">
        <v>64</v>
      </c>
      <c r="I140" s="10">
        <v>412</v>
      </c>
      <c r="J140" s="10">
        <v>4</v>
      </c>
      <c r="K140" s="11">
        <v>40263</v>
      </c>
      <c r="L140" s="11" t="s">
        <v>28</v>
      </c>
      <c r="M140" s="23">
        <v>7998.99</v>
      </c>
      <c r="N140" s="23">
        <f t="shared" si="64"/>
        <v>914.17028571428568</v>
      </c>
      <c r="O140" s="23">
        <f t="shared" si="65"/>
        <v>7199.0909999999994</v>
      </c>
      <c r="P140" s="23">
        <f t="shared" si="66"/>
        <v>822.75325714285702</v>
      </c>
      <c r="Q140" s="23">
        <f t="shared" si="67"/>
        <v>119.98484999999999</v>
      </c>
      <c r="R140" s="23">
        <f t="shared" si="68"/>
        <v>13.712554285714285</v>
      </c>
      <c r="S140" s="23">
        <f t="shared" si="69"/>
        <v>799.89900000000034</v>
      </c>
      <c r="T140" s="23">
        <f t="shared" si="70"/>
        <v>91.417028571428617</v>
      </c>
      <c r="U140" s="23">
        <f t="shared" si="71"/>
        <v>799.899</v>
      </c>
      <c r="V140" s="23">
        <f t="shared" si="72"/>
        <v>91.417028571428574</v>
      </c>
      <c r="W140" s="13" t="s">
        <v>37</v>
      </c>
      <c r="X140" s="14" t="s">
        <v>30</v>
      </c>
      <c r="Y140" s="71"/>
    </row>
    <row r="141" spans="1:25" s="15" customFormat="1" ht="30" customHeight="1" x14ac:dyDescent="0.25">
      <c r="A141" s="20" t="s">
        <v>126</v>
      </c>
      <c r="B141" s="20" t="s">
        <v>186</v>
      </c>
      <c r="C141" s="20" t="s">
        <v>187</v>
      </c>
      <c r="D141" s="20" t="s">
        <v>293</v>
      </c>
      <c r="E141" s="16" t="s">
        <v>189</v>
      </c>
      <c r="F141" s="9"/>
      <c r="G141" s="20" t="s">
        <v>294</v>
      </c>
      <c r="H141" s="10">
        <v>64</v>
      </c>
      <c r="I141" s="10">
        <v>413</v>
      </c>
      <c r="J141" s="10">
        <v>4</v>
      </c>
      <c r="K141" s="11">
        <v>40263</v>
      </c>
      <c r="L141" s="11" t="s">
        <v>28</v>
      </c>
      <c r="M141" s="23">
        <v>7998.99</v>
      </c>
      <c r="N141" s="23">
        <f t="shared" si="64"/>
        <v>914.17028571428568</v>
      </c>
      <c r="O141" s="23">
        <f t="shared" si="65"/>
        <v>7199.0909999999994</v>
      </c>
      <c r="P141" s="23">
        <f t="shared" si="66"/>
        <v>822.75325714285702</v>
      </c>
      <c r="Q141" s="23">
        <f t="shared" si="67"/>
        <v>119.98484999999999</v>
      </c>
      <c r="R141" s="23">
        <f t="shared" si="68"/>
        <v>13.712554285714285</v>
      </c>
      <c r="S141" s="23">
        <f t="shared" si="69"/>
        <v>799.89900000000034</v>
      </c>
      <c r="T141" s="23">
        <f t="shared" si="70"/>
        <v>91.417028571428617</v>
      </c>
      <c r="U141" s="23">
        <f t="shared" si="71"/>
        <v>799.899</v>
      </c>
      <c r="V141" s="23">
        <f t="shared" si="72"/>
        <v>91.417028571428574</v>
      </c>
      <c r="W141" s="13" t="s">
        <v>37</v>
      </c>
      <c r="X141" s="14" t="s">
        <v>30</v>
      </c>
      <c r="Y141" s="71"/>
    </row>
    <row r="142" spans="1:25" s="15" customFormat="1" ht="30" customHeight="1" x14ac:dyDescent="0.25">
      <c r="A142" s="20" t="s">
        <v>126</v>
      </c>
      <c r="B142" s="20" t="s">
        <v>186</v>
      </c>
      <c r="C142" s="20" t="s">
        <v>187</v>
      </c>
      <c r="D142" s="20" t="s">
        <v>295</v>
      </c>
      <c r="E142" s="16" t="s">
        <v>189</v>
      </c>
      <c r="F142" s="9"/>
      <c r="G142" s="20" t="s">
        <v>296</v>
      </c>
      <c r="H142" s="10">
        <v>64</v>
      </c>
      <c r="I142" s="10">
        <v>414</v>
      </c>
      <c r="J142" s="10">
        <v>4</v>
      </c>
      <c r="K142" s="11">
        <v>40263</v>
      </c>
      <c r="L142" s="11" t="s">
        <v>28</v>
      </c>
      <c r="M142" s="23">
        <v>7998.99</v>
      </c>
      <c r="N142" s="23">
        <f t="shared" si="64"/>
        <v>914.17028571428568</v>
      </c>
      <c r="O142" s="23">
        <f t="shared" si="65"/>
        <v>7199.0909999999994</v>
      </c>
      <c r="P142" s="23">
        <f t="shared" si="66"/>
        <v>822.75325714285702</v>
      </c>
      <c r="Q142" s="23">
        <f t="shared" si="67"/>
        <v>119.98484999999999</v>
      </c>
      <c r="R142" s="23">
        <f t="shared" si="68"/>
        <v>13.712554285714285</v>
      </c>
      <c r="S142" s="23">
        <f t="shared" si="69"/>
        <v>799.89900000000034</v>
      </c>
      <c r="T142" s="23">
        <f t="shared" si="70"/>
        <v>91.417028571428617</v>
      </c>
      <c r="U142" s="23">
        <f t="shared" si="71"/>
        <v>799.899</v>
      </c>
      <c r="V142" s="23">
        <f t="shared" si="72"/>
        <v>91.417028571428574</v>
      </c>
      <c r="W142" s="13" t="s">
        <v>37</v>
      </c>
      <c r="X142" s="14" t="s">
        <v>30</v>
      </c>
      <c r="Y142" s="71"/>
    </row>
    <row r="143" spans="1:25" s="15" customFormat="1" ht="30" customHeight="1" x14ac:dyDescent="0.25">
      <c r="A143" s="20" t="s">
        <v>126</v>
      </c>
      <c r="B143" s="20" t="s">
        <v>186</v>
      </c>
      <c r="C143" s="20" t="s">
        <v>187</v>
      </c>
      <c r="D143" s="20" t="s">
        <v>297</v>
      </c>
      <c r="E143" s="16" t="s">
        <v>189</v>
      </c>
      <c r="F143" s="9"/>
      <c r="G143" s="20" t="s">
        <v>298</v>
      </c>
      <c r="H143" s="10">
        <v>64</v>
      </c>
      <c r="I143" s="10">
        <v>415</v>
      </c>
      <c r="J143" s="10">
        <v>4</v>
      </c>
      <c r="K143" s="11">
        <v>40263</v>
      </c>
      <c r="L143" s="11" t="s">
        <v>28</v>
      </c>
      <c r="M143" s="23">
        <v>7998.99</v>
      </c>
      <c r="N143" s="23">
        <f t="shared" si="64"/>
        <v>914.17028571428568</v>
      </c>
      <c r="O143" s="23">
        <f t="shared" si="65"/>
        <v>7199.0909999999994</v>
      </c>
      <c r="P143" s="23">
        <f t="shared" si="66"/>
        <v>822.75325714285702</v>
      </c>
      <c r="Q143" s="23">
        <f t="shared" si="67"/>
        <v>119.98484999999999</v>
      </c>
      <c r="R143" s="23">
        <f t="shared" si="68"/>
        <v>13.712554285714285</v>
      </c>
      <c r="S143" s="23">
        <f t="shared" si="69"/>
        <v>799.89900000000034</v>
      </c>
      <c r="T143" s="23">
        <f t="shared" si="70"/>
        <v>91.417028571428617</v>
      </c>
      <c r="U143" s="23">
        <f t="shared" si="71"/>
        <v>799.899</v>
      </c>
      <c r="V143" s="23">
        <f t="shared" si="72"/>
        <v>91.417028571428574</v>
      </c>
      <c r="W143" s="13" t="s">
        <v>37</v>
      </c>
      <c r="X143" s="14" t="s">
        <v>30</v>
      </c>
      <c r="Y143" s="71"/>
    </row>
    <row r="144" spans="1:25" s="15" customFormat="1" ht="30" customHeight="1" x14ac:dyDescent="0.25">
      <c r="A144" s="20" t="s">
        <v>126</v>
      </c>
      <c r="B144" s="20" t="s">
        <v>186</v>
      </c>
      <c r="C144" s="20" t="s">
        <v>187</v>
      </c>
      <c r="D144" s="20" t="s">
        <v>299</v>
      </c>
      <c r="E144" s="16" t="s">
        <v>189</v>
      </c>
      <c r="F144" s="9"/>
      <c r="G144" s="20" t="s">
        <v>300</v>
      </c>
      <c r="H144" s="10">
        <v>64</v>
      </c>
      <c r="I144" s="10">
        <v>416</v>
      </c>
      <c r="J144" s="10">
        <v>4</v>
      </c>
      <c r="K144" s="11">
        <v>40263</v>
      </c>
      <c r="L144" s="11" t="s">
        <v>28</v>
      </c>
      <c r="M144" s="23">
        <v>7998.99</v>
      </c>
      <c r="N144" s="23">
        <f t="shared" si="64"/>
        <v>914.17028571428568</v>
      </c>
      <c r="O144" s="23">
        <f t="shared" si="65"/>
        <v>7199.0909999999994</v>
      </c>
      <c r="P144" s="23">
        <f t="shared" si="66"/>
        <v>822.75325714285702</v>
      </c>
      <c r="Q144" s="23">
        <f t="shared" si="67"/>
        <v>119.98484999999999</v>
      </c>
      <c r="R144" s="23">
        <f t="shared" si="68"/>
        <v>13.712554285714285</v>
      </c>
      <c r="S144" s="23">
        <f t="shared" si="69"/>
        <v>799.89900000000034</v>
      </c>
      <c r="T144" s="23">
        <f t="shared" si="70"/>
        <v>91.417028571428617</v>
      </c>
      <c r="U144" s="23">
        <f t="shared" si="71"/>
        <v>799.899</v>
      </c>
      <c r="V144" s="23">
        <f t="shared" si="72"/>
        <v>91.417028571428574</v>
      </c>
      <c r="W144" s="13" t="s">
        <v>37</v>
      </c>
      <c r="X144" s="14" t="s">
        <v>30</v>
      </c>
      <c r="Y144" s="71"/>
    </row>
    <row r="145" spans="1:25" s="15" customFormat="1" ht="30" customHeight="1" x14ac:dyDescent="0.25">
      <c r="A145" s="20" t="s">
        <v>126</v>
      </c>
      <c r="B145" s="20" t="s">
        <v>186</v>
      </c>
      <c r="C145" s="20" t="s">
        <v>187</v>
      </c>
      <c r="D145" s="20" t="s">
        <v>301</v>
      </c>
      <c r="E145" s="16" t="s">
        <v>189</v>
      </c>
      <c r="F145" s="9"/>
      <c r="G145" s="20" t="s">
        <v>302</v>
      </c>
      <c r="H145" s="10">
        <v>64</v>
      </c>
      <c r="I145" s="10">
        <v>417</v>
      </c>
      <c r="J145" s="10">
        <v>4</v>
      </c>
      <c r="K145" s="11">
        <v>40263</v>
      </c>
      <c r="L145" s="11" t="s">
        <v>28</v>
      </c>
      <c r="M145" s="23">
        <v>7998.99</v>
      </c>
      <c r="N145" s="23">
        <f t="shared" si="64"/>
        <v>914.17028571428568</v>
      </c>
      <c r="O145" s="23">
        <f t="shared" si="65"/>
        <v>7199.0909999999994</v>
      </c>
      <c r="P145" s="23">
        <f t="shared" si="66"/>
        <v>822.75325714285702</v>
      </c>
      <c r="Q145" s="23">
        <f t="shared" si="67"/>
        <v>119.98484999999999</v>
      </c>
      <c r="R145" s="23">
        <f t="shared" si="68"/>
        <v>13.712554285714285</v>
      </c>
      <c r="S145" s="23">
        <f t="shared" si="69"/>
        <v>799.89900000000034</v>
      </c>
      <c r="T145" s="23">
        <f t="shared" si="70"/>
        <v>91.417028571428617</v>
      </c>
      <c r="U145" s="23">
        <f t="shared" si="71"/>
        <v>799.899</v>
      </c>
      <c r="V145" s="23">
        <f t="shared" si="72"/>
        <v>91.417028571428574</v>
      </c>
      <c r="W145" s="13" t="s">
        <v>37</v>
      </c>
      <c r="X145" s="14" t="s">
        <v>30</v>
      </c>
      <c r="Y145" s="71"/>
    </row>
    <row r="146" spans="1:25" s="15" customFormat="1" ht="30" customHeight="1" x14ac:dyDescent="0.25">
      <c r="A146" s="20" t="s">
        <v>126</v>
      </c>
      <c r="B146" s="20" t="s">
        <v>186</v>
      </c>
      <c r="C146" s="20" t="s">
        <v>187</v>
      </c>
      <c r="D146" s="20" t="s">
        <v>303</v>
      </c>
      <c r="E146" s="16" t="s">
        <v>189</v>
      </c>
      <c r="F146" s="9"/>
      <c r="G146" s="20" t="s">
        <v>304</v>
      </c>
      <c r="H146" s="10">
        <v>64</v>
      </c>
      <c r="I146" s="10">
        <v>418</v>
      </c>
      <c r="J146" s="10">
        <v>4</v>
      </c>
      <c r="K146" s="11">
        <v>40263</v>
      </c>
      <c r="L146" s="11" t="s">
        <v>28</v>
      </c>
      <c r="M146" s="23">
        <v>7998.99</v>
      </c>
      <c r="N146" s="23">
        <f t="shared" si="64"/>
        <v>914.17028571428568</v>
      </c>
      <c r="O146" s="23">
        <f t="shared" si="65"/>
        <v>7199.0909999999994</v>
      </c>
      <c r="P146" s="23">
        <f t="shared" si="66"/>
        <v>822.75325714285702</v>
      </c>
      <c r="Q146" s="23">
        <f t="shared" si="67"/>
        <v>119.98484999999999</v>
      </c>
      <c r="R146" s="23">
        <f t="shared" si="68"/>
        <v>13.712554285714285</v>
      </c>
      <c r="S146" s="23">
        <f t="shared" si="69"/>
        <v>799.89900000000034</v>
      </c>
      <c r="T146" s="23">
        <f t="shared" si="70"/>
        <v>91.417028571428617</v>
      </c>
      <c r="U146" s="23">
        <f t="shared" si="71"/>
        <v>799.899</v>
      </c>
      <c r="V146" s="23">
        <f t="shared" si="72"/>
        <v>91.417028571428574</v>
      </c>
      <c r="W146" s="13" t="s">
        <v>37</v>
      </c>
      <c r="X146" s="14" t="s">
        <v>30</v>
      </c>
      <c r="Y146" s="71"/>
    </row>
    <row r="147" spans="1:25" s="15" customFormat="1" ht="30" customHeight="1" x14ac:dyDescent="0.25">
      <c r="A147" s="20" t="s">
        <v>126</v>
      </c>
      <c r="B147" s="20" t="s">
        <v>186</v>
      </c>
      <c r="C147" s="20" t="s">
        <v>187</v>
      </c>
      <c r="D147" s="20" t="s">
        <v>305</v>
      </c>
      <c r="E147" s="16" t="s">
        <v>189</v>
      </c>
      <c r="F147" s="9"/>
      <c r="G147" s="20" t="s">
        <v>306</v>
      </c>
      <c r="H147" s="10">
        <v>64</v>
      </c>
      <c r="I147" s="10">
        <v>419</v>
      </c>
      <c r="J147" s="10">
        <v>4</v>
      </c>
      <c r="K147" s="11">
        <v>40263</v>
      </c>
      <c r="L147" s="11" t="s">
        <v>28</v>
      </c>
      <c r="M147" s="23">
        <v>7998.99</v>
      </c>
      <c r="N147" s="23">
        <f t="shared" si="64"/>
        <v>914.17028571428568</v>
      </c>
      <c r="O147" s="23">
        <f t="shared" si="65"/>
        <v>7199.0909999999994</v>
      </c>
      <c r="P147" s="23">
        <f t="shared" si="66"/>
        <v>822.75325714285702</v>
      </c>
      <c r="Q147" s="23">
        <f t="shared" si="67"/>
        <v>119.98484999999999</v>
      </c>
      <c r="R147" s="23">
        <f t="shared" si="68"/>
        <v>13.712554285714285</v>
      </c>
      <c r="S147" s="23">
        <f t="shared" si="69"/>
        <v>799.89900000000034</v>
      </c>
      <c r="T147" s="23">
        <f t="shared" si="70"/>
        <v>91.417028571428617</v>
      </c>
      <c r="U147" s="23">
        <f t="shared" si="71"/>
        <v>799.899</v>
      </c>
      <c r="V147" s="23">
        <f t="shared" si="72"/>
        <v>91.417028571428574</v>
      </c>
      <c r="W147" s="13" t="s">
        <v>37</v>
      </c>
      <c r="X147" s="14" t="s">
        <v>30</v>
      </c>
      <c r="Y147" s="71"/>
    </row>
    <row r="148" spans="1:25" s="15" customFormat="1" ht="42.75" x14ac:dyDescent="0.25">
      <c r="A148" s="20" t="s">
        <v>153</v>
      </c>
      <c r="B148" s="20" t="s">
        <v>186</v>
      </c>
      <c r="C148" s="20" t="s">
        <v>307</v>
      </c>
      <c r="D148" s="70" t="s">
        <v>308</v>
      </c>
      <c r="E148" s="16" t="s">
        <v>189</v>
      </c>
      <c r="F148" s="9"/>
      <c r="G148" s="20" t="s">
        <v>309</v>
      </c>
      <c r="H148" s="10">
        <v>64</v>
      </c>
      <c r="I148" s="10">
        <v>420</v>
      </c>
      <c r="J148" s="10">
        <v>4</v>
      </c>
      <c r="K148" s="11">
        <v>40263</v>
      </c>
      <c r="L148" s="11" t="s">
        <v>28</v>
      </c>
      <c r="M148" s="23">
        <v>99517.69</v>
      </c>
      <c r="N148" s="23">
        <f t="shared" si="64"/>
        <v>11373.450285714285</v>
      </c>
      <c r="O148" s="23">
        <f t="shared" si="65"/>
        <v>89565.921000000002</v>
      </c>
      <c r="P148" s="23">
        <f t="shared" si="66"/>
        <v>10236.105257142857</v>
      </c>
      <c r="Q148" s="23">
        <f t="shared" si="67"/>
        <v>1492.7653500000001</v>
      </c>
      <c r="R148" s="23">
        <f t="shared" si="68"/>
        <v>170.60175428571429</v>
      </c>
      <c r="S148" s="23">
        <f t="shared" si="69"/>
        <v>9951.7690000000002</v>
      </c>
      <c r="T148" s="23">
        <f t="shared" si="70"/>
        <v>1137.3450285714287</v>
      </c>
      <c r="U148" s="23">
        <f t="shared" si="71"/>
        <v>9951.7690000000002</v>
      </c>
      <c r="V148" s="23">
        <f t="shared" si="72"/>
        <v>1137.3450285714287</v>
      </c>
      <c r="W148" s="13" t="s">
        <v>855</v>
      </c>
      <c r="X148" s="14" t="s">
        <v>30</v>
      </c>
      <c r="Y148" s="71"/>
    </row>
    <row r="149" spans="1:25" s="15" customFormat="1" ht="42.75" x14ac:dyDescent="0.25">
      <c r="A149" s="20" t="s">
        <v>310</v>
      </c>
      <c r="B149" s="20" t="s">
        <v>186</v>
      </c>
      <c r="C149" s="66">
        <v>1020</v>
      </c>
      <c r="D149" s="70" t="s">
        <v>311</v>
      </c>
      <c r="E149" s="16" t="s">
        <v>189</v>
      </c>
      <c r="F149" s="9"/>
      <c r="G149" s="20" t="s">
        <v>312</v>
      </c>
      <c r="H149" s="10">
        <v>74</v>
      </c>
      <c r="I149" s="10">
        <v>70</v>
      </c>
      <c r="J149" s="10">
        <v>4</v>
      </c>
      <c r="K149" s="11">
        <v>40263</v>
      </c>
      <c r="L149" s="11" t="s">
        <v>28</v>
      </c>
      <c r="M149" s="23">
        <v>14149.01</v>
      </c>
      <c r="N149" s="23">
        <f t="shared" si="64"/>
        <v>1617.0297142857144</v>
      </c>
      <c r="O149" s="23">
        <f t="shared" si="65"/>
        <v>12734.109</v>
      </c>
      <c r="P149" s="23">
        <f t="shared" si="66"/>
        <v>1455.3267428571428</v>
      </c>
      <c r="Q149" s="23">
        <f t="shared" si="67"/>
        <v>212.23515</v>
      </c>
      <c r="R149" s="23">
        <f t="shared" si="68"/>
        <v>24.255445714285713</v>
      </c>
      <c r="S149" s="23">
        <f t="shared" si="69"/>
        <v>1414.9009999999998</v>
      </c>
      <c r="T149" s="23">
        <f t="shared" si="70"/>
        <v>161.7029714285714</v>
      </c>
      <c r="U149" s="23">
        <f t="shared" si="71"/>
        <v>1414.9010000000001</v>
      </c>
      <c r="V149" s="23">
        <f t="shared" si="72"/>
        <v>161.70297142857143</v>
      </c>
      <c r="W149" s="13" t="s">
        <v>855</v>
      </c>
      <c r="X149" s="14" t="s">
        <v>30</v>
      </c>
      <c r="Y149" s="71"/>
    </row>
    <row r="150" spans="1:25" s="15" customFormat="1" ht="42.75" x14ac:dyDescent="0.25">
      <c r="A150" s="20" t="s">
        <v>313</v>
      </c>
      <c r="B150" s="20" t="s">
        <v>186</v>
      </c>
      <c r="C150" s="20" t="s">
        <v>314</v>
      </c>
      <c r="D150" s="70" t="s">
        <v>315</v>
      </c>
      <c r="E150" s="16" t="s">
        <v>189</v>
      </c>
      <c r="F150" s="9"/>
      <c r="G150" s="20" t="s">
        <v>316</v>
      </c>
      <c r="H150" s="10">
        <v>74</v>
      </c>
      <c r="I150" s="10">
        <v>71</v>
      </c>
      <c r="J150" s="10">
        <v>4</v>
      </c>
      <c r="K150" s="11">
        <v>40263</v>
      </c>
      <c r="L150" s="11" t="s">
        <v>28</v>
      </c>
      <c r="M150" s="23">
        <v>43554.44</v>
      </c>
      <c r="N150" s="23">
        <f t="shared" si="64"/>
        <v>4977.6502857142859</v>
      </c>
      <c r="O150" s="23">
        <f t="shared" si="65"/>
        <v>39198.995999999999</v>
      </c>
      <c r="P150" s="23">
        <f t="shared" si="66"/>
        <v>4479.885257142857</v>
      </c>
      <c r="Q150" s="23">
        <f t="shared" si="67"/>
        <v>653.31659999999999</v>
      </c>
      <c r="R150" s="23">
        <f t="shared" si="68"/>
        <v>74.664754285714281</v>
      </c>
      <c r="S150" s="23">
        <f t="shared" si="69"/>
        <v>4355.4440000000031</v>
      </c>
      <c r="T150" s="23">
        <f t="shared" si="70"/>
        <v>497.76502857142896</v>
      </c>
      <c r="U150" s="23">
        <f t="shared" si="71"/>
        <v>4355.4440000000004</v>
      </c>
      <c r="V150" s="23">
        <f t="shared" si="72"/>
        <v>497.76502857142862</v>
      </c>
      <c r="W150" s="13" t="s">
        <v>855</v>
      </c>
      <c r="X150" s="14" t="s">
        <v>30</v>
      </c>
      <c r="Y150" s="71"/>
    </row>
    <row r="151" spans="1:25" s="15" customFormat="1" ht="43.5" thickBot="1" x14ac:dyDescent="0.3">
      <c r="A151" s="20" t="s">
        <v>317</v>
      </c>
      <c r="B151" s="20" t="s">
        <v>186</v>
      </c>
      <c r="C151" s="20" t="s">
        <v>318</v>
      </c>
      <c r="D151" s="70" t="s">
        <v>319</v>
      </c>
      <c r="E151" s="16" t="s">
        <v>189</v>
      </c>
      <c r="F151" s="9"/>
      <c r="G151" s="20" t="s">
        <v>320</v>
      </c>
      <c r="H151" s="10">
        <v>74</v>
      </c>
      <c r="I151" s="10">
        <v>72</v>
      </c>
      <c r="J151" s="10">
        <v>4</v>
      </c>
      <c r="K151" s="11">
        <v>40263</v>
      </c>
      <c r="L151" s="11" t="s">
        <v>28</v>
      </c>
      <c r="M151" s="12">
        <v>39836.74</v>
      </c>
      <c r="N151" s="12">
        <f t="shared" si="64"/>
        <v>4552.7702857142858</v>
      </c>
      <c r="O151" s="12">
        <f t="shared" si="65"/>
        <v>35853.065999999999</v>
      </c>
      <c r="P151" s="12">
        <f t="shared" si="66"/>
        <v>4097.4932571428571</v>
      </c>
      <c r="Q151" s="12">
        <f t="shared" si="67"/>
        <v>597.55110000000002</v>
      </c>
      <c r="R151" s="12">
        <f t="shared" si="68"/>
        <v>68.291554285714284</v>
      </c>
      <c r="S151" s="12">
        <f t="shared" si="69"/>
        <v>3983.6739999999991</v>
      </c>
      <c r="T151" s="12">
        <f t="shared" si="70"/>
        <v>455.27702857142845</v>
      </c>
      <c r="U151" s="12">
        <f t="shared" si="71"/>
        <v>3983.674</v>
      </c>
      <c r="V151" s="12">
        <f t="shared" si="72"/>
        <v>455.27702857142856</v>
      </c>
      <c r="W151" s="13" t="s">
        <v>855</v>
      </c>
      <c r="X151" s="14" t="s">
        <v>30</v>
      </c>
      <c r="Y151" s="71"/>
    </row>
    <row r="152" spans="1:25" s="15" customFormat="1" ht="15" thickTop="1" x14ac:dyDescent="0.25">
      <c r="A152" s="20"/>
      <c r="B152" s="20"/>
      <c r="C152" s="20"/>
      <c r="D152" s="70"/>
      <c r="E152" s="16"/>
      <c r="F152" s="9"/>
      <c r="G152" s="32"/>
      <c r="H152" s="72"/>
      <c r="I152" s="72"/>
      <c r="J152" s="72"/>
      <c r="K152" s="18"/>
      <c r="L152" s="18"/>
      <c r="M152" s="19">
        <f>SUM(M89:M151)</f>
        <v>668998.28999999957</v>
      </c>
      <c r="N152" s="19">
        <f>M152/8.75-0.02</f>
        <v>76456.927428571376</v>
      </c>
      <c r="O152" s="19">
        <f>SUM(O89:O151)</f>
        <v>602098.46100000013</v>
      </c>
      <c r="P152" s="19">
        <f t="shared" si="66"/>
        <v>68811.252685714295</v>
      </c>
      <c r="Q152" s="19">
        <v>0</v>
      </c>
      <c r="R152" s="19">
        <f t="shared" si="68"/>
        <v>0</v>
      </c>
      <c r="S152" s="19">
        <f>SUM(S89:S151)</f>
        <v>66899.828999999998</v>
      </c>
      <c r="T152" s="19">
        <f t="shared" si="70"/>
        <v>7645.694742857143</v>
      </c>
      <c r="U152" s="19">
        <f>SUM(U89:U151)</f>
        <v>66899.828999999983</v>
      </c>
      <c r="V152" s="19">
        <f t="shared" si="72"/>
        <v>7645.6947428571411</v>
      </c>
      <c r="W152" s="73"/>
      <c r="X152" s="74"/>
      <c r="Y152" s="71"/>
    </row>
    <row r="153" spans="1:25" x14ac:dyDescent="0.25">
      <c r="A153" s="58"/>
      <c r="B153" s="58"/>
      <c r="C153" s="58"/>
      <c r="D153" s="58"/>
      <c r="E153" s="69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60"/>
      <c r="X153" s="58"/>
    </row>
    <row r="154" spans="1:25" s="15" customFormat="1" ht="30" customHeight="1" x14ac:dyDescent="0.25">
      <c r="A154" s="20" t="s">
        <v>126</v>
      </c>
      <c r="B154" s="20" t="s">
        <v>186</v>
      </c>
      <c r="C154" s="20" t="s">
        <v>321</v>
      </c>
      <c r="D154" s="20" t="s">
        <v>322</v>
      </c>
      <c r="E154" s="16" t="s">
        <v>323</v>
      </c>
      <c r="F154" s="9"/>
      <c r="G154" s="20" t="s">
        <v>324</v>
      </c>
      <c r="H154" s="10">
        <v>64</v>
      </c>
      <c r="I154" s="10">
        <v>432</v>
      </c>
      <c r="J154" s="10">
        <v>4</v>
      </c>
      <c r="K154" s="11">
        <v>40612</v>
      </c>
      <c r="L154" s="11" t="s">
        <v>28</v>
      </c>
      <c r="M154" s="23">
        <v>6818.81</v>
      </c>
      <c r="N154" s="23">
        <f t="shared" ref="N154:N197" si="73">M154/8.75</f>
        <v>779.29257142857148</v>
      </c>
      <c r="O154" s="23">
        <f t="shared" ref="O154:O197" si="74">60*Q154</f>
        <v>6136.9290000000001</v>
      </c>
      <c r="P154" s="23">
        <f t="shared" ref="P154:P198" si="75">O154/8.75</f>
        <v>701.3633142857143</v>
      </c>
      <c r="Q154" s="23">
        <f t="shared" ref="Q154:Q197" si="76">(M154-U154)/60</f>
        <v>102.28215</v>
      </c>
      <c r="R154" s="23">
        <f t="shared" ref="R154:R198" si="77">Q154/8.75</f>
        <v>11.689388571428571</v>
      </c>
      <c r="S154" s="23">
        <f t="shared" ref="S154:S197" si="78">M154-O154</f>
        <v>681.88100000000031</v>
      </c>
      <c r="T154" s="23">
        <f t="shared" ref="T154:T198" si="79">S154/8.75</f>
        <v>77.929257142857182</v>
      </c>
      <c r="U154" s="23">
        <f t="shared" ref="U154:U197" si="80">M154*0.1</f>
        <v>681.88100000000009</v>
      </c>
      <c r="V154" s="23">
        <f t="shared" ref="V154:V198" si="81">U154/8.75</f>
        <v>77.929257142857153</v>
      </c>
      <c r="W154" s="13" t="s">
        <v>37</v>
      </c>
      <c r="X154" s="14" t="s">
        <v>30</v>
      </c>
      <c r="Y154" s="71"/>
    </row>
    <row r="155" spans="1:25" s="15" customFormat="1" ht="30" customHeight="1" x14ac:dyDescent="0.25">
      <c r="A155" s="20" t="s">
        <v>126</v>
      </c>
      <c r="B155" s="20" t="s">
        <v>186</v>
      </c>
      <c r="C155" s="20" t="s">
        <v>321</v>
      </c>
      <c r="D155" s="20" t="s">
        <v>325</v>
      </c>
      <c r="E155" s="16" t="s">
        <v>323</v>
      </c>
      <c r="F155" s="9"/>
      <c r="G155" s="20" t="s">
        <v>326</v>
      </c>
      <c r="H155" s="10">
        <v>64</v>
      </c>
      <c r="I155" s="10">
        <v>433</v>
      </c>
      <c r="J155" s="10">
        <v>4</v>
      </c>
      <c r="K155" s="11">
        <v>40612</v>
      </c>
      <c r="L155" s="11" t="s">
        <v>28</v>
      </c>
      <c r="M155" s="23">
        <v>6818.81</v>
      </c>
      <c r="N155" s="23">
        <f t="shared" si="73"/>
        <v>779.29257142857148</v>
      </c>
      <c r="O155" s="23">
        <f t="shared" si="74"/>
        <v>6136.9290000000001</v>
      </c>
      <c r="P155" s="23">
        <f t="shared" si="75"/>
        <v>701.3633142857143</v>
      </c>
      <c r="Q155" s="23">
        <f t="shared" si="76"/>
        <v>102.28215</v>
      </c>
      <c r="R155" s="23">
        <f t="shared" si="77"/>
        <v>11.689388571428571</v>
      </c>
      <c r="S155" s="23">
        <f t="shared" si="78"/>
        <v>681.88100000000031</v>
      </c>
      <c r="T155" s="23">
        <f t="shared" si="79"/>
        <v>77.929257142857182</v>
      </c>
      <c r="U155" s="23">
        <f t="shared" si="80"/>
        <v>681.88100000000009</v>
      </c>
      <c r="V155" s="23">
        <f t="shared" si="81"/>
        <v>77.929257142857153</v>
      </c>
      <c r="W155" s="13" t="s">
        <v>37</v>
      </c>
      <c r="X155" s="14" t="s">
        <v>30</v>
      </c>
      <c r="Y155" s="71"/>
    </row>
    <row r="156" spans="1:25" s="15" customFormat="1" ht="30" customHeight="1" x14ac:dyDescent="0.25">
      <c r="A156" s="20" t="s">
        <v>126</v>
      </c>
      <c r="B156" s="20" t="s">
        <v>186</v>
      </c>
      <c r="C156" s="20" t="s">
        <v>321</v>
      </c>
      <c r="D156" s="20" t="s">
        <v>327</v>
      </c>
      <c r="E156" s="16" t="s">
        <v>323</v>
      </c>
      <c r="F156" s="9"/>
      <c r="G156" s="20" t="s">
        <v>328</v>
      </c>
      <c r="H156" s="10">
        <v>64</v>
      </c>
      <c r="I156" s="10">
        <v>421</v>
      </c>
      <c r="J156" s="10">
        <v>4</v>
      </c>
      <c r="K156" s="11">
        <v>40612</v>
      </c>
      <c r="L156" s="11" t="s">
        <v>28</v>
      </c>
      <c r="M156" s="23">
        <v>6818.81</v>
      </c>
      <c r="N156" s="23">
        <f t="shared" si="73"/>
        <v>779.29257142857148</v>
      </c>
      <c r="O156" s="23">
        <f t="shared" si="74"/>
        <v>6136.9290000000001</v>
      </c>
      <c r="P156" s="23">
        <f t="shared" si="75"/>
        <v>701.3633142857143</v>
      </c>
      <c r="Q156" s="23">
        <f t="shared" si="76"/>
        <v>102.28215</v>
      </c>
      <c r="R156" s="23">
        <f t="shared" si="77"/>
        <v>11.689388571428571</v>
      </c>
      <c r="S156" s="23">
        <f t="shared" si="78"/>
        <v>681.88100000000031</v>
      </c>
      <c r="T156" s="23">
        <f t="shared" si="79"/>
        <v>77.929257142857182</v>
      </c>
      <c r="U156" s="23">
        <f t="shared" si="80"/>
        <v>681.88100000000009</v>
      </c>
      <c r="V156" s="23">
        <f t="shared" si="81"/>
        <v>77.929257142857153</v>
      </c>
      <c r="W156" s="13" t="s">
        <v>37</v>
      </c>
      <c r="X156" s="14" t="s">
        <v>30</v>
      </c>
      <c r="Y156" s="71"/>
    </row>
    <row r="157" spans="1:25" s="15" customFormat="1" ht="30" customHeight="1" x14ac:dyDescent="0.25">
      <c r="A157" s="20" t="s">
        <v>126</v>
      </c>
      <c r="B157" s="20" t="s">
        <v>186</v>
      </c>
      <c r="C157" s="20" t="s">
        <v>321</v>
      </c>
      <c r="D157" s="20" t="s">
        <v>329</v>
      </c>
      <c r="E157" s="16" t="s">
        <v>323</v>
      </c>
      <c r="F157" s="9"/>
      <c r="G157" s="20" t="s">
        <v>330</v>
      </c>
      <c r="H157" s="10">
        <v>64</v>
      </c>
      <c r="I157" s="10">
        <v>434</v>
      </c>
      <c r="J157" s="10">
        <v>4</v>
      </c>
      <c r="K157" s="11">
        <v>40612</v>
      </c>
      <c r="L157" s="11" t="s">
        <v>28</v>
      </c>
      <c r="M157" s="23">
        <v>6818.81</v>
      </c>
      <c r="N157" s="23">
        <f t="shared" si="73"/>
        <v>779.29257142857148</v>
      </c>
      <c r="O157" s="23">
        <f t="shared" si="74"/>
        <v>6136.9290000000001</v>
      </c>
      <c r="P157" s="23">
        <f t="shared" si="75"/>
        <v>701.3633142857143</v>
      </c>
      <c r="Q157" s="23">
        <f t="shared" si="76"/>
        <v>102.28215</v>
      </c>
      <c r="R157" s="23">
        <f t="shared" si="77"/>
        <v>11.689388571428571</v>
      </c>
      <c r="S157" s="23">
        <f t="shared" si="78"/>
        <v>681.88100000000031</v>
      </c>
      <c r="T157" s="23">
        <f t="shared" si="79"/>
        <v>77.929257142857182</v>
      </c>
      <c r="U157" s="23">
        <f t="shared" si="80"/>
        <v>681.88100000000009</v>
      </c>
      <c r="V157" s="23">
        <f t="shared" si="81"/>
        <v>77.929257142857153</v>
      </c>
      <c r="W157" s="13" t="s">
        <v>37</v>
      </c>
      <c r="X157" s="14" t="s">
        <v>30</v>
      </c>
      <c r="Y157" s="71"/>
    </row>
    <row r="158" spans="1:25" s="15" customFormat="1" ht="30" customHeight="1" x14ac:dyDescent="0.25">
      <c r="A158" s="20" t="s">
        <v>126</v>
      </c>
      <c r="B158" s="20" t="s">
        <v>186</v>
      </c>
      <c r="C158" s="20" t="s">
        <v>321</v>
      </c>
      <c r="D158" s="20" t="s">
        <v>331</v>
      </c>
      <c r="E158" s="16" t="s">
        <v>323</v>
      </c>
      <c r="F158" s="9"/>
      <c r="G158" s="20" t="s">
        <v>332</v>
      </c>
      <c r="H158" s="10">
        <v>64</v>
      </c>
      <c r="I158" s="10">
        <v>435</v>
      </c>
      <c r="J158" s="10">
        <v>4</v>
      </c>
      <c r="K158" s="11">
        <v>40612</v>
      </c>
      <c r="L158" s="11" t="s">
        <v>28</v>
      </c>
      <c r="M158" s="23">
        <v>6818.81</v>
      </c>
      <c r="N158" s="23">
        <f t="shared" si="73"/>
        <v>779.29257142857148</v>
      </c>
      <c r="O158" s="23">
        <f t="shared" si="74"/>
        <v>6136.9290000000001</v>
      </c>
      <c r="P158" s="23">
        <f t="shared" si="75"/>
        <v>701.3633142857143</v>
      </c>
      <c r="Q158" s="23">
        <f t="shared" si="76"/>
        <v>102.28215</v>
      </c>
      <c r="R158" s="23">
        <f t="shared" si="77"/>
        <v>11.689388571428571</v>
      </c>
      <c r="S158" s="23">
        <f t="shared" si="78"/>
        <v>681.88100000000031</v>
      </c>
      <c r="T158" s="23">
        <f t="shared" si="79"/>
        <v>77.929257142857182</v>
      </c>
      <c r="U158" s="23">
        <f t="shared" si="80"/>
        <v>681.88100000000009</v>
      </c>
      <c r="V158" s="23">
        <f t="shared" si="81"/>
        <v>77.929257142857153</v>
      </c>
      <c r="W158" s="13" t="s">
        <v>37</v>
      </c>
      <c r="X158" s="14" t="s">
        <v>30</v>
      </c>
      <c r="Y158" s="71"/>
    </row>
    <row r="159" spans="1:25" s="15" customFormat="1" ht="30" customHeight="1" x14ac:dyDescent="0.25">
      <c r="A159" s="20" t="s">
        <v>126</v>
      </c>
      <c r="B159" s="20" t="s">
        <v>186</v>
      </c>
      <c r="C159" s="20" t="s">
        <v>321</v>
      </c>
      <c r="D159" s="20" t="s">
        <v>333</v>
      </c>
      <c r="E159" s="16" t="s">
        <v>323</v>
      </c>
      <c r="F159" s="9"/>
      <c r="G159" s="20" t="s">
        <v>334</v>
      </c>
      <c r="H159" s="10">
        <v>64</v>
      </c>
      <c r="I159" s="10">
        <v>436</v>
      </c>
      <c r="J159" s="10">
        <v>4</v>
      </c>
      <c r="K159" s="11">
        <v>40612</v>
      </c>
      <c r="L159" s="11" t="s">
        <v>28</v>
      </c>
      <c r="M159" s="23">
        <v>6818.81</v>
      </c>
      <c r="N159" s="23">
        <f t="shared" si="73"/>
        <v>779.29257142857148</v>
      </c>
      <c r="O159" s="23">
        <f t="shared" si="74"/>
        <v>6136.9290000000001</v>
      </c>
      <c r="P159" s="23">
        <f t="shared" si="75"/>
        <v>701.3633142857143</v>
      </c>
      <c r="Q159" s="23">
        <f t="shared" si="76"/>
        <v>102.28215</v>
      </c>
      <c r="R159" s="23">
        <f t="shared" si="77"/>
        <v>11.689388571428571</v>
      </c>
      <c r="S159" s="23">
        <f t="shared" si="78"/>
        <v>681.88100000000031</v>
      </c>
      <c r="T159" s="23">
        <f t="shared" si="79"/>
        <v>77.929257142857182</v>
      </c>
      <c r="U159" s="23">
        <f t="shared" si="80"/>
        <v>681.88100000000009</v>
      </c>
      <c r="V159" s="23">
        <f t="shared" si="81"/>
        <v>77.929257142857153</v>
      </c>
      <c r="W159" s="13" t="s">
        <v>37</v>
      </c>
      <c r="X159" s="14" t="s">
        <v>30</v>
      </c>
      <c r="Y159" s="71"/>
    </row>
    <row r="160" spans="1:25" s="15" customFormat="1" ht="30" customHeight="1" x14ac:dyDescent="0.25">
      <c r="A160" s="20" t="s">
        <v>126</v>
      </c>
      <c r="B160" s="20" t="s">
        <v>186</v>
      </c>
      <c r="C160" s="20" t="s">
        <v>321</v>
      </c>
      <c r="D160" s="20" t="s">
        <v>335</v>
      </c>
      <c r="E160" s="16" t="s">
        <v>323</v>
      </c>
      <c r="F160" s="9"/>
      <c r="G160" s="20" t="s">
        <v>336</v>
      </c>
      <c r="H160" s="10">
        <v>64</v>
      </c>
      <c r="I160" s="10">
        <v>425</v>
      </c>
      <c r="J160" s="10">
        <v>4</v>
      </c>
      <c r="K160" s="11">
        <v>40612</v>
      </c>
      <c r="L160" s="11" t="s">
        <v>28</v>
      </c>
      <c r="M160" s="23">
        <v>6818.81</v>
      </c>
      <c r="N160" s="23">
        <f t="shared" si="73"/>
        <v>779.29257142857148</v>
      </c>
      <c r="O160" s="23">
        <f t="shared" si="74"/>
        <v>6136.9290000000001</v>
      </c>
      <c r="P160" s="23">
        <f t="shared" si="75"/>
        <v>701.3633142857143</v>
      </c>
      <c r="Q160" s="23">
        <f t="shared" si="76"/>
        <v>102.28215</v>
      </c>
      <c r="R160" s="23">
        <f t="shared" si="77"/>
        <v>11.689388571428571</v>
      </c>
      <c r="S160" s="23">
        <f t="shared" si="78"/>
        <v>681.88100000000031</v>
      </c>
      <c r="T160" s="23">
        <f t="shared" si="79"/>
        <v>77.929257142857182</v>
      </c>
      <c r="U160" s="23">
        <f t="shared" si="80"/>
        <v>681.88100000000009</v>
      </c>
      <c r="V160" s="23">
        <f t="shared" si="81"/>
        <v>77.929257142857153</v>
      </c>
      <c r="W160" s="13" t="s">
        <v>37</v>
      </c>
      <c r="X160" s="14" t="s">
        <v>30</v>
      </c>
      <c r="Y160" s="71"/>
    </row>
    <row r="161" spans="1:25" s="15" customFormat="1" ht="30" customHeight="1" x14ac:dyDescent="0.25">
      <c r="A161" s="20" t="s">
        <v>126</v>
      </c>
      <c r="B161" s="20" t="s">
        <v>186</v>
      </c>
      <c r="C161" s="20" t="s">
        <v>321</v>
      </c>
      <c r="D161" s="20" t="s">
        <v>337</v>
      </c>
      <c r="E161" s="16" t="s">
        <v>323</v>
      </c>
      <c r="F161" s="9"/>
      <c r="G161" s="20" t="s">
        <v>338</v>
      </c>
      <c r="H161" s="10">
        <v>64</v>
      </c>
      <c r="I161" s="10">
        <v>437</v>
      </c>
      <c r="J161" s="10">
        <v>4</v>
      </c>
      <c r="K161" s="11">
        <v>40612</v>
      </c>
      <c r="L161" s="11" t="s">
        <v>28</v>
      </c>
      <c r="M161" s="23">
        <v>6818.81</v>
      </c>
      <c r="N161" s="23">
        <f t="shared" si="73"/>
        <v>779.29257142857148</v>
      </c>
      <c r="O161" s="23">
        <f t="shared" si="74"/>
        <v>6136.9290000000001</v>
      </c>
      <c r="P161" s="23">
        <f t="shared" si="75"/>
        <v>701.3633142857143</v>
      </c>
      <c r="Q161" s="23">
        <f t="shared" si="76"/>
        <v>102.28215</v>
      </c>
      <c r="R161" s="23">
        <f t="shared" si="77"/>
        <v>11.689388571428571</v>
      </c>
      <c r="S161" s="23">
        <f t="shared" si="78"/>
        <v>681.88100000000031</v>
      </c>
      <c r="T161" s="23">
        <f t="shared" si="79"/>
        <v>77.929257142857182</v>
      </c>
      <c r="U161" s="23">
        <f t="shared" si="80"/>
        <v>681.88100000000009</v>
      </c>
      <c r="V161" s="23">
        <f t="shared" si="81"/>
        <v>77.929257142857153</v>
      </c>
      <c r="W161" s="13" t="s">
        <v>37</v>
      </c>
      <c r="X161" s="14" t="s">
        <v>30</v>
      </c>
      <c r="Y161" s="71"/>
    </row>
    <row r="162" spans="1:25" s="15" customFormat="1" ht="30" customHeight="1" x14ac:dyDescent="0.25">
      <c r="A162" s="20" t="s">
        <v>126</v>
      </c>
      <c r="B162" s="20" t="s">
        <v>186</v>
      </c>
      <c r="C162" s="20" t="s">
        <v>321</v>
      </c>
      <c r="D162" s="20" t="s">
        <v>339</v>
      </c>
      <c r="E162" s="16" t="s">
        <v>323</v>
      </c>
      <c r="F162" s="9"/>
      <c r="G162" s="20" t="s">
        <v>340</v>
      </c>
      <c r="H162" s="10">
        <v>64</v>
      </c>
      <c r="I162" s="10">
        <v>438</v>
      </c>
      <c r="J162" s="10">
        <v>4</v>
      </c>
      <c r="K162" s="11">
        <v>40612</v>
      </c>
      <c r="L162" s="11" t="s">
        <v>28</v>
      </c>
      <c r="M162" s="23">
        <v>6818.81</v>
      </c>
      <c r="N162" s="23">
        <f t="shared" si="73"/>
        <v>779.29257142857148</v>
      </c>
      <c r="O162" s="23">
        <f t="shared" si="74"/>
        <v>6136.9290000000001</v>
      </c>
      <c r="P162" s="23">
        <f t="shared" si="75"/>
        <v>701.3633142857143</v>
      </c>
      <c r="Q162" s="23">
        <f t="shared" si="76"/>
        <v>102.28215</v>
      </c>
      <c r="R162" s="23">
        <f t="shared" si="77"/>
        <v>11.689388571428571</v>
      </c>
      <c r="S162" s="23">
        <f t="shared" si="78"/>
        <v>681.88100000000031</v>
      </c>
      <c r="T162" s="23">
        <f t="shared" si="79"/>
        <v>77.929257142857182</v>
      </c>
      <c r="U162" s="23">
        <f t="shared" si="80"/>
        <v>681.88100000000009</v>
      </c>
      <c r="V162" s="23">
        <f t="shared" si="81"/>
        <v>77.929257142857153</v>
      </c>
      <c r="W162" s="13" t="s">
        <v>37</v>
      </c>
      <c r="X162" s="14" t="s">
        <v>30</v>
      </c>
      <c r="Y162" s="71"/>
    </row>
    <row r="163" spans="1:25" s="15" customFormat="1" ht="30" customHeight="1" x14ac:dyDescent="0.25">
      <c r="A163" s="20" t="s">
        <v>126</v>
      </c>
      <c r="B163" s="20" t="s">
        <v>186</v>
      </c>
      <c r="C163" s="20" t="s">
        <v>321</v>
      </c>
      <c r="D163" s="20" t="s">
        <v>341</v>
      </c>
      <c r="E163" s="16" t="s">
        <v>323</v>
      </c>
      <c r="F163" s="9"/>
      <c r="G163" s="20" t="s">
        <v>342</v>
      </c>
      <c r="H163" s="10">
        <v>64</v>
      </c>
      <c r="I163" s="10">
        <v>439</v>
      </c>
      <c r="J163" s="10">
        <v>4</v>
      </c>
      <c r="K163" s="11">
        <v>40612</v>
      </c>
      <c r="L163" s="11" t="s">
        <v>28</v>
      </c>
      <c r="M163" s="23">
        <v>6818.81</v>
      </c>
      <c r="N163" s="23">
        <f t="shared" si="73"/>
        <v>779.29257142857148</v>
      </c>
      <c r="O163" s="23">
        <f t="shared" si="74"/>
        <v>6136.9290000000001</v>
      </c>
      <c r="P163" s="23">
        <f t="shared" si="75"/>
        <v>701.3633142857143</v>
      </c>
      <c r="Q163" s="23">
        <f t="shared" si="76"/>
        <v>102.28215</v>
      </c>
      <c r="R163" s="23">
        <f t="shared" si="77"/>
        <v>11.689388571428571</v>
      </c>
      <c r="S163" s="23">
        <f t="shared" si="78"/>
        <v>681.88100000000031</v>
      </c>
      <c r="T163" s="23">
        <f t="shared" si="79"/>
        <v>77.929257142857182</v>
      </c>
      <c r="U163" s="23">
        <f t="shared" si="80"/>
        <v>681.88100000000009</v>
      </c>
      <c r="V163" s="23">
        <f t="shared" si="81"/>
        <v>77.929257142857153</v>
      </c>
      <c r="W163" s="13" t="s">
        <v>37</v>
      </c>
      <c r="X163" s="14" t="s">
        <v>30</v>
      </c>
      <c r="Y163" s="71"/>
    </row>
    <row r="164" spans="1:25" s="15" customFormat="1" ht="30" customHeight="1" x14ac:dyDescent="0.25">
      <c r="A164" s="20" t="s">
        <v>126</v>
      </c>
      <c r="B164" s="20" t="s">
        <v>186</v>
      </c>
      <c r="C164" s="20" t="s">
        <v>321</v>
      </c>
      <c r="D164" s="20" t="s">
        <v>343</v>
      </c>
      <c r="E164" s="16" t="s">
        <v>323</v>
      </c>
      <c r="F164" s="9"/>
      <c r="G164" s="20" t="s">
        <v>344</v>
      </c>
      <c r="H164" s="10">
        <v>64</v>
      </c>
      <c r="I164" s="10">
        <v>440</v>
      </c>
      <c r="J164" s="10">
        <v>4</v>
      </c>
      <c r="K164" s="11">
        <v>40612</v>
      </c>
      <c r="L164" s="11" t="s">
        <v>28</v>
      </c>
      <c r="M164" s="23">
        <v>6818.81</v>
      </c>
      <c r="N164" s="23">
        <f t="shared" si="73"/>
        <v>779.29257142857148</v>
      </c>
      <c r="O164" s="23">
        <f t="shared" si="74"/>
        <v>6136.9290000000001</v>
      </c>
      <c r="P164" s="23">
        <f t="shared" si="75"/>
        <v>701.3633142857143</v>
      </c>
      <c r="Q164" s="23">
        <f t="shared" si="76"/>
        <v>102.28215</v>
      </c>
      <c r="R164" s="23">
        <f t="shared" si="77"/>
        <v>11.689388571428571</v>
      </c>
      <c r="S164" s="23">
        <f t="shared" si="78"/>
        <v>681.88100000000031</v>
      </c>
      <c r="T164" s="23">
        <f t="shared" si="79"/>
        <v>77.929257142857182</v>
      </c>
      <c r="U164" s="23">
        <f t="shared" si="80"/>
        <v>681.88100000000009</v>
      </c>
      <c r="V164" s="23">
        <f t="shared" si="81"/>
        <v>77.929257142857153</v>
      </c>
      <c r="W164" s="13" t="s">
        <v>37</v>
      </c>
      <c r="X164" s="14" t="s">
        <v>30</v>
      </c>
      <c r="Y164" s="71"/>
    </row>
    <row r="165" spans="1:25" s="15" customFormat="1" ht="30" customHeight="1" x14ac:dyDescent="0.25">
      <c r="A165" s="20" t="s">
        <v>126</v>
      </c>
      <c r="B165" s="20" t="s">
        <v>186</v>
      </c>
      <c r="C165" s="20" t="s">
        <v>321</v>
      </c>
      <c r="D165" s="20" t="s">
        <v>345</v>
      </c>
      <c r="E165" s="16" t="s">
        <v>323</v>
      </c>
      <c r="F165" s="9"/>
      <c r="G165" s="20" t="s">
        <v>346</v>
      </c>
      <c r="H165" s="10">
        <v>64</v>
      </c>
      <c r="I165" s="10">
        <v>441</v>
      </c>
      <c r="J165" s="10">
        <v>4</v>
      </c>
      <c r="K165" s="11">
        <v>40612</v>
      </c>
      <c r="L165" s="11" t="s">
        <v>28</v>
      </c>
      <c r="M165" s="23">
        <v>6818.81</v>
      </c>
      <c r="N165" s="23">
        <f t="shared" si="73"/>
        <v>779.29257142857148</v>
      </c>
      <c r="O165" s="23">
        <f t="shared" si="74"/>
        <v>6136.9290000000001</v>
      </c>
      <c r="P165" s="23">
        <f t="shared" si="75"/>
        <v>701.3633142857143</v>
      </c>
      <c r="Q165" s="23">
        <f t="shared" si="76"/>
        <v>102.28215</v>
      </c>
      <c r="R165" s="23">
        <f t="shared" si="77"/>
        <v>11.689388571428571</v>
      </c>
      <c r="S165" s="23">
        <f t="shared" si="78"/>
        <v>681.88100000000031</v>
      </c>
      <c r="T165" s="23">
        <f t="shared" si="79"/>
        <v>77.929257142857182</v>
      </c>
      <c r="U165" s="23">
        <f t="shared" si="80"/>
        <v>681.88100000000009</v>
      </c>
      <c r="V165" s="23">
        <f t="shared" si="81"/>
        <v>77.929257142857153</v>
      </c>
      <c r="W165" s="13" t="s">
        <v>37</v>
      </c>
      <c r="X165" s="14" t="s">
        <v>30</v>
      </c>
      <c r="Y165" s="71"/>
    </row>
    <row r="166" spans="1:25" s="15" customFormat="1" ht="30" customHeight="1" x14ac:dyDescent="0.25">
      <c r="A166" s="20" t="s">
        <v>126</v>
      </c>
      <c r="B166" s="20" t="s">
        <v>186</v>
      </c>
      <c r="C166" s="20" t="s">
        <v>321</v>
      </c>
      <c r="D166" s="20" t="s">
        <v>347</v>
      </c>
      <c r="E166" s="16" t="s">
        <v>323</v>
      </c>
      <c r="F166" s="9"/>
      <c r="G166" s="20" t="s">
        <v>348</v>
      </c>
      <c r="H166" s="10">
        <v>64</v>
      </c>
      <c r="I166" s="10">
        <v>442</v>
      </c>
      <c r="J166" s="10">
        <v>4</v>
      </c>
      <c r="K166" s="11">
        <v>40612</v>
      </c>
      <c r="L166" s="11" t="s">
        <v>28</v>
      </c>
      <c r="M166" s="23">
        <v>6818.81</v>
      </c>
      <c r="N166" s="23">
        <f t="shared" si="73"/>
        <v>779.29257142857148</v>
      </c>
      <c r="O166" s="23">
        <f t="shared" si="74"/>
        <v>6136.9290000000001</v>
      </c>
      <c r="P166" s="23">
        <f t="shared" si="75"/>
        <v>701.3633142857143</v>
      </c>
      <c r="Q166" s="23">
        <f t="shared" si="76"/>
        <v>102.28215</v>
      </c>
      <c r="R166" s="23">
        <f t="shared" si="77"/>
        <v>11.689388571428571</v>
      </c>
      <c r="S166" s="23">
        <f t="shared" si="78"/>
        <v>681.88100000000031</v>
      </c>
      <c r="T166" s="23">
        <f t="shared" si="79"/>
        <v>77.929257142857182</v>
      </c>
      <c r="U166" s="23">
        <f t="shared" si="80"/>
        <v>681.88100000000009</v>
      </c>
      <c r="V166" s="23">
        <f t="shared" si="81"/>
        <v>77.929257142857153</v>
      </c>
      <c r="W166" s="13" t="s">
        <v>37</v>
      </c>
      <c r="X166" s="14" t="s">
        <v>30</v>
      </c>
      <c r="Y166" s="71"/>
    </row>
    <row r="167" spans="1:25" s="15" customFormat="1" ht="30" customHeight="1" x14ac:dyDescent="0.25">
      <c r="A167" s="20" t="s">
        <v>126</v>
      </c>
      <c r="B167" s="20" t="s">
        <v>186</v>
      </c>
      <c r="C167" s="20" t="s">
        <v>321</v>
      </c>
      <c r="D167" s="20" t="s">
        <v>349</v>
      </c>
      <c r="E167" s="16" t="s">
        <v>323</v>
      </c>
      <c r="F167" s="9"/>
      <c r="G167" s="20" t="s">
        <v>350</v>
      </c>
      <c r="H167" s="10">
        <v>64</v>
      </c>
      <c r="I167" s="10">
        <v>443</v>
      </c>
      <c r="J167" s="10">
        <v>4</v>
      </c>
      <c r="K167" s="11">
        <v>40612</v>
      </c>
      <c r="L167" s="11" t="s">
        <v>28</v>
      </c>
      <c r="M167" s="23">
        <v>6818.81</v>
      </c>
      <c r="N167" s="23">
        <f t="shared" si="73"/>
        <v>779.29257142857148</v>
      </c>
      <c r="O167" s="23">
        <f t="shared" si="74"/>
        <v>6136.9290000000001</v>
      </c>
      <c r="P167" s="23">
        <f t="shared" si="75"/>
        <v>701.3633142857143</v>
      </c>
      <c r="Q167" s="23">
        <f t="shared" si="76"/>
        <v>102.28215</v>
      </c>
      <c r="R167" s="23">
        <f t="shared" si="77"/>
        <v>11.689388571428571</v>
      </c>
      <c r="S167" s="23">
        <f t="shared" si="78"/>
        <v>681.88100000000031</v>
      </c>
      <c r="T167" s="23">
        <f t="shared" si="79"/>
        <v>77.929257142857182</v>
      </c>
      <c r="U167" s="23">
        <f t="shared" si="80"/>
        <v>681.88100000000009</v>
      </c>
      <c r="V167" s="23">
        <f t="shared" si="81"/>
        <v>77.929257142857153</v>
      </c>
      <c r="W167" s="13" t="s">
        <v>37</v>
      </c>
      <c r="X167" s="14" t="s">
        <v>30</v>
      </c>
      <c r="Y167" s="71"/>
    </row>
    <row r="168" spans="1:25" s="15" customFormat="1" ht="30" customHeight="1" x14ac:dyDescent="0.25">
      <c r="A168" s="20" t="s">
        <v>126</v>
      </c>
      <c r="B168" s="20" t="s">
        <v>186</v>
      </c>
      <c r="C168" s="20" t="s">
        <v>321</v>
      </c>
      <c r="D168" s="20" t="s">
        <v>351</v>
      </c>
      <c r="E168" s="16" t="s">
        <v>323</v>
      </c>
      <c r="F168" s="9"/>
      <c r="G168" s="20" t="s">
        <v>352</v>
      </c>
      <c r="H168" s="10">
        <v>64</v>
      </c>
      <c r="I168" s="10">
        <v>444</v>
      </c>
      <c r="J168" s="10">
        <v>4</v>
      </c>
      <c r="K168" s="11">
        <v>40612</v>
      </c>
      <c r="L168" s="11" t="s">
        <v>28</v>
      </c>
      <c r="M168" s="23">
        <v>6818.81</v>
      </c>
      <c r="N168" s="23">
        <f t="shared" si="73"/>
        <v>779.29257142857148</v>
      </c>
      <c r="O168" s="23">
        <f t="shared" si="74"/>
        <v>6136.9290000000001</v>
      </c>
      <c r="P168" s="23">
        <f t="shared" si="75"/>
        <v>701.3633142857143</v>
      </c>
      <c r="Q168" s="23">
        <f t="shared" si="76"/>
        <v>102.28215</v>
      </c>
      <c r="R168" s="23">
        <f t="shared" si="77"/>
        <v>11.689388571428571</v>
      </c>
      <c r="S168" s="23">
        <f t="shared" si="78"/>
        <v>681.88100000000031</v>
      </c>
      <c r="T168" s="23">
        <f t="shared" si="79"/>
        <v>77.929257142857182</v>
      </c>
      <c r="U168" s="23">
        <f t="shared" si="80"/>
        <v>681.88100000000009</v>
      </c>
      <c r="V168" s="23">
        <f t="shared" si="81"/>
        <v>77.929257142857153</v>
      </c>
      <c r="W168" s="13" t="s">
        <v>37</v>
      </c>
      <c r="X168" s="14" t="s">
        <v>30</v>
      </c>
      <c r="Y168" s="71"/>
    </row>
    <row r="169" spans="1:25" s="15" customFormat="1" ht="30" customHeight="1" x14ac:dyDescent="0.25">
      <c r="A169" s="20" t="s">
        <v>126</v>
      </c>
      <c r="B169" s="20" t="s">
        <v>186</v>
      </c>
      <c r="C169" s="20" t="s">
        <v>321</v>
      </c>
      <c r="D169" s="20" t="s">
        <v>353</v>
      </c>
      <c r="E169" s="16" t="s">
        <v>323</v>
      </c>
      <c r="F169" s="9"/>
      <c r="G169" s="20" t="s">
        <v>354</v>
      </c>
      <c r="H169" s="10">
        <v>64</v>
      </c>
      <c r="I169" s="10">
        <v>445</v>
      </c>
      <c r="J169" s="10">
        <v>4</v>
      </c>
      <c r="K169" s="11">
        <v>40612</v>
      </c>
      <c r="L169" s="11" t="s">
        <v>28</v>
      </c>
      <c r="M169" s="23">
        <v>6818.81</v>
      </c>
      <c r="N169" s="23">
        <f t="shared" si="73"/>
        <v>779.29257142857148</v>
      </c>
      <c r="O169" s="23">
        <f t="shared" si="74"/>
        <v>6136.9290000000001</v>
      </c>
      <c r="P169" s="23">
        <f t="shared" si="75"/>
        <v>701.3633142857143</v>
      </c>
      <c r="Q169" s="23">
        <f t="shared" si="76"/>
        <v>102.28215</v>
      </c>
      <c r="R169" s="23">
        <f t="shared" si="77"/>
        <v>11.689388571428571</v>
      </c>
      <c r="S169" s="23">
        <f t="shared" si="78"/>
        <v>681.88100000000031</v>
      </c>
      <c r="T169" s="23">
        <f t="shared" si="79"/>
        <v>77.929257142857182</v>
      </c>
      <c r="U169" s="23">
        <f t="shared" si="80"/>
        <v>681.88100000000009</v>
      </c>
      <c r="V169" s="23">
        <f t="shared" si="81"/>
        <v>77.929257142857153</v>
      </c>
      <c r="W169" s="13" t="s">
        <v>37</v>
      </c>
      <c r="X169" s="14" t="s">
        <v>30</v>
      </c>
      <c r="Y169" s="71"/>
    </row>
    <row r="170" spans="1:25" s="15" customFormat="1" ht="30" customHeight="1" x14ac:dyDescent="0.25">
      <c r="A170" s="20" t="s">
        <v>126</v>
      </c>
      <c r="B170" s="20" t="s">
        <v>186</v>
      </c>
      <c r="C170" s="20" t="s">
        <v>321</v>
      </c>
      <c r="D170" s="20" t="s">
        <v>355</v>
      </c>
      <c r="E170" s="16" t="s">
        <v>323</v>
      </c>
      <c r="F170" s="9"/>
      <c r="G170" s="20" t="s">
        <v>356</v>
      </c>
      <c r="H170" s="10">
        <v>64</v>
      </c>
      <c r="I170" s="10">
        <v>446</v>
      </c>
      <c r="J170" s="10">
        <v>4</v>
      </c>
      <c r="K170" s="11">
        <v>40612</v>
      </c>
      <c r="L170" s="11" t="s">
        <v>28</v>
      </c>
      <c r="M170" s="23">
        <v>6818.81</v>
      </c>
      <c r="N170" s="23">
        <f t="shared" si="73"/>
        <v>779.29257142857148</v>
      </c>
      <c r="O170" s="23">
        <f t="shared" si="74"/>
        <v>6136.9290000000001</v>
      </c>
      <c r="P170" s="23">
        <f t="shared" si="75"/>
        <v>701.3633142857143</v>
      </c>
      <c r="Q170" s="23">
        <f t="shared" si="76"/>
        <v>102.28215</v>
      </c>
      <c r="R170" s="23">
        <f t="shared" si="77"/>
        <v>11.689388571428571</v>
      </c>
      <c r="S170" s="23">
        <f t="shared" si="78"/>
        <v>681.88100000000031</v>
      </c>
      <c r="T170" s="23">
        <f t="shared" si="79"/>
        <v>77.929257142857182</v>
      </c>
      <c r="U170" s="23">
        <f t="shared" si="80"/>
        <v>681.88100000000009</v>
      </c>
      <c r="V170" s="23">
        <f t="shared" si="81"/>
        <v>77.929257142857153</v>
      </c>
      <c r="W170" s="13" t="s">
        <v>37</v>
      </c>
      <c r="X170" s="14" t="s">
        <v>30</v>
      </c>
      <c r="Y170" s="71"/>
    </row>
    <row r="171" spans="1:25" s="15" customFormat="1" ht="30" customHeight="1" x14ac:dyDescent="0.25">
      <c r="A171" s="20" t="s">
        <v>126</v>
      </c>
      <c r="B171" s="20" t="s">
        <v>186</v>
      </c>
      <c r="C171" s="20" t="s">
        <v>321</v>
      </c>
      <c r="D171" s="20" t="s">
        <v>357</v>
      </c>
      <c r="E171" s="16" t="s">
        <v>323</v>
      </c>
      <c r="F171" s="9"/>
      <c r="G171" s="20" t="s">
        <v>358</v>
      </c>
      <c r="H171" s="10">
        <v>64</v>
      </c>
      <c r="I171" s="10">
        <v>447</v>
      </c>
      <c r="J171" s="10">
        <v>4</v>
      </c>
      <c r="K171" s="11">
        <v>40612</v>
      </c>
      <c r="L171" s="11" t="s">
        <v>28</v>
      </c>
      <c r="M171" s="23">
        <v>6818.81</v>
      </c>
      <c r="N171" s="23">
        <f t="shared" si="73"/>
        <v>779.29257142857148</v>
      </c>
      <c r="O171" s="23">
        <f t="shared" si="74"/>
        <v>6136.9290000000001</v>
      </c>
      <c r="P171" s="23">
        <f t="shared" si="75"/>
        <v>701.3633142857143</v>
      </c>
      <c r="Q171" s="23">
        <f t="shared" si="76"/>
        <v>102.28215</v>
      </c>
      <c r="R171" s="23">
        <f t="shared" si="77"/>
        <v>11.689388571428571</v>
      </c>
      <c r="S171" s="23">
        <f t="shared" si="78"/>
        <v>681.88100000000031</v>
      </c>
      <c r="T171" s="23">
        <f t="shared" si="79"/>
        <v>77.929257142857182</v>
      </c>
      <c r="U171" s="23">
        <f t="shared" si="80"/>
        <v>681.88100000000009</v>
      </c>
      <c r="V171" s="23">
        <f t="shared" si="81"/>
        <v>77.929257142857153</v>
      </c>
      <c r="W171" s="13" t="s">
        <v>37</v>
      </c>
      <c r="X171" s="14" t="s">
        <v>30</v>
      </c>
      <c r="Y171" s="71"/>
    </row>
    <row r="172" spans="1:25" s="15" customFormat="1" ht="30" customHeight="1" x14ac:dyDescent="0.25">
      <c r="A172" s="20" t="s">
        <v>126</v>
      </c>
      <c r="B172" s="20" t="s">
        <v>186</v>
      </c>
      <c r="C172" s="20" t="s">
        <v>321</v>
      </c>
      <c r="D172" s="20" t="s">
        <v>359</v>
      </c>
      <c r="E172" s="16" t="s">
        <v>323</v>
      </c>
      <c r="F172" s="9"/>
      <c r="G172" s="20" t="s">
        <v>360</v>
      </c>
      <c r="H172" s="10">
        <v>64</v>
      </c>
      <c r="I172" s="10">
        <v>448</v>
      </c>
      <c r="J172" s="10">
        <v>4</v>
      </c>
      <c r="K172" s="11">
        <v>40612</v>
      </c>
      <c r="L172" s="11" t="s">
        <v>28</v>
      </c>
      <c r="M172" s="23">
        <v>6818.81</v>
      </c>
      <c r="N172" s="23">
        <f t="shared" si="73"/>
        <v>779.29257142857148</v>
      </c>
      <c r="O172" s="23">
        <f t="shared" si="74"/>
        <v>6136.9290000000001</v>
      </c>
      <c r="P172" s="23">
        <f t="shared" si="75"/>
        <v>701.3633142857143</v>
      </c>
      <c r="Q172" s="23">
        <f t="shared" si="76"/>
        <v>102.28215</v>
      </c>
      <c r="R172" s="23">
        <f t="shared" si="77"/>
        <v>11.689388571428571</v>
      </c>
      <c r="S172" s="23">
        <f t="shared" si="78"/>
        <v>681.88100000000031</v>
      </c>
      <c r="T172" s="23">
        <f t="shared" si="79"/>
        <v>77.929257142857182</v>
      </c>
      <c r="U172" s="23">
        <f t="shared" si="80"/>
        <v>681.88100000000009</v>
      </c>
      <c r="V172" s="23">
        <f t="shared" si="81"/>
        <v>77.929257142857153</v>
      </c>
      <c r="W172" s="13" t="s">
        <v>37</v>
      </c>
      <c r="X172" s="14" t="s">
        <v>30</v>
      </c>
      <c r="Y172" s="71"/>
    </row>
    <row r="173" spans="1:25" s="15" customFormat="1" ht="30" customHeight="1" x14ac:dyDescent="0.25">
      <c r="A173" s="20" t="s">
        <v>126</v>
      </c>
      <c r="B173" s="20" t="s">
        <v>186</v>
      </c>
      <c r="C173" s="20" t="s">
        <v>321</v>
      </c>
      <c r="D173" s="20" t="s">
        <v>361</v>
      </c>
      <c r="E173" s="16" t="s">
        <v>323</v>
      </c>
      <c r="F173" s="9"/>
      <c r="G173" s="20" t="s">
        <v>362</v>
      </c>
      <c r="H173" s="10">
        <v>64</v>
      </c>
      <c r="I173" s="10">
        <v>449</v>
      </c>
      <c r="J173" s="10">
        <v>4</v>
      </c>
      <c r="K173" s="11">
        <v>40612</v>
      </c>
      <c r="L173" s="11" t="s">
        <v>28</v>
      </c>
      <c r="M173" s="23">
        <v>6818.81</v>
      </c>
      <c r="N173" s="23">
        <f t="shared" si="73"/>
        <v>779.29257142857148</v>
      </c>
      <c r="O173" s="23">
        <f t="shared" si="74"/>
        <v>6136.9290000000001</v>
      </c>
      <c r="P173" s="23">
        <f t="shared" si="75"/>
        <v>701.3633142857143</v>
      </c>
      <c r="Q173" s="23">
        <f t="shared" si="76"/>
        <v>102.28215</v>
      </c>
      <c r="R173" s="23">
        <f t="shared" si="77"/>
        <v>11.689388571428571</v>
      </c>
      <c r="S173" s="23">
        <f t="shared" si="78"/>
        <v>681.88100000000031</v>
      </c>
      <c r="T173" s="23">
        <f t="shared" si="79"/>
        <v>77.929257142857182</v>
      </c>
      <c r="U173" s="23">
        <f t="shared" si="80"/>
        <v>681.88100000000009</v>
      </c>
      <c r="V173" s="23">
        <f t="shared" si="81"/>
        <v>77.929257142857153</v>
      </c>
      <c r="W173" s="13" t="s">
        <v>37</v>
      </c>
      <c r="X173" s="14" t="s">
        <v>30</v>
      </c>
      <c r="Y173" s="71"/>
    </row>
    <row r="174" spans="1:25" s="15" customFormat="1" ht="30" customHeight="1" x14ac:dyDescent="0.25">
      <c r="A174" s="20" t="s">
        <v>126</v>
      </c>
      <c r="B174" s="20" t="s">
        <v>186</v>
      </c>
      <c r="C174" s="20" t="s">
        <v>321</v>
      </c>
      <c r="D174" s="20" t="s">
        <v>363</v>
      </c>
      <c r="E174" s="16" t="s">
        <v>323</v>
      </c>
      <c r="F174" s="9"/>
      <c r="G174" s="20" t="s">
        <v>364</v>
      </c>
      <c r="H174" s="10">
        <v>64</v>
      </c>
      <c r="I174" s="10">
        <v>450</v>
      </c>
      <c r="J174" s="10">
        <v>4</v>
      </c>
      <c r="K174" s="11">
        <v>40612</v>
      </c>
      <c r="L174" s="11" t="s">
        <v>28</v>
      </c>
      <c r="M174" s="23">
        <v>6818.81</v>
      </c>
      <c r="N174" s="23">
        <f t="shared" si="73"/>
        <v>779.29257142857148</v>
      </c>
      <c r="O174" s="23">
        <f t="shared" si="74"/>
        <v>6136.9290000000001</v>
      </c>
      <c r="P174" s="23">
        <f t="shared" si="75"/>
        <v>701.3633142857143</v>
      </c>
      <c r="Q174" s="23">
        <f t="shared" si="76"/>
        <v>102.28215</v>
      </c>
      <c r="R174" s="23">
        <f t="shared" si="77"/>
        <v>11.689388571428571</v>
      </c>
      <c r="S174" s="23">
        <f t="shared" si="78"/>
        <v>681.88100000000031</v>
      </c>
      <c r="T174" s="23">
        <f t="shared" si="79"/>
        <v>77.929257142857182</v>
      </c>
      <c r="U174" s="23">
        <f t="shared" si="80"/>
        <v>681.88100000000009</v>
      </c>
      <c r="V174" s="23">
        <f t="shared" si="81"/>
        <v>77.929257142857153</v>
      </c>
      <c r="W174" s="13" t="s">
        <v>37</v>
      </c>
      <c r="X174" s="14" t="s">
        <v>30</v>
      </c>
      <c r="Y174" s="71"/>
    </row>
    <row r="175" spans="1:25" s="15" customFormat="1" ht="30" customHeight="1" x14ac:dyDescent="0.25">
      <c r="A175" s="20" t="s">
        <v>126</v>
      </c>
      <c r="B175" s="20" t="s">
        <v>186</v>
      </c>
      <c r="C175" s="20" t="s">
        <v>321</v>
      </c>
      <c r="D175" s="20" t="s">
        <v>365</v>
      </c>
      <c r="E175" s="16" t="s">
        <v>323</v>
      </c>
      <c r="F175" s="9"/>
      <c r="G175" s="20" t="s">
        <v>366</v>
      </c>
      <c r="H175" s="10">
        <v>64</v>
      </c>
      <c r="I175" s="10">
        <v>431</v>
      </c>
      <c r="J175" s="10">
        <v>4</v>
      </c>
      <c r="K175" s="11">
        <v>40612</v>
      </c>
      <c r="L175" s="11" t="s">
        <v>28</v>
      </c>
      <c r="M175" s="23">
        <v>6818.81</v>
      </c>
      <c r="N175" s="23">
        <f t="shared" si="73"/>
        <v>779.29257142857148</v>
      </c>
      <c r="O175" s="23">
        <f t="shared" si="74"/>
        <v>6136.9290000000001</v>
      </c>
      <c r="P175" s="23">
        <f t="shared" si="75"/>
        <v>701.3633142857143</v>
      </c>
      <c r="Q175" s="23">
        <f t="shared" si="76"/>
        <v>102.28215</v>
      </c>
      <c r="R175" s="23">
        <f t="shared" si="77"/>
        <v>11.689388571428571</v>
      </c>
      <c r="S175" s="23">
        <f t="shared" si="78"/>
        <v>681.88100000000031</v>
      </c>
      <c r="T175" s="23">
        <f t="shared" si="79"/>
        <v>77.929257142857182</v>
      </c>
      <c r="U175" s="23">
        <f t="shared" si="80"/>
        <v>681.88100000000009</v>
      </c>
      <c r="V175" s="23">
        <f t="shared" si="81"/>
        <v>77.929257142857153</v>
      </c>
      <c r="W175" s="13" t="s">
        <v>37</v>
      </c>
      <c r="X175" s="14" t="s">
        <v>30</v>
      </c>
      <c r="Y175" s="71"/>
    </row>
    <row r="176" spans="1:25" s="15" customFormat="1" ht="30" customHeight="1" x14ac:dyDescent="0.25">
      <c r="A176" s="20" t="s">
        <v>126</v>
      </c>
      <c r="B176" s="20" t="s">
        <v>186</v>
      </c>
      <c r="C176" s="20" t="s">
        <v>321</v>
      </c>
      <c r="D176" s="20" t="s">
        <v>367</v>
      </c>
      <c r="E176" s="16" t="s">
        <v>323</v>
      </c>
      <c r="F176" s="9"/>
      <c r="G176" s="20" t="s">
        <v>368</v>
      </c>
      <c r="H176" s="10">
        <v>64</v>
      </c>
      <c r="I176" s="10">
        <v>427</v>
      </c>
      <c r="J176" s="10">
        <v>4</v>
      </c>
      <c r="K176" s="11">
        <v>40612</v>
      </c>
      <c r="L176" s="11" t="s">
        <v>28</v>
      </c>
      <c r="M176" s="23">
        <v>6818.81</v>
      </c>
      <c r="N176" s="23">
        <f t="shared" si="73"/>
        <v>779.29257142857148</v>
      </c>
      <c r="O176" s="23">
        <f t="shared" si="74"/>
        <v>6136.9290000000001</v>
      </c>
      <c r="P176" s="23">
        <f t="shared" si="75"/>
        <v>701.3633142857143</v>
      </c>
      <c r="Q176" s="23">
        <f t="shared" si="76"/>
        <v>102.28215</v>
      </c>
      <c r="R176" s="23">
        <f t="shared" si="77"/>
        <v>11.689388571428571</v>
      </c>
      <c r="S176" s="23">
        <f t="shared" si="78"/>
        <v>681.88100000000031</v>
      </c>
      <c r="T176" s="23">
        <f t="shared" si="79"/>
        <v>77.929257142857182</v>
      </c>
      <c r="U176" s="23">
        <f t="shared" si="80"/>
        <v>681.88100000000009</v>
      </c>
      <c r="V176" s="23">
        <f t="shared" si="81"/>
        <v>77.929257142857153</v>
      </c>
      <c r="W176" s="13" t="s">
        <v>37</v>
      </c>
      <c r="X176" s="14" t="s">
        <v>30</v>
      </c>
      <c r="Y176" s="71"/>
    </row>
    <row r="177" spans="1:25" s="15" customFormat="1" ht="30" customHeight="1" x14ac:dyDescent="0.25">
      <c r="A177" s="20" t="s">
        <v>126</v>
      </c>
      <c r="B177" s="20" t="s">
        <v>186</v>
      </c>
      <c r="C177" s="20" t="s">
        <v>321</v>
      </c>
      <c r="D177" s="20" t="s">
        <v>369</v>
      </c>
      <c r="E177" s="16" t="s">
        <v>323</v>
      </c>
      <c r="F177" s="9"/>
      <c r="G177" s="20" t="s">
        <v>370</v>
      </c>
      <c r="H177" s="10">
        <v>64</v>
      </c>
      <c r="I177" s="10">
        <v>451</v>
      </c>
      <c r="J177" s="10">
        <v>4</v>
      </c>
      <c r="K177" s="11">
        <v>40612</v>
      </c>
      <c r="L177" s="11" t="s">
        <v>28</v>
      </c>
      <c r="M177" s="23">
        <v>6818.81</v>
      </c>
      <c r="N177" s="23">
        <f t="shared" si="73"/>
        <v>779.29257142857148</v>
      </c>
      <c r="O177" s="23">
        <f t="shared" si="74"/>
        <v>6136.9290000000001</v>
      </c>
      <c r="P177" s="23">
        <f t="shared" si="75"/>
        <v>701.3633142857143</v>
      </c>
      <c r="Q177" s="23">
        <f t="shared" si="76"/>
        <v>102.28215</v>
      </c>
      <c r="R177" s="23">
        <f t="shared" si="77"/>
        <v>11.689388571428571</v>
      </c>
      <c r="S177" s="23">
        <f t="shared" si="78"/>
        <v>681.88100000000031</v>
      </c>
      <c r="T177" s="23">
        <f t="shared" si="79"/>
        <v>77.929257142857182</v>
      </c>
      <c r="U177" s="23">
        <f t="shared" si="80"/>
        <v>681.88100000000009</v>
      </c>
      <c r="V177" s="23">
        <f t="shared" si="81"/>
        <v>77.929257142857153</v>
      </c>
      <c r="W177" s="13" t="s">
        <v>37</v>
      </c>
      <c r="X177" s="14" t="s">
        <v>30</v>
      </c>
      <c r="Y177" s="71"/>
    </row>
    <row r="178" spans="1:25" s="15" customFormat="1" ht="30" customHeight="1" x14ac:dyDescent="0.25">
      <c r="A178" s="20" t="s">
        <v>126</v>
      </c>
      <c r="B178" s="20" t="s">
        <v>186</v>
      </c>
      <c r="C178" s="20" t="s">
        <v>321</v>
      </c>
      <c r="D178" s="20" t="s">
        <v>371</v>
      </c>
      <c r="E178" s="16" t="s">
        <v>323</v>
      </c>
      <c r="F178" s="9"/>
      <c r="G178" s="20" t="s">
        <v>372</v>
      </c>
      <c r="H178" s="10">
        <v>64</v>
      </c>
      <c r="I178" s="10">
        <v>452</v>
      </c>
      <c r="J178" s="10">
        <v>4</v>
      </c>
      <c r="K178" s="11">
        <v>40612</v>
      </c>
      <c r="L178" s="11" t="s">
        <v>28</v>
      </c>
      <c r="M178" s="23">
        <v>6818.81</v>
      </c>
      <c r="N178" s="23">
        <f t="shared" si="73"/>
        <v>779.29257142857148</v>
      </c>
      <c r="O178" s="23">
        <f t="shared" si="74"/>
        <v>6136.9290000000001</v>
      </c>
      <c r="P178" s="23">
        <f t="shared" si="75"/>
        <v>701.3633142857143</v>
      </c>
      <c r="Q178" s="23">
        <f t="shared" si="76"/>
        <v>102.28215</v>
      </c>
      <c r="R178" s="23">
        <f t="shared" si="77"/>
        <v>11.689388571428571</v>
      </c>
      <c r="S178" s="23">
        <f t="shared" si="78"/>
        <v>681.88100000000031</v>
      </c>
      <c r="T178" s="23">
        <f t="shared" si="79"/>
        <v>77.929257142857182</v>
      </c>
      <c r="U178" s="23">
        <f t="shared" si="80"/>
        <v>681.88100000000009</v>
      </c>
      <c r="V178" s="23">
        <f t="shared" si="81"/>
        <v>77.929257142857153</v>
      </c>
      <c r="W178" s="13" t="s">
        <v>37</v>
      </c>
      <c r="X178" s="14" t="s">
        <v>30</v>
      </c>
      <c r="Y178" s="71"/>
    </row>
    <row r="179" spans="1:25" s="15" customFormat="1" ht="30" customHeight="1" x14ac:dyDescent="0.25">
      <c r="A179" s="20" t="s">
        <v>126</v>
      </c>
      <c r="B179" s="20" t="s">
        <v>186</v>
      </c>
      <c r="C179" s="20" t="s">
        <v>321</v>
      </c>
      <c r="D179" s="20" t="s">
        <v>373</v>
      </c>
      <c r="E179" s="16" t="s">
        <v>323</v>
      </c>
      <c r="F179" s="9"/>
      <c r="G179" s="20" t="s">
        <v>374</v>
      </c>
      <c r="H179" s="10">
        <v>64</v>
      </c>
      <c r="I179" s="10">
        <v>453</v>
      </c>
      <c r="J179" s="10">
        <v>4</v>
      </c>
      <c r="K179" s="11">
        <v>40612</v>
      </c>
      <c r="L179" s="11" t="s">
        <v>28</v>
      </c>
      <c r="M179" s="23">
        <v>6818.81</v>
      </c>
      <c r="N179" s="23">
        <f t="shared" si="73"/>
        <v>779.29257142857148</v>
      </c>
      <c r="O179" s="23">
        <f t="shared" si="74"/>
        <v>6136.9290000000001</v>
      </c>
      <c r="P179" s="23">
        <f t="shared" si="75"/>
        <v>701.3633142857143</v>
      </c>
      <c r="Q179" s="23">
        <f t="shared" si="76"/>
        <v>102.28215</v>
      </c>
      <c r="R179" s="23">
        <f t="shared" si="77"/>
        <v>11.689388571428571</v>
      </c>
      <c r="S179" s="23">
        <f t="shared" si="78"/>
        <v>681.88100000000031</v>
      </c>
      <c r="T179" s="23">
        <f t="shared" si="79"/>
        <v>77.929257142857182</v>
      </c>
      <c r="U179" s="23">
        <f t="shared" si="80"/>
        <v>681.88100000000009</v>
      </c>
      <c r="V179" s="23">
        <f t="shared" si="81"/>
        <v>77.929257142857153</v>
      </c>
      <c r="W179" s="13" t="s">
        <v>37</v>
      </c>
      <c r="X179" s="14" t="s">
        <v>30</v>
      </c>
      <c r="Y179" s="71"/>
    </row>
    <row r="180" spans="1:25" s="15" customFormat="1" ht="30" customHeight="1" x14ac:dyDescent="0.25">
      <c r="A180" s="20" t="s">
        <v>126</v>
      </c>
      <c r="B180" s="20" t="s">
        <v>186</v>
      </c>
      <c r="C180" s="20" t="s">
        <v>321</v>
      </c>
      <c r="D180" s="20" t="s">
        <v>375</v>
      </c>
      <c r="E180" s="16" t="s">
        <v>323</v>
      </c>
      <c r="F180" s="9"/>
      <c r="G180" s="20" t="s">
        <v>376</v>
      </c>
      <c r="H180" s="10">
        <v>64</v>
      </c>
      <c r="I180" s="10">
        <v>454</v>
      </c>
      <c r="J180" s="10">
        <v>4</v>
      </c>
      <c r="K180" s="11">
        <v>40612</v>
      </c>
      <c r="L180" s="11" t="s">
        <v>28</v>
      </c>
      <c r="M180" s="23">
        <v>6818.81</v>
      </c>
      <c r="N180" s="23">
        <f t="shared" si="73"/>
        <v>779.29257142857148</v>
      </c>
      <c r="O180" s="23">
        <f t="shared" si="74"/>
        <v>6136.9290000000001</v>
      </c>
      <c r="P180" s="23">
        <f t="shared" si="75"/>
        <v>701.3633142857143</v>
      </c>
      <c r="Q180" s="23">
        <f t="shared" si="76"/>
        <v>102.28215</v>
      </c>
      <c r="R180" s="23">
        <f t="shared" si="77"/>
        <v>11.689388571428571</v>
      </c>
      <c r="S180" s="23">
        <f t="shared" si="78"/>
        <v>681.88100000000031</v>
      </c>
      <c r="T180" s="23">
        <f t="shared" si="79"/>
        <v>77.929257142857182</v>
      </c>
      <c r="U180" s="23">
        <f t="shared" si="80"/>
        <v>681.88100000000009</v>
      </c>
      <c r="V180" s="23">
        <f t="shared" si="81"/>
        <v>77.929257142857153</v>
      </c>
      <c r="W180" s="13" t="s">
        <v>37</v>
      </c>
      <c r="X180" s="14" t="s">
        <v>30</v>
      </c>
      <c r="Y180" s="71"/>
    </row>
    <row r="181" spans="1:25" s="15" customFormat="1" ht="30" customHeight="1" x14ac:dyDescent="0.25">
      <c r="A181" s="20" t="s">
        <v>126</v>
      </c>
      <c r="B181" s="20" t="s">
        <v>186</v>
      </c>
      <c r="C181" s="20" t="s">
        <v>321</v>
      </c>
      <c r="D181" s="20" t="s">
        <v>377</v>
      </c>
      <c r="E181" s="16" t="s">
        <v>323</v>
      </c>
      <c r="F181" s="9"/>
      <c r="G181" s="20" t="s">
        <v>378</v>
      </c>
      <c r="H181" s="10">
        <v>64</v>
      </c>
      <c r="I181" s="10">
        <v>423</v>
      </c>
      <c r="J181" s="10">
        <v>4</v>
      </c>
      <c r="K181" s="11">
        <v>40612</v>
      </c>
      <c r="L181" s="11" t="s">
        <v>28</v>
      </c>
      <c r="M181" s="23">
        <v>6818.81</v>
      </c>
      <c r="N181" s="23">
        <f t="shared" si="73"/>
        <v>779.29257142857148</v>
      </c>
      <c r="O181" s="23">
        <f t="shared" si="74"/>
        <v>6136.9290000000001</v>
      </c>
      <c r="P181" s="23">
        <f t="shared" si="75"/>
        <v>701.3633142857143</v>
      </c>
      <c r="Q181" s="23">
        <f t="shared" si="76"/>
        <v>102.28215</v>
      </c>
      <c r="R181" s="23">
        <f t="shared" si="77"/>
        <v>11.689388571428571</v>
      </c>
      <c r="S181" s="23">
        <f t="shared" si="78"/>
        <v>681.88100000000031</v>
      </c>
      <c r="T181" s="23">
        <f t="shared" si="79"/>
        <v>77.929257142857182</v>
      </c>
      <c r="U181" s="23">
        <f t="shared" si="80"/>
        <v>681.88100000000009</v>
      </c>
      <c r="V181" s="23">
        <f t="shared" si="81"/>
        <v>77.929257142857153</v>
      </c>
      <c r="W181" s="13" t="s">
        <v>37</v>
      </c>
      <c r="X181" s="14" t="s">
        <v>30</v>
      </c>
      <c r="Y181" s="71"/>
    </row>
    <row r="182" spans="1:25" s="15" customFormat="1" ht="30" customHeight="1" x14ac:dyDescent="0.25">
      <c r="A182" s="20" t="s">
        <v>126</v>
      </c>
      <c r="B182" s="20" t="s">
        <v>186</v>
      </c>
      <c r="C182" s="20" t="s">
        <v>321</v>
      </c>
      <c r="D182" s="20" t="s">
        <v>379</v>
      </c>
      <c r="E182" s="16" t="s">
        <v>323</v>
      </c>
      <c r="F182" s="9"/>
      <c r="G182" s="20" t="s">
        <v>380</v>
      </c>
      <c r="H182" s="10">
        <v>64</v>
      </c>
      <c r="I182" s="10">
        <v>422</v>
      </c>
      <c r="J182" s="10">
        <v>4</v>
      </c>
      <c r="K182" s="11">
        <v>40612</v>
      </c>
      <c r="L182" s="11" t="s">
        <v>28</v>
      </c>
      <c r="M182" s="23">
        <v>6818.81</v>
      </c>
      <c r="N182" s="23">
        <f t="shared" si="73"/>
        <v>779.29257142857148</v>
      </c>
      <c r="O182" s="23">
        <f t="shared" si="74"/>
        <v>6136.9290000000001</v>
      </c>
      <c r="P182" s="23">
        <f t="shared" si="75"/>
        <v>701.3633142857143</v>
      </c>
      <c r="Q182" s="23">
        <f t="shared" si="76"/>
        <v>102.28215</v>
      </c>
      <c r="R182" s="23">
        <f t="shared" si="77"/>
        <v>11.689388571428571</v>
      </c>
      <c r="S182" s="23">
        <f t="shared" si="78"/>
        <v>681.88100000000031</v>
      </c>
      <c r="T182" s="23">
        <f t="shared" si="79"/>
        <v>77.929257142857182</v>
      </c>
      <c r="U182" s="23">
        <f t="shared" si="80"/>
        <v>681.88100000000009</v>
      </c>
      <c r="V182" s="23">
        <f t="shared" si="81"/>
        <v>77.929257142857153</v>
      </c>
      <c r="W182" s="13" t="s">
        <v>37</v>
      </c>
      <c r="X182" s="14" t="s">
        <v>30</v>
      </c>
      <c r="Y182" s="71"/>
    </row>
    <row r="183" spans="1:25" s="15" customFormat="1" ht="30" customHeight="1" x14ac:dyDescent="0.25">
      <c r="A183" s="20" t="s">
        <v>126</v>
      </c>
      <c r="B183" s="20" t="s">
        <v>186</v>
      </c>
      <c r="C183" s="20" t="s">
        <v>321</v>
      </c>
      <c r="D183" s="20" t="s">
        <v>381</v>
      </c>
      <c r="E183" s="16" t="s">
        <v>323</v>
      </c>
      <c r="F183" s="9"/>
      <c r="G183" s="20" t="s">
        <v>382</v>
      </c>
      <c r="H183" s="10">
        <v>64</v>
      </c>
      <c r="I183" s="10">
        <v>428</v>
      </c>
      <c r="J183" s="10">
        <v>4</v>
      </c>
      <c r="K183" s="11">
        <v>40612</v>
      </c>
      <c r="L183" s="11" t="s">
        <v>28</v>
      </c>
      <c r="M183" s="23">
        <v>6818.81</v>
      </c>
      <c r="N183" s="23">
        <f t="shared" si="73"/>
        <v>779.29257142857148</v>
      </c>
      <c r="O183" s="23">
        <f t="shared" si="74"/>
        <v>6136.9290000000001</v>
      </c>
      <c r="P183" s="23">
        <f t="shared" si="75"/>
        <v>701.3633142857143</v>
      </c>
      <c r="Q183" s="23">
        <f t="shared" si="76"/>
        <v>102.28215</v>
      </c>
      <c r="R183" s="23">
        <f t="shared" si="77"/>
        <v>11.689388571428571</v>
      </c>
      <c r="S183" s="23">
        <f t="shared" si="78"/>
        <v>681.88100000000031</v>
      </c>
      <c r="T183" s="23">
        <f t="shared" si="79"/>
        <v>77.929257142857182</v>
      </c>
      <c r="U183" s="23">
        <f t="shared" si="80"/>
        <v>681.88100000000009</v>
      </c>
      <c r="V183" s="23">
        <f t="shared" si="81"/>
        <v>77.929257142857153</v>
      </c>
      <c r="W183" s="13" t="s">
        <v>37</v>
      </c>
      <c r="X183" s="14" t="s">
        <v>30</v>
      </c>
      <c r="Y183" s="71"/>
    </row>
    <row r="184" spans="1:25" s="15" customFormat="1" ht="30" customHeight="1" x14ac:dyDescent="0.25">
      <c r="A184" s="20" t="s">
        <v>126</v>
      </c>
      <c r="B184" s="20" t="s">
        <v>186</v>
      </c>
      <c r="C184" s="20" t="s">
        <v>321</v>
      </c>
      <c r="D184" s="20" t="s">
        <v>383</v>
      </c>
      <c r="E184" s="16" t="s">
        <v>323</v>
      </c>
      <c r="F184" s="9"/>
      <c r="G184" s="20" t="s">
        <v>384</v>
      </c>
      <c r="H184" s="10">
        <v>64</v>
      </c>
      <c r="I184" s="10">
        <v>455</v>
      </c>
      <c r="J184" s="10">
        <v>4</v>
      </c>
      <c r="K184" s="11">
        <v>40612</v>
      </c>
      <c r="L184" s="11" t="s">
        <v>28</v>
      </c>
      <c r="M184" s="23">
        <v>6818.81</v>
      </c>
      <c r="N184" s="23">
        <f t="shared" si="73"/>
        <v>779.29257142857148</v>
      </c>
      <c r="O184" s="23">
        <f t="shared" si="74"/>
        <v>6136.9290000000001</v>
      </c>
      <c r="P184" s="23">
        <f t="shared" si="75"/>
        <v>701.3633142857143</v>
      </c>
      <c r="Q184" s="23">
        <f t="shared" si="76"/>
        <v>102.28215</v>
      </c>
      <c r="R184" s="23">
        <f t="shared" si="77"/>
        <v>11.689388571428571</v>
      </c>
      <c r="S184" s="23">
        <f t="shared" si="78"/>
        <v>681.88100000000031</v>
      </c>
      <c r="T184" s="23">
        <f t="shared" si="79"/>
        <v>77.929257142857182</v>
      </c>
      <c r="U184" s="23">
        <f t="shared" si="80"/>
        <v>681.88100000000009</v>
      </c>
      <c r="V184" s="23">
        <f t="shared" si="81"/>
        <v>77.929257142857153</v>
      </c>
      <c r="W184" s="13" t="s">
        <v>37</v>
      </c>
      <c r="X184" s="14" t="s">
        <v>30</v>
      </c>
      <c r="Y184" s="71"/>
    </row>
    <row r="185" spans="1:25" s="15" customFormat="1" ht="30" customHeight="1" x14ac:dyDescent="0.25">
      <c r="A185" s="20" t="s">
        <v>126</v>
      </c>
      <c r="B185" s="20" t="s">
        <v>186</v>
      </c>
      <c r="C185" s="20" t="s">
        <v>321</v>
      </c>
      <c r="D185" s="20" t="s">
        <v>385</v>
      </c>
      <c r="E185" s="16" t="s">
        <v>323</v>
      </c>
      <c r="F185" s="9"/>
      <c r="G185" s="20" t="s">
        <v>386</v>
      </c>
      <c r="H185" s="10">
        <v>64</v>
      </c>
      <c r="I185" s="10">
        <v>424</v>
      </c>
      <c r="J185" s="10">
        <v>4</v>
      </c>
      <c r="K185" s="11">
        <v>40612</v>
      </c>
      <c r="L185" s="11" t="s">
        <v>28</v>
      </c>
      <c r="M185" s="23">
        <v>6818.81</v>
      </c>
      <c r="N185" s="23">
        <f t="shared" si="73"/>
        <v>779.29257142857148</v>
      </c>
      <c r="O185" s="23">
        <f t="shared" si="74"/>
        <v>6136.9290000000001</v>
      </c>
      <c r="P185" s="23">
        <f t="shared" si="75"/>
        <v>701.3633142857143</v>
      </c>
      <c r="Q185" s="23">
        <f t="shared" si="76"/>
        <v>102.28215</v>
      </c>
      <c r="R185" s="23">
        <f t="shared" si="77"/>
        <v>11.689388571428571</v>
      </c>
      <c r="S185" s="23">
        <f t="shared" si="78"/>
        <v>681.88100000000031</v>
      </c>
      <c r="T185" s="23">
        <f t="shared" si="79"/>
        <v>77.929257142857182</v>
      </c>
      <c r="U185" s="23">
        <f t="shared" si="80"/>
        <v>681.88100000000009</v>
      </c>
      <c r="V185" s="23">
        <f t="shared" si="81"/>
        <v>77.929257142857153</v>
      </c>
      <c r="W185" s="13" t="s">
        <v>37</v>
      </c>
      <c r="X185" s="14" t="s">
        <v>30</v>
      </c>
      <c r="Y185" s="71"/>
    </row>
    <row r="186" spans="1:25" s="15" customFormat="1" ht="30" customHeight="1" x14ac:dyDescent="0.25">
      <c r="A186" s="20" t="s">
        <v>126</v>
      </c>
      <c r="B186" s="20" t="s">
        <v>186</v>
      </c>
      <c r="C186" s="20" t="s">
        <v>321</v>
      </c>
      <c r="D186" s="20" t="s">
        <v>387</v>
      </c>
      <c r="E186" s="16" t="s">
        <v>323</v>
      </c>
      <c r="F186" s="9"/>
      <c r="G186" s="20" t="s">
        <v>388</v>
      </c>
      <c r="H186" s="10">
        <v>64</v>
      </c>
      <c r="I186" s="10">
        <v>456</v>
      </c>
      <c r="J186" s="10">
        <v>4</v>
      </c>
      <c r="K186" s="11">
        <v>40612</v>
      </c>
      <c r="L186" s="11" t="s">
        <v>28</v>
      </c>
      <c r="M186" s="23">
        <v>6818.81</v>
      </c>
      <c r="N186" s="23">
        <f t="shared" si="73"/>
        <v>779.29257142857148</v>
      </c>
      <c r="O186" s="23">
        <f t="shared" si="74"/>
        <v>6136.9290000000001</v>
      </c>
      <c r="P186" s="23">
        <f t="shared" si="75"/>
        <v>701.3633142857143</v>
      </c>
      <c r="Q186" s="23">
        <f t="shared" si="76"/>
        <v>102.28215</v>
      </c>
      <c r="R186" s="23">
        <f t="shared" si="77"/>
        <v>11.689388571428571</v>
      </c>
      <c r="S186" s="23">
        <f t="shared" si="78"/>
        <v>681.88100000000031</v>
      </c>
      <c r="T186" s="23">
        <f t="shared" si="79"/>
        <v>77.929257142857182</v>
      </c>
      <c r="U186" s="23">
        <f t="shared" si="80"/>
        <v>681.88100000000009</v>
      </c>
      <c r="V186" s="23">
        <f t="shared" si="81"/>
        <v>77.929257142857153</v>
      </c>
      <c r="W186" s="13" t="s">
        <v>37</v>
      </c>
      <c r="X186" s="14" t="s">
        <v>30</v>
      </c>
      <c r="Y186" s="71"/>
    </row>
    <row r="187" spans="1:25" s="15" customFormat="1" ht="30" customHeight="1" x14ac:dyDescent="0.25">
      <c r="A187" s="20" t="s">
        <v>126</v>
      </c>
      <c r="B187" s="20" t="s">
        <v>186</v>
      </c>
      <c r="C187" s="20" t="s">
        <v>321</v>
      </c>
      <c r="D187" s="20" t="s">
        <v>389</v>
      </c>
      <c r="E187" s="16" t="s">
        <v>323</v>
      </c>
      <c r="F187" s="9"/>
      <c r="G187" s="20" t="s">
        <v>390</v>
      </c>
      <c r="H187" s="10">
        <v>64</v>
      </c>
      <c r="I187" s="10">
        <v>426</v>
      </c>
      <c r="J187" s="10">
        <v>4</v>
      </c>
      <c r="K187" s="11">
        <v>40612</v>
      </c>
      <c r="L187" s="11" t="s">
        <v>28</v>
      </c>
      <c r="M187" s="23">
        <v>6818.81</v>
      </c>
      <c r="N187" s="23">
        <f t="shared" si="73"/>
        <v>779.29257142857148</v>
      </c>
      <c r="O187" s="23">
        <f t="shared" si="74"/>
        <v>6136.9290000000001</v>
      </c>
      <c r="P187" s="23">
        <f t="shared" si="75"/>
        <v>701.3633142857143</v>
      </c>
      <c r="Q187" s="23">
        <f t="shared" si="76"/>
        <v>102.28215</v>
      </c>
      <c r="R187" s="23">
        <f t="shared" si="77"/>
        <v>11.689388571428571</v>
      </c>
      <c r="S187" s="23">
        <f t="shared" si="78"/>
        <v>681.88100000000031</v>
      </c>
      <c r="T187" s="23">
        <f t="shared" si="79"/>
        <v>77.929257142857182</v>
      </c>
      <c r="U187" s="23">
        <f t="shared" si="80"/>
        <v>681.88100000000009</v>
      </c>
      <c r="V187" s="23">
        <f t="shared" si="81"/>
        <v>77.929257142857153</v>
      </c>
      <c r="W187" s="13" t="s">
        <v>37</v>
      </c>
      <c r="X187" s="14" t="s">
        <v>30</v>
      </c>
      <c r="Y187" s="71"/>
    </row>
    <row r="188" spans="1:25" s="15" customFormat="1" ht="30" customHeight="1" x14ac:dyDescent="0.25">
      <c r="A188" s="20" t="s">
        <v>126</v>
      </c>
      <c r="B188" s="20" t="s">
        <v>186</v>
      </c>
      <c r="C188" s="20" t="s">
        <v>321</v>
      </c>
      <c r="D188" s="20" t="s">
        <v>391</v>
      </c>
      <c r="E188" s="16" t="s">
        <v>323</v>
      </c>
      <c r="F188" s="9"/>
      <c r="G188" s="20" t="s">
        <v>392</v>
      </c>
      <c r="H188" s="10">
        <v>64</v>
      </c>
      <c r="I188" s="10">
        <v>457</v>
      </c>
      <c r="J188" s="10">
        <v>4</v>
      </c>
      <c r="K188" s="11">
        <v>40612</v>
      </c>
      <c r="L188" s="11" t="s">
        <v>28</v>
      </c>
      <c r="M188" s="23">
        <v>6818.81</v>
      </c>
      <c r="N188" s="23">
        <f t="shared" si="73"/>
        <v>779.29257142857148</v>
      </c>
      <c r="O188" s="23">
        <f t="shared" si="74"/>
        <v>6136.9290000000001</v>
      </c>
      <c r="P188" s="23">
        <f t="shared" si="75"/>
        <v>701.3633142857143</v>
      </c>
      <c r="Q188" s="23">
        <f t="shared" si="76"/>
        <v>102.28215</v>
      </c>
      <c r="R188" s="23">
        <f t="shared" si="77"/>
        <v>11.689388571428571</v>
      </c>
      <c r="S188" s="23">
        <f t="shared" si="78"/>
        <v>681.88100000000031</v>
      </c>
      <c r="T188" s="23">
        <f t="shared" si="79"/>
        <v>77.929257142857182</v>
      </c>
      <c r="U188" s="23">
        <f t="shared" si="80"/>
        <v>681.88100000000009</v>
      </c>
      <c r="V188" s="23">
        <f t="shared" si="81"/>
        <v>77.929257142857153</v>
      </c>
      <c r="W188" s="13" t="s">
        <v>37</v>
      </c>
      <c r="X188" s="14" t="s">
        <v>30</v>
      </c>
      <c r="Y188" s="71"/>
    </row>
    <row r="189" spans="1:25" s="15" customFormat="1" ht="30" customHeight="1" x14ac:dyDescent="0.25">
      <c r="A189" s="20" t="s">
        <v>126</v>
      </c>
      <c r="B189" s="20" t="s">
        <v>186</v>
      </c>
      <c r="C189" s="20" t="s">
        <v>321</v>
      </c>
      <c r="D189" s="20" t="s">
        <v>393</v>
      </c>
      <c r="E189" s="16" t="s">
        <v>323</v>
      </c>
      <c r="F189" s="9"/>
      <c r="G189" s="20" t="s">
        <v>394</v>
      </c>
      <c r="H189" s="10">
        <v>64</v>
      </c>
      <c r="I189" s="10">
        <v>458</v>
      </c>
      <c r="J189" s="10">
        <v>4</v>
      </c>
      <c r="K189" s="11">
        <v>40612</v>
      </c>
      <c r="L189" s="11" t="s">
        <v>28</v>
      </c>
      <c r="M189" s="23">
        <v>6818.81</v>
      </c>
      <c r="N189" s="23">
        <f t="shared" si="73"/>
        <v>779.29257142857148</v>
      </c>
      <c r="O189" s="23">
        <f t="shared" si="74"/>
        <v>6136.9290000000001</v>
      </c>
      <c r="P189" s="23">
        <f t="shared" si="75"/>
        <v>701.3633142857143</v>
      </c>
      <c r="Q189" s="23">
        <f t="shared" si="76"/>
        <v>102.28215</v>
      </c>
      <c r="R189" s="23">
        <f t="shared" si="77"/>
        <v>11.689388571428571</v>
      </c>
      <c r="S189" s="23">
        <f t="shared" si="78"/>
        <v>681.88100000000031</v>
      </c>
      <c r="T189" s="23">
        <f t="shared" si="79"/>
        <v>77.929257142857182</v>
      </c>
      <c r="U189" s="23">
        <f t="shared" si="80"/>
        <v>681.88100000000009</v>
      </c>
      <c r="V189" s="23">
        <f t="shared" si="81"/>
        <v>77.929257142857153</v>
      </c>
      <c r="W189" s="13" t="s">
        <v>37</v>
      </c>
      <c r="X189" s="14" t="s">
        <v>30</v>
      </c>
      <c r="Y189" s="71"/>
    </row>
    <row r="190" spans="1:25" s="15" customFormat="1" ht="30" customHeight="1" x14ac:dyDescent="0.25">
      <c r="A190" s="20" t="s">
        <v>126</v>
      </c>
      <c r="B190" s="20" t="s">
        <v>186</v>
      </c>
      <c r="C190" s="20" t="s">
        <v>321</v>
      </c>
      <c r="D190" s="20" t="s">
        <v>395</v>
      </c>
      <c r="E190" s="16" t="s">
        <v>323</v>
      </c>
      <c r="F190" s="9"/>
      <c r="G190" s="20" t="s">
        <v>396</v>
      </c>
      <c r="H190" s="10">
        <v>64</v>
      </c>
      <c r="I190" s="10">
        <v>459</v>
      </c>
      <c r="J190" s="10">
        <v>4</v>
      </c>
      <c r="K190" s="11">
        <v>40612</v>
      </c>
      <c r="L190" s="11" t="s">
        <v>28</v>
      </c>
      <c r="M190" s="23">
        <v>6818.81</v>
      </c>
      <c r="N190" s="23">
        <f t="shared" si="73"/>
        <v>779.29257142857148</v>
      </c>
      <c r="O190" s="23">
        <f t="shared" si="74"/>
        <v>6136.9290000000001</v>
      </c>
      <c r="P190" s="23">
        <f t="shared" si="75"/>
        <v>701.3633142857143</v>
      </c>
      <c r="Q190" s="23">
        <f t="shared" si="76"/>
        <v>102.28215</v>
      </c>
      <c r="R190" s="23">
        <f t="shared" si="77"/>
        <v>11.689388571428571</v>
      </c>
      <c r="S190" s="23">
        <f t="shared" si="78"/>
        <v>681.88100000000031</v>
      </c>
      <c r="T190" s="23">
        <f t="shared" si="79"/>
        <v>77.929257142857182</v>
      </c>
      <c r="U190" s="23">
        <f t="shared" si="80"/>
        <v>681.88100000000009</v>
      </c>
      <c r="V190" s="23">
        <f t="shared" si="81"/>
        <v>77.929257142857153</v>
      </c>
      <c r="W190" s="13" t="s">
        <v>37</v>
      </c>
      <c r="X190" s="14" t="s">
        <v>30</v>
      </c>
      <c r="Y190" s="71"/>
    </row>
    <row r="191" spans="1:25" s="15" customFormat="1" ht="30" customHeight="1" x14ac:dyDescent="0.25">
      <c r="A191" s="20" t="s">
        <v>126</v>
      </c>
      <c r="B191" s="20" t="s">
        <v>186</v>
      </c>
      <c r="C191" s="20" t="s">
        <v>321</v>
      </c>
      <c r="D191" s="20" t="s">
        <v>397</v>
      </c>
      <c r="E191" s="16" t="s">
        <v>323</v>
      </c>
      <c r="F191" s="9"/>
      <c r="G191" s="20" t="s">
        <v>398</v>
      </c>
      <c r="H191" s="10">
        <v>64</v>
      </c>
      <c r="I191" s="10">
        <v>460</v>
      </c>
      <c r="J191" s="10">
        <v>4</v>
      </c>
      <c r="K191" s="11">
        <v>40612</v>
      </c>
      <c r="L191" s="11" t="s">
        <v>28</v>
      </c>
      <c r="M191" s="23">
        <v>6818.81</v>
      </c>
      <c r="N191" s="23">
        <f t="shared" si="73"/>
        <v>779.29257142857148</v>
      </c>
      <c r="O191" s="23">
        <f t="shared" si="74"/>
        <v>6136.9290000000001</v>
      </c>
      <c r="P191" s="23">
        <f t="shared" si="75"/>
        <v>701.3633142857143</v>
      </c>
      <c r="Q191" s="23">
        <f t="shared" si="76"/>
        <v>102.28215</v>
      </c>
      <c r="R191" s="23">
        <f t="shared" si="77"/>
        <v>11.689388571428571</v>
      </c>
      <c r="S191" s="23">
        <f t="shared" si="78"/>
        <v>681.88100000000031</v>
      </c>
      <c r="T191" s="23">
        <f t="shared" si="79"/>
        <v>77.929257142857182</v>
      </c>
      <c r="U191" s="23">
        <f t="shared" si="80"/>
        <v>681.88100000000009</v>
      </c>
      <c r="V191" s="23">
        <f t="shared" si="81"/>
        <v>77.929257142857153</v>
      </c>
      <c r="W191" s="13" t="s">
        <v>37</v>
      </c>
      <c r="X191" s="14" t="s">
        <v>30</v>
      </c>
      <c r="Y191" s="71"/>
    </row>
    <row r="192" spans="1:25" s="15" customFormat="1" ht="30" customHeight="1" x14ac:dyDescent="0.25">
      <c r="A192" s="20" t="s">
        <v>126</v>
      </c>
      <c r="B192" s="20" t="s">
        <v>186</v>
      </c>
      <c r="C192" s="20" t="s">
        <v>321</v>
      </c>
      <c r="D192" s="20" t="s">
        <v>399</v>
      </c>
      <c r="E192" s="16" t="s">
        <v>323</v>
      </c>
      <c r="F192" s="9"/>
      <c r="G192" s="20" t="s">
        <v>400</v>
      </c>
      <c r="H192" s="10">
        <v>64</v>
      </c>
      <c r="I192" s="10">
        <v>461</v>
      </c>
      <c r="J192" s="10">
        <v>4</v>
      </c>
      <c r="K192" s="11">
        <v>40612</v>
      </c>
      <c r="L192" s="11" t="s">
        <v>28</v>
      </c>
      <c r="M192" s="23">
        <v>6818.81</v>
      </c>
      <c r="N192" s="23">
        <f t="shared" si="73"/>
        <v>779.29257142857148</v>
      </c>
      <c r="O192" s="23">
        <f t="shared" si="74"/>
        <v>6136.9290000000001</v>
      </c>
      <c r="P192" s="23">
        <f t="shared" si="75"/>
        <v>701.3633142857143</v>
      </c>
      <c r="Q192" s="23">
        <f t="shared" si="76"/>
        <v>102.28215</v>
      </c>
      <c r="R192" s="23">
        <f t="shared" si="77"/>
        <v>11.689388571428571</v>
      </c>
      <c r="S192" s="23">
        <f t="shared" si="78"/>
        <v>681.88100000000031</v>
      </c>
      <c r="T192" s="23">
        <f t="shared" si="79"/>
        <v>77.929257142857182</v>
      </c>
      <c r="U192" s="23">
        <f t="shared" si="80"/>
        <v>681.88100000000009</v>
      </c>
      <c r="V192" s="23">
        <f t="shared" si="81"/>
        <v>77.929257142857153</v>
      </c>
      <c r="W192" s="13" t="s">
        <v>37</v>
      </c>
      <c r="X192" s="14" t="s">
        <v>30</v>
      </c>
      <c r="Y192" s="71"/>
    </row>
    <row r="193" spans="1:25" s="15" customFormat="1" ht="30" customHeight="1" x14ac:dyDescent="0.25">
      <c r="A193" s="20" t="s">
        <v>126</v>
      </c>
      <c r="B193" s="20" t="s">
        <v>186</v>
      </c>
      <c r="C193" s="20" t="s">
        <v>321</v>
      </c>
      <c r="D193" s="20" t="s">
        <v>401</v>
      </c>
      <c r="E193" s="16" t="s">
        <v>323</v>
      </c>
      <c r="F193" s="9"/>
      <c r="G193" s="20" t="s">
        <v>402</v>
      </c>
      <c r="H193" s="10">
        <v>64</v>
      </c>
      <c r="I193" s="10">
        <v>430</v>
      </c>
      <c r="J193" s="10">
        <v>4</v>
      </c>
      <c r="K193" s="11">
        <v>40612</v>
      </c>
      <c r="L193" s="11" t="s">
        <v>28</v>
      </c>
      <c r="M193" s="23">
        <v>6818.81</v>
      </c>
      <c r="N193" s="23">
        <f t="shared" si="73"/>
        <v>779.29257142857148</v>
      </c>
      <c r="O193" s="23">
        <f t="shared" si="74"/>
        <v>6136.9290000000001</v>
      </c>
      <c r="P193" s="23">
        <f t="shared" si="75"/>
        <v>701.3633142857143</v>
      </c>
      <c r="Q193" s="23">
        <f t="shared" si="76"/>
        <v>102.28215</v>
      </c>
      <c r="R193" s="23">
        <f t="shared" si="77"/>
        <v>11.689388571428571</v>
      </c>
      <c r="S193" s="23">
        <f t="shared" si="78"/>
        <v>681.88100000000031</v>
      </c>
      <c r="T193" s="23">
        <f t="shared" si="79"/>
        <v>77.929257142857182</v>
      </c>
      <c r="U193" s="23">
        <f t="shared" si="80"/>
        <v>681.88100000000009</v>
      </c>
      <c r="V193" s="23">
        <f t="shared" si="81"/>
        <v>77.929257142857153</v>
      </c>
      <c r="W193" s="13" t="s">
        <v>37</v>
      </c>
      <c r="X193" s="14" t="s">
        <v>30</v>
      </c>
      <c r="Y193" s="71"/>
    </row>
    <row r="194" spans="1:25" s="15" customFormat="1" ht="30" customHeight="1" x14ac:dyDescent="0.25">
      <c r="A194" s="20" t="s">
        <v>126</v>
      </c>
      <c r="B194" s="20" t="s">
        <v>186</v>
      </c>
      <c r="C194" s="20" t="s">
        <v>321</v>
      </c>
      <c r="D194" s="20" t="s">
        <v>403</v>
      </c>
      <c r="E194" s="16" t="s">
        <v>323</v>
      </c>
      <c r="F194" s="9"/>
      <c r="G194" s="20" t="s">
        <v>404</v>
      </c>
      <c r="H194" s="10">
        <v>64</v>
      </c>
      <c r="I194" s="10">
        <v>462</v>
      </c>
      <c r="J194" s="10">
        <v>4</v>
      </c>
      <c r="K194" s="11">
        <v>40612</v>
      </c>
      <c r="L194" s="11" t="s">
        <v>28</v>
      </c>
      <c r="M194" s="23">
        <v>6818.81</v>
      </c>
      <c r="N194" s="23">
        <f t="shared" si="73"/>
        <v>779.29257142857148</v>
      </c>
      <c r="O194" s="23">
        <f t="shared" si="74"/>
        <v>6136.9290000000001</v>
      </c>
      <c r="P194" s="23">
        <f t="shared" si="75"/>
        <v>701.3633142857143</v>
      </c>
      <c r="Q194" s="23">
        <f t="shared" si="76"/>
        <v>102.28215</v>
      </c>
      <c r="R194" s="23">
        <f t="shared" si="77"/>
        <v>11.689388571428571</v>
      </c>
      <c r="S194" s="23">
        <f t="shared" si="78"/>
        <v>681.88100000000031</v>
      </c>
      <c r="T194" s="23">
        <f t="shared" si="79"/>
        <v>77.929257142857182</v>
      </c>
      <c r="U194" s="23">
        <f t="shared" si="80"/>
        <v>681.88100000000009</v>
      </c>
      <c r="V194" s="23">
        <f t="shared" si="81"/>
        <v>77.929257142857153</v>
      </c>
      <c r="W194" s="13" t="s">
        <v>37</v>
      </c>
      <c r="X194" s="14" t="s">
        <v>30</v>
      </c>
      <c r="Y194" s="71"/>
    </row>
    <row r="195" spans="1:25" s="15" customFormat="1" ht="30" customHeight="1" x14ac:dyDescent="0.25">
      <c r="A195" s="20" t="s">
        <v>126</v>
      </c>
      <c r="B195" s="20" t="s">
        <v>186</v>
      </c>
      <c r="C195" s="20" t="s">
        <v>321</v>
      </c>
      <c r="D195" s="20" t="s">
        <v>405</v>
      </c>
      <c r="E195" s="16" t="s">
        <v>406</v>
      </c>
      <c r="F195" s="9"/>
      <c r="G195" s="20" t="s">
        <v>407</v>
      </c>
      <c r="H195" s="10">
        <v>64</v>
      </c>
      <c r="I195" s="10">
        <v>429</v>
      </c>
      <c r="J195" s="10">
        <v>4</v>
      </c>
      <c r="K195" s="11">
        <v>40612</v>
      </c>
      <c r="L195" s="11" t="s">
        <v>28</v>
      </c>
      <c r="M195" s="23">
        <v>6818.81</v>
      </c>
      <c r="N195" s="23">
        <f t="shared" si="73"/>
        <v>779.29257142857148</v>
      </c>
      <c r="O195" s="23">
        <f t="shared" si="74"/>
        <v>6136.9290000000001</v>
      </c>
      <c r="P195" s="23">
        <f t="shared" si="75"/>
        <v>701.3633142857143</v>
      </c>
      <c r="Q195" s="23">
        <f t="shared" si="76"/>
        <v>102.28215</v>
      </c>
      <c r="R195" s="23">
        <f t="shared" si="77"/>
        <v>11.689388571428571</v>
      </c>
      <c r="S195" s="23">
        <f t="shared" si="78"/>
        <v>681.88100000000031</v>
      </c>
      <c r="T195" s="23">
        <f t="shared" si="79"/>
        <v>77.929257142857182</v>
      </c>
      <c r="U195" s="23">
        <f t="shared" si="80"/>
        <v>681.88100000000009</v>
      </c>
      <c r="V195" s="23">
        <f t="shared" si="81"/>
        <v>77.929257142857153</v>
      </c>
      <c r="W195" s="13" t="s">
        <v>37</v>
      </c>
      <c r="X195" s="14" t="s">
        <v>30</v>
      </c>
      <c r="Y195" s="71"/>
    </row>
    <row r="196" spans="1:25" s="15" customFormat="1" ht="30" customHeight="1" x14ac:dyDescent="0.25">
      <c r="A196" s="20" t="s">
        <v>126</v>
      </c>
      <c r="B196" s="20" t="s">
        <v>186</v>
      </c>
      <c r="C196" s="20" t="s">
        <v>321</v>
      </c>
      <c r="D196" s="20" t="s">
        <v>408</v>
      </c>
      <c r="E196" s="16" t="s">
        <v>406</v>
      </c>
      <c r="F196" s="9"/>
      <c r="G196" s="20" t="s">
        <v>409</v>
      </c>
      <c r="H196" s="10">
        <v>64</v>
      </c>
      <c r="I196" s="10">
        <v>463</v>
      </c>
      <c r="J196" s="10">
        <v>4</v>
      </c>
      <c r="K196" s="11">
        <v>40612</v>
      </c>
      <c r="L196" s="11" t="s">
        <v>28</v>
      </c>
      <c r="M196" s="23">
        <v>6818.81</v>
      </c>
      <c r="N196" s="23">
        <f t="shared" si="73"/>
        <v>779.29257142857148</v>
      </c>
      <c r="O196" s="23">
        <f t="shared" si="74"/>
        <v>6136.9290000000001</v>
      </c>
      <c r="P196" s="23">
        <f t="shared" si="75"/>
        <v>701.3633142857143</v>
      </c>
      <c r="Q196" s="23">
        <f t="shared" si="76"/>
        <v>102.28215</v>
      </c>
      <c r="R196" s="23">
        <f t="shared" si="77"/>
        <v>11.689388571428571</v>
      </c>
      <c r="S196" s="23">
        <f t="shared" si="78"/>
        <v>681.88100000000031</v>
      </c>
      <c r="T196" s="23">
        <f t="shared" si="79"/>
        <v>77.929257142857182</v>
      </c>
      <c r="U196" s="23">
        <f t="shared" si="80"/>
        <v>681.88100000000009</v>
      </c>
      <c r="V196" s="23">
        <f t="shared" si="81"/>
        <v>77.929257142857153</v>
      </c>
      <c r="W196" s="13" t="s">
        <v>37</v>
      </c>
      <c r="X196" s="14" t="s">
        <v>30</v>
      </c>
      <c r="Y196" s="71"/>
    </row>
    <row r="197" spans="1:25" s="15" customFormat="1" ht="30" customHeight="1" thickBot="1" x14ac:dyDescent="0.3">
      <c r="A197" s="20" t="s">
        <v>119</v>
      </c>
      <c r="B197" s="20" t="s">
        <v>410</v>
      </c>
      <c r="C197" s="20" t="s">
        <v>411</v>
      </c>
      <c r="D197" s="20" t="s">
        <v>412</v>
      </c>
      <c r="E197" s="16" t="s">
        <v>413</v>
      </c>
      <c r="F197" s="9"/>
      <c r="G197" s="20" t="s">
        <v>414</v>
      </c>
      <c r="H197" s="10">
        <v>64</v>
      </c>
      <c r="I197" s="10">
        <v>144</v>
      </c>
      <c r="J197" s="10">
        <v>4</v>
      </c>
      <c r="K197" s="11">
        <v>40612</v>
      </c>
      <c r="L197" s="11" t="s">
        <v>28</v>
      </c>
      <c r="M197" s="12">
        <v>29662.5</v>
      </c>
      <c r="N197" s="12">
        <f t="shared" si="73"/>
        <v>3390</v>
      </c>
      <c r="O197" s="12">
        <f t="shared" si="74"/>
        <v>26696.25</v>
      </c>
      <c r="P197" s="12">
        <f t="shared" si="75"/>
        <v>3051</v>
      </c>
      <c r="Q197" s="12">
        <f t="shared" si="76"/>
        <v>444.9375</v>
      </c>
      <c r="R197" s="12">
        <f t="shared" si="77"/>
        <v>50.85</v>
      </c>
      <c r="S197" s="12">
        <f t="shared" si="78"/>
        <v>2966.25</v>
      </c>
      <c r="T197" s="12">
        <f t="shared" si="79"/>
        <v>339</v>
      </c>
      <c r="U197" s="12">
        <f t="shared" si="80"/>
        <v>2966.25</v>
      </c>
      <c r="V197" s="12">
        <f t="shared" si="81"/>
        <v>339</v>
      </c>
      <c r="W197" s="13" t="s">
        <v>37</v>
      </c>
      <c r="X197" s="14" t="s">
        <v>30</v>
      </c>
      <c r="Y197" s="71"/>
    </row>
    <row r="198" spans="1:25" s="15" customFormat="1" ht="15" thickTop="1" x14ac:dyDescent="0.25">
      <c r="A198" s="20"/>
      <c r="B198" s="20"/>
      <c r="C198" s="20"/>
      <c r="D198" s="70"/>
      <c r="E198" s="16"/>
      <c r="F198" s="9"/>
      <c r="G198" s="32"/>
      <c r="H198" s="72"/>
      <c r="I198" s="72"/>
      <c r="J198" s="72"/>
      <c r="K198" s="18"/>
      <c r="L198" s="18"/>
      <c r="M198" s="19">
        <f>SUM(M154:M197)</f>
        <v>322871.32999999996</v>
      </c>
      <c r="N198" s="19">
        <f>M198/8.75+0.03</f>
        <v>36899.610571428566</v>
      </c>
      <c r="O198" s="19">
        <f>SUM(O154:O197)</f>
        <v>290584.1970000001</v>
      </c>
      <c r="P198" s="19">
        <f t="shared" si="75"/>
        <v>33209.622514285729</v>
      </c>
      <c r="Q198" s="19">
        <v>0</v>
      </c>
      <c r="R198" s="19">
        <f t="shared" si="77"/>
        <v>0</v>
      </c>
      <c r="S198" s="19">
        <f>SUM(S154:S197)</f>
        <v>32287.133000000042</v>
      </c>
      <c r="T198" s="19">
        <f t="shared" si="79"/>
        <v>3689.9580571428619</v>
      </c>
      <c r="U198" s="19">
        <f>SUM(U154:U197)</f>
        <v>32287.13300000002</v>
      </c>
      <c r="V198" s="19">
        <f t="shared" si="81"/>
        <v>3689.9580571428596</v>
      </c>
      <c r="W198" s="78"/>
      <c r="X198" s="79"/>
      <c r="Y198" s="71"/>
    </row>
    <row r="199" spans="1:25" x14ac:dyDescent="0.25">
      <c r="A199" s="58"/>
      <c r="B199" s="58"/>
      <c r="C199" s="58"/>
      <c r="D199" s="58"/>
      <c r="E199" s="69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60"/>
      <c r="X199" s="58"/>
    </row>
    <row r="200" spans="1:25" s="15" customFormat="1" ht="42.75" x14ac:dyDescent="0.25">
      <c r="A200" s="20" t="s">
        <v>153</v>
      </c>
      <c r="B200" s="20" t="s">
        <v>186</v>
      </c>
      <c r="C200" s="20" t="s">
        <v>415</v>
      </c>
      <c r="D200" s="70" t="s">
        <v>416</v>
      </c>
      <c r="E200" s="16" t="s">
        <v>323</v>
      </c>
      <c r="F200" s="9"/>
      <c r="G200" s="20" t="s">
        <v>417</v>
      </c>
      <c r="H200" s="10">
        <v>64</v>
      </c>
      <c r="I200" s="10">
        <v>466</v>
      </c>
      <c r="J200" s="10">
        <v>4</v>
      </c>
      <c r="K200" s="11">
        <v>40932</v>
      </c>
      <c r="L200" s="11" t="s">
        <v>28</v>
      </c>
      <c r="M200" s="23">
        <v>93337.13</v>
      </c>
      <c r="N200" s="23">
        <f t="shared" ref="N200:N201" si="82">M200/8.75</f>
        <v>10667.100571428571</v>
      </c>
      <c r="O200" s="23">
        <f t="shared" ref="O200:O201" si="83">60*Q200</f>
        <v>84003.417000000001</v>
      </c>
      <c r="P200" s="23">
        <f t="shared" ref="P200:P201" si="84">O200/8.75</f>
        <v>9600.3905142857147</v>
      </c>
      <c r="Q200" s="23">
        <f t="shared" ref="Q200:Q201" si="85">(M200-U200)/60</f>
        <v>1400.0569499999999</v>
      </c>
      <c r="R200" s="23">
        <f t="shared" ref="R200:R201" si="86">Q200/8.75</f>
        <v>160.00650857142855</v>
      </c>
      <c r="S200" s="23">
        <f t="shared" ref="S200:S201" si="87">M200-O200</f>
        <v>9333.7130000000034</v>
      </c>
      <c r="T200" s="23">
        <f t="shared" ref="T200:T201" si="88">S200/8.75</f>
        <v>1066.7100571428575</v>
      </c>
      <c r="U200" s="23">
        <f t="shared" ref="U200:U201" si="89">M200*0.1</f>
        <v>9333.7130000000016</v>
      </c>
      <c r="V200" s="23">
        <f t="shared" ref="V200:V201" si="90">U200/8.75</f>
        <v>1066.7100571428573</v>
      </c>
      <c r="W200" s="13" t="s">
        <v>855</v>
      </c>
      <c r="X200" s="14" t="s">
        <v>30</v>
      </c>
      <c r="Y200" s="71"/>
    </row>
    <row r="201" spans="1:25" s="15" customFormat="1" ht="43.5" thickBot="1" x14ac:dyDescent="0.3">
      <c r="A201" s="20" t="s">
        <v>418</v>
      </c>
      <c r="B201" s="20" t="s">
        <v>186</v>
      </c>
      <c r="C201" s="20" t="s">
        <v>419</v>
      </c>
      <c r="D201" s="70" t="s">
        <v>420</v>
      </c>
      <c r="E201" s="16" t="s">
        <v>323</v>
      </c>
      <c r="F201" s="9"/>
      <c r="G201" s="20" t="s">
        <v>421</v>
      </c>
      <c r="H201" s="10">
        <v>74</v>
      </c>
      <c r="I201" s="10">
        <v>77</v>
      </c>
      <c r="J201" s="10">
        <v>4</v>
      </c>
      <c r="K201" s="11">
        <v>40932</v>
      </c>
      <c r="L201" s="11" t="s">
        <v>28</v>
      </c>
      <c r="M201" s="12">
        <v>130471.25</v>
      </c>
      <c r="N201" s="12">
        <f t="shared" si="82"/>
        <v>14911</v>
      </c>
      <c r="O201" s="12">
        <f t="shared" si="83"/>
        <v>117424.125</v>
      </c>
      <c r="P201" s="12">
        <f t="shared" si="84"/>
        <v>13419.9</v>
      </c>
      <c r="Q201" s="12">
        <f t="shared" si="85"/>
        <v>1957.0687499999999</v>
      </c>
      <c r="R201" s="12">
        <f t="shared" si="86"/>
        <v>223.66499999999999</v>
      </c>
      <c r="S201" s="12">
        <f t="shared" si="87"/>
        <v>13047.125</v>
      </c>
      <c r="T201" s="12">
        <f t="shared" si="88"/>
        <v>1491.1</v>
      </c>
      <c r="U201" s="12">
        <f t="shared" si="89"/>
        <v>13047.125</v>
      </c>
      <c r="V201" s="12">
        <f t="shared" si="90"/>
        <v>1491.1</v>
      </c>
      <c r="W201" s="13" t="s">
        <v>855</v>
      </c>
      <c r="X201" s="14" t="s">
        <v>30</v>
      </c>
      <c r="Y201" s="71"/>
    </row>
    <row r="202" spans="1:25" ht="15" thickTop="1" x14ac:dyDescent="0.25">
      <c r="A202" s="58"/>
      <c r="B202" s="58"/>
      <c r="C202" s="58"/>
      <c r="D202" s="58"/>
      <c r="E202" s="48"/>
      <c r="F202" s="58"/>
      <c r="G202" s="32"/>
      <c r="H202" s="32"/>
      <c r="I202" s="32"/>
      <c r="J202" s="32"/>
      <c r="K202" s="32"/>
      <c r="L202" s="32"/>
      <c r="M202" s="59">
        <f>SUM(M200:M201)</f>
        <v>223808.38</v>
      </c>
      <c r="N202" s="59">
        <f t="shared" ref="N202:V202" si="91">SUM(N200:N201)</f>
        <v>25578.100571428571</v>
      </c>
      <c r="O202" s="59">
        <f t="shared" si="91"/>
        <v>201427.54200000002</v>
      </c>
      <c r="P202" s="59">
        <f t="shared" si="91"/>
        <v>23020.290514285713</v>
      </c>
      <c r="Q202" s="59">
        <f t="shared" si="91"/>
        <v>3357.1256999999996</v>
      </c>
      <c r="R202" s="59">
        <f t="shared" si="91"/>
        <v>383.67150857142855</v>
      </c>
      <c r="S202" s="59">
        <f t="shared" si="91"/>
        <v>22380.838000000003</v>
      </c>
      <c r="T202" s="59">
        <f t="shared" si="91"/>
        <v>2557.8100571428577</v>
      </c>
      <c r="U202" s="59">
        <f t="shared" si="91"/>
        <v>22380.838000000003</v>
      </c>
      <c r="V202" s="59">
        <f t="shared" si="91"/>
        <v>2557.8100571428572</v>
      </c>
      <c r="W202" s="60"/>
      <c r="X202" s="58"/>
    </row>
    <row r="203" spans="1:25" x14ac:dyDescent="0.25">
      <c r="A203" s="58"/>
      <c r="B203" s="58"/>
      <c r="C203" s="58"/>
      <c r="D203" s="58"/>
      <c r="E203" s="69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60"/>
      <c r="X203" s="58"/>
    </row>
    <row r="204" spans="1:25" s="15" customFormat="1" ht="30" customHeight="1" x14ac:dyDescent="0.25">
      <c r="A204" s="13" t="s">
        <v>126</v>
      </c>
      <c r="B204" s="20" t="s">
        <v>422</v>
      </c>
      <c r="C204" s="20" t="s">
        <v>423</v>
      </c>
      <c r="D204" s="70" t="s">
        <v>424</v>
      </c>
      <c r="E204" s="80" t="s">
        <v>425</v>
      </c>
      <c r="F204" s="22"/>
      <c r="G204" s="20" t="s">
        <v>426</v>
      </c>
      <c r="H204" s="10">
        <v>64</v>
      </c>
      <c r="I204" s="10">
        <v>470</v>
      </c>
      <c r="J204" s="10">
        <v>4</v>
      </c>
      <c r="K204" s="81">
        <v>41628</v>
      </c>
      <c r="L204" s="11" t="s">
        <v>28</v>
      </c>
      <c r="M204" s="23">
        <v>7626.33</v>
      </c>
      <c r="N204" s="23">
        <f t="shared" ref="N204:N243" si="92">M204/8.75</f>
        <v>871.58057142857137</v>
      </c>
      <c r="O204" s="23">
        <f t="shared" ref="O204:O243" si="93">60*Q204</f>
        <v>6863.6970000000001</v>
      </c>
      <c r="P204" s="23">
        <f t="shared" ref="P204:P243" si="94">O204/8.75</f>
        <v>784.42251428571433</v>
      </c>
      <c r="Q204" s="25">
        <f t="shared" ref="Q204:Q243" si="95">(M204-U204)/60</f>
        <v>114.39495000000001</v>
      </c>
      <c r="R204" s="23">
        <f t="shared" ref="R204:R243" si="96">Q204/8.75</f>
        <v>13.073708571428572</v>
      </c>
      <c r="S204" s="23">
        <f t="shared" ref="S204:S243" si="97">M204-O204</f>
        <v>762.63299999999981</v>
      </c>
      <c r="T204" s="23">
        <f t="shared" ref="T204:T243" si="98">S204/8.75</f>
        <v>87.158057142857118</v>
      </c>
      <c r="U204" s="23">
        <f t="shared" ref="U204:U243" si="99">M204*0.1</f>
        <v>762.63300000000004</v>
      </c>
      <c r="V204" s="23">
        <f t="shared" ref="V204:V243" si="100">U204/8.75</f>
        <v>87.158057142857146</v>
      </c>
      <c r="W204" s="13" t="s">
        <v>37</v>
      </c>
      <c r="X204" s="14" t="s">
        <v>30</v>
      </c>
      <c r="Y204" s="71"/>
    </row>
    <row r="205" spans="1:25" s="15" customFormat="1" ht="30" customHeight="1" x14ac:dyDescent="0.25">
      <c r="A205" s="13" t="s">
        <v>126</v>
      </c>
      <c r="B205" s="20" t="s">
        <v>422</v>
      </c>
      <c r="C205" s="20" t="s">
        <v>423</v>
      </c>
      <c r="D205" s="70" t="s">
        <v>427</v>
      </c>
      <c r="E205" s="80" t="s">
        <v>425</v>
      </c>
      <c r="F205" s="22"/>
      <c r="G205" s="20" t="s">
        <v>428</v>
      </c>
      <c r="H205" s="10">
        <v>64</v>
      </c>
      <c r="I205" s="10">
        <v>471</v>
      </c>
      <c r="J205" s="10">
        <v>4</v>
      </c>
      <c r="K205" s="81">
        <v>41628</v>
      </c>
      <c r="L205" s="11" t="s">
        <v>28</v>
      </c>
      <c r="M205" s="23">
        <v>7626.33</v>
      </c>
      <c r="N205" s="23">
        <f t="shared" si="92"/>
        <v>871.58057142857137</v>
      </c>
      <c r="O205" s="23">
        <f t="shared" si="93"/>
        <v>6863.6970000000001</v>
      </c>
      <c r="P205" s="23">
        <f t="shared" si="94"/>
        <v>784.42251428571433</v>
      </c>
      <c r="Q205" s="25">
        <f t="shared" si="95"/>
        <v>114.39495000000001</v>
      </c>
      <c r="R205" s="23">
        <f t="shared" si="96"/>
        <v>13.073708571428572</v>
      </c>
      <c r="S205" s="23">
        <f t="shared" si="97"/>
        <v>762.63299999999981</v>
      </c>
      <c r="T205" s="23">
        <f t="shared" si="98"/>
        <v>87.158057142857118</v>
      </c>
      <c r="U205" s="23">
        <f t="shared" si="99"/>
        <v>762.63300000000004</v>
      </c>
      <c r="V205" s="23">
        <f t="shared" si="100"/>
        <v>87.158057142857146</v>
      </c>
      <c r="W205" s="13" t="s">
        <v>37</v>
      </c>
      <c r="X205" s="14" t="s">
        <v>30</v>
      </c>
      <c r="Y205" s="71"/>
    </row>
    <row r="206" spans="1:25" s="15" customFormat="1" ht="30" customHeight="1" x14ac:dyDescent="0.25">
      <c r="A206" s="13" t="s">
        <v>126</v>
      </c>
      <c r="B206" s="20" t="s">
        <v>422</v>
      </c>
      <c r="C206" s="20" t="s">
        <v>423</v>
      </c>
      <c r="D206" s="70" t="s">
        <v>429</v>
      </c>
      <c r="E206" s="80" t="s">
        <v>425</v>
      </c>
      <c r="F206" s="22"/>
      <c r="G206" s="20" t="s">
        <v>430</v>
      </c>
      <c r="H206" s="10">
        <v>64</v>
      </c>
      <c r="I206" s="10">
        <v>472</v>
      </c>
      <c r="J206" s="10">
        <v>4</v>
      </c>
      <c r="K206" s="81">
        <v>41628</v>
      </c>
      <c r="L206" s="11" t="s">
        <v>28</v>
      </c>
      <c r="M206" s="23">
        <v>7626.33</v>
      </c>
      <c r="N206" s="23">
        <f t="shared" si="92"/>
        <v>871.58057142857137</v>
      </c>
      <c r="O206" s="23">
        <f t="shared" si="93"/>
        <v>6863.6970000000001</v>
      </c>
      <c r="P206" s="23">
        <f t="shared" si="94"/>
        <v>784.42251428571433</v>
      </c>
      <c r="Q206" s="25">
        <f t="shared" si="95"/>
        <v>114.39495000000001</v>
      </c>
      <c r="R206" s="23">
        <f t="shared" si="96"/>
        <v>13.073708571428572</v>
      </c>
      <c r="S206" s="23">
        <f t="shared" si="97"/>
        <v>762.63299999999981</v>
      </c>
      <c r="T206" s="23">
        <f t="shared" si="98"/>
        <v>87.158057142857118</v>
      </c>
      <c r="U206" s="23">
        <f t="shared" si="99"/>
        <v>762.63300000000004</v>
      </c>
      <c r="V206" s="23">
        <f t="shared" si="100"/>
        <v>87.158057142857146</v>
      </c>
      <c r="W206" s="13" t="s">
        <v>37</v>
      </c>
      <c r="X206" s="14" t="s">
        <v>30</v>
      </c>
      <c r="Y206" s="71"/>
    </row>
    <row r="207" spans="1:25" s="15" customFormat="1" ht="30" customHeight="1" x14ac:dyDescent="0.25">
      <c r="A207" s="13" t="s">
        <v>126</v>
      </c>
      <c r="B207" s="20" t="s">
        <v>422</v>
      </c>
      <c r="C207" s="20" t="s">
        <v>423</v>
      </c>
      <c r="D207" s="70" t="s">
        <v>431</v>
      </c>
      <c r="E207" s="80" t="s">
        <v>425</v>
      </c>
      <c r="F207" s="22"/>
      <c r="G207" s="20" t="s">
        <v>432</v>
      </c>
      <c r="H207" s="10">
        <v>64</v>
      </c>
      <c r="I207" s="10">
        <v>473</v>
      </c>
      <c r="J207" s="10">
        <v>4</v>
      </c>
      <c r="K207" s="81">
        <v>41628</v>
      </c>
      <c r="L207" s="11" t="s">
        <v>28</v>
      </c>
      <c r="M207" s="23">
        <v>7626.33</v>
      </c>
      <c r="N207" s="23">
        <f t="shared" si="92"/>
        <v>871.58057142857137</v>
      </c>
      <c r="O207" s="23">
        <f t="shared" si="93"/>
        <v>6863.6970000000001</v>
      </c>
      <c r="P207" s="23">
        <f t="shared" si="94"/>
        <v>784.42251428571433</v>
      </c>
      <c r="Q207" s="25">
        <f t="shared" si="95"/>
        <v>114.39495000000001</v>
      </c>
      <c r="R207" s="23">
        <f t="shared" si="96"/>
        <v>13.073708571428572</v>
      </c>
      <c r="S207" s="23">
        <f t="shared" si="97"/>
        <v>762.63299999999981</v>
      </c>
      <c r="T207" s="23">
        <f t="shared" si="98"/>
        <v>87.158057142857118</v>
      </c>
      <c r="U207" s="23">
        <f t="shared" si="99"/>
        <v>762.63300000000004</v>
      </c>
      <c r="V207" s="23">
        <f t="shared" si="100"/>
        <v>87.158057142857146</v>
      </c>
      <c r="W207" s="13" t="s">
        <v>37</v>
      </c>
      <c r="X207" s="14" t="s">
        <v>30</v>
      </c>
      <c r="Y207" s="71"/>
    </row>
    <row r="208" spans="1:25" s="15" customFormat="1" ht="30" customHeight="1" x14ac:dyDescent="0.25">
      <c r="A208" s="13" t="s">
        <v>126</v>
      </c>
      <c r="B208" s="20" t="s">
        <v>422</v>
      </c>
      <c r="C208" s="20" t="s">
        <v>423</v>
      </c>
      <c r="D208" s="70" t="s">
        <v>433</v>
      </c>
      <c r="E208" s="80" t="s">
        <v>425</v>
      </c>
      <c r="F208" s="22"/>
      <c r="G208" s="20" t="s">
        <v>434</v>
      </c>
      <c r="H208" s="10">
        <v>64</v>
      </c>
      <c r="I208" s="10">
        <v>474</v>
      </c>
      <c r="J208" s="10">
        <v>4</v>
      </c>
      <c r="K208" s="81">
        <v>41628</v>
      </c>
      <c r="L208" s="11" t="s">
        <v>28</v>
      </c>
      <c r="M208" s="23">
        <v>7626.33</v>
      </c>
      <c r="N208" s="23">
        <f t="shared" si="92"/>
        <v>871.58057142857137</v>
      </c>
      <c r="O208" s="23">
        <f t="shared" si="93"/>
        <v>6863.6970000000001</v>
      </c>
      <c r="P208" s="23">
        <f t="shared" si="94"/>
        <v>784.42251428571433</v>
      </c>
      <c r="Q208" s="25">
        <f t="shared" si="95"/>
        <v>114.39495000000001</v>
      </c>
      <c r="R208" s="23">
        <f t="shared" si="96"/>
        <v>13.073708571428572</v>
      </c>
      <c r="S208" s="23">
        <f t="shared" si="97"/>
        <v>762.63299999999981</v>
      </c>
      <c r="T208" s="23">
        <f t="shared" si="98"/>
        <v>87.158057142857118</v>
      </c>
      <c r="U208" s="23">
        <f t="shared" si="99"/>
        <v>762.63300000000004</v>
      </c>
      <c r="V208" s="23">
        <f t="shared" si="100"/>
        <v>87.158057142857146</v>
      </c>
      <c r="W208" s="13" t="s">
        <v>37</v>
      </c>
      <c r="X208" s="14" t="s">
        <v>30</v>
      </c>
      <c r="Y208" s="71"/>
    </row>
    <row r="209" spans="1:25" s="15" customFormat="1" ht="30" customHeight="1" x14ac:dyDescent="0.25">
      <c r="A209" s="13" t="s">
        <v>126</v>
      </c>
      <c r="B209" s="20" t="s">
        <v>422</v>
      </c>
      <c r="C209" s="20" t="s">
        <v>423</v>
      </c>
      <c r="D209" s="70" t="s">
        <v>435</v>
      </c>
      <c r="E209" s="80" t="s">
        <v>425</v>
      </c>
      <c r="F209" s="22"/>
      <c r="G209" s="20" t="s">
        <v>436</v>
      </c>
      <c r="H209" s="10">
        <v>64</v>
      </c>
      <c r="I209" s="10">
        <v>475</v>
      </c>
      <c r="J209" s="10">
        <v>4</v>
      </c>
      <c r="K209" s="81">
        <v>41628</v>
      </c>
      <c r="L209" s="11" t="s">
        <v>28</v>
      </c>
      <c r="M209" s="23">
        <v>7626.33</v>
      </c>
      <c r="N209" s="23">
        <f t="shared" si="92"/>
        <v>871.58057142857137</v>
      </c>
      <c r="O209" s="23">
        <f t="shared" si="93"/>
        <v>6863.6970000000001</v>
      </c>
      <c r="P209" s="23">
        <f t="shared" si="94"/>
        <v>784.42251428571433</v>
      </c>
      <c r="Q209" s="25">
        <f t="shared" si="95"/>
        <v>114.39495000000001</v>
      </c>
      <c r="R209" s="23">
        <f t="shared" si="96"/>
        <v>13.073708571428572</v>
      </c>
      <c r="S209" s="23">
        <f t="shared" si="97"/>
        <v>762.63299999999981</v>
      </c>
      <c r="T209" s="23">
        <f t="shared" si="98"/>
        <v>87.158057142857118</v>
      </c>
      <c r="U209" s="23">
        <f t="shared" si="99"/>
        <v>762.63300000000004</v>
      </c>
      <c r="V209" s="23">
        <f t="shared" si="100"/>
        <v>87.158057142857146</v>
      </c>
      <c r="W209" s="13" t="s">
        <v>37</v>
      </c>
      <c r="X209" s="14" t="s">
        <v>30</v>
      </c>
      <c r="Y209" s="71"/>
    </row>
    <row r="210" spans="1:25" s="15" customFormat="1" ht="30" customHeight="1" x14ac:dyDescent="0.25">
      <c r="A210" s="13" t="s">
        <v>126</v>
      </c>
      <c r="B210" s="20" t="s">
        <v>422</v>
      </c>
      <c r="C210" s="20" t="s">
        <v>423</v>
      </c>
      <c r="D210" s="70" t="s">
        <v>437</v>
      </c>
      <c r="E210" s="80" t="s">
        <v>425</v>
      </c>
      <c r="F210" s="22"/>
      <c r="G210" s="20" t="s">
        <v>438</v>
      </c>
      <c r="H210" s="10">
        <v>64</v>
      </c>
      <c r="I210" s="10">
        <v>476</v>
      </c>
      <c r="J210" s="10">
        <v>4</v>
      </c>
      <c r="K210" s="81">
        <v>41628</v>
      </c>
      <c r="L210" s="11" t="s">
        <v>28</v>
      </c>
      <c r="M210" s="23">
        <v>7626.33</v>
      </c>
      <c r="N210" s="23">
        <f t="shared" si="92"/>
        <v>871.58057142857137</v>
      </c>
      <c r="O210" s="23">
        <f t="shared" si="93"/>
        <v>6863.6970000000001</v>
      </c>
      <c r="P210" s="23">
        <f t="shared" si="94"/>
        <v>784.42251428571433</v>
      </c>
      <c r="Q210" s="25">
        <f t="shared" si="95"/>
        <v>114.39495000000001</v>
      </c>
      <c r="R210" s="23">
        <f t="shared" si="96"/>
        <v>13.073708571428572</v>
      </c>
      <c r="S210" s="23">
        <f t="shared" si="97"/>
        <v>762.63299999999981</v>
      </c>
      <c r="T210" s="23">
        <f t="shared" si="98"/>
        <v>87.158057142857118</v>
      </c>
      <c r="U210" s="23">
        <f t="shared" si="99"/>
        <v>762.63300000000004</v>
      </c>
      <c r="V210" s="23">
        <f t="shared" si="100"/>
        <v>87.158057142857146</v>
      </c>
      <c r="W210" s="13" t="s">
        <v>37</v>
      </c>
      <c r="X210" s="14" t="s">
        <v>30</v>
      </c>
      <c r="Y210" s="71"/>
    </row>
    <row r="211" spans="1:25" s="15" customFormat="1" ht="30" customHeight="1" x14ac:dyDescent="0.25">
      <c r="A211" s="13" t="s">
        <v>126</v>
      </c>
      <c r="B211" s="20" t="s">
        <v>422</v>
      </c>
      <c r="C211" s="20" t="s">
        <v>423</v>
      </c>
      <c r="D211" s="70" t="s">
        <v>439</v>
      </c>
      <c r="E211" s="80" t="s">
        <v>425</v>
      </c>
      <c r="F211" s="22"/>
      <c r="G211" s="20" t="s">
        <v>440</v>
      </c>
      <c r="H211" s="10">
        <v>64</v>
      </c>
      <c r="I211" s="10">
        <v>477</v>
      </c>
      <c r="J211" s="10">
        <v>4</v>
      </c>
      <c r="K211" s="81">
        <v>41628</v>
      </c>
      <c r="L211" s="11" t="s">
        <v>28</v>
      </c>
      <c r="M211" s="23">
        <v>7626.33</v>
      </c>
      <c r="N211" s="23">
        <f t="shared" si="92"/>
        <v>871.58057142857137</v>
      </c>
      <c r="O211" s="23">
        <f t="shared" si="93"/>
        <v>6863.6970000000001</v>
      </c>
      <c r="P211" s="23">
        <f t="shared" si="94"/>
        <v>784.42251428571433</v>
      </c>
      <c r="Q211" s="25">
        <f t="shared" si="95"/>
        <v>114.39495000000001</v>
      </c>
      <c r="R211" s="23">
        <f t="shared" si="96"/>
        <v>13.073708571428572</v>
      </c>
      <c r="S211" s="23">
        <f t="shared" si="97"/>
        <v>762.63299999999981</v>
      </c>
      <c r="T211" s="23">
        <f t="shared" si="98"/>
        <v>87.158057142857118</v>
      </c>
      <c r="U211" s="23">
        <f t="shared" si="99"/>
        <v>762.63300000000004</v>
      </c>
      <c r="V211" s="23">
        <f t="shared" si="100"/>
        <v>87.158057142857146</v>
      </c>
      <c r="W211" s="13" t="s">
        <v>37</v>
      </c>
      <c r="X211" s="14" t="s">
        <v>30</v>
      </c>
      <c r="Y211" s="71"/>
    </row>
    <row r="212" spans="1:25" s="15" customFormat="1" ht="30" customHeight="1" x14ac:dyDescent="0.25">
      <c r="A212" s="13" t="s">
        <v>126</v>
      </c>
      <c r="B212" s="20" t="s">
        <v>422</v>
      </c>
      <c r="C212" s="20" t="s">
        <v>423</v>
      </c>
      <c r="D212" s="70" t="s">
        <v>441</v>
      </c>
      <c r="E212" s="80" t="s">
        <v>425</v>
      </c>
      <c r="F212" s="22"/>
      <c r="G212" s="20" t="s">
        <v>442</v>
      </c>
      <c r="H212" s="10">
        <v>64</v>
      </c>
      <c r="I212" s="10">
        <v>478</v>
      </c>
      <c r="J212" s="10">
        <v>4</v>
      </c>
      <c r="K212" s="81">
        <v>41628</v>
      </c>
      <c r="L212" s="11" t="s">
        <v>28</v>
      </c>
      <c r="M212" s="23">
        <v>7626.33</v>
      </c>
      <c r="N212" s="23">
        <f t="shared" si="92"/>
        <v>871.58057142857137</v>
      </c>
      <c r="O212" s="23">
        <f t="shared" si="93"/>
        <v>6863.6970000000001</v>
      </c>
      <c r="P212" s="23">
        <f t="shared" si="94"/>
        <v>784.42251428571433</v>
      </c>
      <c r="Q212" s="25">
        <f t="shared" si="95"/>
        <v>114.39495000000001</v>
      </c>
      <c r="R212" s="23">
        <f t="shared" si="96"/>
        <v>13.073708571428572</v>
      </c>
      <c r="S212" s="23">
        <f t="shared" si="97"/>
        <v>762.63299999999981</v>
      </c>
      <c r="T212" s="23">
        <f t="shared" si="98"/>
        <v>87.158057142857118</v>
      </c>
      <c r="U212" s="23">
        <f t="shared" si="99"/>
        <v>762.63300000000004</v>
      </c>
      <c r="V212" s="23">
        <f t="shared" si="100"/>
        <v>87.158057142857146</v>
      </c>
      <c r="W212" s="13" t="s">
        <v>37</v>
      </c>
      <c r="X212" s="14" t="s">
        <v>30</v>
      </c>
      <c r="Y212" s="71"/>
    </row>
    <row r="213" spans="1:25" s="15" customFormat="1" ht="30" customHeight="1" x14ac:dyDescent="0.25">
      <c r="A213" s="13" t="s">
        <v>126</v>
      </c>
      <c r="B213" s="20" t="s">
        <v>422</v>
      </c>
      <c r="C213" s="20" t="s">
        <v>423</v>
      </c>
      <c r="D213" s="70" t="s">
        <v>443</v>
      </c>
      <c r="E213" s="80" t="s">
        <v>425</v>
      </c>
      <c r="F213" s="22"/>
      <c r="G213" s="20" t="s">
        <v>444</v>
      </c>
      <c r="H213" s="10">
        <v>64</v>
      </c>
      <c r="I213" s="10">
        <v>479</v>
      </c>
      <c r="J213" s="10">
        <v>4</v>
      </c>
      <c r="K213" s="81">
        <v>41628</v>
      </c>
      <c r="L213" s="11" t="s">
        <v>28</v>
      </c>
      <c r="M213" s="23">
        <v>7626.33</v>
      </c>
      <c r="N213" s="23">
        <f t="shared" si="92"/>
        <v>871.58057142857137</v>
      </c>
      <c r="O213" s="23">
        <f t="shared" si="93"/>
        <v>6863.6970000000001</v>
      </c>
      <c r="P213" s="23">
        <f t="shared" si="94"/>
        <v>784.42251428571433</v>
      </c>
      <c r="Q213" s="25">
        <f t="shared" si="95"/>
        <v>114.39495000000001</v>
      </c>
      <c r="R213" s="23">
        <f t="shared" si="96"/>
        <v>13.073708571428572</v>
      </c>
      <c r="S213" s="23">
        <f t="shared" si="97"/>
        <v>762.63299999999981</v>
      </c>
      <c r="T213" s="23">
        <f t="shared" si="98"/>
        <v>87.158057142857118</v>
      </c>
      <c r="U213" s="23">
        <f t="shared" si="99"/>
        <v>762.63300000000004</v>
      </c>
      <c r="V213" s="23">
        <f t="shared" si="100"/>
        <v>87.158057142857146</v>
      </c>
      <c r="W213" s="13" t="s">
        <v>37</v>
      </c>
      <c r="X213" s="14" t="s">
        <v>30</v>
      </c>
      <c r="Y213" s="71"/>
    </row>
    <row r="214" spans="1:25" s="15" customFormat="1" ht="30" customHeight="1" x14ac:dyDescent="0.25">
      <c r="A214" s="13" t="s">
        <v>126</v>
      </c>
      <c r="B214" s="20" t="s">
        <v>422</v>
      </c>
      <c r="C214" s="20" t="s">
        <v>423</v>
      </c>
      <c r="D214" s="70" t="s">
        <v>445</v>
      </c>
      <c r="E214" s="80" t="s">
        <v>425</v>
      </c>
      <c r="F214" s="22"/>
      <c r="G214" s="20" t="s">
        <v>446</v>
      </c>
      <c r="H214" s="10">
        <v>64</v>
      </c>
      <c r="I214" s="10">
        <v>480</v>
      </c>
      <c r="J214" s="10">
        <v>4</v>
      </c>
      <c r="K214" s="81">
        <v>41628</v>
      </c>
      <c r="L214" s="11" t="s">
        <v>28</v>
      </c>
      <c r="M214" s="23">
        <v>7626.33</v>
      </c>
      <c r="N214" s="23">
        <f t="shared" si="92"/>
        <v>871.58057142857137</v>
      </c>
      <c r="O214" s="23">
        <f t="shared" si="93"/>
        <v>6863.6970000000001</v>
      </c>
      <c r="P214" s="23">
        <f t="shared" si="94"/>
        <v>784.42251428571433</v>
      </c>
      <c r="Q214" s="25">
        <f t="shared" si="95"/>
        <v>114.39495000000001</v>
      </c>
      <c r="R214" s="23">
        <f t="shared" si="96"/>
        <v>13.073708571428572</v>
      </c>
      <c r="S214" s="23">
        <f t="shared" si="97"/>
        <v>762.63299999999981</v>
      </c>
      <c r="T214" s="23">
        <f t="shared" si="98"/>
        <v>87.158057142857118</v>
      </c>
      <c r="U214" s="23">
        <f t="shared" si="99"/>
        <v>762.63300000000004</v>
      </c>
      <c r="V214" s="23">
        <f t="shared" si="100"/>
        <v>87.158057142857146</v>
      </c>
      <c r="W214" s="13" t="s">
        <v>37</v>
      </c>
      <c r="X214" s="14" t="s">
        <v>30</v>
      </c>
      <c r="Y214" s="71"/>
    </row>
    <row r="215" spans="1:25" s="15" customFormat="1" ht="30" customHeight="1" x14ac:dyDescent="0.25">
      <c r="A215" s="13" t="s">
        <v>126</v>
      </c>
      <c r="B215" s="20" t="s">
        <v>422</v>
      </c>
      <c r="C215" s="20" t="s">
        <v>423</v>
      </c>
      <c r="D215" s="70" t="s">
        <v>447</v>
      </c>
      <c r="E215" s="80" t="s">
        <v>425</v>
      </c>
      <c r="F215" s="22"/>
      <c r="G215" s="20" t="s">
        <v>448</v>
      </c>
      <c r="H215" s="10">
        <v>64</v>
      </c>
      <c r="I215" s="10">
        <v>481</v>
      </c>
      <c r="J215" s="10">
        <v>4</v>
      </c>
      <c r="K215" s="81">
        <v>41628</v>
      </c>
      <c r="L215" s="11" t="s">
        <v>28</v>
      </c>
      <c r="M215" s="23">
        <v>7626.33</v>
      </c>
      <c r="N215" s="23">
        <f t="shared" si="92"/>
        <v>871.58057142857137</v>
      </c>
      <c r="O215" s="23">
        <f t="shared" si="93"/>
        <v>6863.6970000000001</v>
      </c>
      <c r="P215" s="23">
        <f t="shared" si="94"/>
        <v>784.42251428571433</v>
      </c>
      <c r="Q215" s="25">
        <f t="shared" si="95"/>
        <v>114.39495000000001</v>
      </c>
      <c r="R215" s="23">
        <f t="shared" si="96"/>
        <v>13.073708571428572</v>
      </c>
      <c r="S215" s="23">
        <f t="shared" si="97"/>
        <v>762.63299999999981</v>
      </c>
      <c r="T215" s="23">
        <f t="shared" si="98"/>
        <v>87.158057142857118</v>
      </c>
      <c r="U215" s="23">
        <f t="shared" si="99"/>
        <v>762.63300000000004</v>
      </c>
      <c r="V215" s="23">
        <f t="shared" si="100"/>
        <v>87.158057142857146</v>
      </c>
      <c r="W215" s="13" t="s">
        <v>37</v>
      </c>
      <c r="X215" s="14" t="s">
        <v>30</v>
      </c>
      <c r="Y215" s="71"/>
    </row>
    <row r="216" spans="1:25" s="15" customFormat="1" ht="30" customHeight="1" x14ac:dyDescent="0.25">
      <c r="A216" s="13" t="s">
        <v>126</v>
      </c>
      <c r="B216" s="20" t="s">
        <v>422</v>
      </c>
      <c r="C216" s="20" t="s">
        <v>423</v>
      </c>
      <c r="D216" s="70" t="s">
        <v>449</v>
      </c>
      <c r="E216" s="80" t="s">
        <v>425</v>
      </c>
      <c r="F216" s="22"/>
      <c r="G216" s="20" t="s">
        <v>450</v>
      </c>
      <c r="H216" s="10">
        <v>64</v>
      </c>
      <c r="I216" s="10">
        <v>482</v>
      </c>
      <c r="J216" s="10">
        <v>4</v>
      </c>
      <c r="K216" s="81">
        <v>41628</v>
      </c>
      <c r="L216" s="11" t="s">
        <v>28</v>
      </c>
      <c r="M216" s="23">
        <v>7626.33</v>
      </c>
      <c r="N216" s="23">
        <f t="shared" si="92"/>
        <v>871.58057142857137</v>
      </c>
      <c r="O216" s="23">
        <f t="shared" si="93"/>
        <v>6863.6970000000001</v>
      </c>
      <c r="P216" s="23">
        <f t="shared" si="94"/>
        <v>784.42251428571433</v>
      </c>
      <c r="Q216" s="25">
        <f t="shared" si="95"/>
        <v>114.39495000000001</v>
      </c>
      <c r="R216" s="23">
        <f t="shared" si="96"/>
        <v>13.073708571428572</v>
      </c>
      <c r="S216" s="23">
        <f t="shared" si="97"/>
        <v>762.63299999999981</v>
      </c>
      <c r="T216" s="23">
        <f t="shared" si="98"/>
        <v>87.158057142857118</v>
      </c>
      <c r="U216" s="23">
        <f t="shared" si="99"/>
        <v>762.63300000000004</v>
      </c>
      <c r="V216" s="23">
        <f t="shared" si="100"/>
        <v>87.158057142857146</v>
      </c>
      <c r="W216" s="13" t="s">
        <v>37</v>
      </c>
      <c r="X216" s="14" t="s">
        <v>30</v>
      </c>
      <c r="Y216" s="71"/>
    </row>
    <row r="217" spans="1:25" s="15" customFormat="1" ht="30" customHeight="1" x14ac:dyDescent="0.25">
      <c r="A217" s="13" t="s">
        <v>126</v>
      </c>
      <c r="B217" s="20" t="s">
        <v>422</v>
      </c>
      <c r="C217" s="20" t="s">
        <v>423</v>
      </c>
      <c r="D217" s="70" t="s">
        <v>451</v>
      </c>
      <c r="E217" s="80" t="s">
        <v>425</v>
      </c>
      <c r="F217" s="22"/>
      <c r="G217" s="20" t="s">
        <v>452</v>
      </c>
      <c r="H217" s="10">
        <v>64</v>
      </c>
      <c r="I217" s="10">
        <v>483</v>
      </c>
      <c r="J217" s="10">
        <v>4</v>
      </c>
      <c r="K217" s="81">
        <v>41628</v>
      </c>
      <c r="L217" s="11" t="s">
        <v>28</v>
      </c>
      <c r="M217" s="23">
        <v>7626.33</v>
      </c>
      <c r="N217" s="23">
        <f t="shared" si="92"/>
        <v>871.58057142857137</v>
      </c>
      <c r="O217" s="23">
        <f t="shared" si="93"/>
        <v>6863.6970000000001</v>
      </c>
      <c r="P217" s="23">
        <f t="shared" si="94"/>
        <v>784.42251428571433</v>
      </c>
      <c r="Q217" s="25">
        <f t="shared" si="95"/>
        <v>114.39495000000001</v>
      </c>
      <c r="R217" s="23">
        <f t="shared" si="96"/>
        <v>13.073708571428572</v>
      </c>
      <c r="S217" s="23">
        <f t="shared" si="97"/>
        <v>762.63299999999981</v>
      </c>
      <c r="T217" s="23">
        <f t="shared" si="98"/>
        <v>87.158057142857118</v>
      </c>
      <c r="U217" s="23">
        <f t="shared" si="99"/>
        <v>762.63300000000004</v>
      </c>
      <c r="V217" s="23">
        <f t="shared" si="100"/>
        <v>87.158057142857146</v>
      </c>
      <c r="W217" s="13" t="s">
        <v>37</v>
      </c>
      <c r="X217" s="14" t="s">
        <v>30</v>
      </c>
      <c r="Y217" s="71"/>
    </row>
    <row r="218" spans="1:25" s="15" customFormat="1" ht="30" customHeight="1" x14ac:dyDescent="0.25">
      <c r="A218" s="13" t="s">
        <v>126</v>
      </c>
      <c r="B218" s="20" t="s">
        <v>422</v>
      </c>
      <c r="C218" s="20" t="s">
        <v>423</v>
      </c>
      <c r="D218" s="70" t="s">
        <v>453</v>
      </c>
      <c r="E218" s="80" t="s">
        <v>425</v>
      </c>
      <c r="F218" s="22"/>
      <c r="G218" s="20" t="s">
        <v>454</v>
      </c>
      <c r="H218" s="10">
        <v>64</v>
      </c>
      <c r="I218" s="10">
        <v>484</v>
      </c>
      <c r="J218" s="10">
        <v>4</v>
      </c>
      <c r="K218" s="81">
        <v>41628</v>
      </c>
      <c r="L218" s="11" t="s">
        <v>28</v>
      </c>
      <c r="M218" s="23">
        <v>7626.33</v>
      </c>
      <c r="N218" s="23">
        <f t="shared" si="92"/>
        <v>871.58057142857137</v>
      </c>
      <c r="O218" s="23">
        <f t="shared" si="93"/>
        <v>6863.6970000000001</v>
      </c>
      <c r="P218" s="23">
        <f t="shared" si="94"/>
        <v>784.42251428571433</v>
      </c>
      <c r="Q218" s="25">
        <f t="shared" si="95"/>
        <v>114.39495000000001</v>
      </c>
      <c r="R218" s="23">
        <f t="shared" si="96"/>
        <v>13.073708571428572</v>
      </c>
      <c r="S218" s="23">
        <f t="shared" si="97"/>
        <v>762.63299999999981</v>
      </c>
      <c r="T218" s="23">
        <f t="shared" si="98"/>
        <v>87.158057142857118</v>
      </c>
      <c r="U218" s="23">
        <f t="shared" si="99"/>
        <v>762.63300000000004</v>
      </c>
      <c r="V218" s="23">
        <f t="shared" si="100"/>
        <v>87.158057142857146</v>
      </c>
      <c r="W218" s="13" t="s">
        <v>37</v>
      </c>
      <c r="X218" s="14" t="s">
        <v>30</v>
      </c>
      <c r="Y218" s="71"/>
    </row>
    <row r="219" spans="1:25" s="15" customFormat="1" ht="30" customHeight="1" x14ac:dyDescent="0.25">
      <c r="A219" s="13" t="s">
        <v>126</v>
      </c>
      <c r="B219" s="20" t="s">
        <v>422</v>
      </c>
      <c r="C219" s="20" t="s">
        <v>423</v>
      </c>
      <c r="D219" s="70" t="s">
        <v>455</v>
      </c>
      <c r="E219" s="80" t="s">
        <v>425</v>
      </c>
      <c r="F219" s="22"/>
      <c r="G219" s="20" t="s">
        <v>456</v>
      </c>
      <c r="H219" s="10">
        <v>64</v>
      </c>
      <c r="I219" s="10">
        <v>485</v>
      </c>
      <c r="J219" s="10">
        <v>4</v>
      </c>
      <c r="K219" s="81">
        <v>41628</v>
      </c>
      <c r="L219" s="11" t="s">
        <v>28</v>
      </c>
      <c r="M219" s="23">
        <v>7626.33</v>
      </c>
      <c r="N219" s="23">
        <f t="shared" si="92"/>
        <v>871.58057142857137</v>
      </c>
      <c r="O219" s="23">
        <f t="shared" si="93"/>
        <v>6863.6970000000001</v>
      </c>
      <c r="P219" s="23">
        <f t="shared" si="94"/>
        <v>784.42251428571433</v>
      </c>
      <c r="Q219" s="25">
        <f t="shared" si="95"/>
        <v>114.39495000000001</v>
      </c>
      <c r="R219" s="23">
        <f t="shared" si="96"/>
        <v>13.073708571428572</v>
      </c>
      <c r="S219" s="23">
        <f t="shared" si="97"/>
        <v>762.63299999999981</v>
      </c>
      <c r="T219" s="23">
        <f t="shared" si="98"/>
        <v>87.158057142857118</v>
      </c>
      <c r="U219" s="23">
        <f t="shared" si="99"/>
        <v>762.63300000000004</v>
      </c>
      <c r="V219" s="23">
        <f t="shared" si="100"/>
        <v>87.158057142857146</v>
      </c>
      <c r="W219" s="13" t="s">
        <v>37</v>
      </c>
      <c r="X219" s="14" t="s">
        <v>30</v>
      </c>
      <c r="Y219" s="71"/>
    </row>
    <row r="220" spans="1:25" s="15" customFormat="1" ht="30" customHeight="1" x14ac:dyDescent="0.25">
      <c r="A220" s="13" t="s">
        <v>126</v>
      </c>
      <c r="B220" s="20" t="s">
        <v>422</v>
      </c>
      <c r="C220" s="20" t="s">
        <v>423</v>
      </c>
      <c r="D220" s="70" t="s">
        <v>457</v>
      </c>
      <c r="E220" s="80" t="s">
        <v>425</v>
      </c>
      <c r="F220" s="22"/>
      <c r="G220" s="20" t="s">
        <v>458</v>
      </c>
      <c r="H220" s="10">
        <v>64</v>
      </c>
      <c r="I220" s="10">
        <v>486</v>
      </c>
      <c r="J220" s="10">
        <v>4</v>
      </c>
      <c r="K220" s="81">
        <v>41628</v>
      </c>
      <c r="L220" s="11" t="s">
        <v>28</v>
      </c>
      <c r="M220" s="23">
        <v>7626.33</v>
      </c>
      <c r="N220" s="23">
        <f t="shared" si="92"/>
        <v>871.58057142857137</v>
      </c>
      <c r="O220" s="23">
        <f t="shared" si="93"/>
        <v>6863.6970000000001</v>
      </c>
      <c r="P220" s="23">
        <f t="shared" si="94"/>
        <v>784.42251428571433</v>
      </c>
      <c r="Q220" s="25">
        <f t="shared" si="95"/>
        <v>114.39495000000001</v>
      </c>
      <c r="R220" s="23">
        <f t="shared" si="96"/>
        <v>13.073708571428572</v>
      </c>
      <c r="S220" s="23">
        <f t="shared" si="97"/>
        <v>762.63299999999981</v>
      </c>
      <c r="T220" s="23">
        <f t="shared" si="98"/>
        <v>87.158057142857118</v>
      </c>
      <c r="U220" s="23">
        <f t="shared" si="99"/>
        <v>762.63300000000004</v>
      </c>
      <c r="V220" s="23">
        <f t="shared" si="100"/>
        <v>87.158057142857146</v>
      </c>
      <c r="W220" s="13" t="s">
        <v>37</v>
      </c>
      <c r="X220" s="14" t="s">
        <v>30</v>
      </c>
      <c r="Y220" s="71"/>
    </row>
    <row r="221" spans="1:25" s="15" customFormat="1" ht="30" customHeight="1" x14ac:dyDescent="0.25">
      <c r="A221" s="13" t="s">
        <v>126</v>
      </c>
      <c r="B221" s="20" t="s">
        <v>422</v>
      </c>
      <c r="C221" s="20" t="s">
        <v>423</v>
      </c>
      <c r="D221" s="70" t="s">
        <v>459</v>
      </c>
      <c r="E221" s="80" t="s">
        <v>425</v>
      </c>
      <c r="F221" s="22"/>
      <c r="G221" s="20" t="s">
        <v>460</v>
      </c>
      <c r="H221" s="10">
        <v>64</v>
      </c>
      <c r="I221" s="10">
        <v>487</v>
      </c>
      <c r="J221" s="10">
        <v>4</v>
      </c>
      <c r="K221" s="81">
        <v>41628</v>
      </c>
      <c r="L221" s="11" t="s">
        <v>28</v>
      </c>
      <c r="M221" s="23">
        <v>7626.33</v>
      </c>
      <c r="N221" s="23">
        <f t="shared" si="92"/>
        <v>871.58057142857137</v>
      </c>
      <c r="O221" s="23">
        <f t="shared" si="93"/>
        <v>6863.6970000000001</v>
      </c>
      <c r="P221" s="23">
        <f t="shared" si="94"/>
        <v>784.42251428571433</v>
      </c>
      <c r="Q221" s="25">
        <f t="shared" si="95"/>
        <v>114.39495000000001</v>
      </c>
      <c r="R221" s="23">
        <f t="shared" si="96"/>
        <v>13.073708571428572</v>
      </c>
      <c r="S221" s="23">
        <f t="shared" si="97"/>
        <v>762.63299999999981</v>
      </c>
      <c r="T221" s="23">
        <f t="shared" si="98"/>
        <v>87.158057142857118</v>
      </c>
      <c r="U221" s="23">
        <f t="shared" si="99"/>
        <v>762.63300000000004</v>
      </c>
      <c r="V221" s="23">
        <f t="shared" si="100"/>
        <v>87.158057142857146</v>
      </c>
      <c r="W221" s="13" t="s">
        <v>37</v>
      </c>
      <c r="X221" s="14" t="s">
        <v>30</v>
      </c>
      <c r="Y221" s="71"/>
    </row>
    <row r="222" spans="1:25" s="15" customFormat="1" ht="30" customHeight="1" x14ac:dyDescent="0.25">
      <c r="A222" s="13" t="s">
        <v>126</v>
      </c>
      <c r="B222" s="20" t="s">
        <v>422</v>
      </c>
      <c r="C222" s="20" t="s">
        <v>423</v>
      </c>
      <c r="D222" s="70" t="s">
        <v>461</v>
      </c>
      <c r="E222" s="80" t="s">
        <v>425</v>
      </c>
      <c r="F222" s="22"/>
      <c r="G222" s="20" t="s">
        <v>462</v>
      </c>
      <c r="H222" s="10">
        <v>64</v>
      </c>
      <c r="I222" s="10">
        <v>488</v>
      </c>
      <c r="J222" s="10">
        <v>4</v>
      </c>
      <c r="K222" s="81">
        <v>41628</v>
      </c>
      <c r="L222" s="11" t="s">
        <v>28</v>
      </c>
      <c r="M222" s="23">
        <v>7626.33</v>
      </c>
      <c r="N222" s="23">
        <f t="shared" si="92"/>
        <v>871.58057142857137</v>
      </c>
      <c r="O222" s="23">
        <f t="shared" si="93"/>
        <v>6863.6970000000001</v>
      </c>
      <c r="P222" s="23">
        <f t="shared" si="94"/>
        <v>784.42251428571433</v>
      </c>
      <c r="Q222" s="25">
        <f t="shared" si="95"/>
        <v>114.39495000000001</v>
      </c>
      <c r="R222" s="23">
        <f t="shared" si="96"/>
        <v>13.073708571428572</v>
      </c>
      <c r="S222" s="23">
        <f t="shared" si="97"/>
        <v>762.63299999999981</v>
      </c>
      <c r="T222" s="23">
        <f t="shared" si="98"/>
        <v>87.158057142857118</v>
      </c>
      <c r="U222" s="23">
        <f t="shared" si="99"/>
        <v>762.63300000000004</v>
      </c>
      <c r="V222" s="23">
        <f t="shared" si="100"/>
        <v>87.158057142857146</v>
      </c>
      <c r="W222" s="13" t="s">
        <v>37</v>
      </c>
      <c r="X222" s="14" t="s">
        <v>30</v>
      </c>
      <c r="Y222" s="71"/>
    </row>
    <row r="223" spans="1:25" s="15" customFormat="1" ht="30" customHeight="1" x14ac:dyDescent="0.25">
      <c r="A223" s="13" t="s">
        <v>126</v>
      </c>
      <c r="B223" s="20" t="s">
        <v>422</v>
      </c>
      <c r="C223" s="20" t="s">
        <v>423</v>
      </c>
      <c r="D223" s="70" t="s">
        <v>463</v>
      </c>
      <c r="E223" s="80" t="s">
        <v>425</v>
      </c>
      <c r="F223" s="22"/>
      <c r="G223" s="20" t="s">
        <v>464</v>
      </c>
      <c r="H223" s="10">
        <v>64</v>
      </c>
      <c r="I223" s="10">
        <v>489</v>
      </c>
      <c r="J223" s="10">
        <v>4</v>
      </c>
      <c r="K223" s="81">
        <v>41628</v>
      </c>
      <c r="L223" s="11" t="s">
        <v>28</v>
      </c>
      <c r="M223" s="23">
        <v>7626.33</v>
      </c>
      <c r="N223" s="23">
        <f t="shared" si="92"/>
        <v>871.58057142857137</v>
      </c>
      <c r="O223" s="23">
        <f t="shared" si="93"/>
        <v>6863.6970000000001</v>
      </c>
      <c r="P223" s="23">
        <f t="shared" si="94"/>
        <v>784.42251428571433</v>
      </c>
      <c r="Q223" s="25">
        <f t="shared" si="95"/>
        <v>114.39495000000001</v>
      </c>
      <c r="R223" s="23">
        <f t="shared" si="96"/>
        <v>13.073708571428572</v>
      </c>
      <c r="S223" s="23">
        <f t="shared" si="97"/>
        <v>762.63299999999981</v>
      </c>
      <c r="T223" s="23">
        <f t="shared" si="98"/>
        <v>87.158057142857118</v>
      </c>
      <c r="U223" s="23">
        <f t="shared" si="99"/>
        <v>762.63300000000004</v>
      </c>
      <c r="V223" s="23">
        <f t="shared" si="100"/>
        <v>87.158057142857146</v>
      </c>
      <c r="W223" s="13" t="s">
        <v>37</v>
      </c>
      <c r="X223" s="14" t="s">
        <v>30</v>
      </c>
      <c r="Y223" s="71"/>
    </row>
    <row r="224" spans="1:25" s="15" customFormat="1" ht="30" customHeight="1" x14ac:dyDescent="0.25">
      <c r="A224" s="13" t="s">
        <v>126</v>
      </c>
      <c r="B224" s="20" t="s">
        <v>422</v>
      </c>
      <c r="C224" s="20" t="s">
        <v>423</v>
      </c>
      <c r="D224" s="70" t="s">
        <v>465</v>
      </c>
      <c r="E224" s="80" t="s">
        <v>425</v>
      </c>
      <c r="F224" s="22"/>
      <c r="G224" s="20" t="s">
        <v>466</v>
      </c>
      <c r="H224" s="10">
        <v>64</v>
      </c>
      <c r="I224" s="10">
        <v>490</v>
      </c>
      <c r="J224" s="10">
        <v>4</v>
      </c>
      <c r="K224" s="81">
        <v>41628</v>
      </c>
      <c r="L224" s="11" t="s">
        <v>28</v>
      </c>
      <c r="M224" s="23">
        <v>7626.33</v>
      </c>
      <c r="N224" s="23">
        <f t="shared" si="92"/>
        <v>871.58057142857137</v>
      </c>
      <c r="O224" s="23">
        <f t="shared" si="93"/>
        <v>6863.6970000000001</v>
      </c>
      <c r="P224" s="23">
        <f t="shared" si="94"/>
        <v>784.42251428571433</v>
      </c>
      <c r="Q224" s="25">
        <f t="shared" si="95"/>
        <v>114.39495000000001</v>
      </c>
      <c r="R224" s="23">
        <f t="shared" si="96"/>
        <v>13.073708571428572</v>
      </c>
      <c r="S224" s="23">
        <f t="shared" si="97"/>
        <v>762.63299999999981</v>
      </c>
      <c r="T224" s="23">
        <f t="shared" si="98"/>
        <v>87.158057142857118</v>
      </c>
      <c r="U224" s="23">
        <f t="shared" si="99"/>
        <v>762.63300000000004</v>
      </c>
      <c r="V224" s="23">
        <f t="shared" si="100"/>
        <v>87.158057142857146</v>
      </c>
      <c r="W224" s="13" t="s">
        <v>37</v>
      </c>
      <c r="X224" s="14" t="s">
        <v>30</v>
      </c>
      <c r="Y224" s="71"/>
    </row>
    <row r="225" spans="1:25" s="15" customFormat="1" ht="30" customHeight="1" x14ac:dyDescent="0.25">
      <c r="A225" s="13" t="s">
        <v>126</v>
      </c>
      <c r="B225" s="20" t="s">
        <v>422</v>
      </c>
      <c r="C225" s="20" t="s">
        <v>423</v>
      </c>
      <c r="D225" s="70" t="s">
        <v>467</v>
      </c>
      <c r="E225" s="80" t="s">
        <v>425</v>
      </c>
      <c r="F225" s="22"/>
      <c r="G225" s="20" t="s">
        <v>468</v>
      </c>
      <c r="H225" s="10">
        <v>64</v>
      </c>
      <c r="I225" s="10">
        <v>491</v>
      </c>
      <c r="J225" s="10">
        <v>4</v>
      </c>
      <c r="K225" s="81">
        <v>41628</v>
      </c>
      <c r="L225" s="11" t="s">
        <v>28</v>
      </c>
      <c r="M225" s="23">
        <v>7626.33</v>
      </c>
      <c r="N225" s="23">
        <f t="shared" si="92"/>
        <v>871.58057142857137</v>
      </c>
      <c r="O225" s="23">
        <f t="shared" si="93"/>
        <v>6863.6970000000001</v>
      </c>
      <c r="P225" s="23">
        <f t="shared" si="94"/>
        <v>784.42251428571433</v>
      </c>
      <c r="Q225" s="25">
        <f t="shared" si="95"/>
        <v>114.39495000000001</v>
      </c>
      <c r="R225" s="23">
        <f t="shared" si="96"/>
        <v>13.073708571428572</v>
      </c>
      <c r="S225" s="23">
        <f t="shared" si="97"/>
        <v>762.63299999999981</v>
      </c>
      <c r="T225" s="23">
        <f t="shared" si="98"/>
        <v>87.158057142857118</v>
      </c>
      <c r="U225" s="23">
        <f t="shared" si="99"/>
        <v>762.63300000000004</v>
      </c>
      <c r="V225" s="23">
        <f t="shared" si="100"/>
        <v>87.158057142857146</v>
      </c>
      <c r="W225" s="13" t="s">
        <v>37</v>
      </c>
      <c r="X225" s="14" t="s">
        <v>30</v>
      </c>
      <c r="Y225" s="71"/>
    </row>
    <row r="226" spans="1:25" s="15" customFormat="1" ht="30" customHeight="1" x14ac:dyDescent="0.25">
      <c r="A226" s="13" t="s">
        <v>126</v>
      </c>
      <c r="B226" s="20" t="s">
        <v>422</v>
      </c>
      <c r="C226" s="20" t="s">
        <v>423</v>
      </c>
      <c r="D226" s="70" t="s">
        <v>469</v>
      </c>
      <c r="E226" s="80" t="s">
        <v>425</v>
      </c>
      <c r="F226" s="22"/>
      <c r="G226" s="20" t="s">
        <v>470</v>
      </c>
      <c r="H226" s="10">
        <v>64</v>
      </c>
      <c r="I226" s="10">
        <v>492</v>
      </c>
      <c r="J226" s="10">
        <v>4</v>
      </c>
      <c r="K226" s="81">
        <v>41628</v>
      </c>
      <c r="L226" s="11" t="s">
        <v>28</v>
      </c>
      <c r="M226" s="23">
        <v>7626.33</v>
      </c>
      <c r="N226" s="23">
        <f t="shared" si="92"/>
        <v>871.58057142857137</v>
      </c>
      <c r="O226" s="23">
        <f t="shared" si="93"/>
        <v>6863.6970000000001</v>
      </c>
      <c r="P226" s="23">
        <f t="shared" si="94"/>
        <v>784.42251428571433</v>
      </c>
      <c r="Q226" s="25">
        <f t="shared" si="95"/>
        <v>114.39495000000001</v>
      </c>
      <c r="R226" s="23">
        <f t="shared" si="96"/>
        <v>13.073708571428572</v>
      </c>
      <c r="S226" s="23">
        <f t="shared" si="97"/>
        <v>762.63299999999981</v>
      </c>
      <c r="T226" s="23">
        <f t="shared" si="98"/>
        <v>87.158057142857118</v>
      </c>
      <c r="U226" s="23">
        <f t="shared" si="99"/>
        <v>762.63300000000004</v>
      </c>
      <c r="V226" s="23">
        <f t="shared" si="100"/>
        <v>87.158057142857146</v>
      </c>
      <c r="W226" s="13" t="s">
        <v>37</v>
      </c>
      <c r="X226" s="14" t="s">
        <v>30</v>
      </c>
      <c r="Y226" s="71"/>
    </row>
    <row r="227" spans="1:25" s="15" customFormat="1" ht="30" customHeight="1" x14ac:dyDescent="0.25">
      <c r="A227" s="13" t="s">
        <v>126</v>
      </c>
      <c r="B227" s="20" t="s">
        <v>422</v>
      </c>
      <c r="C227" s="20" t="s">
        <v>423</v>
      </c>
      <c r="D227" s="70" t="s">
        <v>471</v>
      </c>
      <c r="E227" s="80" t="s">
        <v>425</v>
      </c>
      <c r="F227" s="22"/>
      <c r="G227" s="20" t="s">
        <v>472</v>
      </c>
      <c r="H227" s="10">
        <v>64</v>
      </c>
      <c r="I227" s="10">
        <v>493</v>
      </c>
      <c r="J227" s="10">
        <v>4</v>
      </c>
      <c r="K227" s="81">
        <v>41628</v>
      </c>
      <c r="L227" s="11" t="s">
        <v>28</v>
      </c>
      <c r="M227" s="23">
        <v>7626.33</v>
      </c>
      <c r="N227" s="23">
        <f t="shared" si="92"/>
        <v>871.58057142857137</v>
      </c>
      <c r="O227" s="23">
        <f t="shared" si="93"/>
        <v>6863.6970000000001</v>
      </c>
      <c r="P227" s="23">
        <f t="shared" si="94"/>
        <v>784.42251428571433</v>
      </c>
      <c r="Q227" s="25">
        <f t="shared" si="95"/>
        <v>114.39495000000001</v>
      </c>
      <c r="R227" s="23">
        <f t="shared" si="96"/>
        <v>13.073708571428572</v>
      </c>
      <c r="S227" s="23">
        <f t="shared" si="97"/>
        <v>762.63299999999981</v>
      </c>
      <c r="T227" s="23">
        <f t="shared" si="98"/>
        <v>87.158057142857118</v>
      </c>
      <c r="U227" s="23">
        <f t="shared" si="99"/>
        <v>762.63300000000004</v>
      </c>
      <c r="V227" s="23">
        <f t="shared" si="100"/>
        <v>87.158057142857146</v>
      </c>
      <c r="W227" s="13" t="s">
        <v>37</v>
      </c>
      <c r="X227" s="14" t="s">
        <v>30</v>
      </c>
      <c r="Y227" s="71"/>
    </row>
    <row r="228" spans="1:25" s="15" customFormat="1" ht="30" customHeight="1" x14ac:dyDescent="0.25">
      <c r="A228" s="13" t="s">
        <v>126</v>
      </c>
      <c r="B228" s="20" t="s">
        <v>422</v>
      </c>
      <c r="C228" s="20" t="s">
        <v>423</v>
      </c>
      <c r="D228" s="70" t="s">
        <v>473</v>
      </c>
      <c r="E228" s="80" t="s">
        <v>425</v>
      </c>
      <c r="F228" s="22"/>
      <c r="G228" s="20" t="s">
        <v>474</v>
      </c>
      <c r="H228" s="10">
        <v>64</v>
      </c>
      <c r="I228" s="10">
        <v>494</v>
      </c>
      <c r="J228" s="10">
        <v>4</v>
      </c>
      <c r="K228" s="81">
        <v>41628</v>
      </c>
      <c r="L228" s="11" t="s">
        <v>28</v>
      </c>
      <c r="M228" s="23">
        <v>7626.33</v>
      </c>
      <c r="N228" s="23">
        <f t="shared" si="92"/>
        <v>871.58057142857137</v>
      </c>
      <c r="O228" s="23">
        <f t="shared" si="93"/>
        <v>6863.6970000000001</v>
      </c>
      <c r="P228" s="23">
        <f t="shared" si="94"/>
        <v>784.42251428571433</v>
      </c>
      <c r="Q228" s="25">
        <f t="shared" si="95"/>
        <v>114.39495000000001</v>
      </c>
      <c r="R228" s="23">
        <f t="shared" si="96"/>
        <v>13.073708571428572</v>
      </c>
      <c r="S228" s="23">
        <f t="shared" si="97"/>
        <v>762.63299999999981</v>
      </c>
      <c r="T228" s="23">
        <f t="shared" si="98"/>
        <v>87.158057142857118</v>
      </c>
      <c r="U228" s="23">
        <f t="shared" si="99"/>
        <v>762.63300000000004</v>
      </c>
      <c r="V228" s="23">
        <f t="shared" si="100"/>
        <v>87.158057142857146</v>
      </c>
      <c r="W228" s="13" t="s">
        <v>37</v>
      </c>
      <c r="X228" s="14" t="s">
        <v>30</v>
      </c>
      <c r="Y228" s="71"/>
    </row>
    <row r="229" spans="1:25" s="15" customFormat="1" ht="30" customHeight="1" x14ac:dyDescent="0.25">
      <c r="A229" s="13" t="s">
        <v>126</v>
      </c>
      <c r="B229" s="20" t="s">
        <v>422</v>
      </c>
      <c r="C229" s="20" t="s">
        <v>423</v>
      </c>
      <c r="D229" s="70" t="s">
        <v>475</v>
      </c>
      <c r="E229" s="80" t="s">
        <v>425</v>
      </c>
      <c r="F229" s="22"/>
      <c r="G229" s="20" t="s">
        <v>476</v>
      </c>
      <c r="H229" s="10">
        <v>64</v>
      </c>
      <c r="I229" s="10">
        <v>495</v>
      </c>
      <c r="J229" s="10">
        <v>4</v>
      </c>
      <c r="K229" s="81">
        <v>41628</v>
      </c>
      <c r="L229" s="11" t="s">
        <v>28</v>
      </c>
      <c r="M229" s="23">
        <v>7626.33</v>
      </c>
      <c r="N229" s="23">
        <f t="shared" si="92"/>
        <v>871.58057142857137</v>
      </c>
      <c r="O229" s="23">
        <f t="shared" si="93"/>
        <v>6863.6970000000001</v>
      </c>
      <c r="P229" s="23">
        <f t="shared" si="94"/>
        <v>784.42251428571433</v>
      </c>
      <c r="Q229" s="25">
        <f t="shared" si="95"/>
        <v>114.39495000000001</v>
      </c>
      <c r="R229" s="23">
        <f t="shared" si="96"/>
        <v>13.073708571428572</v>
      </c>
      <c r="S229" s="23">
        <f t="shared" si="97"/>
        <v>762.63299999999981</v>
      </c>
      <c r="T229" s="23">
        <f t="shared" si="98"/>
        <v>87.158057142857118</v>
      </c>
      <c r="U229" s="23">
        <f t="shared" si="99"/>
        <v>762.63300000000004</v>
      </c>
      <c r="V229" s="23">
        <f t="shared" si="100"/>
        <v>87.158057142857146</v>
      </c>
      <c r="W229" s="13" t="s">
        <v>37</v>
      </c>
      <c r="X229" s="14" t="s">
        <v>30</v>
      </c>
      <c r="Y229" s="71"/>
    </row>
    <row r="230" spans="1:25" s="15" customFormat="1" ht="30" customHeight="1" x14ac:dyDescent="0.25">
      <c r="A230" s="13" t="s">
        <v>126</v>
      </c>
      <c r="B230" s="20" t="s">
        <v>422</v>
      </c>
      <c r="C230" s="20" t="s">
        <v>423</v>
      </c>
      <c r="D230" s="70" t="s">
        <v>477</v>
      </c>
      <c r="E230" s="80" t="s">
        <v>425</v>
      </c>
      <c r="F230" s="22"/>
      <c r="G230" s="20" t="s">
        <v>478</v>
      </c>
      <c r="H230" s="10">
        <v>64</v>
      </c>
      <c r="I230" s="10">
        <v>496</v>
      </c>
      <c r="J230" s="10">
        <v>4</v>
      </c>
      <c r="K230" s="81">
        <v>41628</v>
      </c>
      <c r="L230" s="11" t="s">
        <v>28</v>
      </c>
      <c r="M230" s="23">
        <v>7626.33</v>
      </c>
      <c r="N230" s="23">
        <f t="shared" si="92"/>
        <v>871.58057142857137</v>
      </c>
      <c r="O230" s="23">
        <f t="shared" si="93"/>
        <v>6863.6970000000001</v>
      </c>
      <c r="P230" s="23">
        <f t="shared" si="94"/>
        <v>784.42251428571433</v>
      </c>
      <c r="Q230" s="25">
        <f t="shared" si="95"/>
        <v>114.39495000000001</v>
      </c>
      <c r="R230" s="23">
        <f t="shared" si="96"/>
        <v>13.073708571428572</v>
      </c>
      <c r="S230" s="23">
        <f t="shared" si="97"/>
        <v>762.63299999999981</v>
      </c>
      <c r="T230" s="23">
        <f t="shared" si="98"/>
        <v>87.158057142857118</v>
      </c>
      <c r="U230" s="23">
        <f t="shared" si="99"/>
        <v>762.63300000000004</v>
      </c>
      <c r="V230" s="23">
        <f t="shared" si="100"/>
        <v>87.158057142857146</v>
      </c>
      <c r="W230" s="13" t="s">
        <v>37</v>
      </c>
      <c r="X230" s="14" t="s">
        <v>30</v>
      </c>
      <c r="Y230" s="71"/>
    </row>
    <row r="231" spans="1:25" s="15" customFormat="1" ht="30" customHeight="1" x14ac:dyDescent="0.25">
      <c r="A231" s="13" t="s">
        <v>126</v>
      </c>
      <c r="B231" s="20" t="s">
        <v>422</v>
      </c>
      <c r="C231" s="20" t="s">
        <v>423</v>
      </c>
      <c r="D231" s="70" t="s">
        <v>479</v>
      </c>
      <c r="E231" s="80" t="s">
        <v>425</v>
      </c>
      <c r="F231" s="22"/>
      <c r="G231" s="20" t="s">
        <v>480</v>
      </c>
      <c r="H231" s="10">
        <v>64</v>
      </c>
      <c r="I231" s="10">
        <v>497</v>
      </c>
      <c r="J231" s="10">
        <v>4</v>
      </c>
      <c r="K231" s="81">
        <v>41628</v>
      </c>
      <c r="L231" s="11" t="s">
        <v>28</v>
      </c>
      <c r="M231" s="23">
        <v>7626.33</v>
      </c>
      <c r="N231" s="23">
        <f t="shared" si="92"/>
        <v>871.58057142857137</v>
      </c>
      <c r="O231" s="23">
        <f t="shared" si="93"/>
        <v>6863.6970000000001</v>
      </c>
      <c r="P231" s="23">
        <f t="shared" si="94"/>
        <v>784.42251428571433</v>
      </c>
      <c r="Q231" s="25">
        <f t="shared" si="95"/>
        <v>114.39495000000001</v>
      </c>
      <c r="R231" s="23">
        <f t="shared" si="96"/>
        <v>13.073708571428572</v>
      </c>
      <c r="S231" s="23">
        <f t="shared" si="97"/>
        <v>762.63299999999981</v>
      </c>
      <c r="T231" s="23">
        <f t="shared" si="98"/>
        <v>87.158057142857118</v>
      </c>
      <c r="U231" s="23">
        <f t="shared" si="99"/>
        <v>762.63300000000004</v>
      </c>
      <c r="V231" s="23">
        <f t="shared" si="100"/>
        <v>87.158057142857146</v>
      </c>
      <c r="W231" s="13" t="s">
        <v>37</v>
      </c>
      <c r="X231" s="14" t="s">
        <v>30</v>
      </c>
      <c r="Y231" s="71"/>
    </row>
    <row r="232" spans="1:25" s="15" customFormat="1" ht="30" customHeight="1" x14ac:dyDescent="0.25">
      <c r="A232" s="13" t="s">
        <v>126</v>
      </c>
      <c r="B232" s="20" t="s">
        <v>422</v>
      </c>
      <c r="C232" s="20" t="s">
        <v>423</v>
      </c>
      <c r="D232" s="70" t="s">
        <v>481</v>
      </c>
      <c r="E232" s="80" t="s">
        <v>425</v>
      </c>
      <c r="F232" s="22"/>
      <c r="G232" s="20" t="s">
        <v>482</v>
      </c>
      <c r="H232" s="10">
        <v>64</v>
      </c>
      <c r="I232" s="10">
        <v>498</v>
      </c>
      <c r="J232" s="10">
        <v>4</v>
      </c>
      <c r="K232" s="81">
        <v>41628</v>
      </c>
      <c r="L232" s="11" t="s">
        <v>28</v>
      </c>
      <c r="M232" s="23">
        <v>7626.33</v>
      </c>
      <c r="N232" s="23">
        <f t="shared" si="92"/>
        <v>871.58057142857137</v>
      </c>
      <c r="O232" s="23">
        <f t="shared" si="93"/>
        <v>6863.6970000000001</v>
      </c>
      <c r="P232" s="23">
        <f t="shared" si="94"/>
        <v>784.42251428571433</v>
      </c>
      <c r="Q232" s="25">
        <f t="shared" si="95"/>
        <v>114.39495000000001</v>
      </c>
      <c r="R232" s="23">
        <f t="shared" si="96"/>
        <v>13.073708571428572</v>
      </c>
      <c r="S232" s="23">
        <f t="shared" si="97"/>
        <v>762.63299999999981</v>
      </c>
      <c r="T232" s="23">
        <f t="shared" si="98"/>
        <v>87.158057142857118</v>
      </c>
      <c r="U232" s="23">
        <f t="shared" si="99"/>
        <v>762.63300000000004</v>
      </c>
      <c r="V232" s="23">
        <f t="shared" si="100"/>
        <v>87.158057142857146</v>
      </c>
      <c r="W232" s="13" t="s">
        <v>37</v>
      </c>
      <c r="X232" s="14" t="s">
        <v>30</v>
      </c>
      <c r="Y232" s="71"/>
    </row>
    <row r="233" spans="1:25" s="15" customFormat="1" ht="30" customHeight="1" x14ac:dyDescent="0.25">
      <c r="A233" s="13" t="s">
        <v>126</v>
      </c>
      <c r="B233" s="20" t="s">
        <v>422</v>
      </c>
      <c r="C233" s="20" t="s">
        <v>423</v>
      </c>
      <c r="D233" s="70" t="s">
        <v>483</v>
      </c>
      <c r="E233" s="80" t="s">
        <v>425</v>
      </c>
      <c r="F233" s="22"/>
      <c r="G233" s="20" t="s">
        <v>484</v>
      </c>
      <c r="H233" s="10">
        <v>64</v>
      </c>
      <c r="I233" s="10">
        <v>499</v>
      </c>
      <c r="J233" s="10">
        <v>4</v>
      </c>
      <c r="K233" s="81">
        <v>41628</v>
      </c>
      <c r="L233" s="11" t="s">
        <v>28</v>
      </c>
      <c r="M233" s="23">
        <v>7626.33</v>
      </c>
      <c r="N233" s="23">
        <f t="shared" si="92"/>
        <v>871.58057142857137</v>
      </c>
      <c r="O233" s="23">
        <f t="shared" si="93"/>
        <v>6863.6970000000001</v>
      </c>
      <c r="P233" s="23">
        <f t="shared" si="94"/>
        <v>784.42251428571433</v>
      </c>
      <c r="Q233" s="25">
        <f t="shared" si="95"/>
        <v>114.39495000000001</v>
      </c>
      <c r="R233" s="23">
        <f t="shared" si="96"/>
        <v>13.073708571428572</v>
      </c>
      <c r="S233" s="23">
        <f t="shared" si="97"/>
        <v>762.63299999999981</v>
      </c>
      <c r="T233" s="23">
        <f t="shared" si="98"/>
        <v>87.158057142857118</v>
      </c>
      <c r="U233" s="23">
        <f t="shared" si="99"/>
        <v>762.63300000000004</v>
      </c>
      <c r="V233" s="23">
        <f t="shared" si="100"/>
        <v>87.158057142857146</v>
      </c>
      <c r="W233" s="13" t="s">
        <v>37</v>
      </c>
      <c r="X233" s="14" t="s">
        <v>30</v>
      </c>
      <c r="Y233" s="71"/>
    </row>
    <row r="234" spans="1:25" s="15" customFormat="1" ht="30" customHeight="1" x14ac:dyDescent="0.25">
      <c r="A234" s="13" t="s">
        <v>126</v>
      </c>
      <c r="B234" s="20" t="s">
        <v>422</v>
      </c>
      <c r="C234" s="20" t="s">
        <v>423</v>
      </c>
      <c r="D234" s="70" t="s">
        <v>485</v>
      </c>
      <c r="E234" s="80" t="s">
        <v>425</v>
      </c>
      <c r="F234" s="22"/>
      <c r="G234" s="20" t="s">
        <v>486</v>
      </c>
      <c r="H234" s="10">
        <v>64</v>
      </c>
      <c r="I234" s="10">
        <v>500</v>
      </c>
      <c r="J234" s="10">
        <v>4</v>
      </c>
      <c r="K234" s="81">
        <v>41628</v>
      </c>
      <c r="L234" s="11" t="s">
        <v>28</v>
      </c>
      <c r="M234" s="23">
        <v>7626.33</v>
      </c>
      <c r="N234" s="23">
        <f t="shared" si="92"/>
        <v>871.58057142857137</v>
      </c>
      <c r="O234" s="23">
        <f t="shared" si="93"/>
        <v>6863.6970000000001</v>
      </c>
      <c r="P234" s="23">
        <f t="shared" si="94"/>
        <v>784.42251428571433</v>
      </c>
      <c r="Q234" s="25">
        <f t="shared" si="95"/>
        <v>114.39495000000001</v>
      </c>
      <c r="R234" s="23">
        <f t="shared" si="96"/>
        <v>13.073708571428572</v>
      </c>
      <c r="S234" s="23">
        <f t="shared" si="97"/>
        <v>762.63299999999981</v>
      </c>
      <c r="T234" s="23">
        <f t="shared" si="98"/>
        <v>87.158057142857118</v>
      </c>
      <c r="U234" s="23">
        <f t="shared" si="99"/>
        <v>762.63300000000004</v>
      </c>
      <c r="V234" s="23">
        <f t="shared" si="100"/>
        <v>87.158057142857146</v>
      </c>
      <c r="W234" s="13" t="s">
        <v>37</v>
      </c>
      <c r="X234" s="14" t="s">
        <v>30</v>
      </c>
      <c r="Y234" s="71"/>
    </row>
    <row r="235" spans="1:25" s="15" customFormat="1" ht="30" customHeight="1" x14ac:dyDescent="0.25">
      <c r="A235" s="13" t="s">
        <v>126</v>
      </c>
      <c r="B235" s="20" t="s">
        <v>422</v>
      </c>
      <c r="C235" s="20" t="s">
        <v>423</v>
      </c>
      <c r="D235" s="70" t="s">
        <v>487</v>
      </c>
      <c r="E235" s="80" t="s">
        <v>425</v>
      </c>
      <c r="F235" s="22"/>
      <c r="G235" s="20" t="s">
        <v>488</v>
      </c>
      <c r="H235" s="10">
        <v>64</v>
      </c>
      <c r="I235" s="10">
        <v>501</v>
      </c>
      <c r="J235" s="10">
        <v>4</v>
      </c>
      <c r="K235" s="81">
        <v>41628</v>
      </c>
      <c r="L235" s="11" t="s">
        <v>28</v>
      </c>
      <c r="M235" s="23">
        <v>7626.33</v>
      </c>
      <c r="N235" s="23">
        <f t="shared" si="92"/>
        <v>871.58057142857137</v>
      </c>
      <c r="O235" s="23">
        <f t="shared" si="93"/>
        <v>6863.6970000000001</v>
      </c>
      <c r="P235" s="23">
        <f t="shared" si="94"/>
        <v>784.42251428571433</v>
      </c>
      <c r="Q235" s="25">
        <f t="shared" si="95"/>
        <v>114.39495000000001</v>
      </c>
      <c r="R235" s="23">
        <f t="shared" si="96"/>
        <v>13.073708571428572</v>
      </c>
      <c r="S235" s="23">
        <f t="shared" si="97"/>
        <v>762.63299999999981</v>
      </c>
      <c r="T235" s="23">
        <f t="shared" si="98"/>
        <v>87.158057142857118</v>
      </c>
      <c r="U235" s="23">
        <f t="shared" si="99"/>
        <v>762.63300000000004</v>
      </c>
      <c r="V235" s="23">
        <f t="shared" si="100"/>
        <v>87.158057142857146</v>
      </c>
      <c r="W235" s="13" t="s">
        <v>37</v>
      </c>
      <c r="X235" s="14" t="s">
        <v>30</v>
      </c>
      <c r="Y235" s="71"/>
    </row>
    <row r="236" spans="1:25" s="15" customFormat="1" ht="30" customHeight="1" x14ac:dyDescent="0.25">
      <c r="A236" s="13" t="s">
        <v>126</v>
      </c>
      <c r="B236" s="20" t="s">
        <v>422</v>
      </c>
      <c r="C236" s="20" t="s">
        <v>423</v>
      </c>
      <c r="D236" s="70" t="s">
        <v>489</v>
      </c>
      <c r="E236" s="80" t="s">
        <v>425</v>
      </c>
      <c r="F236" s="22"/>
      <c r="G236" s="20" t="s">
        <v>490</v>
      </c>
      <c r="H236" s="10">
        <v>64</v>
      </c>
      <c r="I236" s="10">
        <v>502</v>
      </c>
      <c r="J236" s="10">
        <v>4</v>
      </c>
      <c r="K236" s="81">
        <v>41628</v>
      </c>
      <c r="L236" s="11" t="s">
        <v>28</v>
      </c>
      <c r="M236" s="23">
        <v>7626.33</v>
      </c>
      <c r="N236" s="23">
        <f t="shared" si="92"/>
        <v>871.58057142857137</v>
      </c>
      <c r="O236" s="23">
        <f t="shared" si="93"/>
        <v>6863.6970000000001</v>
      </c>
      <c r="P236" s="23">
        <f t="shared" si="94"/>
        <v>784.42251428571433</v>
      </c>
      <c r="Q236" s="25">
        <f t="shared" si="95"/>
        <v>114.39495000000001</v>
      </c>
      <c r="R236" s="23">
        <f t="shared" si="96"/>
        <v>13.073708571428572</v>
      </c>
      <c r="S236" s="23">
        <f t="shared" si="97"/>
        <v>762.63299999999981</v>
      </c>
      <c r="T236" s="23">
        <f t="shared" si="98"/>
        <v>87.158057142857118</v>
      </c>
      <c r="U236" s="23">
        <f t="shared" si="99"/>
        <v>762.63300000000004</v>
      </c>
      <c r="V236" s="23">
        <f t="shared" si="100"/>
        <v>87.158057142857146</v>
      </c>
      <c r="W236" s="13" t="s">
        <v>37</v>
      </c>
      <c r="X236" s="14" t="s">
        <v>30</v>
      </c>
      <c r="Y236" s="71"/>
    </row>
    <row r="237" spans="1:25" s="15" customFormat="1" ht="30" customHeight="1" x14ac:dyDescent="0.25">
      <c r="A237" s="13" t="s">
        <v>126</v>
      </c>
      <c r="B237" s="20" t="s">
        <v>422</v>
      </c>
      <c r="C237" s="20" t="s">
        <v>423</v>
      </c>
      <c r="D237" s="70" t="s">
        <v>491</v>
      </c>
      <c r="E237" s="80" t="s">
        <v>425</v>
      </c>
      <c r="F237" s="22"/>
      <c r="G237" s="20" t="s">
        <v>492</v>
      </c>
      <c r="H237" s="10">
        <v>64</v>
      </c>
      <c r="I237" s="10">
        <v>503</v>
      </c>
      <c r="J237" s="10">
        <v>4</v>
      </c>
      <c r="K237" s="81">
        <v>41628</v>
      </c>
      <c r="L237" s="11" t="s">
        <v>28</v>
      </c>
      <c r="M237" s="23">
        <v>7626.33</v>
      </c>
      <c r="N237" s="23">
        <f t="shared" si="92"/>
        <v>871.58057142857137</v>
      </c>
      <c r="O237" s="23">
        <f t="shared" si="93"/>
        <v>6863.6970000000001</v>
      </c>
      <c r="P237" s="23">
        <f t="shared" si="94"/>
        <v>784.42251428571433</v>
      </c>
      <c r="Q237" s="25">
        <f t="shared" si="95"/>
        <v>114.39495000000001</v>
      </c>
      <c r="R237" s="23">
        <f t="shared" si="96"/>
        <v>13.073708571428572</v>
      </c>
      <c r="S237" s="23">
        <f t="shared" si="97"/>
        <v>762.63299999999981</v>
      </c>
      <c r="T237" s="23">
        <f t="shared" si="98"/>
        <v>87.158057142857118</v>
      </c>
      <c r="U237" s="23">
        <f t="shared" si="99"/>
        <v>762.63300000000004</v>
      </c>
      <c r="V237" s="23">
        <f t="shared" si="100"/>
        <v>87.158057142857146</v>
      </c>
      <c r="W237" s="13" t="s">
        <v>37</v>
      </c>
      <c r="X237" s="14" t="s">
        <v>30</v>
      </c>
      <c r="Y237" s="71"/>
    </row>
    <row r="238" spans="1:25" s="15" customFormat="1" ht="30" customHeight="1" x14ac:dyDescent="0.25">
      <c r="A238" s="13" t="s">
        <v>126</v>
      </c>
      <c r="B238" s="20" t="s">
        <v>422</v>
      </c>
      <c r="C238" s="20" t="s">
        <v>423</v>
      </c>
      <c r="D238" s="70" t="s">
        <v>493</v>
      </c>
      <c r="E238" s="80" t="s">
        <v>425</v>
      </c>
      <c r="F238" s="22"/>
      <c r="G238" s="20" t="s">
        <v>494</v>
      </c>
      <c r="H238" s="10">
        <v>64</v>
      </c>
      <c r="I238" s="10">
        <v>504</v>
      </c>
      <c r="J238" s="10">
        <v>4</v>
      </c>
      <c r="K238" s="81">
        <v>41628</v>
      </c>
      <c r="L238" s="11" t="s">
        <v>28</v>
      </c>
      <c r="M238" s="23">
        <v>7626.33</v>
      </c>
      <c r="N238" s="23">
        <f t="shared" si="92"/>
        <v>871.58057142857137</v>
      </c>
      <c r="O238" s="23">
        <f t="shared" si="93"/>
        <v>6863.6970000000001</v>
      </c>
      <c r="P238" s="23">
        <f t="shared" si="94"/>
        <v>784.42251428571433</v>
      </c>
      <c r="Q238" s="25">
        <f t="shared" si="95"/>
        <v>114.39495000000001</v>
      </c>
      <c r="R238" s="23">
        <f t="shared" si="96"/>
        <v>13.073708571428572</v>
      </c>
      <c r="S238" s="23">
        <f t="shared" si="97"/>
        <v>762.63299999999981</v>
      </c>
      <c r="T238" s="23">
        <f t="shared" si="98"/>
        <v>87.158057142857118</v>
      </c>
      <c r="U238" s="23">
        <f t="shared" si="99"/>
        <v>762.63300000000004</v>
      </c>
      <c r="V238" s="23">
        <f t="shared" si="100"/>
        <v>87.158057142857146</v>
      </c>
      <c r="W238" s="13" t="s">
        <v>37</v>
      </c>
      <c r="X238" s="14" t="s">
        <v>30</v>
      </c>
      <c r="Y238" s="71"/>
    </row>
    <row r="239" spans="1:25" s="15" customFormat="1" ht="30" customHeight="1" x14ac:dyDescent="0.25">
      <c r="A239" s="13" t="s">
        <v>126</v>
      </c>
      <c r="B239" s="20" t="s">
        <v>422</v>
      </c>
      <c r="C239" s="20" t="s">
        <v>423</v>
      </c>
      <c r="D239" s="70" t="s">
        <v>495</v>
      </c>
      <c r="E239" s="80" t="s">
        <v>425</v>
      </c>
      <c r="F239" s="22"/>
      <c r="G239" s="20" t="s">
        <v>496</v>
      </c>
      <c r="H239" s="10">
        <v>64</v>
      </c>
      <c r="I239" s="10">
        <v>505</v>
      </c>
      <c r="J239" s="10">
        <v>4</v>
      </c>
      <c r="K239" s="81">
        <v>41628</v>
      </c>
      <c r="L239" s="11" t="s">
        <v>28</v>
      </c>
      <c r="M239" s="23">
        <v>7626.33</v>
      </c>
      <c r="N239" s="23">
        <f t="shared" si="92"/>
        <v>871.58057142857137</v>
      </c>
      <c r="O239" s="23">
        <f t="shared" si="93"/>
        <v>6863.6970000000001</v>
      </c>
      <c r="P239" s="23">
        <f t="shared" si="94"/>
        <v>784.42251428571433</v>
      </c>
      <c r="Q239" s="25">
        <f t="shared" si="95"/>
        <v>114.39495000000001</v>
      </c>
      <c r="R239" s="23">
        <f t="shared" si="96"/>
        <v>13.073708571428572</v>
      </c>
      <c r="S239" s="23">
        <f t="shared" si="97"/>
        <v>762.63299999999981</v>
      </c>
      <c r="T239" s="23">
        <f t="shared" si="98"/>
        <v>87.158057142857118</v>
      </c>
      <c r="U239" s="23">
        <f t="shared" si="99"/>
        <v>762.63300000000004</v>
      </c>
      <c r="V239" s="23">
        <f t="shared" si="100"/>
        <v>87.158057142857146</v>
      </c>
      <c r="W239" s="13" t="s">
        <v>37</v>
      </c>
      <c r="X239" s="14" t="s">
        <v>30</v>
      </c>
      <c r="Y239" s="71"/>
    </row>
    <row r="240" spans="1:25" s="15" customFormat="1" ht="30" customHeight="1" x14ac:dyDescent="0.25">
      <c r="A240" s="13" t="s">
        <v>126</v>
      </c>
      <c r="B240" s="20" t="s">
        <v>422</v>
      </c>
      <c r="C240" s="20" t="s">
        <v>423</v>
      </c>
      <c r="D240" s="70" t="s">
        <v>497</v>
      </c>
      <c r="E240" s="80" t="s">
        <v>425</v>
      </c>
      <c r="F240" s="22"/>
      <c r="G240" s="20" t="s">
        <v>498</v>
      </c>
      <c r="H240" s="10">
        <v>64</v>
      </c>
      <c r="I240" s="10">
        <v>506</v>
      </c>
      <c r="J240" s="10">
        <v>4</v>
      </c>
      <c r="K240" s="81">
        <v>41628</v>
      </c>
      <c r="L240" s="11" t="s">
        <v>28</v>
      </c>
      <c r="M240" s="23">
        <v>7626.33</v>
      </c>
      <c r="N240" s="23">
        <f t="shared" si="92"/>
        <v>871.58057142857137</v>
      </c>
      <c r="O240" s="23">
        <f t="shared" si="93"/>
        <v>6863.6970000000001</v>
      </c>
      <c r="P240" s="23">
        <f t="shared" si="94"/>
        <v>784.42251428571433</v>
      </c>
      <c r="Q240" s="25">
        <f t="shared" si="95"/>
        <v>114.39495000000001</v>
      </c>
      <c r="R240" s="23">
        <f t="shared" si="96"/>
        <v>13.073708571428572</v>
      </c>
      <c r="S240" s="23">
        <f t="shared" si="97"/>
        <v>762.63299999999981</v>
      </c>
      <c r="T240" s="23">
        <f t="shared" si="98"/>
        <v>87.158057142857118</v>
      </c>
      <c r="U240" s="23">
        <f t="shared" si="99"/>
        <v>762.63300000000004</v>
      </c>
      <c r="V240" s="23">
        <f t="shared" si="100"/>
        <v>87.158057142857146</v>
      </c>
      <c r="W240" s="13" t="s">
        <v>37</v>
      </c>
      <c r="X240" s="14" t="s">
        <v>30</v>
      </c>
      <c r="Y240" s="71"/>
    </row>
    <row r="241" spans="1:25" s="15" customFormat="1" ht="30" customHeight="1" x14ac:dyDescent="0.25">
      <c r="A241" s="13" t="s">
        <v>126</v>
      </c>
      <c r="B241" s="20" t="s">
        <v>422</v>
      </c>
      <c r="C241" s="20" t="s">
        <v>423</v>
      </c>
      <c r="D241" s="70" t="s">
        <v>499</v>
      </c>
      <c r="E241" s="80" t="s">
        <v>425</v>
      </c>
      <c r="F241" s="22"/>
      <c r="G241" s="20" t="s">
        <v>500</v>
      </c>
      <c r="H241" s="10">
        <v>64</v>
      </c>
      <c r="I241" s="10">
        <v>507</v>
      </c>
      <c r="J241" s="10">
        <v>4</v>
      </c>
      <c r="K241" s="81">
        <v>41628</v>
      </c>
      <c r="L241" s="11" t="s">
        <v>28</v>
      </c>
      <c r="M241" s="23">
        <v>7626.33</v>
      </c>
      <c r="N241" s="23">
        <f t="shared" si="92"/>
        <v>871.58057142857137</v>
      </c>
      <c r="O241" s="23">
        <f t="shared" si="93"/>
        <v>6863.6970000000001</v>
      </c>
      <c r="P241" s="23">
        <f t="shared" si="94"/>
        <v>784.42251428571433</v>
      </c>
      <c r="Q241" s="25">
        <f t="shared" si="95"/>
        <v>114.39495000000001</v>
      </c>
      <c r="R241" s="23">
        <f t="shared" si="96"/>
        <v>13.073708571428572</v>
      </c>
      <c r="S241" s="23">
        <f t="shared" si="97"/>
        <v>762.63299999999981</v>
      </c>
      <c r="T241" s="23">
        <f t="shared" si="98"/>
        <v>87.158057142857118</v>
      </c>
      <c r="U241" s="23">
        <f t="shared" si="99"/>
        <v>762.63300000000004</v>
      </c>
      <c r="V241" s="23">
        <f t="shared" si="100"/>
        <v>87.158057142857146</v>
      </c>
      <c r="W241" s="13" t="s">
        <v>37</v>
      </c>
      <c r="X241" s="14" t="s">
        <v>30</v>
      </c>
      <c r="Y241" s="71"/>
    </row>
    <row r="242" spans="1:25" s="15" customFormat="1" ht="30" customHeight="1" x14ac:dyDescent="0.25">
      <c r="A242" s="13" t="s">
        <v>126</v>
      </c>
      <c r="B242" s="20" t="s">
        <v>422</v>
      </c>
      <c r="C242" s="20" t="s">
        <v>423</v>
      </c>
      <c r="D242" s="70" t="s">
        <v>501</v>
      </c>
      <c r="E242" s="80" t="s">
        <v>425</v>
      </c>
      <c r="F242" s="22"/>
      <c r="G242" s="20" t="s">
        <v>502</v>
      </c>
      <c r="H242" s="10">
        <v>64</v>
      </c>
      <c r="I242" s="10">
        <v>508</v>
      </c>
      <c r="J242" s="10">
        <v>4</v>
      </c>
      <c r="K242" s="81">
        <v>41628</v>
      </c>
      <c r="L242" s="11" t="s">
        <v>28</v>
      </c>
      <c r="M242" s="23">
        <v>7626.33</v>
      </c>
      <c r="N242" s="23">
        <f t="shared" si="92"/>
        <v>871.58057142857137</v>
      </c>
      <c r="O242" s="23">
        <f t="shared" si="93"/>
        <v>6863.6970000000001</v>
      </c>
      <c r="P242" s="23">
        <f t="shared" si="94"/>
        <v>784.42251428571433</v>
      </c>
      <c r="Q242" s="25">
        <f t="shared" si="95"/>
        <v>114.39495000000001</v>
      </c>
      <c r="R242" s="23">
        <f t="shared" si="96"/>
        <v>13.073708571428572</v>
      </c>
      <c r="S242" s="23">
        <f t="shared" si="97"/>
        <v>762.63299999999981</v>
      </c>
      <c r="T242" s="23">
        <f t="shared" si="98"/>
        <v>87.158057142857118</v>
      </c>
      <c r="U242" s="23">
        <f t="shared" si="99"/>
        <v>762.63300000000004</v>
      </c>
      <c r="V242" s="23">
        <f t="shared" si="100"/>
        <v>87.158057142857146</v>
      </c>
      <c r="W242" s="13" t="s">
        <v>37</v>
      </c>
      <c r="X242" s="14" t="s">
        <v>30</v>
      </c>
      <c r="Y242" s="71"/>
    </row>
    <row r="243" spans="1:25" s="15" customFormat="1" ht="30" customHeight="1" thickBot="1" x14ac:dyDescent="0.3">
      <c r="A243" s="51" t="s">
        <v>126</v>
      </c>
      <c r="B243" s="52" t="s">
        <v>422</v>
      </c>
      <c r="C243" s="52" t="s">
        <v>423</v>
      </c>
      <c r="D243" s="82" t="s">
        <v>503</v>
      </c>
      <c r="E243" s="83" t="s">
        <v>425</v>
      </c>
      <c r="F243" s="84"/>
      <c r="G243" s="52" t="s">
        <v>504</v>
      </c>
      <c r="H243" s="56">
        <v>64</v>
      </c>
      <c r="I243" s="56">
        <v>509</v>
      </c>
      <c r="J243" s="56">
        <v>4</v>
      </c>
      <c r="K243" s="85">
        <v>41628</v>
      </c>
      <c r="L243" s="86" t="s">
        <v>28</v>
      </c>
      <c r="M243" s="12">
        <v>7626.33</v>
      </c>
      <c r="N243" s="12">
        <f t="shared" si="92"/>
        <v>871.58057142857137</v>
      </c>
      <c r="O243" s="12">
        <f t="shared" si="93"/>
        <v>6863.6970000000001</v>
      </c>
      <c r="P243" s="12">
        <f t="shared" si="94"/>
        <v>784.42251428571433</v>
      </c>
      <c r="Q243" s="26">
        <f t="shared" si="95"/>
        <v>114.39495000000001</v>
      </c>
      <c r="R243" s="12">
        <f t="shared" si="96"/>
        <v>13.073708571428572</v>
      </c>
      <c r="S243" s="12">
        <f t="shared" si="97"/>
        <v>762.63299999999981</v>
      </c>
      <c r="T243" s="12">
        <f t="shared" si="98"/>
        <v>87.158057142857118</v>
      </c>
      <c r="U243" s="12">
        <f t="shared" si="99"/>
        <v>762.63300000000004</v>
      </c>
      <c r="V243" s="12">
        <f t="shared" si="100"/>
        <v>87.158057142857146</v>
      </c>
      <c r="W243" s="13" t="s">
        <v>37</v>
      </c>
      <c r="X243" s="14" t="s">
        <v>30</v>
      </c>
      <c r="Y243" s="87"/>
    </row>
    <row r="244" spans="1:25" ht="15" thickTop="1" x14ac:dyDescent="0.25">
      <c r="A244" s="58"/>
      <c r="B244" s="58"/>
      <c r="C244" s="58"/>
      <c r="D244" s="58"/>
      <c r="E244" s="48"/>
      <c r="F244" s="58"/>
      <c r="G244" s="32"/>
      <c r="H244" s="32"/>
      <c r="I244" s="32"/>
      <c r="J244" s="32"/>
      <c r="K244" s="32"/>
      <c r="L244" s="32"/>
      <c r="M244" s="59">
        <f>SUM(M204:M243)</f>
        <v>305053.1999999999</v>
      </c>
      <c r="N244" s="59">
        <f t="shared" ref="N244:V244" si="101">SUM(N204:N243)</f>
        <v>34863.222857142842</v>
      </c>
      <c r="O244" s="59">
        <f t="shared" si="101"/>
        <v>274547.87999999971</v>
      </c>
      <c r="P244" s="59">
        <f t="shared" si="101"/>
        <v>31376.900571428563</v>
      </c>
      <c r="Q244" s="59">
        <f t="shared" si="101"/>
        <v>4575.7979999999989</v>
      </c>
      <c r="R244" s="59">
        <f t="shared" si="101"/>
        <v>522.9483428571433</v>
      </c>
      <c r="S244" s="59">
        <f t="shared" si="101"/>
        <v>30505.320000000022</v>
      </c>
      <c r="T244" s="59">
        <f t="shared" si="101"/>
        <v>3486.322285714286</v>
      </c>
      <c r="U244" s="59">
        <f t="shared" si="101"/>
        <v>30505.320000000029</v>
      </c>
      <c r="V244" s="59">
        <f t="shared" si="101"/>
        <v>3486.322285714286</v>
      </c>
      <c r="W244" s="60"/>
      <c r="X244" s="58"/>
      <c r="Y244" s="58"/>
    </row>
    <row r="245" spans="1:25" x14ac:dyDescent="0.25">
      <c r="A245" s="58"/>
      <c r="B245" s="58"/>
      <c r="C245" s="58"/>
      <c r="D245" s="58"/>
      <c r="E245" s="69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60"/>
      <c r="X245" s="58"/>
      <c r="Y245" s="58"/>
    </row>
    <row r="246" spans="1:25" s="15" customFormat="1" ht="42.75" x14ac:dyDescent="0.25">
      <c r="A246" s="13" t="s">
        <v>505</v>
      </c>
      <c r="B246" s="20" t="s">
        <v>186</v>
      </c>
      <c r="C246" s="20" t="s">
        <v>506</v>
      </c>
      <c r="D246" s="70" t="s">
        <v>507</v>
      </c>
      <c r="E246" s="16" t="s">
        <v>508</v>
      </c>
      <c r="F246" s="9"/>
      <c r="G246" s="20" t="s">
        <v>509</v>
      </c>
      <c r="H246" s="10">
        <v>74</v>
      </c>
      <c r="I246" s="10">
        <v>97</v>
      </c>
      <c r="J246" s="10">
        <v>4</v>
      </c>
      <c r="K246" s="11">
        <v>42352</v>
      </c>
      <c r="L246" s="11" t="s">
        <v>28</v>
      </c>
      <c r="M246" s="23">
        <v>86993.55</v>
      </c>
      <c r="N246" s="23">
        <f t="shared" ref="N246:N248" si="102">M246/8.75</f>
        <v>9942.1200000000008</v>
      </c>
      <c r="O246" s="23">
        <f>60*Q246</f>
        <v>78294.195000000007</v>
      </c>
      <c r="P246" s="23">
        <f t="shared" ref="P246:P248" si="103">O246/8.75</f>
        <v>8947.9080000000013</v>
      </c>
      <c r="Q246" s="23">
        <f t="shared" ref="Q246:Q248" si="104">(M246-U246)/60</f>
        <v>1304.9032500000001</v>
      </c>
      <c r="R246" s="23">
        <f t="shared" ref="R246:R248" si="105">Q246/8.75</f>
        <v>149.1318</v>
      </c>
      <c r="S246" s="23">
        <f t="shared" ref="S246:S248" si="106">M246-O246</f>
        <v>8699.3549999999959</v>
      </c>
      <c r="T246" s="23">
        <f t="shared" ref="T246:T248" si="107">S246/8.75</f>
        <v>994.21199999999953</v>
      </c>
      <c r="U246" s="23">
        <f t="shared" ref="U246:U248" si="108">M246*10%</f>
        <v>8699.3550000000014</v>
      </c>
      <c r="V246" s="23">
        <f t="shared" ref="V246:V248" si="109">U246/8.75</f>
        <v>994.2120000000001</v>
      </c>
      <c r="W246" s="13" t="s">
        <v>855</v>
      </c>
      <c r="X246" s="14" t="s">
        <v>30</v>
      </c>
      <c r="Y246" s="71"/>
    </row>
    <row r="247" spans="1:25" s="15" customFormat="1" ht="42.75" x14ac:dyDescent="0.25">
      <c r="A247" s="13" t="s">
        <v>153</v>
      </c>
      <c r="B247" s="20" t="s">
        <v>186</v>
      </c>
      <c r="C247" s="20" t="s">
        <v>510</v>
      </c>
      <c r="D247" s="70" t="s">
        <v>511</v>
      </c>
      <c r="E247" s="16" t="s">
        <v>508</v>
      </c>
      <c r="F247" s="9"/>
      <c r="G247" s="20" t="s">
        <v>512</v>
      </c>
      <c r="H247" s="10">
        <v>64</v>
      </c>
      <c r="I247" s="10">
        <v>528</v>
      </c>
      <c r="J247" s="10">
        <v>4</v>
      </c>
      <c r="K247" s="11">
        <v>42352</v>
      </c>
      <c r="L247" s="11" t="s">
        <v>28</v>
      </c>
      <c r="M247" s="23">
        <v>144510.98000000001</v>
      </c>
      <c r="N247" s="23">
        <f t="shared" si="102"/>
        <v>16515.540571428573</v>
      </c>
      <c r="O247" s="23">
        <f>77450.45+(24*Q247)</f>
        <v>129474.40280000001</v>
      </c>
      <c r="P247" s="23">
        <f t="shared" si="103"/>
        <v>14797.074605714288</v>
      </c>
      <c r="Q247" s="23">
        <f t="shared" si="104"/>
        <v>2167.6647000000003</v>
      </c>
      <c r="R247" s="23">
        <f t="shared" si="105"/>
        <v>247.7331085714286</v>
      </c>
      <c r="S247" s="23">
        <f t="shared" si="106"/>
        <v>15036.5772</v>
      </c>
      <c r="T247" s="23">
        <f t="shared" si="107"/>
        <v>1718.4659657142856</v>
      </c>
      <c r="U247" s="23">
        <f t="shared" si="108"/>
        <v>14451.098000000002</v>
      </c>
      <c r="V247" s="23">
        <f t="shared" si="109"/>
        <v>1651.5540571428573</v>
      </c>
      <c r="W247" s="13" t="s">
        <v>855</v>
      </c>
      <c r="X247" s="14" t="s">
        <v>30</v>
      </c>
      <c r="Y247" s="71"/>
    </row>
    <row r="248" spans="1:25" s="15" customFormat="1" ht="43.5" thickBot="1" x14ac:dyDescent="0.3">
      <c r="A248" s="13" t="s">
        <v>153</v>
      </c>
      <c r="B248" s="20" t="s">
        <v>186</v>
      </c>
      <c r="C248" s="20" t="s">
        <v>510</v>
      </c>
      <c r="D248" s="70" t="s">
        <v>513</v>
      </c>
      <c r="E248" s="16" t="s">
        <v>508</v>
      </c>
      <c r="F248" s="9"/>
      <c r="G248" s="20" t="s">
        <v>514</v>
      </c>
      <c r="H248" s="10">
        <v>64</v>
      </c>
      <c r="I248" s="10">
        <v>529</v>
      </c>
      <c r="J248" s="10">
        <v>4</v>
      </c>
      <c r="K248" s="11">
        <v>42352</v>
      </c>
      <c r="L248" s="11" t="s">
        <v>28</v>
      </c>
      <c r="M248" s="12">
        <v>144510.98000000001</v>
      </c>
      <c r="N248" s="12">
        <f t="shared" si="102"/>
        <v>16515.540571428573</v>
      </c>
      <c r="O248" s="12">
        <f>77450.45+(24*Q248)</f>
        <v>129474.40280000001</v>
      </c>
      <c r="P248" s="12">
        <f t="shared" si="103"/>
        <v>14797.074605714288</v>
      </c>
      <c r="Q248" s="12">
        <f t="shared" si="104"/>
        <v>2167.6647000000003</v>
      </c>
      <c r="R248" s="12">
        <f t="shared" si="105"/>
        <v>247.7331085714286</v>
      </c>
      <c r="S248" s="12">
        <f t="shared" si="106"/>
        <v>15036.5772</v>
      </c>
      <c r="T248" s="12">
        <f t="shared" si="107"/>
        <v>1718.4659657142856</v>
      </c>
      <c r="U248" s="12">
        <f t="shared" si="108"/>
        <v>14451.098000000002</v>
      </c>
      <c r="V248" s="12">
        <f t="shared" si="109"/>
        <v>1651.5540571428573</v>
      </c>
      <c r="W248" s="13" t="s">
        <v>855</v>
      </c>
      <c r="X248" s="14" t="s">
        <v>30</v>
      </c>
      <c r="Y248" s="87"/>
    </row>
    <row r="249" spans="1:25" ht="15" thickTop="1" x14ac:dyDescent="0.25">
      <c r="A249" s="58"/>
      <c r="B249" s="58"/>
      <c r="C249" s="58"/>
      <c r="D249" s="58"/>
      <c r="E249" s="48"/>
      <c r="F249" s="58"/>
      <c r="G249" s="32"/>
      <c r="H249" s="32"/>
      <c r="I249" s="32"/>
      <c r="J249" s="32"/>
      <c r="K249" s="32"/>
      <c r="L249" s="32"/>
      <c r="M249" s="59">
        <f>SUM(M246:M248)</f>
        <v>376015.51</v>
      </c>
      <c r="N249" s="59">
        <f t="shared" ref="N249:V249" si="110">SUM(N246:N248)</f>
        <v>42973.20114285715</v>
      </c>
      <c r="O249" s="59">
        <f t="shared" si="110"/>
        <v>337243.00060000003</v>
      </c>
      <c r="P249" s="59">
        <f t="shared" si="110"/>
        <v>38542.057211428575</v>
      </c>
      <c r="Q249" s="59">
        <f t="shared" si="110"/>
        <v>5640.2326500000008</v>
      </c>
      <c r="R249" s="59">
        <f t="shared" si="110"/>
        <v>644.5980171428572</v>
      </c>
      <c r="S249" s="59">
        <f t="shared" si="110"/>
        <v>38772.509399999995</v>
      </c>
      <c r="T249" s="59">
        <f t="shared" si="110"/>
        <v>4431.1439314285708</v>
      </c>
      <c r="U249" s="59">
        <f t="shared" si="110"/>
        <v>37601.551000000007</v>
      </c>
      <c r="V249" s="59">
        <f t="shared" si="110"/>
        <v>4297.3201142857142</v>
      </c>
      <c r="W249" s="60"/>
      <c r="X249" s="58"/>
      <c r="Y249" s="58"/>
    </row>
    <row r="250" spans="1:25" x14ac:dyDescent="0.25">
      <c r="A250" s="58"/>
      <c r="B250" s="58"/>
      <c r="C250" s="58"/>
      <c r="D250" s="58"/>
      <c r="E250" s="69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60"/>
      <c r="X250" s="58"/>
      <c r="Y250" s="58"/>
    </row>
    <row r="251" spans="1:25" s="15" customFormat="1" ht="42.75" x14ac:dyDescent="0.25">
      <c r="A251" s="13" t="s">
        <v>515</v>
      </c>
      <c r="B251" s="20" t="s">
        <v>516</v>
      </c>
      <c r="C251" s="20" t="s">
        <v>517</v>
      </c>
      <c r="D251" s="70" t="s">
        <v>518</v>
      </c>
      <c r="E251" s="16" t="s">
        <v>519</v>
      </c>
      <c r="F251" s="9"/>
      <c r="G251" s="20" t="s">
        <v>520</v>
      </c>
      <c r="H251" s="10">
        <v>64</v>
      </c>
      <c r="I251" s="10">
        <v>516</v>
      </c>
      <c r="J251" s="10">
        <v>4</v>
      </c>
      <c r="K251" s="11">
        <v>42361</v>
      </c>
      <c r="L251" s="11" t="s">
        <v>28</v>
      </c>
      <c r="M251" s="23">
        <v>231367.5</v>
      </c>
      <c r="N251" s="23">
        <f t="shared" ref="N251:N252" si="111">M251/8.75</f>
        <v>26442</v>
      </c>
      <c r="O251" s="23">
        <f>60*Q251</f>
        <v>208230.75</v>
      </c>
      <c r="P251" s="23">
        <f t="shared" ref="P251:P252" si="112">O251/8.75</f>
        <v>23797.8</v>
      </c>
      <c r="Q251" s="23">
        <f t="shared" ref="Q251:Q252" si="113">(M251-U251)/60</f>
        <v>3470.5124999999998</v>
      </c>
      <c r="R251" s="23">
        <f t="shared" ref="R251:R252" si="114">Q251/8.75</f>
        <v>396.63</v>
      </c>
      <c r="S251" s="23">
        <f t="shared" ref="S251:S252" si="115">M251-O251</f>
        <v>23136.75</v>
      </c>
      <c r="T251" s="23">
        <f t="shared" ref="T251:T252" si="116">S251/8.75</f>
        <v>2644.2</v>
      </c>
      <c r="U251" s="23">
        <f t="shared" ref="U251:U252" si="117">M251*10%</f>
        <v>23136.75</v>
      </c>
      <c r="V251" s="23">
        <f t="shared" ref="V251:V252" si="118">U251/8.75</f>
        <v>2644.2</v>
      </c>
      <c r="W251" s="13" t="s">
        <v>855</v>
      </c>
      <c r="X251" s="14" t="s">
        <v>30</v>
      </c>
      <c r="Y251" s="20"/>
    </row>
    <row r="252" spans="1:25" s="15" customFormat="1" ht="43.5" thickBot="1" x14ac:dyDescent="0.3">
      <c r="A252" s="13" t="s">
        <v>521</v>
      </c>
      <c r="B252" s="20" t="s">
        <v>516</v>
      </c>
      <c r="C252" s="20" t="s">
        <v>522</v>
      </c>
      <c r="D252" s="70" t="s">
        <v>523</v>
      </c>
      <c r="E252" s="16" t="s">
        <v>519</v>
      </c>
      <c r="F252" s="9"/>
      <c r="G252" s="20" t="s">
        <v>524</v>
      </c>
      <c r="H252" s="10">
        <v>74</v>
      </c>
      <c r="I252" s="10">
        <v>98</v>
      </c>
      <c r="J252" s="10">
        <v>4</v>
      </c>
      <c r="K252" s="11">
        <v>42361</v>
      </c>
      <c r="L252" s="11" t="s">
        <v>28</v>
      </c>
      <c r="M252" s="12">
        <v>7830.9</v>
      </c>
      <c r="N252" s="12">
        <f t="shared" si="111"/>
        <v>894.95999999999992</v>
      </c>
      <c r="O252" s="12">
        <f>60*Q252</f>
        <v>7047.8099999999995</v>
      </c>
      <c r="P252" s="12">
        <f t="shared" si="112"/>
        <v>805.46399999999994</v>
      </c>
      <c r="Q252" s="12">
        <f t="shared" si="113"/>
        <v>117.4635</v>
      </c>
      <c r="R252" s="12">
        <f t="shared" si="114"/>
        <v>13.4244</v>
      </c>
      <c r="S252" s="12">
        <f t="shared" si="115"/>
        <v>783.09000000000015</v>
      </c>
      <c r="T252" s="12">
        <f t="shared" si="116"/>
        <v>89.496000000000024</v>
      </c>
      <c r="U252" s="12">
        <f t="shared" si="117"/>
        <v>783.09</v>
      </c>
      <c r="V252" s="12">
        <f t="shared" si="118"/>
        <v>89.496000000000009</v>
      </c>
      <c r="W252" s="13" t="s">
        <v>855</v>
      </c>
      <c r="X252" s="14" t="s">
        <v>30</v>
      </c>
      <c r="Y252" s="20"/>
    </row>
    <row r="253" spans="1:25" ht="15" thickTop="1" x14ac:dyDescent="0.25">
      <c r="A253" s="58"/>
      <c r="B253" s="58"/>
      <c r="C253" s="58"/>
      <c r="D253" s="58"/>
      <c r="E253" s="48"/>
      <c r="F253" s="58"/>
      <c r="G253" s="32"/>
      <c r="H253" s="32"/>
      <c r="I253" s="32"/>
      <c r="J253" s="32"/>
      <c r="K253" s="32"/>
      <c r="L253" s="32"/>
      <c r="M253" s="59">
        <f>SUM(M251:M252)</f>
        <v>239198.4</v>
      </c>
      <c r="N253" s="59">
        <f t="shared" ref="N253:V253" si="119">SUM(N251:N252)</f>
        <v>27336.959999999999</v>
      </c>
      <c r="O253" s="59">
        <f t="shared" si="119"/>
        <v>215278.56</v>
      </c>
      <c r="P253" s="59">
        <f t="shared" si="119"/>
        <v>24603.263999999999</v>
      </c>
      <c r="Q253" s="59">
        <f t="shared" si="119"/>
        <v>3587.9759999999997</v>
      </c>
      <c r="R253" s="59">
        <f t="shared" si="119"/>
        <v>410.05439999999999</v>
      </c>
      <c r="S253" s="59">
        <f t="shared" si="119"/>
        <v>23919.84</v>
      </c>
      <c r="T253" s="59">
        <f t="shared" si="119"/>
        <v>2733.6959999999999</v>
      </c>
      <c r="U253" s="59">
        <f t="shared" si="119"/>
        <v>23919.84</v>
      </c>
      <c r="V253" s="59">
        <f t="shared" si="119"/>
        <v>2733.6959999999999</v>
      </c>
      <c r="W253" s="60"/>
      <c r="X253" s="58"/>
      <c r="Y253" s="58"/>
    </row>
    <row r="254" spans="1:25" x14ac:dyDescent="0.25">
      <c r="A254" s="58"/>
      <c r="B254" s="58"/>
      <c r="C254" s="58"/>
      <c r="D254" s="58"/>
      <c r="E254" s="69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60"/>
      <c r="X254" s="58"/>
      <c r="Y254" s="58"/>
    </row>
    <row r="255" spans="1:25" s="15" customFormat="1" ht="57.75" thickBot="1" x14ac:dyDescent="0.3">
      <c r="A255" s="20" t="s">
        <v>525</v>
      </c>
      <c r="B255" s="20" t="s">
        <v>422</v>
      </c>
      <c r="C255" s="20" t="s">
        <v>526</v>
      </c>
      <c r="D255" s="70"/>
      <c r="E255" s="16" t="s">
        <v>527</v>
      </c>
      <c r="F255" s="9"/>
      <c r="G255" s="13" t="s">
        <v>528</v>
      </c>
      <c r="H255" s="124"/>
      <c r="I255" s="124"/>
      <c r="J255" s="124"/>
      <c r="K255" s="11">
        <v>42711</v>
      </c>
      <c r="L255" s="11" t="s">
        <v>28</v>
      </c>
      <c r="M255" s="12">
        <v>297514.88</v>
      </c>
      <c r="N255" s="12">
        <f>M255/8.75</f>
        <v>34001.70057142857</v>
      </c>
      <c r="O255" s="12">
        <f>55*Q255</f>
        <v>245449.77599999998</v>
      </c>
      <c r="P255" s="12">
        <f>O255/8.75</f>
        <v>28051.402971428568</v>
      </c>
      <c r="Q255" s="12">
        <f>(M255-U255)/60</f>
        <v>4462.7231999999995</v>
      </c>
      <c r="R255" s="12">
        <f>Q255/8.75</f>
        <v>510.02550857142853</v>
      </c>
      <c r="S255" s="12">
        <f>M255-O255</f>
        <v>52065.104000000021</v>
      </c>
      <c r="T255" s="12">
        <f>S255/8.75</f>
        <v>5950.2976000000026</v>
      </c>
      <c r="U255" s="12">
        <f>M255*10%</f>
        <v>29751.488000000001</v>
      </c>
      <c r="V255" s="12">
        <f>U255/8.75</f>
        <v>3400.1700571428573</v>
      </c>
      <c r="W255" s="13" t="s">
        <v>37</v>
      </c>
      <c r="X255" s="14" t="s">
        <v>30</v>
      </c>
      <c r="Y255" s="20"/>
    </row>
    <row r="256" spans="1:25" ht="15" thickTop="1" x14ac:dyDescent="0.25">
      <c r="A256" s="58"/>
      <c r="B256" s="58"/>
      <c r="C256" s="58"/>
      <c r="D256" s="58"/>
      <c r="E256" s="48"/>
      <c r="F256" s="58"/>
      <c r="G256" s="32"/>
      <c r="H256" s="32"/>
      <c r="I256" s="32"/>
      <c r="J256" s="32"/>
      <c r="K256" s="32"/>
      <c r="L256" s="32"/>
      <c r="M256" s="59">
        <f>M255</f>
        <v>297514.88</v>
      </c>
      <c r="N256" s="59">
        <f t="shared" ref="N256:V256" si="120">N255</f>
        <v>34001.70057142857</v>
      </c>
      <c r="O256" s="59">
        <f t="shared" si="120"/>
        <v>245449.77599999998</v>
      </c>
      <c r="P256" s="59">
        <f t="shared" si="120"/>
        <v>28051.402971428568</v>
      </c>
      <c r="Q256" s="59">
        <f t="shared" si="120"/>
        <v>4462.7231999999995</v>
      </c>
      <c r="R256" s="59">
        <f t="shared" si="120"/>
        <v>510.02550857142853</v>
      </c>
      <c r="S256" s="59">
        <f t="shared" si="120"/>
        <v>52065.104000000021</v>
      </c>
      <c r="T256" s="59">
        <f t="shared" si="120"/>
        <v>5950.2976000000026</v>
      </c>
      <c r="U256" s="59">
        <f t="shared" si="120"/>
        <v>29751.488000000001</v>
      </c>
      <c r="V256" s="59">
        <f t="shared" si="120"/>
        <v>3400.1700571428573</v>
      </c>
      <c r="W256" s="60"/>
      <c r="X256" s="58"/>
      <c r="Y256" s="58"/>
    </row>
    <row r="257" spans="1:25" x14ac:dyDescent="0.25">
      <c r="A257" s="58"/>
      <c r="B257" s="58"/>
      <c r="C257" s="58"/>
      <c r="D257" s="58"/>
      <c r="E257" s="69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60"/>
      <c r="X257" s="58"/>
      <c r="Y257" s="58"/>
    </row>
    <row r="258" spans="1:25" s="15" customFormat="1" ht="43.5" thickBot="1" x14ac:dyDescent="0.3">
      <c r="A258" s="20" t="s">
        <v>529</v>
      </c>
      <c r="B258" s="20" t="s">
        <v>107</v>
      </c>
      <c r="C258" s="20" t="s">
        <v>530</v>
      </c>
      <c r="D258" s="70" t="s">
        <v>531</v>
      </c>
      <c r="E258" s="16" t="s">
        <v>532</v>
      </c>
      <c r="F258" s="9"/>
      <c r="G258" s="20" t="s">
        <v>533</v>
      </c>
      <c r="H258" s="124"/>
      <c r="I258" s="124"/>
      <c r="J258" s="124"/>
      <c r="K258" s="11">
        <v>42711</v>
      </c>
      <c r="L258" s="11" t="s">
        <v>28</v>
      </c>
      <c r="M258" s="12">
        <v>468667.5</v>
      </c>
      <c r="N258" s="12">
        <f>M258/8.75</f>
        <v>53562</v>
      </c>
      <c r="O258" s="12">
        <f>55*Q258</f>
        <v>386650.6875</v>
      </c>
      <c r="P258" s="12">
        <f>O258/8.75</f>
        <v>44188.65</v>
      </c>
      <c r="Q258" s="12">
        <f>(M258-U258)/60</f>
        <v>7030.0124999999998</v>
      </c>
      <c r="R258" s="12">
        <f>Q258/8.75</f>
        <v>803.43</v>
      </c>
      <c r="S258" s="12">
        <f>M258-O258</f>
        <v>82016.8125</v>
      </c>
      <c r="T258" s="12">
        <f>S258/8.75</f>
        <v>9373.35</v>
      </c>
      <c r="U258" s="12">
        <f>M258*10%</f>
        <v>46866.75</v>
      </c>
      <c r="V258" s="12">
        <f>U258/8.75</f>
        <v>5356.2</v>
      </c>
      <c r="W258" s="13" t="s">
        <v>113</v>
      </c>
      <c r="X258" s="14" t="s">
        <v>30</v>
      </c>
      <c r="Y258" s="20"/>
    </row>
    <row r="259" spans="1:25" ht="15" thickTop="1" x14ac:dyDescent="0.25">
      <c r="A259" s="58"/>
      <c r="B259" s="58"/>
      <c r="C259" s="58"/>
      <c r="D259" s="58"/>
      <c r="E259" s="48"/>
      <c r="F259" s="58"/>
      <c r="G259" s="32"/>
      <c r="H259" s="32"/>
      <c r="I259" s="32"/>
      <c r="J259" s="32"/>
      <c r="K259" s="32"/>
      <c r="L259" s="32"/>
      <c r="M259" s="59">
        <f>M258</f>
        <v>468667.5</v>
      </c>
      <c r="N259" s="59">
        <f t="shared" ref="N259:V259" si="121">N258</f>
        <v>53562</v>
      </c>
      <c r="O259" s="59">
        <f t="shared" si="121"/>
        <v>386650.6875</v>
      </c>
      <c r="P259" s="59">
        <f t="shared" si="121"/>
        <v>44188.65</v>
      </c>
      <c r="Q259" s="59">
        <f t="shared" si="121"/>
        <v>7030.0124999999998</v>
      </c>
      <c r="R259" s="59">
        <f t="shared" si="121"/>
        <v>803.43</v>
      </c>
      <c r="S259" s="59">
        <f t="shared" si="121"/>
        <v>82016.8125</v>
      </c>
      <c r="T259" s="59">
        <f t="shared" si="121"/>
        <v>9373.35</v>
      </c>
      <c r="U259" s="59">
        <f t="shared" si="121"/>
        <v>46866.75</v>
      </c>
      <c r="V259" s="59">
        <f t="shared" si="121"/>
        <v>5356.2</v>
      </c>
      <c r="W259" s="60"/>
      <c r="X259" s="58"/>
      <c r="Y259" s="58"/>
    </row>
    <row r="260" spans="1:25" x14ac:dyDescent="0.25">
      <c r="A260" s="58"/>
      <c r="B260" s="58"/>
      <c r="C260" s="58"/>
      <c r="D260" s="58"/>
      <c r="E260" s="69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60"/>
      <c r="X260" s="58"/>
      <c r="Y260" s="58"/>
    </row>
    <row r="261" spans="1:25" s="15" customFormat="1" ht="42.75" x14ac:dyDescent="0.25">
      <c r="A261" s="20" t="s">
        <v>158</v>
      </c>
      <c r="B261" s="20" t="s">
        <v>107</v>
      </c>
      <c r="C261" s="20" t="s">
        <v>534</v>
      </c>
      <c r="D261" s="70" t="s">
        <v>535</v>
      </c>
      <c r="E261" s="16" t="s">
        <v>536</v>
      </c>
      <c r="F261" s="9"/>
      <c r="G261" s="20" t="s">
        <v>537</v>
      </c>
      <c r="H261" s="124"/>
      <c r="I261" s="124"/>
      <c r="J261" s="124"/>
      <c r="K261" s="11">
        <v>43019</v>
      </c>
      <c r="L261" s="11" t="s">
        <v>28</v>
      </c>
      <c r="M261" s="23">
        <v>61175.63</v>
      </c>
      <c r="N261" s="23">
        <f>M261/8.75</f>
        <v>6991.5005714285708</v>
      </c>
      <c r="O261" s="23">
        <f>51*Q261</f>
        <v>46799.356949999994</v>
      </c>
      <c r="P261" s="23">
        <f>O261/8.75</f>
        <v>5348.4979371428562</v>
      </c>
      <c r="Q261" s="23">
        <f>(M261-U261)/60</f>
        <v>917.6344499999999</v>
      </c>
      <c r="R261" s="23">
        <f>Q261/8.75</f>
        <v>104.87250857142855</v>
      </c>
      <c r="S261" s="23">
        <f>M261-O261</f>
        <v>14376.273050000003</v>
      </c>
      <c r="T261" s="23">
        <f>S261/8.75</f>
        <v>1643.0026342857147</v>
      </c>
      <c r="U261" s="23">
        <f>M261*10%</f>
        <v>6117.5630000000001</v>
      </c>
      <c r="V261" s="23">
        <f>U261/8.75</f>
        <v>699.15005714285712</v>
      </c>
      <c r="W261" s="13" t="s">
        <v>113</v>
      </c>
      <c r="X261" s="14" t="s">
        <v>30</v>
      </c>
      <c r="Y261" s="20"/>
    </row>
    <row r="262" spans="1:25" s="15" customFormat="1" ht="42.75" x14ac:dyDescent="0.25">
      <c r="A262" s="20" t="s">
        <v>158</v>
      </c>
      <c r="B262" s="20" t="s">
        <v>107</v>
      </c>
      <c r="C262" s="20" t="s">
        <v>534</v>
      </c>
      <c r="D262" s="70" t="s">
        <v>538</v>
      </c>
      <c r="E262" s="16" t="s">
        <v>536</v>
      </c>
      <c r="F262" s="9"/>
      <c r="G262" s="20" t="s">
        <v>539</v>
      </c>
      <c r="H262" s="124"/>
      <c r="I262" s="124"/>
      <c r="J262" s="124"/>
      <c r="K262" s="11">
        <v>43019</v>
      </c>
      <c r="L262" s="11" t="s">
        <v>28</v>
      </c>
      <c r="M262" s="23">
        <v>61175.63</v>
      </c>
      <c r="N262" s="23">
        <f t="shared" ref="N262:N266" si="122">M262/8.75</f>
        <v>6991.5005714285708</v>
      </c>
      <c r="O262" s="23">
        <f t="shared" ref="O262:O266" si="123">51*Q262</f>
        <v>46799.356949999994</v>
      </c>
      <c r="P262" s="23">
        <f t="shared" ref="P262:P266" si="124">O262/8.75</f>
        <v>5348.4979371428562</v>
      </c>
      <c r="Q262" s="23">
        <f t="shared" ref="Q262:Q266" si="125">(M262-U262)/60</f>
        <v>917.6344499999999</v>
      </c>
      <c r="R262" s="23">
        <f t="shared" ref="R262:R266" si="126">Q262/8.75</f>
        <v>104.87250857142855</v>
      </c>
      <c r="S262" s="23">
        <f t="shared" ref="S262:S266" si="127">M262-O262</f>
        <v>14376.273050000003</v>
      </c>
      <c r="T262" s="23">
        <f t="shared" ref="T262:T266" si="128">S262/8.75</f>
        <v>1643.0026342857147</v>
      </c>
      <c r="U262" s="23">
        <f t="shared" ref="U262:U266" si="129">M262*10%</f>
        <v>6117.5630000000001</v>
      </c>
      <c r="V262" s="23">
        <f t="shared" ref="V262:V266" si="130">U262/8.75</f>
        <v>699.15005714285712</v>
      </c>
      <c r="W262" s="13" t="s">
        <v>113</v>
      </c>
      <c r="X262" s="14" t="s">
        <v>30</v>
      </c>
      <c r="Y262" s="20"/>
    </row>
    <row r="263" spans="1:25" s="15" customFormat="1" ht="42.75" x14ac:dyDescent="0.25">
      <c r="A263" s="20" t="s">
        <v>158</v>
      </c>
      <c r="B263" s="20" t="s">
        <v>107</v>
      </c>
      <c r="C263" s="20" t="s">
        <v>534</v>
      </c>
      <c r="D263" s="70" t="s">
        <v>540</v>
      </c>
      <c r="E263" s="16" t="s">
        <v>536</v>
      </c>
      <c r="F263" s="9"/>
      <c r="G263" s="20" t="s">
        <v>541</v>
      </c>
      <c r="H263" s="124"/>
      <c r="I263" s="124"/>
      <c r="J263" s="124"/>
      <c r="K263" s="11">
        <v>43019</v>
      </c>
      <c r="L263" s="11" t="s">
        <v>28</v>
      </c>
      <c r="M263" s="23">
        <v>61175.63</v>
      </c>
      <c r="N263" s="23">
        <f t="shared" si="122"/>
        <v>6991.5005714285708</v>
      </c>
      <c r="O263" s="23">
        <f t="shared" si="123"/>
        <v>46799.356949999994</v>
      </c>
      <c r="P263" s="23">
        <f t="shared" si="124"/>
        <v>5348.4979371428562</v>
      </c>
      <c r="Q263" s="23">
        <f t="shared" si="125"/>
        <v>917.6344499999999</v>
      </c>
      <c r="R263" s="23">
        <f t="shared" si="126"/>
        <v>104.87250857142855</v>
      </c>
      <c r="S263" s="23">
        <f t="shared" si="127"/>
        <v>14376.273050000003</v>
      </c>
      <c r="T263" s="23">
        <f t="shared" si="128"/>
        <v>1643.0026342857147</v>
      </c>
      <c r="U263" s="23">
        <f t="shared" si="129"/>
        <v>6117.5630000000001</v>
      </c>
      <c r="V263" s="23">
        <f t="shared" si="130"/>
        <v>699.15005714285712</v>
      </c>
      <c r="W263" s="13" t="s">
        <v>113</v>
      </c>
      <c r="X263" s="14" t="s">
        <v>30</v>
      </c>
      <c r="Y263" s="20"/>
    </row>
    <row r="264" spans="1:25" s="15" customFormat="1" ht="42.75" x14ac:dyDescent="0.25">
      <c r="A264" s="20" t="s">
        <v>158</v>
      </c>
      <c r="B264" s="20" t="s">
        <v>107</v>
      </c>
      <c r="C264" s="20" t="s">
        <v>534</v>
      </c>
      <c r="D264" s="70" t="s">
        <v>542</v>
      </c>
      <c r="E264" s="16" t="s">
        <v>536</v>
      </c>
      <c r="F264" s="9"/>
      <c r="G264" s="20" t="s">
        <v>543</v>
      </c>
      <c r="H264" s="124"/>
      <c r="I264" s="124"/>
      <c r="J264" s="124"/>
      <c r="K264" s="11">
        <v>43019</v>
      </c>
      <c r="L264" s="11" t="s">
        <v>28</v>
      </c>
      <c r="M264" s="23">
        <v>61175.63</v>
      </c>
      <c r="N264" s="23">
        <f t="shared" si="122"/>
        <v>6991.5005714285708</v>
      </c>
      <c r="O264" s="23">
        <f t="shared" si="123"/>
        <v>46799.356949999994</v>
      </c>
      <c r="P264" s="23">
        <f t="shared" si="124"/>
        <v>5348.4979371428562</v>
      </c>
      <c r="Q264" s="23">
        <f t="shared" si="125"/>
        <v>917.6344499999999</v>
      </c>
      <c r="R264" s="23">
        <f t="shared" si="126"/>
        <v>104.87250857142855</v>
      </c>
      <c r="S264" s="23">
        <f t="shared" si="127"/>
        <v>14376.273050000003</v>
      </c>
      <c r="T264" s="23">
        <f t="shared" si="128"/>
        <v>1643.0026342857147</v>
      </c>
      <c r="U264" s="23">
        <f t="shared" si="129"/>
        <v>6117.5630000000001</v>
      </c>
      <c r="V264" s="23">
        <f t="shared" si="130"/>
        <v>699.15005714285712</v>
      </c>
      <c r="W264" s="13" t="s">
        <v>113</v>
      </c>
      <c r="X264" s="14" t="s">
        <v>30</v>
      </c>
      <c r="Y264" s="20"/>
    </row>
    <row r="265" spans="1:25" s="15" customFormat="1" ht="42.75" x14ac:dyDescent="0.25">
      <c r="A265" s="20" t="s">
        <v>158</v>
      </c>
      <c r="B265" s="20" t="s">
        <v>107</v>
      </c>
      <c r="C265" s="20" t="s">
        <v>534</v>
      </c>
      <c r="D265" s="70" t="s">
        <v>544</v>
      </c>
      <c r="E265" s="16" t="s">
        <v>536</v>
      </c>
      <c r="F265" s="9"/>
      <c r="G265" s="20" t="s">
        <v>545</v>
      </c>
      <c r="H265" s="124"/>
      <c r="I265" s="124"/>
      <c r="J265" s="124"/>
      <c r="K265" s="11">
        <v>43019</v>
      </c>
      <c r="L265" s="11" t="s">
        <v>28</v>
      </c>
      <c r="M265" s="23">
        <v>61175.63</v>
      </c>
      <c r="N265" s="23">
        <f t="shared" si="122"/>
        <v>6991.5005714285708</v>
      </c>
      <c r="O265" s="23">
        <f t="shared" si="123"/>
        <v>46799.356949999994</v>
      </c>
      <c r="P265" s="23">
        <f t="shared" si="124"/>
        <v>5348.4979371428562</v>
      </c>
      <c r="Q265" s="23">
        <f t="shared" si="125"/>
        <v>917.6344499999999</v>
      </c>
      <c r="R265" s="23">
        <f t="shared" si="126"/>
        <v>104.87250857142855</v>
      </c>
      <c r="S265" s="23">
        <f t="shared" si="127"/>
        <v>14376.273050000003</v>
      </c>
      <c r="T265" s="23">
        <f t="shared" si="128"/>
        <v>1643.0026342857147</v>
      </c>
      <c r="U265" s="23">
        <f t="shared" si="129"/>
        <v>6117.5630000000001</v>
      </c>
      <c r="V265" s="23">
        <f t="shared" si="130"/>
        <v>699.15005714285712</v>
      </c>
      <c r="W265" s="13" t="s">
        <v>113</v>
      </c>
      <c r="X265" s="14" t="s">
        <v>30</v>
      </c>
      <c r="Y265" s="20"/>
    </row>
    <row r="266" spans="1:25" s="15" customFormat="1" ht="43.5" thickBot="1" x14ac:dyDescent="0.3">
      <c r="A266" s="20" t="s">
        <v>158</v>
      </c>
      <c r="B266" s="20" t="s">
        <v>107</v>
      </c>
      <c r="C266" s="20" t="s">
        <v>534</v>
      </c>
      <c r="D266" s="70" t="s">
        <v>546</v>
      </c>
      <c r="E266" s="16" t="s">
        <v>536</v>
      </c>
      <c r="F266" s="9"/>
      <c r="G266" s="20" t="s">
        <v>547</v>
      </c>
      <c r="H266" s="124"/>
      <c r="I266" s="124"/>
      <c r="J266" s="124"/>
      <c r="K266" s="11">
        <v>43019</v>
      </c>
      <c r="L266" s="11" t="s">
        <v>28</v>
      </c>
      <c r="M266" s="12">
        <v>61175.63</v>
      </c>
      <c r="N266" s="12">
        <f t="shared" si="122"/>
        <v>6991.5005714285708</v>
      </c>
      <c r="O266" s="23">
        <f t="shared" si="123"/>
        <v>46799.356949999994</v>
      </c>
      <c r="P266" s="12">
        <f t="shared" si="124"/>
        <v>5348.4979371428562</v>
      </c>
      <c r="Q266" s="12">
        <f t="shared" si="125"/>
        <v>917.6344499999999</v>
      </c>
      <c r="R266" s="12">
        <f t="shared" si="126"/>
        <v>104.87250857142855</v>
      </c>
      <c r="S266" s="12">
        <f t="shared" si="127"/>
        <v>14376.273050000003</v>
      </c>
      <c r="T266" s="12">
        <f t="shared" si="128"/>
        <v>1643.0026342857147</v>
      </c>
      <c r="U266" s="12">
        <f t="shared" si="129"/>
        <v>6117.5630000000001</v>
      </c>
      <c r="V266" s="12">
        <f t="shared" si="130"/>
        <v>699.15005714285712</v>
      </c>
      <c r="W266" s="13" t="s">
        <v>113</v>
      </c>
      <c r="X266" s="14" t="s">
        <v>30</v>
      </c>
      <c r="Y266" s="20"/>
    </row>
    <row r="267" spans="1:25" ht="15" thickTop="1" x14ac:dyDescent="0.25">
      <c r="A267" s="58"/>
      <c r="B267" s="58"/>
      <c r="C267" s="58"/>
      <c r="D267" s="58"/>
      <c r="E267" s="48"/>
      <c r="F267" s="58"/>
      <c r="G267" s="32"/>
      <c r="H267" s="32"/>
      <c r="I267" s="32"/>
      <c r="J267" s="32"/>
      <c r="K267" s="32"/>
      <c r="L267" s="32"/>
      <c r="M267" s="59">
        <f>SUM(M261:M266)</f>
        <v>367053.77999999997</v>
      </c>
      <c r="N267" s="59">
        <f t="shared" ref="N267:V267" si="131">SUM(N261:N266)</f>
        <v>41949.003428571428</v>
      </c>
      <c r="O267" s="59">
        <f t="shared" si="131"/>
        <v>280796.14169999998</v>
      </c>
      <c r="P267" s="59">
        <f t="shared" si="131"/>
        <v>32090.987622857137</v>
      </c>
      <c r="Q267" s="59">
        <f t="shared" si="131"/>
        <v>5505.8066999999992</v>
      </c>
      <c r="R267" s="59">
        <f t="shared" si="131"/>
        <v>629.2350514285713</v>
      </c>
      <c r="S267" s="59">
        <f t="shared" si="131"/>
        <v>86257.638300000021</v>
      </c>
      <c r="T267" s="59">
        <f t="shared" si="131"/>
        <v>9858.0158057142889</v>
      </c>
      <c r="U267" s="59">
        <f t="shared" si="131"/>
        <v>36705.378000000004</v>
      </c>
      <c r="V267" s="59">
        <f t="shared" si="131"/>
        <v>4194.9003428571423</v>
      </c>
      <c r="W267" s="60"/>
      <c r="X267" s="58"/>
      <c r="Y267" s="58"/>
    </row>
    <row r="268" spans="1:25" x14ac:dyDescent="0.25">
      <c r="A268" s="58"/>
      <c r="B268" s="58"/>
      <c r="C268" s="58"/>
      <c r="D268" s="58"/>
      <c r="E268" s="69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60"/>
      <c r="X268" s="58"/>
      <c r="Y268" s="58"/>
    </row>
    <row r="269" spans="1:25" s="15" customFormat="1" ht="43.5" thickBot="1" x14ac:dyDescent="0.3">
      <c r="A269" s="20" t="s">
        <v>548</v>
      </c>
      <c r="B269" s="20" t="s">
        <v>186</v>
      </c>
      <c r="C269" s="20" t="s">
        <v>549</v>
      </c>
      <c r="D269" s="70" t="s">
        <v>550</v>
      </c>
      <c r="E269" s="16" t="s">
        <v>551</v>
      </c>
      <c r="F269" s="9"/>
      <c r="G269" s="20" t="s">
        <v>552</v>
      </c>
      <c r="H269" s="124"/>
      <c r="I269" s="124"/>
      <c r="J269" s="124"/>
      <c r="K269" s="11">
        <v>43440</v>
      </c>
      <c r="L269" s="11" t="s">
        <v>28</v>
      </c>
      <c r="M269" s="12">
        <v>239673</v>
      </c>
      <c r="N269" s="12">
        <f t="shared" ref="N269" si="132">M269/8.75</f>
        <v>27391.200000000001</v>
      </c>
      <c r="O269" s="12">
        <f>29*Q269</f>
        <v>104257.755</v>
      </c>
      <c r="P269" s="12">
        <f t="shared" ref="P269" si="133">O269/8.75</f>
        <v>11915.172</v>
      </c>
      <c r="Q269" s="12">
        <f t="shared" ref="Q269" si="134">(M269-U269)/60</f>
        <v>3595.0950000000003</v>
      </c>
      <c r="R269" s="12">
        <f t="shared" ref="R269" si="135">Q269/8.75</f>
        <v>410.86800000000005</v>
      </c>
      <c r="S269" s="12">
        <f t="shared" ref="S269" si="136">M269-O269</f>
        <v>135415.245</v>
      </c>
      <c r="T269" s="12">
        <f t="shared" ref="T269" si="137">S269/8.75</f>
        <v>15476.028</v>
      </c>
      <c r="U269" s="12">
        <f t="shared" ref="U269" si="138">M269*10%</f>
        <v>23967.300000000003</v>
      </c>
      <c r="V269" s="12">
        <f t="shared" ref="V269" si="139">U269/8.75</f>
        <v>2739.1200000000003</v>
      </c>
      <c r="W269" s="13" t="s">
        <v>113</v>
      </c>
      <c r="X269" s="14" t="s">
        <v>30</v>
      </c>
      <c r="Y269" s="20"/>
    </row>
    <row r="270" spans="1:25" ht="15" thickTop="1" x14ac:dyDescent="0.25">
      <c r="A270" s="58"/>
      <c r="B270" s="58"/>
      <c r="C270" s="58"/>
      <c r="D270" s="58"/>
      <c r="E270" s="48"/>
      <c r="F270" s="58"/>
      <c r="G270" s="32"/>
      <c r="H270" s="32"/>
      <c r="I270" s="32"/>
      <c r="J270" s="32"/>
      <c r="K270" s="32"/>
      <c r="L270" s="32"/>
      <c r="M270" s="59">
        <f>M269</f>
        <v>239673</v>
      </c>
      <c r="N270" s="59">
        <f t="shared" ref="N270:V270" si="140">N269</f>
        <v>27391.200000000001</v>
      </c>
      <c r="O270" s="59">
        <f t="shared" si="140"/>
        <v>104257.755</v>
      </c>
      <c r="P270" s="59">
        <f t="shared" si="140"/>
        <v>11915.172</v>
      </c>
      <c r="Q270" s="59">
        <f t="shared" si="140"/>
        <v>3595.0950000000003</v>
      </c>
      <c r="R270" s="59">
        <f t="shared" si="140"/>
        <v>410.86800000000005</v>
      </c>
      <c r="S270" s="59">
        <f t="shared" si="140"/>
        <v>135415.245</v>
      </c>
      <c r="T270" s="59">
        <f t="shared" si="140"/>
        <v>15476.028</v>
      </c>
      <c r="U270" s="59">
        <f t="shared" si="140"/>
        <v>23967.300000000003</v>
      </c>
      <c r="V270" s="59">
        <f t="shared" si="140"/>
        <v>2739.1200000000003</v>
      </c>
      <c r="W270" s="60"/>
      <c r="X270" s="58"/>
      <c r="Y270" s="58"/>
    </row>
    <row r="271" spans="1:25" x14ac:dyDescent="0.25">
      <c r="A271" s="58"/>
      <c r="B271" s="58"/>
      <c r="C271" s="58"/>
      <c r="D271" s="58"/>
      <c r="E271" s="69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60"/>
      <c r="X271" s="58"/>
      <c r="Y271" s="58"/>
    </row>
    <row r="272" spans="1:25" s="15" customFormat="1" ht="57.75" thickBot="1" x14ac:dyDescent="0.3">
      <c r="A272" s="13" t="s">
        <v>553</v>
      </c>
      <c r="B272" s="20" t="s">
        <v>186</v>
      </c>
      <c r="C272" s="20" t="s">
        <v>554</v>
      </c>
      <c r="D272" s="70" t="s">
        <v>555</v>
      </c>
      <c r="E272" s="16" t="s">
        <v>556</v>
      </c>
      <c r="F272" s="9"/>
      <c r="G272" s="20" t="s">
        <v>557</v>
      </c>
      <c r="H272" s="124"/>
      <c r="I272" s="124"/>
      <c r="J272" s="124"/>
      <c r="K272" s="11">
        <v>43452</v>
      </c>
      <c r="L272" s="11" t="s">
        <v>28</v>
      </c>
      <c r="M272" s="12">
        <v>308379.23</v>
      </c>
      <c r="N272" s="12">
        <f>M272/8.75</f>
        <v>35243.340571428569</v>
      </c>
      <c r="O272" s="12">
        <f>31*Q272</f>
        <v>143396.34195</v>
      </c>
      <c r="P272" s="12">
        <f>O272/8.75</f>
        <v>16388.153365714286</v>
      </c>
      <c r="Q272" s="12">
        <f>(M272-U272)/60</f>
        <v>4625.6884499999996</v>
      </c>
      <c r="R272" s="12">
        <f>Q272/8.75</f>
        <v>528.65010857142852</v>
      </c>
      <c r="S272" s="12">
        <f>M272-O272</f>
        <v>164982.88804999998</v>
      </c>
      <c r="T272" s="12">
        <f>S272/8.75</f>
        <v>18855.187205714283</v>
      </c>
      <c r="U272" s="12">
        <f>M272*10%</f>
        <v>30837.922999999999</v>
      </c>
      <c r="V272" s="12">
        <f>U272/8.75</f>
        <v>3524.3340571428571</v>
      </c>
      <c r="W272" s="13" t="s">
        <v>113</v>
      </c>
      <c r="X272" s="14" t="s">
        <v>30</v>
      </c>
      <c r="Y272" s="20"/>
    </row>
    <row r="273" spans="1:25" ht="15" thickTop="1" x14ac:dyDescent="0.25">
      <c r="A273" s="58"/>
      <c r="B273" s="58"/>
      <c r="C273" s="58"/>
      <c r="D273" s="58"/>
      <c r="E273" s="48"/>
      <c r="F273" s="58"/>
      <c r="G273" s="32"/>
      <c r="H273" s="32"/>
      <c r="I273" s="32"/>
      <c r="J273" s="32"/>
      <c r="K273" s="32"/>
      <c r="L273" s="32"/>
      <c r="M273" s="59">
        <f>M272</f>
        <v>308379.23</v>
      </c>
      <c r="N273" s="59">
        <f t="shared" ref="N273:V273" si="141">N272</f>
        <v>35243.340571428569</v>
      </c>
      <c r="O273" s="59">
        <f t="shared" si="141"/>
        <v>143396.34195</v>
      </c>
      <c r="P273" s="59">
        <f t="shared" si="141"/>
        <v>16388.153365714286</v>
      </c>
      <c r="Q273" s="59">
        <f t="shared" si="141"/>
        <v>4625.6884499999996</v>
      </c>
      <c r="R273" s="59">
        <f t="shared" si="141"/>
        <v>528.65010857142852</v>
      </c>
      <c r="S273" s="59">
        <f t="shared" si="141"/>
        <v>164982.88804999998</v>
      </c>
      <c r="T273" s="59">
        <f t="shared" si="141"/>
        <v>18855.187205714283</v>
      </c>
      <c r="U273" s="59">
        <f t="shared" si="141"/>
        <v>30837.922999999999</v>
      </c>
      <c r="V273" s="59">
        <f t="shared" si="141"/>
        <v>3524.3340571428571</v>
      </c>
      <c r="W273" s="60"/>
      <c r="X273" s="58"/>
      <c r="Y273" s="58"/>
    </row>
    <row r="274" spans="1:25" x14ac:dyDescent="0.25">
      <c r="A274" s="58"/>
      <c r="B274" s="58"/>
      <c r="C274" s="58"/>
      <c r="D274" s="58"/>
      <c r="E274" s="69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60"/>
      <c r="X274" s="58"/>
      <c r="Y274" s="58"/>
    </row>
    <row r="275" spans="1:25" s="15" customFormat="1" ht="30" customHeight="1" x14ac:dyDescent="0.25">
      <c r="A275" s="20" t="s">
        <v>126</v>
      </c>
      <c r="B275" s="20" t="s">
        <v>558</v>
      </c>
      <c r="C275" s="20" t="s">
        <v>559</v>
      </c>
      <c r="D275" s="70" t="s">
        <v>560</v>
      </c>
      <c r="E275" s="16" t="s">
        <v>561</v>
      </c>
      <c r="F275" s="9"/>
      <c r="G275" s="20" t="s">
        <v>562</v>
      </c>
      <c r="H275" s="124"/>
      <c r="I275" s="124"/>
      <c r="J275" s="124"/>
      <c r="K275" s="11">
        <v>43662</v>
      </c>
      <c r="L275" s="11" t="s">
        <v>28</v>
      </c>
      <c r="M275" s="23">
        <v>6910.58</v>
      </c>
      <c r="N275" s="23">
        <f>M275/8.75</f>
        <v>789.78057142857142</v>
      </c>
      <c r="O275" s="23">
        <f>24*Q275</f>
        <v>2487.8087999999998</v>
      </c>
      <c r="P275" s="23">
        <f>O275/8.75</f>
        <v>284.32100571428572</v>
      </c>
      <c r="Q275" s="23">
        <f>(M275-U275)/60</f>
        <v>103.6587</v>
      </c>
      <c r="R275" s="23">
        <f>Q275/8.75</f>
        <v>11.846708571428572</v>
      </c>
      <c r="S275" s="23">
        <f>M275-O275</f>
        <v>4422.7712000000001</v>
      </c>
      <c r="T275" s="23">
        <f>S275/8.75</f>
        <v>505.4595657142857</v>
      </c>
      <c r="U275" s="23">
        <f>M275*10%</f>
        <v>691.05799999999999</v>
      </c>
      <c r="V275" s="23">
        <f>U275/8.75</f>
        <v>78.978057142857139</v>
      </c>
      <c r="W275" s="13" t="s">
        <v>37</v>
      </c>
      <c r="X275" s="14" t="s">
        <v>30</v>
      </c>
      <c r="Y275" s="20"/>
    </row>
    <row r="276" spans="1:25" s="15" customFormat="1" ht="30" customHeight="1" x14ac:dyDescent="0.25">
      <c r="A276" s="20" t="s">
        <v>126</v>
      </c>
      <c r="B276" s="20" t="s">
        <v>558</v>
      </c>
      <c r="C276" s="20" t="s">
        <v>559</v>
      </c>
      <c r="D276" s="70" t="s">
        <v>563</v>
      </c>
      <c r="E276" s="16" t="s">
        <v>561</v>
      </c>
      <c r="F276" s="9"/>
      <c r="G276" s="20" t="s">
        <v>564</v>
      </c>
      <c r="H276" s="124"/>
      <c r="I276" s="124"/>
      <c r="J276" s="124"/>
      <c r="K276" s="11">
        <v>43662</v>
      </c>
      <c r="L276" s="11" t="s">
        <v>28</v>
      </c>
      <c r="M276" s="23">
        <v>6910.58</v>
      </c>
      <c r="N276" s="23">
        <f t="shared" ref="N276:N339" si="142">M276/8.75</f>
        <v>789.78057142857142</v>
      </c>
      <c r="O276" s="23">
        <f t="shared" ref="O276:O339" si="143">24*Q276</f>
        <v>2487.8087999999998</v>
      </c>
      <c r="P276" s="23">
        <f t="shared" ref="P276:P339" si="144">O276/8.75</f>
        <v>284.32100571428572</v>
      </c>
      <c r="Q276" s="23">
        <f t="shared" ref="Q276:Q339" si="145">(M276-U276)/60</f>
        <v>103.6587</v>
      </c>
      <c r="R276" s="23">
        <f t="shared" ref="R276:R339" si="146">Q276/8.75</f>
        <v>11.846708571428572</v>
      </c>
      <c r="S276" s="23">
        <f t="shared" ref="S276:S339" si="147">M276-O276</f>
        <v>4422.7712000000001</v>
      </c>
      <c r="T276" s="23">
        <f t="shared" ref="T276:T339" si="148">S276/8.75</f>
        <v>505.4595657142857</v>
      </c>
      <c r="U276" s="23">
        <f t="shared" ref="U276:U339" si="149">M276*10%</f>
        <v>691.05799999999999</v>
      </c>
      <c r="V276" s="23">
        <f t="shared" ref="V276:V339" si="150">U276/8.75</f>
        <v>78.978057142857139</v>
      </c>
      <c r="W276" s="13" t="s">
        <v>37</v>
      </c>
      <c r="X276" s="14" t="s">
        <v>30</v>
      </c>
      <c r="Y276" s="20"/>
    </row>
    <row r="277" spans="1:25" s="15" customFormat="1" ht="30" customHeight="1" x14ac:dyDescent="0.25">
      <c r="A277" s="20" t="s">
        <v>126</v>
      </c>
      <c r="B277" s="20" t="s">
        <v>558</v>
      </c>
      <c r="C277" s="20" t="s">
        <v>559</v>
      </c>
      <c r="D277" s="70" t="s">
        <v>565</v>
      </c>
      <c r="E277" s="16" t="s">
        <v>561</v>
      </c>
      <c r="F277" s="9"/>
      <c r="G277" s="20" t="s">
        <v>566</v>
      </c>
      <c r="H277" s="124"/>
      <c r="I277" s="124"/>
      <c r="J277" s="124"/>
      <c r="K277" s="11">
        <v>43662</v>
      </c>
      <c r="L277" s="11" t="s">
        <v>28</v>
      </c>
      <c r="M277" s="23">
        <v>6910.58</v>
      </c>
      <c r="N277" s="23">
        <f t="shared" si="142"/>
        <v>789.78057142857142</v>
      </c>
      <c r="O277" s="23">
        <f t="shared" si="143"/>
        <v>2487.8087999999998</v>
      </c>
      <c r="P277" s="23">
        <f t="shared" si="144"/>
        <v>284.32100571428572</v>
      </c>
      <c r="Q277" s="23">
        <f t="shared" si="145"/>
        <v>103.6587</v>
      </c>
      <c r="R277" s="23">
        <f t="shared" si="146"/>
        <v>11.846708571428572</v>
      </c>
      <c r="S277" s="23">
        <f t="shared" si="147"/>
        <v>4422.7712000000001</v>
      </c>
      <c r="T277" s="23">
        <f t="shared" si="148"/>
        <v>505.4595657142857</v>
      </c>
      <c r="U277" s="23">
        <f t="shared" si="149"/>
        <v>691.05799999999999</v>
      </c>
      <c r="V277" s="23">
        <f t="shared" si="150"/>
        <v>78.978057142857139</v>
      </c>
      <c r="W277" s="13" t="s">
        <v>37</v>
      </c>
      <c r="X277" s="14" t="s">
        <v>30</v>
      </c>
      <c r="Y277" s="20"/>
    </row>
    <row r="278" spans="1:25" s="15" customFormat="1" ht="30" customHeight="1" x14ac:dyDescent="0.25">
      <c r="A278" s="20" t="s">
        <v>126</v>
      </c>
      <c r="B278" s="20" t="s">
        <v>558</v>
      </c>
      <c r="C278" s="20" t="s">
        <v>559</v>
      </c>
      <c r="D278" s="70" t="s">
        <v>567</v>
      </c>
      <c r="E278" s="16" t="s">
        <v>561</v>
      </c>
      <c r="F278" s="9"/>
      <c r="G278" s="20" t="s">
        <v>568</v>
      </c>
      <c r="H278" s="124"/>
      <c r="I278" s="124"/>
      <c r="J278" s="124"/>
      <c r="K278" s="11">
        <v>43662</v>
      </c>
      <c r="L278" s="11" t="s">
        <v>28</v>
      </c>
      <c r="M278" s="23">
        <v>6910.58</v>
      </c>
      <c r="N278" s="23">
        <f t="shared" si="142"/>
        <v>789.78057142857142</v>
      </c>
      <c r="O278" s="23">
        <f t="shared" si="143"/>
        <v>2487.8087999999998</v>
      </c>
      <c r="P278" s="23">
        <f t="shared" si="144"/>
        <v>284.32100571428572</v>
      </c>
      <c r="Q278" s="23">
        <f t="shared" si="145"/>
        <v>103.6587</v>
      </c>
      <c r="R278" s="23">
        <f t="shared" si="146"/>
        <v>11.846708571428572</v>
      </c>
      <c r="S278" s="23">
        <f t="shared" si="147"/>
        <v>4422.7712000000001</v>
      </c>
      <c r="T278" s="23">
        <f t="shared" si="148"/>
        <v>505.4595657142857</v>
      </c>
      <c r="U278" s="23">
        <f t="shared" si="149"/>
        <v>691.05799999999999</v>
      </c>
      <c r="V278" s="23">
        <f t="shared" si="150"/>
        <v>78.978057142857139</v>
      </c>
      <c r="W278" s="13" t="s">
        <v>37</v>
      </c>
      <c r="X278" s="14" t="s">
        <v>30</v>
      </c>
      <c r="Y278" s="20"/>
    </row>
    <row r="279" spans="1:25" s="15" customFormat="1" ht="30" customHeight="1" x14ac:dyDescent="0.25">
      <c r="A279" s="20" t="s">
        <v>126</v>
      </c>
      <c r="B279" s="20" t="s">
        <v>558</v>
      </c>
      <c r="C279" s="20" t="s">
        <v>559</v>
      </c>
      <c r="D279" s="70" t="s">
        <v>569</v>
      </c>
      <c r="E279" s="16" t="s">
        <v>561</v>
      </c>
      <c r="F279" s="9"/>
      <c r="G279" s="20" t="s">
        <v>570</v>
      </c>
      <c r="H279" s="124"/>
      <c r="I279" s="124"/>
      <c r="J279" s="124"/>
      <c r="K279" s="11">
        <v>43662</v>
      </c>
      <c r="L279" s="11" t="s">
        <v>28</v>
      </c>
      <c r="M279" s="23">
        <v>6910.58</v>
      </c>
      <c r="N279" s="23">
        <f t="shared" si="142"/>
        <v>789.78057142857142</v>
      </c>
      <c r="O279" s="23">
        <f t="shared" si="143"/>
        <v>2487.8087999999998</v>
      </c>
      <c r="P279" s="23">
        <f t="shared" si="144"/>
        <v>284.32100571428572</v>
      </c>
      <c r="Q279" s="23">
        <f t="shared" si="145"/>
        <v>103.6587</v>
      </c>
      <c r="R279" s="23">
        <f t="shared" si="146"/>
        <v>11.846708571428572</v>
      </c>
      <c r="S279" s="23">
        <f t="shared" si="147"/>
        <v>4422.7712000000001</v>
      </c>
      <c r="T279" s="23">
        <f t="shared" si="148"/>
        <v>505.4595657142857</v>
      </c>
      <c r="U279" s="23">
        <f t="shared" si="149"/>
        <v>691.05799999999999</v>
      </c>
      <c r="V279" s="23">
        <f t="shared" si="150"/>
        <v>78.978057142857139</v>
      </c>
      <c r="W279" s="13" t="s">
        <v>37</v>
      </c>
      <c r="X279" s="14" t="s">
        <v>30</v>
      </c>
      <c r="Y279" s="20"/>
    </row>
    <row r="280" spans="1:25" s="15" customFormat="1" ht="30" customHeight="1" x14ac:dyDescent="0.25">
      <c r="A280" s="20" t="s">
        <v>126</v>
      </c>
      <c r="B280" s="20" t="s">
        <v>558</v>
      </c>
      <c r="C280" s="20" t="s">
        <v>559</v>
      </c>
      <c r="D280" s="70" t="s">
        <v>571</v>
      </c>
      <c r="E280" s="16" t="s">
        <v>561</v>
      </c>
      <c r="F280" s="9"/>
      <c r="G280" s="20" t="s">
        <v>572</v>
      </c>
      <c r="H280" s="124"/>
      <c r="I280" s="124"/>
      <c r="J280" s="124"/>
      <c r="K280" s="11">
        <v>43662</v>
      </c>
      <c r="L280" s="11" t="s">
        <v>28</v>
      </c>
      <c r="M280" s="23">
        <v>6910.58</v>
      </c>
      <c r="N280" s="23">
        <f t="shared" si="142"/>
        <v>789.78057142857142</v>
      </c>
      <c r="O280" s="23">
        <f t="shared" si="143"/>
        <v>2487.8087999999998</v>
      </c>
      <c r="P280" s="23">
        <f t="shared" si="144"/>
        <v>284.32100571428572</v>
      </c>
      <c r="Q280" s="23">
        <f t="shared" si="145"/>
        <v>103.6587</v>
      </c>
      <c r="R280" s="23">
        <f t="shared" si="146"/>
        <v>11.846708571428572</v>
      </c>
      <c r="S280" s="23">
        <f t="shared" si="147"/>
        <v>4422.7712000000001</v>
      </c>
      <c r="T280" s="23">
        <f t="shared" si="148"/>
        <v>505.4595657142857</v>
      </c>
      <c r="U280" s="23">
        <f t="shared" si="149"/>
        <v>691.05799999999999</v>
      </c>
      <c r="V280" s="23">
        <f t="shared" si="150"/>
        <v>78.978057142857139</v>
      </c>
      <c r="W280" s="13" t="s">
        <v>37</v>
      </c>
      <c r="X280" s="14" t="s">
        <v>30</v>
      </c>
      <c r="Y280" s="20"/>
    </row>
    <row r="281" spans="1:25" s="15" customFormat="1" ht="30" customHeight="1" x14ac:dyDescent="0.25">
      <c r="A281" s="20" t="s">
        <v>126</v>
      </c>
      <c r="B281" s="20" t="s">
        <v>558</v>
      </c>
      <c r="C281" s="20" t="s">
        <v>559</v>
      </c>
      <c r="D281" s="70" t="s">
        <v>573</v>
      </c>
      <c r="E281" s="16" t="s">
        <v>561</v>
      </c>
      <c r="F281" s="9"/>
      <c r="G281" s="20" t="s">
        <v>574</v>
      </c>
      <c r="H281" s="124"/>
      <c r="I281" s="124"/>
      <c r="J281" s="124"/>
      <c r="K281" s="11">
        <v>43662</v>
      </c>
      <c r="L281" s="11" t="s">
        <v>28</v>
      </c>
      <c r="M281" s="23">
        <v>6910.58</v>
      </c>
      <c r="N281" s="23">
        <f t="shared" si="142"/>
        <v>789.78057142857142</v>
      </c>
      <c r="O281" s="23">
        <f t="shared" si="143"/>
        <v>2487.8087999999998</v>
      </c>
      <c r="P281" s="23">
        <f t="shared" si="144"/>
        <v>284.32100571428572</v>
      </c>
      <c r="Q281" s="23">
        <f t="shared" si="145"/>
        <v>103.6587</v>
      </c>
      <c r="R281" s="23">
        <f t="shared" si="146"/>
        <v>11.846708571428572</v>
      </c>
      <c r="S281" s="23">
        <f t="shared" si="147"/>
        <v>4422.7712000000001</v>
      </c>
      <c r="T281" s="23">
        <f t="shared" si="148"/>
        <v>505.4595657142857</v>
      </c>
      <c r="U281" s="23">
        <f t="shared" si="149"/>
        <v>691.05799999999999</v>
      </c>
      <c r="V281" s="23">
        <f t="shared" si="150"/>
        <v>78.978057142857139</v>
      </c>
      <c r="W281" s="13" t="s">
        <v>37</v>
      </c>
      <c r="X281" s="14" t="s">
        <v>30</v>
      </c>
      <c r="Y281" s="20"/>
    </row>
    <row r="282" spans="1:25" s="15" customFormat="1" ht="30" customHeight="1" x14ac:dyDescent="0.25">
      <c r="A282" s="20" t="s">
        <v>126</v>
      </c>
      <c r="B282" s="20" t="s">
        <v>558</v>
      </c>
      <c r="C282" s="20" t="s">
        <v>559</v>
      </c>
      <c r="D282" s="70" t="s">
        <v>575</v>
      </c>
      <c r="E282" s="16" t="s">
        <v>561</v>
      </c>
      <c r="F282" s="9"/>
      <c r="G282" s="20" t="s">
        <v>576</v>
      </c>
      <c r="H282" s="124"/>
      <c r="I282" s="124"/>
      <c r="J282" s="124"/>
      <c r="K282" s="11">
        <v>43662</v>
      </c>
      <c r="L282" s="11" t="s">
        <v>28</v>
      </c>
      <c r="M282" s="23">
        <v>6910.58</v>
      </c>
      <c r="N282" s="23">
        <f t="shared" si="142"/>
        <v>789.78057142857142</v>
      </c>
      <c r="O282" s="23">
        <f t="shared" si="143"/>
        <v>2487.8087999999998</v>
      </c>
      <c r="P282" s="23">
        <f t="shared" si="144"/>
        <v>284.32100571428572</v>
      </c>
      <c r="Q282" s="23">
        <f t="shared" si="145"/>
        <v>103.6587</v>
      </c>
      <c r="R282" s="23">
        <f t="shared" si="146"/>
        <v>11.846708571428572</v>
      </c>
      <c r="S282" s="23">
        <f t="shared" si="147"/>
        <v>4422.7712000000001</v>
      </c>
      <c r="T282" s="23">
        <f t="shared" si="148"/>
        <v>505.4595657142857</v>
      </c>
      <c r="U282" s="23">
        <f t="shared" si="149"/>
        <v>691.05799999999999</v>
      </c>
      <c r="V282" s="23">
        <f t="shared" si="150"/>
        <v>78.978057142857139</v>
      </c>
      <c r="W282" s="13" t="s">
        <v>37</v>
      </c>
      <c r="X282" s="14" t="s">
        <v>30</v>
      </c>
      <c r="Y282" s="20"/>
    </row>
    <row r="283" spans="1:25" s="15" customFormat="1" ht="30" customHeight="1" x14ac:dyDescent="0.25">
      <c r="A283" s="20" t="s">
        <v>126</v>
      </c>
      <c r="B283" s="20" t="s">
        <v>558</v>
      </c>
      <c r="C283" s="20" t="s">
        <v>559</v>
      </c>
      <c r="D283" s="70" t="s">
        <v>577</v>
      </c>
      <c r="E283" s="16" t="s">
        <v>561</v>
      </c>
      <c r="F283" s="9"/>
      <c r="G283" s="20" t="s">
        <v>578</v>
      </c>
      <c r="H283" s="124"/>
      <c r="I283" s="124"/>
      <c r="J283" s="124"/>
      <c r="K283" s="11">
        <v>43662</v>
      </c>
      <c r="L283" s="11" t="s">
        <v>28</v>
      </c>
      <c r="M283" s="23">
        <v>6910.58</v>
      </c>
      <c r="N283" s="23">
        <f t="shared" si="142"/>
        <v>789.78057142857142</v>
      </c>
      <c r="O283" s="23">
        <f t="shared" si="143"/>
        <v>2487.8087999999998</v>
      </c>
      <c r="P283" s="23">
        <f t="shared" si="144"/>
        <v>284.32100571428572</v>
      </c>
      <c r="Q283" s="23">
        <f t="shared" si="145"/>
        <v>103.6587</v>
      </c>
      <c r="R283" s="23">
        <f t="shared" si="146"/>
        <v>11.846708571428572</v>
      </c>
      <c r="S283" s="23">
        <f t="shared" si="147"/>
        <v>4422.7712000000001</v>
      </c>
      <c r="T283" s="23">
        <f t="shared" si="148"/>
        <v>505.4595657142857</v>
      </c>
      <c r="U283" s="23">
        <f t="shared" si="149"/>
        <v>691.05799999999999</v>
      </c>
      <c r="V283" s="23">
        <f t="shared" si="150"/>
        <v>78.978057142857139</v>
      </c>
      <c r="W283" s="13" t="s">
        <v>37</v>
      </c>
      <c r="X283" s="14" t="s">
        <v>30</v>
      </c>
      <c r="Y283" s="20"/>
    </row>
    <row r="284" spans="1:25" s="15" customFormat="1" ht="30" customHeight="1" x14ac:dyDescent="0.25">
      <c r="A284" s="20" t="s">
        <v>126</v>
      </c>
      <c r="B284" s="20" t="s">
        <v>558</v>
      </c>
      <c r="C284" s="20" t="s">
        <v>559</v>
      </c>
      <c r="D284" s="70" t="s">
        <v>579</v>
      </c>
      <c r="E284" s="16" t="s">
        <v>561</v>
      </c>
      <c r="F284" s="9"/>
      <c r="G284" s="20" t="s">
        <v>580</v>
      </c>
      <c r="H284" s="124"/>
      <c r="I284" s="124"/>
      <c r="J284" s="124"/>
      <c r="K284" s="11">
        <v>43662</v>
      </c>
      <c r="L284" s="11" t="s">
        <v>28</v>
      </c>
      <c r="M284" s="23">
        <v>6910.58</v>
      </c>
      <c r="N284" s="23">
        <f t="shared" si="142"/>
        <v>789.78057142857142</v>
      </c>
      <c r="O284" s="23">
        <f t="shared" si="143"/>
        <v>2487.8087999999998</v>
      </c>
      <c r="P284" s="23">
        <f t="shared" si="144"/>
        <v>284.32100571428572</v>
      </c>
      <c r="Q284" s="23">
        <f t="shared" si="145"/>
        <v>103.6587</v>
      </c>
      <c r="R284" s="23">
        <f t="shared" si="146"/>
        <v>11.846708571428572</v>
      </c>
      <c r="S284" s="23">
        <f t="shared" si="147"/>
        <v>4422.7712000000001</v>
      </c>
      <c r="T284" s="23">
        <f t="shared" si="148"/>
        <v>505.4595657142857</v>
      </c>
      <c r="U284" s="23">
        <f t="shared" si="149"/>
        <v>691.05799999999999</v>
      </c>
      <c r="V284" s="23">
        <f t="shared" si="150"/>
        <v>78.978057142857139</v>
      </c>
      <c r="W284" s="13" t="s">
        <v>37</v>
      </c>
      <c r="X284" s="14" t="s">
        <v>30</v>
      </c>
      <c r="Y284" s="20"/>
    </row>
    <row r="285" spans="1:25" s="15" customFormat="1" ht="30" customHeight="1" x14ac:dyDescent="0.25">
      <c r="A285" s="20" t="s">
        <v>126</v>
      </c>
      <c r="B285" s="20" t="s">
        <v>558</v>
      </c>
      <c r="C285" s="20" t="s">
        <v>559</v>
      </c>
      <c r="D285" s="70" t="s">
        <v>581</v>
      </c>
      <c r="E285" s="16" t="s">
        <v>561</v>
      </c>
      <c r="F285" s="9"/>
      <c r="G285" s="20" t="s">
        <v>582</v>
      </c>
      <c r="H285" s="124"/>
      <c r="I285" s="124"/>
      <c r="J285" s="124"/>
      <c r="K285" s="11">
        <v>43662</v>
      </c>
      <c r="L285" s="11" t="s">
        <v>28</v>
      </c>
      <c r="M285" s="23">
        <v>6910.58</v>
      </c>
      <c r="N285" s="23">
        <f t="shared" si="142"/>
        <v>789.78057142857142</v>
      </c>
      <c r="O285" s="23">
        <f t="shared" si="143"/>
        <v>2487.8087999999998</v>
      </c>
      <c r="P285" s="23">
        <f t="shared" si="144"/>
        <v>284.32100571428572</v>
      </c>
      <c r="Q285" s="23">
        <f t="shared" si="145"/>
        <v>103.6587</v>
      </c>
      <c r="R285" s="23">
        <f t="shared" si="146"/>
        <v>11.846708571428572</v>
      </c>
      <c r="S285" s="23">
        <f t="shared" si="147"/>
        <v>4422.7712000000001</v>
      </c>
      <c r="T285" s="23">
        <f t="shared" si="148"/>
        <v>505.4595657142857</v>
      </c>
      <c r="U285" s="23">
        <f t="shared" si="149"/>
        <v>691.05799999999999</v>
      </c>
      <c r="V285" s="23">
        <f t="shared" si="150"/>
        <v>78.978057142857139</v>
      </c>
      <c r="W285" s="13" t="s">
        <v>37</v>
      </c>
      <c r="X285" s="14" t="s">
        <v>30</v>
      </c>
      <c r="Y285" s="20"/>
    </row>
    <row r="286" spans="1:25" s="15" customFormat="1" ht="30" customHeight="1" x14ac:dyDescent="0.25">
      <c r="A286" s="20" t="s">
        <v>126</v>
      </c>
      <c r="B286" s="20" t="s">
        <v>558</v>
      </c>
      <c r="C286" s="20" t="s">
        <v>559</v>
      </c>
      <c r="D286" s="70" t="s">
        <v>583</v>
      </c>
      <c r="E286" s="16" t="s">
        <v>561</v>
      </c>
      <c r="F286" s="9"/>
      <c r="G286" s="20" t="s">
        <v>584</v>
      </c>
      <c r="H286" s="124"/>
      <c r="I286" s="124"/>
      <c r="J286" s="124"/>
      <c r="K286" s="11">
        <v>43662</v>
      </c>
      <c r="L286" s="11" t="s">
        <v>28</v>
      </c>
      <c r="M286" s="23">
        <v>6910.58</v>
      </c>
      <c r="N286" s="23">
        <f t="shared" si="142"/>
        <v>789.78057142857142</v>
      </c>
      <c r="O286" s="23">
        <f t="shared" si="143"/>
        <v>2487.8087999999998</v>
      </c>
      <c r="P286" s="23">
        <f t="shared" si="144"/>
        <v>284.32100571428572</v>
      </c>
      <c r="Q286" s="23">
        <f t="shared" si="145"/>
        <v>103.6587</v>
      </c>
      <c r="R286" s="23">
        <f t="shared" si="146"/>
        <v>11.846708571428572</v>
      </c>
      <c r="S286" s="23">
        <f t="shared" si="147"/>
        <v>4422.7712000000001</v>
      </c>
      <c r="T286" s="23">
        <f t="shared" si="148"/>
        <v>505.4595657142857</v>
      </c>
      <c r="U286" s="23">
        <f t="shared" si="149"/>
        <v>691.05799999999999</v>
      </c>
      <c r="V286" s="23">
        <f t="shared" si="150"/>
        <v>78.978057142857139</v>
      </c>
      <c r="W286" s="13" t="s">
        <v>37</v>
      </c>
      <c r="X286" s="14" t="s">
        <v>30</v>
      </c>
      <c r="Y286" s="20"/>
    </row>
    <row r="287" spans="1:25" s="15" customFormat="1" ht="30" customHeight="1" x14ac:dyDescent="0.25">
      <c r="A287" s="20" t="s">
        <v>126</v>
      </c>
      <c r="B287" s="20" t="s">
        <v>558</v>
      </c>
      <c r="C287" s="20" t="s">
        <v>559</v>
      </c>
      <c r="D287" s="70" t="s">
        <v>585</v>
      </c>
      <c r="E287" s="16" t="s">
        <v>561</v>
      </c>
      <c r="F287" s="9"/>
      <c r="G287" s="20" t="s">
        <v>586</v>
      </c>
      <c r="H287" s="124"/>
      <c r="I287" s="124"/>
      <c r="J287" s="124"/>
      <c r="K287" s="11">
        <v>43662</v>
      </c>
      <c r="L287" s="11" t="s">
        <v>28</v>
      </c>
      <c r="M287" s="23">
        <v>6910.58</v>
      </c>
      <c r="N287" s="23">
        <f t="shared" si="142"/>
        <v>789.78057142857142</v>
      </c>
      <c r="O287" s="23">
        <f t="shared" si="143"/>
        <v>2487.8087999999998</v>
      </c>
      <c r="P287" s="23">
        <f t="shared" si="144"/>
        <v>284.32100571428572</v>
      </c>
      <c r="Q287" s="23">
        <f t="shared" si="145"/>
        <v>103.6587</v>
      </c>
      <c r="R287" s="23">
        <f t="shared" si="146"/>
        <v>11.846708571428572</v>
      </c>
      <c r="S287" s="23">
        <f t="shared" si="147"/>
        <v>4422.7712000000001</v>
      </c>
      <c r="T287" s="23">
        <f t="shared" si="148"/>
        <v>505.4595657142857</v>
      </c>
      <c r="U287" s="23">
        <f t="shared" si="149"/>
        <v>691.05799999999999</v>
      </c>
      <c r="V287" s="23">
        <f t="shared" si="150"/>
        <v>78.978057142857139</v>
      </c>
      <c r="W287" s="13" t="s">
        <v>37</v>
      </c>
      <c r="X287" s="14" t="s">
        <v>30</v>
      </c>
      <c r="Y287" s="20"/>
    </row>
    <row r="288" spans="1:25" s="15" customFormat="1" ht="30" customHeight="1" x14ac:dyDescent="0.25">
      <c r="A288" s="20" t="s">
        <v>126</v>
      </c>
      <c r="B288" s="20" t="s">
        <v>558</v>
      </c>
      <c r="C288" s="20" t="s">
        <v>559</v>
      </c>
      <c r="D288" s="70" t="s">
        <v>587</v>
      </c>
      <c r="E288" s="16" t="s">
        <v>561</v>
      </c>
      <c r="F288" s="9"/>
      <c r="G288" s="20" t="s">
        <v>588</v>
      </c>
      <c r="H288" s="124"/>
      <c r="I288" s="124"/>
      <c r="J288" s="124"/>
      <c r="K288" s="11">
        <v>43662</v>
      </c>
      <c r="L288" s="11" t="s">
        <v>28</v>
      </c>
      <c r="M288" s="23">
        <v>6910.58</v>
      </c>
      <c r="N288" s="23">
        <f t="shared" si="142"/>
        <v>789.78057142857142</v>
      </c>
      <c r="O288" s="23">
        <f t="shared" si="143"/>
        <v>2487.8087999999998</v>
      </c>
      <c r="P288" s="23">
        <f t="shared" si="144"/>
        <v>284.32100571428572</v>
      </c>
      <c r="Q288" s="23">
        <f t="shared" si="145"/>
        <v>103.6587</v>
      </c>
      <c r="R288" s="23">
        <f t="shared" si="146"/>
        <v>11.846708571428572</v>
      </c>
      <c r="S288" s="23">
        <f t="shared" si="147"/>
        <v>4422.7712000000001</v>
      </c>
      <c r="T288" s="23">
        <f t="shared" si="148"/>
        <v>505.4595657142857</v>
      </c>
      <c r="U288" s="23">
        <f t="shared" si="149"/>
        <v>691.05799999999999</v>
      </c>
      <c r="V288" s="23">
        <f t="shared" si="150"/>
        <v>78.978057142857139</v>
      </c>
      <c r="W288" s="13" t="s">
        <v>37</v>
      </c>
      <c r="X288" s="14" t="s">
        <v>30</v>
      </c>
      <c r="Y288" s="20"/>
    </row>
    <row r="289" spans="1:25" s="15" customFormat="1" ht="30" customHeight="1" x14ac:dyDescent="0.25">
      <c r="A289" s="20" t="s">
        <v>126</v>
      </c>
      <c r="B289" s="20" t="s">
        <v>558</v>
      </c>
      <c r="C289" s="20" t="s">
        <v>559</v>
      </c>
      <c r="D289" s="70" t="s">
        <v>589</v>
      </c>
      <c r="E289" s="16" t="s">
        <v>561</v>
      </c>
      <c r="F289" s="9"/>
      <c r="G289" s="20" t="s">
        <v>590</v>
      </c>
      <c r="H289" s="124"/>
      <c r="I289" s="124"/>
      <c r="J289" s="124"/>
      <c r="K289" s="11">
        <v>43662</v>
      </c>
      <c r="L289" s="11" t="s">
        <v>28</v>
      </c>
      <c r="M289" s="23">
        <v>6910.58</v>
      </c>
      <c r="N289" s="23">
        <f t="shared" si="142"/>
        <v>789.78057142857142</v>
      </c>
      <c r="O289" s="23">
        <f t="shared" si="143"/>
        <v>2487.8087999999998</v>
      </c>
      <c r="P289" s="23">
        <f t="shared" si="144"/>
        <v>284.32100571428572</v>
      </c>
      <c r="Q289" s="23">
        <f t="shared" si="145"/>
        <v>103.6587</v>
      </c>
      <c r="R289" s="23">
        <f t="shared" si="146"/>
        <v>11.846708571428572</v>
      </c>
      <c r="S289" s="23">
        <f t="shared" si="147"/>
        <v>4422.7712000000001</v>
      </c>
      <c r="T289" s="23">
        <f t="shared" si="148"/>
        <v>505.4595657142857</v>
      </c>
      <c r="U289" s="23">
        <f t="shared" si="149"/>
        <v>691.05799999999999</v>
      </c>
      <c r="V289" s="23">
        <f t="shared" si="150"/>
        <v>78.978057142857139</v>
      </c>
      <c r="W289" s="13" t="s">
        <v>37</v>
      </c>
      <c r="X289" s="14" t="s">
        <v>30</v>
      </c>
      <c r="Y289" s="20"/>
    </row>
    <row r="290" spans="1:25" s="15" customFormat="1" ht="30" customHeight="1" x14ac:dyDescent="0.25">
      <c r="A290" s="20" t="s">
        <v>126</v>
      </c>
      <c r="B290" s="20" t="s">
        <v>558</v>
      </c>
      <c r="C290" s="20" t="s">
        <v>559</v>
      </c>
      <c r="D290" s="70" t="s">
        <v>591</v>
      </c>
      <c r="E290" s="16" t="s">
        <v>561</v>
      </c>
      <c r="F290" s="9"/>
      <c r="G290" s="20" t="s">
        <v>592</v>
      </c>
      <c r="H290" s="124"/>
      <c r="I290" s="124"/>
      <c r="J290" s="124"/>
      <c r="K290" s="11">
        <v>43662</v>
      </c>
      <c r="L290" s="11" t="s">
        <v>28</v>
      </c>
      <c r="M290" s="23">
        <v>6910.58</v>
      </c>
      <c r="N290" s="23">
        <f t="shared" si="142"/>
        <v>789.78057142857142</v>
      </c>
      <c r="O290" s="23">
        <f t="shared" si="143"/>
        <v>2487.8087999999998</v>
      </c>
      <c r="P290" s="23">
        <f t="shared" si="144"/>
        <v>284.32100571428572</v>
      </c>
      <c r="Q290" s="23">
        <f t="shared" si="145"/>
        <v>103.6587</v>
      </c>
      <c r="R290" s="23">
        <f t="shared" si="146"/>
        <v>11.846708571428572</v>
      </c>
      <c r="S290" s="23">
        <f t="shared" si="147"/>
        <v>4422.7712000000001</v>
      </c>
      <c r="T290" s="23">
        <f t="shared" si="148"/>
        <v>505.4595657142857</v>
      </c>
      <c r="U290" s="23">
        <f t="shared" si="149"/>
        <v>691.05799999999999</v>
      </c>
      <c r="V290" s="23">
        <f t="shared" si="150"/>
        <v>78.978057142857139</v>
      </c>
      <c r="W290" s="13" t="s">
        <v>37</v>
      </c>
      <c r="X290" s="14" t="s">
        <v>30</v>
      </c>
      <c r="Y290" s="20"/>
    </row>
    <row r="291" spans="1:25" s="15" customFormat="1" ht="30" customHeight="1" x14ac:dyDescent="0.25">
      <c r="A291" s="20" t="s">
        <v>126</v>
      </c>
      <c r="B291" s="20" t="s">
        <v>558</v>
      </c>
      <c r="C291" s="20" t="s">
        <v>559</v>
      </c>
      <c r="D291" s="70" t="s">
        <v>593</v>
      </c>
      <c r="E291" s="16" t="s">
        <v>561</v>
      </c>
      <c r="F291" s="9"/>
      <c r="G291" s="20" t="s">
        <v>594</v>
      </c>
      <c r="H291" s="124"/>
      <c r="I291" s="124"/>
      <c r="J291" s="124"/>
      <c r="K291" s="11">
        <v>43662</v>
      </c>
      <c r="L291" s="11" t="s">
        <v>28</v>
      </c>
      <c r="M291" s="23">
        <v>6910.58</v>
      </c>
      <c r="N291" s="23">
        <f t="shared" si="142"/>
        <v>789.78057142857142</v>
      </c>
      <c r="O291" s="23">
        <f t="shared" si="143"/>
        <v>2487.8087999999998</v>
      </c>
      <c r="P291" s="23">
        <f t="shared" si="144"/>
        <v>284.32100571428572</v>
      </c>
      <c r="Q291" s="23">
        <f t="shared" si="145"/>
        <v>103.6587</v>
      </c>
      <c r="R291" s="23">
        <f t="shared" si="146"/>
        <v>11.846708571428572</v>
      </c>
      <c r="S291" s="23">
        <f t="shared" si="147"/>
        <v>4422.7712000000001</v>
      </c>
      <c r="T291" s="23">
        <f t="shared" si="148"/>
        <v>505.4595657142857</v>
      </c>
      <c r="U291" s="23">
        <f t="shared" si="149"/>
        <v>691.05799999999999</v>
      </c>
      <c r="V291" s="23">
        <f t="shared" si="150"/>
        <v>78.978057142857139</v>
      </c>
      <c r="W291" s="13" t="s">
        <v>37</v>
      </c>
      <c r="X291" s="14" t="s">
        <v>30</v>
      </c>
      <c r="Y291" s="20"/>
    </row>
    <row r="292" spans="1:25" s="15" customFormat="1" ht="30" customHeight="1" x14ac:dyDescent="0.25">
      <c r="A292" s="20" t="s">
        <v>126</v>
      </c>
      <c r="B292" s="20" t="s">
        <v>558</v>
      </c>
      <c r="C292" s="20" t="s">
        <v>559</v>
      </c>
      <c r="D292" s="70" t="s">
        <v>595</v>
      </c>
      <c r="E292" s="16" t="s">
        <v>561</v>
      </c>
      <c r="F292" s="9"/>
      <c r="G292" s="20" t="s">
        <v>596</v>
      </c>
      <c r="H292" s="124"/>
      <c r="I292" s="124"/>
      <c r="J292" s="124"/>
      <c r="K292" s="11">
        <v>43662</v>
      </c>
      <c r="L292" s="11" t="s">
        <v>28</v>
      </c>
      <c r="M292" s="23">
        <v>6910.58</v>
      </c>
      <c r="N292" s="23">
        <f t="shared" si="142"/>
        <v>789.78057142857142</v>
      </c>
      <c r="O292" s="23">
        <f t="shared" si="143"/>
        <v>2487.8087999999998</v>
      </c>
      <c r="P292" s="23">
        <f t="shared" si="144"/>
        <v>284.32100571428572</v>
      </c>
      <c r="Q292" s="23">
        <f t="shared" si="145"/>
        <v>103.6587</v>
      </c>
      <c r="R292" s="23">
        <f t="shared" si="146"/>
        <v>11.846708571428572</v>
      </c>
      <c r="S292" s="23">
        <f t="shared" si="147"/>
        <v>4422.7712000000001</v>
      </c>
      <c r="T292" s="23">
        <f t="shared" si="148"/>
        <v>505.4595657142857</v>
      </c>
      <c r="U292" s="23">
        <f t="shared" si="149"/>
        <v>691.05799999999999</v>
      </c>
      <c r="V292" s="23">
        <f t="shared" si="150"/>
        <v>78.978057142857139</v>
      </c>
      <c r="W292" s="13" t="s">
        <v>37</v>
      </c>
      <c r="X292" s="14" t="s">
        <v>30</v>
      </c>
      <c r="Y292" s="20"/>
    </row>
    <row r="293" spans="1:25" s="15" customFormat="1" ht="30" customHeight="1" x14ac:dyDescent="0.25">
      <c r="A293" s="20" t="s">
        <v>126</v>
      </c>
      <c r="B293" s="20" t="s">
        <v>558</v>
      </c>
      <c r="C293" s="20" t="s">
        <v>559</v>
      </c>
      <c r="D293" s="70" t="s">
        <v>597</v>
      </c>
      <c r="E293" s="16" t="s">
        <v>561</v>
      </c>
      <c r="F293" s="9"/>
      <c r="G293" s="20" t="s">
        <v>598</v>
      </c>
      <c r="H293" s="124"/>
      <c r="I293" s="124"/>
      <c r="J293" s="124"/>
      <c r="K293" s="11">
        <v>43662</v>
      </c>
      <c r="L293" s="11" t="s">
        <v>28</v>
      </c>
      <c r="M293" s="23">
        <v>6910.58</v>
      </c>
      <c r="N293" s="23">
        <f t="shared" si="142"/>
        <v>789.78057142857142</v>
      </c>
      <c r="O293" s="23">
        <f t="shared" si="143"/>
        <v>2487.8087999999998</v>
      </c>
      <c r="P293" s="23">
        <f t="shared" si="144"/>
        <v>284.32100571428572</v>
      </c>
      <c r="Q293" s="23">
        <f t="shared" si="145"/>
        <v>103.6587</v>
      </c>
      <c r="R293" s="23">
        <f t="shared" si="146"/>
        <v>11.846708571428572</v>
      </c>
      <c r="S293" s="23">
        <f t="shared" si="147"/>
        <v>4422.7712000000001</v>
      </c>
      <c r="T293" s="23">
        <f t="shared" si="148"/>
        <v>505.4595657142857</v>
      </c>
      <c r="U293" s="23">
        <f t="shared" si="149"/>
        <v>691.05799999999999</v>
      </c>
      <c r="V293" s="23">
        <f t="shared" si="150"/>
        <v>78.978057142857139</v>
      </c>
      <c r="W293" s="13" t="s">
        <v>37</v>
      </c>
      <c r="X293" s="14" t="s">
        <v>30</v>
      </c>
      <c r="Y293" s="20"/>
    </row>
    <row r="294" spans="1:25" s="15" customFormat="1" ht="30" customHeight="1" x14ac:dyDescent="0.25">
      <c r="A294" s="20" t="s">
        <v>126</v>
      </c>
      <c r="B294" s="20" t="s">
        <v>558</v>
      </c>
      <c r="C294" s="20" t="s">
        <v>559</v>
      </c>
      <c r="D294" s="70" t="s">
        <v>599</v>
      </c>
      <c r="E294" s="16" t="s">
        <v>561</v>
      </c>
      <c r="F294" s="9"/>
      <c r="G294" s="20" t="s">
        <v>600</v>
      </c>
      <c r="H294" s="124"/>
      <c r="I294" s="124"/>
      <c r="J294" s="124"/>
      <c r="K294" s="11">
        <v>43662</v>
      </c>
      <c r="L294" s="11" t="s">
        <v>28</v>
      </c>
      <c r="M294" s="23">
        <v>6910.58</v>
      </c>
      <c r="N294" s="23">
        <f t="shared" si="142"/>
        <v>789.78057142857142</v>
      </c>
      <c r="O294" s="23">
        <f t="shared" si="143"/>
        <v>2487.8087999999998</v>
      </c>
      <c r="P294" s="23">
        <f t="shared" si="144"/>
        <v>284.32100571428572</v>
      </c>
      <c r="Q294" s="23">
        <f t="shared" si="145"/>
        <v>103.6587</v>
      </c>
      <c r="R294" s="23">
        <f t="shared" si="146"/>
        <v>11.846708571428572</v>
      </c>
      <c r="S294" s="23">
        <f t="shared" si="147"/>
        <v>4422.7712000000001</v>
      </c>
      <c r="T294" s="23">
        <f t="shared" si="148"/>
        <v>505.4595657142857</v>
      </c>
      <c r="U294" s="23">
        <f t="shared" si="149"/>
        <v>691.05799999999999</v>
      </c>
      <c r="V294" s="23">
        <f t="shared" si="150"/>
        <v>78.978057142857139</v>
      </c>
      <c r="W294" s="13" t="s">
        <v>37</v>
      </c>
      <c r="X294" s="14" t="s">
        <v>30</v>
      </c>
      <c r="Y294" s="20"/>
    </row>
    <row r="295" spans="1:25" s="15" customFormat="1" ht="30" customHeight="1" x14ac:dyDescent="0.25">
      <c r="A295" s="20" t="s">
        <v>126</v>
      </c>
      <c r="B295" s="20" t="s">
        <v>558</v>
      </c>
      <c r="C295" s="20" t="s">
        <v>559</v>
      </c>
      <c r="D295" s="70" t="s">
        <v>601</v>
      </c>
      <c r="E295" s="16" t="s">
        <v>561</v>
      </c>
      <c r="F295" s="9"/>
      <c r="G295" s="20" t="s">
        <v>602</v>
      </c>
      <c r="H295" s="124"/>
      <c r="I295" s="124"/>
      <c r="J295" s="124"/>
      <c r="K295" s="11">
        <v>43662</v>
      </c>
      <c r="L295" s="11" t="s">
        <v>28</v>
      </c>
      <c r="M295" s="23">
        <v>6910.58</v>
      </c>
      <c r="N295" s="23">
        <f t="shared" si="142"/>
        <v>789.78057142857142</v>
      </c>
      <c r="O295" s="23">
        <f t="shared" si="143"/>
        <v>2487.8087999999998</v>
      </c>
      <c r="P295" s="23">
        <f t="shared" si="144"/>
        <v>284.32100571428572</v>
      </c>
      <c r="Q295" s="23">
        <f t="shared" si="145"/>
        <v>103.6587</v>
      </c>
      <c r="R295" s="23">
        <f t="shared" si="146"/>
        <v>11.846708571428572</v>
      </c>
      <c r="S295" s="23">
        <f t="shared" si="147"/>
        <v>4422.7712000000001</v>
      </c>
      <c r="T295" s="23">
        <f t="shared" si="148"/>
        <v>505.4595657142857</v>
      </c>
      <c r="U295" s="23">
        <f t="shared" si="149"/>
        <v>691.05799999999999</v>
      </c>
      <c r="V295" s="23">
        <f t="shared" si="150"/>
        <v>78.978057142857139</v>
      </c>
      <c r="W295" s="13" t="s">
        <v>37</v>
      </c>
      <c r="X295" s="14" t="s">
        <v>30</v>
      </c>
      <c r="Y295" s="20"/>
    </row>
    <row r="296" spans="1:25" s="15" customFormat="1" ht="30" customHeight="1" x14ac:dyDescent="0.25">
      <c r="A296" s="20" t="s">
        <v>126</v>
      </c>
      <c r="B296" s="20" t="s">
        <v>558</v>
      </c>
      <c r="C296" s="20" t="s">
        <v>559</v>
      </c>
      <c r="D296" s="70" t="s">
        <v>603</v>
      </c>
      <c r="E296" s="16" t="s">
        <v>561</v>
      </c>
      <c r="F296" s="9"/>
      <c r="G296" s="20" t="s">
        <v>604</v>
      </c>
      <c r="H296" s="124"/>
      <c r="I296" s="124"/>
      <c r="J296" s="124"/>
      <c r="K296" s="11">
        <v>43662</v>
      </c>
      <c r="L296" s="11" t="s">
        <v>28</v>
      </c>
      <c r="M296" s="23">
        <v>6910.58</v>
      </c>
      <c r="N296" s="23">
        <f t="shared" si="142"/>
        <v>789.78057142857142</v>
      </c>
      <c r="O296" s="23">
        <f t="shared" si="143"/>
        <v>2487.8087999999998</v>
      </c>
      <c r="P296" s="23">
        <f t="shared" si="144"/>
        <v>284.32100571428572</v>
      </c>
      <c r="Q296" s="23">
        <f t="shared" si="145"/>
        <v>103.6587</v>
      </c>
      <c r="R296" s="23">
        <f t="shared" si="146"/>
        <v>11.846708571428572</v>
      </c>
      <c r="S296" s="23">
        <f t="shared" si="147"/>
        <v>4422.7712000000001</v>
      </c>
      <c r="T296" s="23">
        <f t="shared" si="148"/>
        <v>505.4595657142857</v>
      </c>
      <c r="U296" s="23">
        <f t="shared" si="149"/>
        <v>691.05799999999999</v>
      </c>
      <c r="V296" s="23">
        <f t="shared" si="150"/>
        <v>78.978057142857139</v>
      </c>
      <c r="W296" s="13" t="s">
        <v>37</v>
      </c>
      <c r="X296" s="14" t="s">
        <v>30</v>
      </c>
      <c r="Y296" s="20"/>
    </row>
    <row r="297" spans="1:25" s="15" customFormat="1" ht="30" customHeight="1" x14ac:dyDescent="0.25">
      <c r="A297" s="20" t="s">
        <v>126</v>
      </c>
      <c r="B297" s="20" t="s">
        <v>558</v>
      </c>
      <c r="C297" s="20" t="s">
        <v>559</v>
      </c>
      <c r="D297" s="70" t="s">
        <v>605</v>
      </c>
      <c r="E297" s="16" t="s">
        <v>561</v>
      </c>
      <c r="F297" s="9"/>
      <c r="G297" s="20" t="s">
        <v>606</v>
      </c>
      <c r="H297" s="124"/>
      <c r="I297" s="124"/>
      <c r="J297" s="124"/>
      <c r="K297" s="11">
        <v>43662</v>
      </c>
      <c r="L297" s="11" t="s">
        <v>28</v>
      </c>
      <c r="M297" s="23">
        <v>6910.58</v>
      </c>
      <c r="N297" s="23">
        <f t="shared" si="142"/>
        <v>789.78057142857142</v>
      </c>
      <c r="O297" s="23">
        <f t="shared" si="143"/>
        <v>2487.8087999999998</v>
      </c>
      <c r="P297" s="23">
        <f t="shared" si="144"/>
        <v>284.32100571428572</v>
      </c>
      <c r="Q297" s="23">
        <f t="shared" si="145"/>
        <v>103.6587</v>
      </c>
      <c r="R297" s="23">
        <f t="shared" si="146"/>
        <v>11.846708571428572</v>
      </c>
      <c r="S297" s="23">
        <f t="shared" si="147"/>
        <v>4422.7712000000001</v>
      </c>
      <c r="T297" s="23">
        <f t="shared" si="148"/>
        <v>505.4595657142857</v>
      </c>
      <c r="U297" s="23">
        <f t="shared" si="149"/>
        <v>691.05799999999999</v>
      </c>
      <c r="V297" s="23">
        <f t="shared" si="150"/>
        <v>78.978057142857139</v>
      </c>
      <c r="W297" s="13" t="s">
        <v>37</v>
      </c>
      <c r="X297" s="14" t="s">
        <v>30</v>
      </c>
      <c r="Y297" s="20"/>
    </row>
    <row r="298" spans="1:25" s="15" customFormat="1" ht="30" customHeight="1" x14ac:dyDescent="0.25">
      <c r="A298" s="20" t="s">
        <v>126</v>
      </c>
      <c r="B298" s="20" t="s">
        <v>558</v>
      </c>
      <c r="C298" s="20" t="s">
        <v>559</v>
      </c>
      <c r="D298" s="70" t="s">
        <v>607</v>
      </c>
      <c r="E298" s="16" t="s">
        <v>561</v>
      </c>
      <c r="F298" s="9"/>
      <c r="G298" s="20" t="s">
        <v>608</v>
      </c>
      <c r="H298" s="124"/>
      <c r="I298" s="124"/>
      <c r="J298" s="124"/>
      <c r="K298" s="11">
        <v>43662</v>
      </c>
      <c r="L298" s="11" t="s">
        <v>28</v>
      </c>
      <c r="M298" s="23">
        <v>6910.58</v>
      </c>
      <c r="N298" s="23">
        <f t="shared" si="142"/>
        <v>789.78057142857142</v>
      </c>
      <c r="O298" s="23">
        <f t="shared" si="143"/>
        <v>2487.8087999999998</v>
      </c>
      <c r="P298" s="23">
        <f t="shared" si="144"/>
        <v>284.32100571428572</v>
      </c>
      <c r="Q298" s="23">
        <f t="shared" si="145"/>
        <v>103.6587</v>
      </c>
      <c r="R298" s="23">
        <f t="shared" si="146"/>
        <v>11.846708571428572</v>
      </c>
      <c r="S298" s="23">
        <f t="shared" si="147"/>
        <v>4422.7712000000001</v>
      </c>
      <c r="T298" s="23">
        <f t="shared" si="148"/>
        <v>505.4595657142857</v>
      </c>
      <c r="U298" s="23">
        <f t="shared" si="149"/>
        <v>691.05799999999999</v>
      </c>
      <c r="V298" s="23">
        <f t="shared" si="150"/>
        <v>78.978057142857139</v>
      </c>
      <c r="W298" s="13" t="s">
        <v>37</v>
      </c>
      <c r="X298" s="14" t="s">
        <v>30</v>
      </c>
      <c r="Y298" s="20"/>
    </row>
    <row r="299" spans="1:25" s="15" customFormat="1" ht="30" customHeight="1" x14ac:dyDescent="0.25">
      <c r="A299" s="20" t="s">
        <v>126</v>
      </c>
      <c r="B299" s="20" t="s">
        <v>558</v>
      </c>
      <c r="C299" s="20" t="s">
        <v>559</v>
      </c>
      <c r="D299" s="70" t="s">
        <v>609</v>
      </c>
      <c r="E299" s="16" t="s">
        <v>561</v>
      </c>
      <c r="F299" s="9"/>
      <c r="G299" s="20" t="s">
        <v>610</v>
      </c>
      <c r="H299" s="124"/>
      <c r="I299" s="124"/>
      <c r="J299" s="124"/>
      <c r="K299" s="11">
        <v>43662</v>
      </c>
      <c r="L299" s="11" t="s">
        <v>28</v>
      </c>
      <c r="M299" s="23">
        <v>6910.58</v>
      </c>
      <c r="N299" s="23">
        <f t="shared" si="142"/>
        <v>789.78057142857142</v>
      </c>
      <c r="O299" s="23">
        <f t="shared" si="143"/>
        <v>2487.8087999999998</v>
      </c>
      <c r="P299" s="23">
        <f t="shared" si="144"/>
        <v>284.32100571428572</v>
      </c>
      <c r="Q299" s="23">
        <f t="shared" si="145"/>
        <v>103.6587</v>
      </c>
      <c r="R299" s="23">
        <f t="shared" si="146"/>
        <v>11.846708571428572</v>
      </c>
      <c r="S299" s="23">
        <f t="shared" si="147"/>
        <v>4422.7712000000001</v>
      </c>
      <c r="T299" s="23">
        <f t="shared" si="148"/>
        <v>505.4595657142857</v>
      </c>
      <c r="U299" s="23">
        <f t="shared" si="149"/>
        <v>691.05799999999999</v>
      </c>
      <c r="V299" s="23">
        <f t="shared" si="150"/>
        <v>78.978057142857139</v>
      </c>
      <c r="W299" s="13" t="s">
        <v>37</v>
      </c>
      <c r="X299" s="14" t="s">
        <v>30</v>
      </c>
      <c r="Y299" s="20"/>
    </row>
    <row r="300" spans="1:25" s="15" customFormat="1" ht="30" customHeight="1" x14ac:dyDescent="0.25">
      <c r="A300" s="20" t="s">
        <v>126</v>
      </c>
      <c r="B300" s="20" t="s">
        <v>558</v>
      </c>
      <c r="C300" s="20" t="s">
        <v>559</v>
      </c>
      <c r="D300" s="70" t="s">
        <v>611</v>
      </c>
      <c r="E300" s="16" t="s">
        <v>561</v>
      </c>
      <c r="F300" s="9"/>
      <c r="G300" s="20" t="s">
        <v>612</v>
      </c>
      <c r="H300" s="124"/>
      <c r="I300" s="124"/>
      <c r="J300" s="124"/>
      <c r="K300" s="11">
        <v>43662</v>
      </c>
      <c r="L300" s="11" t="s">
        <v>28</v>
      </c>
      <c r="M300" s="23">
        <v>6910.58</v>
      </c>
      <c r="N300" s="23">
        <f t="shared" si="142"/>
        <v>789.78057142857142</v>
      </c>
      <c r="O300" s="23">
        <f t="shared" si="143"/>
        <v>2487.8087999999998</v>
      </c>
      <c r="P300" s="23">
        <f t="shared" si="144"/>
        <v>284.32100571428572</v>
      </c>
      <c r="Q300" s="23">
        <f t="shared" si="145"/>
        <v>103.6587</v>
      </c>
      <c r="R300" s="23">
        <f t="shared" si="146"/>
        <v>11.846708571428572</v>
      </c>
      <c r="S300" s="23">
        <f t="shared" si="147"/>
        <v>4422.7712000000001</v>
      </c>
      <c r="T300" s="23">
        <f t="shared" si="148"/>
        <v>505.4595657142857</v>
      </c>
      <c r="U300" s="23">
        <f t="shared" si="149"/>
        <v>691.05799999999999</v>
      </c>
      <c r="V300" s="23">
        <f t="shared" si="150"/>
        <v>78.978057142857139</v>
      </c>
      <c r="W300" s="13" t="s">
        <v>37</v>
      </c>
      <c r="X300" s="14" t="s">
        <v>30</v>
      </c>
      <c r="Y300" s="20"/>
    </row>
    <row r="301" spans="1:25" s="15" customFormat="1" ht="30" customHeight="1" x14ac:dyDescent="0.25">
      <c r="A301" s="20" t="s">
        <v>126</v>
      </c>
      <c r="B301" s="20" t="s">
        <v>558</v>
      </c>
      <c r="C301" s="20" t="s">
        <v>559</v>
      </c>
      <c r="D301" s="70" t="s">
        <v>613</v>
      </c>
      <c r="E301" s="16" t="s">
        <v>561</v>
      </c>
      <c r="F301" s="9"/>
      <c r="G301" s="20" t="s">
        <v>614</v>
      </c>
      <c r="H301" s="124"/>
      <c r="I301" s="124"/>
      <c r="J301" s="124"/>
      <c r="K301" s="11">
        <v>43662</v>
      </c>
      <c r="L301" s="11" t="s">
        <v>28</v>
      </c>
      <c r="M301" s="23">
        <v>6910.58</v>
      </c>
      <c r="N301" s="23">
        <f t="shared" si="142"/>
        <v>789.78057142857142</v>
      </c>
      <c r="O301" s="23">
        <f t="shared" si="143"/>
        <v>2487.8087999999998</v>
      </c>
      <c r="P301" s="23">
        <f t="shared" si="144"/>
        <v>284.32100571428572</v>
      </c>
      <c r="Q301" s="23">
        <f t="shared" si="145"/>
        <v>103.6587</v>
      </c>
      <c r="R301" s="23">
        <f t="shared" si="146"/>
        <v>11.846708571428572</v>
      </c>
      <c r="S301" s="23">
        <f t="shared" si="147"/>
        <v>4422.7712000000001</v>
      </c>
      <c r="T301" s="23">
        <f t="shared" si="148"/>
        <v>505.4595657142857</v>
      </c>
      <c r="U301" s="23">
        <f t="shared" si="149"/>
        <v>691.05799999999999</v>
      </c>
      <c r="V301" s="23">
        <f t="shared" si="150"/>
        <v>78.978057142857139</v>
      </c>
      <c r="W301" s="13" t="s">
        <v>37</v>
      </c>
      <c r="X301" s="14" t="s">
        <v>30</v>
      </c>
      <c r="Y301" s="20"/>
    </row>
    <row r="302" spans="1:25" s="15" customFormat="1" ht="30" customHeight="1" x14ac:dyDescent="0.25">
      <c r="A302" s="20" t="s">
        <v>126</v>
      </c>
      <c r="B302" s="20" t="s">
        <v>558</v>
      </c>
      <c r="C302" s="20" t="s">
        <v>559</v>
      </c>
      <c r="D302" s="70" t="s">
        <v>615</v>
      </c>
      <c r="E302" s="16" t="s">
        <v>561</v>
      </c>
      <c r="F302" s="9"/>
      <c r="G302" s="20" t="s">
        <v>616</v>
      </c>
      <c r="H302" s="124"/>
      <c r="I302" s="124"/>
      <c r="J302" s="124"/>
      <c r="K302" s="11">
        <v>43662</v>
      </c>
      <c r="L302" s="11" t="s">
        <v>28</v>
      </c>
      <c r="M302" s="23">
        <v>6910.58</v>
      </c>
      <c r="N302" s="23">
        <f t="shared" si="142"/>
        <v>789.78057142857142</v>
      </c>
      <c r="O302" s="23">
        <f t="shared" si="143"/>
        <v>2487.8087999999998</v>
      </c>
      <c r="P302" s="23">
        <f t="shared" si="144"/>
        <v>284.32100571428572</v>
      </c>
      <c r="Q302" s="23">
        <f t="shared" si="145"/>
        <v>103.6587</v>
      </c>
      <c r="R302" s="23">
        <f t="shared" si="146"/>
        <v>11.846708571428572</v>
      </c>
      <c r="S302" s="23">
        <f t="shared" si="147"/>
        <v>4422.7712000000001</v>
      </c>
      <c r="T302" s="23">
        <f t="shared" si="148"/>
        <v>505.4595657142857</v>
      </c>
      <c r="U302" s="23">
        <f t="shared" si="149"/>
        <v>691.05799999999999</v>
      </c>
      <c r="V302" s="23">
        <f t="shared" si="150"/>
        <v>78.978057142857139</v>
      </c>
      <c r="W302" s="13" t="s">
        <v>37</v>
      </c>
      <c r="X302" s="14" t="s">
        <v>30</v>
      </c>
      <c r="Y302" s="20"/>
    </row>
    <row r="303" spans="1:25" s="15" customFormat="1" ht="30" customHeight="1" x14ac:dyDescent="0.25">
      <c r="A303" s="20" t="s">
        <v>126</v>
      </c>
      <c r="B303" s="20" t="s">
        <v>558</v>
      </c>
      <c r="C303" s="20" t="s">
        <v>559</v>
      </c>
      <c r="D303" s="70" t="s">
        <v>617</v>
      </c>
      <c r="E303" s="16" t="s">
        <v>561</v>
      </c>
      <c r="F303" s="9"/>
      <c r="G303" s="20" t="s">
        <v>618</v>
      </c>
      <c r="H303" s="124"/>
      <c r="I303" s="124"/>
      <c r="J303" s="124"/>
      <c r="K303" s="11">
        <v>43662</v>
      </c>
      <c r="L303" s="11" t="s">
        <v>28</v>
      </c>
      <c r="M303" s="23">
        <v>6910.58</v>
      </c>
      <c r="N303" s="23">
        <f t="shared" si="142"/>
        <v>789.78057142857142</v>
      </c>
      <c r="O303" s="23">
        <f t="shared" si="143"/>
        <v>2487.8087999999998</v>
      </c>
      <c r="P303" s="23">
        <f t="shared" si="144"/>
        <v>284.32100571428572</v>
      </c>
      <c r="Q303" s="23">
        <f t="shared" si="145"/>
        <v>103.6587</v>
      </c>
      <c r="R303" s="23">
        <f t="shared" si="146"/>
        <v>11.846708571428572</v>
      </c>
      <c r="S303" s="23">
        <f t="shared" si="147"/>
        <v>4422.7712000000001</v>
      </c>
      <c r="T303" s="23">
        <f t="shared" si="148"/>
        <v>505.4595657142857</v>
      </c>
      <c r="U303" s="23">
        <f t="shared" si="149"/>
        <v>691.05799999999999</v>
      </c>
      <c r="V303" s="23">
        <f t="shared" si="150"/>
        <v>78.978057142857139</v>
      </c>
      <c r="W303" s="13" t="s">
        <v>37</v>
      </c>
      <c r="X303" s="14" t="s">
        <v>30</v>
      </c>
      <c r="Y303" s="20"/>
    </row>
    <row r="304" spans="1:25" s="15" customFormat="1" ht="30" customHeight="1" x14ac:dyDescent="0.25">
      <c r="A304" s="20" t="s">
        <v>126</v>
      </c>
      <c r="B304" s="20" t="s">
        <v>558</v>
      </c>
      <c r="C304" s="20" t="s">
        <v>559</v>
      </c>
      <c r="D304" s="70" t="s">
        <v>619</v>
      </c>
      <c r="E304" s="16" t="s">
        <v>561</v>
      </c>
      <c r="F304" s="9"/>
      <c r="G304" s="20" t="s">
        <v>620</v>
      </c>
      <c r="H304" s="124"/>
      <c r="I304" s="124"/>
      <c r="J304" s="124"/>
      <c r="K304" s="11">
        <v>43662</v>
      </c>
      <c r="L304" s="11" t="s">
        <v>28</v>
      </c>
      <c r="M304" s="23">
        <v>6910.58</v>
      </c>
      <c r="N304" s="23">
        <f t="shared" si="142"/>
        <v>789.78057142857142</v>
      </c>
      <c r="O304" s="23">
        <f t="shared" si="143"/>
        <v>2487.8087999999998</v>
      </c>
      <c r="P304" s="23">
        <f t="shared" si="144"/>
        <v>284.32100571428572</v>
      </c>
      <c r="Q304" s="23">
        <f t="shared" si="145"/>
        <v>103.6587</v>
      </c>
      <c r="R304" s="23">
        <f t="shared" si="146"/>
        <v>11.846708571428572</v>
      </c>
      <c r="S304" s="23">
        <f t="shared" si="147"/>
        <v>4422.7712000000001</v>
      </c>
      <c r="T304" s="23">
        <f t="shared" si="148"/>
        <v>505.4595657142857</v>
      </c>
      <c r="U304" s="23">
        <f t="shared" si="149"/>
        <v>691.05799999999999</v>
      </c>
      <c r="V304" s="23">
        <f t="shared" si="150"/>
        <v>78.978057142857139</v>
      </c>
      <c r="W304" s="13" t="s">
        <v>37</v>
      </c>
      <c r="X304" s="14" t="s">
        <v>30</v>
      </c>
      <c r="Y304" s="20"/>
    </row>
    <row r="305" spans="1:25" s="15" customFormat="1" ht="30" customHeight="1" x14ac:dyDescent="0.25">
      <c r="A305" s="20" t="s">
        <v>126</v>
      </c>
      <c r="B305" s="20" t="s">
        <v>558</v>
      </c>
      <c r="C305" s="20" t="s">
        <v>559</v>
      </c>
      <c r="D305" s="70" t="s">
        <v>621</v>
      </c>
      <c r="E305" s="16" t="s">
        <v>561</v>
      </c>
      <c r="F305" s="9"/>
      <c r="G305" s="20" t="s">
        <v>622</v>
      </c>
      <c r="H305" s="124"/>
      <c r="I305" s="124"/>
      <c r="J305" s="124"/>
      <c r="K305" s="11">
        <v>43662</v>
      </c>
      <c r="L305" s="11" t="s">
        <v>28</v>
      </c>
      <c r="M305" s="23">
        <v>6910.58</v>
      </c>
      <c r="N305" s="23">
        <f t="shared" si="142"/>
        <v>789.78057142857142</v>
      </c>
      <c r="O305" s="23">
        <f t="shared" si="143"/>
        <v>2487.8087999999998</v>
      </c>
      <c r="P305" s="23">
        <f t="shared" si="144"/>
        <v>284.32100571428572</v>
      </c>
      <c r="Q305" s="23">
        <f t="shared" si="145"/>
        <v>103.6587</v>
      </c>
      <c r="R305" s="23">
        <f t="shared" si="146"/>
        <v>11.846708571428572</v>
      </c>
      <c r="S305" s="23">
        <f t="shared" si="147"/>
        <v>4422.7712000000001</v>
      </c>
      <c r="T305" s="23">
        <f t="shared" si="148"/>
        <v>505.4595657142857</v>
      </c>
      <c r="U305" s="23">
        <f t="shared" si="149"/>
        <v>691.05799999999999</v>
      </c>
      <c r="V305" s="23">
        <f t="shared" si="150"/>
        <v>78.978057142857139</v>
      </c>
      <c r="W305" s="13" t="s">
        <v>37</v>
      </c>
      <c r="X305" s="14" t="s">
        <v>30</v>
      </c>
      <c r="Y305" s="20"/>
    </row>
    <row r="306" spans="1:25" s="15" customFormat="1" ht="30" customHeight="1" x14ac:dyDescent="0.25">
      <c r="A306" s="20" t="s">
        <v>126</v>
      </c>
      <c r="B306" s="20" t="s">
        <v>558</v>
      </c>
      <c r="C306" s="20" t="s">
        <v>559</v>
      </c>
      <c r="D306" s="70" t="s">
        <v>623</v>
      </c>
      <c r="E306" s="16" t="s">
        <v>561</v>
      </c>
      <c r="F306" s="9"/>
      <c r="G306" s="20" t="s">
        <v>624</v>
      </c>
      <c r="H306" s="124"/>
      <c r="I306" s="124"/>
      <c r="J306" s="124"/>
      <c r="K306" s="11">
        <v>43662</v>
      </c>
      <c r="L306" s="11" t="s">
        <v>28</v>
      </c>
      <c r="M306" s="23">
        <v>6910.58</v>
      </c>
      <c r="N306" s="23">
        <f t="shared" si="142"/>
        <v>789.78057142857142</v>
      </c>
      <c r="O306" s="23">
        <f t="shared" si="143"/>
        <v>2487.8087999999998</v>
      </c>
      <c r="P306" s="23">
        <f t="shared" si="144"/>
        <v>284.32100571428572</v>
      </c>
      <c r="Q306" s="23">
        <f t="shared" si="145"/>
        <v>103.6587</v>
      </c>
      <c r="R306" s="23">
        <f t="shared" si="146"/>
        <v>11.846708571428572</v>
      </c>
      <c r="S306" s="23">
        <f t="shared" si="147"/>
        <v>4422.7712000000001</v>
      </c>
      <c r="T306" s="23">
        <f t="shared" si="148"/>
        <v>505.4595657142857</v>
      </c>
      <c r="U306" s="23">
        <f t="shared" si="149"/>
        <v>691.05799999999999</v>
      </c>
      <c r="V306" s="23">
        <f t="shared" si="150"/>
        <v>78.978057142857139</v>
      </c>
      <c r="W306" s="13" t="s">
        <v>37</v>
      </c>
      <c r="X306" s="14" t="s">
        <v>30</v>
      </c>
      <c r="Y306" s="20"/>
    </row>
    <row r="307" spans="1:25" s="15" customFormat="1" ht="30" customHeight="1" x14ac:dyDescent="0.25">
      <c r="A307" s="20" t="s">
        <v>126</v>
      </c>
      <c r="B307" s="20" t="s">
        <v>558</v>
      </c>
      <c r="C307" s="20" t="s">
        <v>559</v>
      </c>
      <c r="D307" s="70" t="s">
        <v>625</v>
      </c>
      <c r="E307" s="16" t="s">
        <v>561</v>
      </c>
      <c r="F307" s="9"/>
      <c r="G307" s="20" t="s">
        <v>626</v>
      </c>
      <c r="H307" s="124"/>
      <c r="I307" s="124"/>
      <c r="J307" s="124"/>
      <c r="K307" s="11">
        <v>43662</v>
      </c>
      <c r="L307" s="11" t="s">
        <v>28</v>
      </c>
      <c r="M307" s="23">
        <v>6910.58</v>
      </c>
      <c r="N307" s="23">
        <f t="shared" si="142"/>
        <v>789.78057142857142</v>
      </c>
      <c r="O307" s="23">
        <f t="shared" si="143"/>
        <v>2487.8087999999998</v>
      </c>
      <c r="P307" s="23">
        <f t="shared" si="144"/>
        <v>284.32100571428572</v>
      </c>
      <c r="Q307" s="23">
        <f t="shared" si="145"/>
        <v>103.6587</v>
      </c>
      <c r="R307" s="23">
        <f t="shared" si="146"/>
        <v>11.846708571428572</v>
      </c>
      <c r="S307" s="23">
        <f t="shared" si="147"/>
        <v>4422.7712000000001</v>
      </c>
      <c r="T307" s="23">
        <f t="shared" si="148"/>
        <v>505.4595657142857</v>
      </c>
      <c r="U307" s="23">
        <f t="shared" si="149"/>
        <v>691.05799999999999</v>
      </c>
      <c r="V307" s="23">
        <f t="shared" si="150"/>
        <v>78.978057142857139</v>
      </c>
      <c r="W307" s="13" t="s">
        <v>37</v>
      </c>
      <c r="X307" s="14" t="s">
        <v>30</v>
      </c>
      <c r="Y307" s="20"/>
    </row>
    <row r="308" spans="1:25" s="15" customFormat="1" ht="30" customHeight="1" x14ac:dyDescent="0.25">
      <c r="A308" s="20" t="s">
        <v>126</v>
      </c>
      <c r="B308" s="20" t="s">
        <v>558</v>
      </c>
      <c r="C308" s="20" t="s">
        <v>559</v>
      </c>
      <c r="D308" s="70" t="s">
        <v>627</v>
      </c>
      <c r="E308" s="16" t="s">
        <v>561</v>
      </c>
      <c r="F308" s="9"/>
      <c r="G308" s="20" t="s">
        <v>628</v>
      </c>
      <c r="H308" s="124"/>
      <c r="I308" s="124"/>
      <c r="J308" s="124"/>
      <c r="K308" s="11">
        <v>43662</v>
      </c>
      <c r="L308" s="11" t="s">
        <v>28</v>
      </c>
      <c r="M308" s="23">
        <v>6910.58</v>
      </c>
      <c r="N308" s="23">
        <f t="shared" si="142"/>
        <v>789.78057142857142</v>
      </c>
      <c r="O308" s="23">
        <f t="shared" si="143"/>
        <v>2487.8087999999998</v>
      </c>
      <c r="P308" s="23">
        <f t="shared" si="144"/>
        <v>284.32100571428572</v>
      </c>
      <c r="Q308" s="23">
        <f t="shared" si="145"/>
        <v>103.6587</v>
      </c>
      <c r="R308" s="23">
        <f t="shared" si="146"/>
        <v>11.846708571428572</v>
      </c>
      <c r="S308" s="23">
        <f t="shared" si="147"/>
        <v>4422.7712000000001</v>
      </c>
      <c r="T308" s="23">
        <f t="shared" si="148"/>
        <v>505.4595657142857</v>
      </c>
      <c r="U308" s="23">
        <f t="shared" si="149"/>
        <v>691.05799999999999</v>
      </c>
      <c r="V308" s="23">
        <f t="shared" si="150"/>
        <v>78.978057142857139</v>
      </c>
      <c r="W308" s="13" t="s">
        <v>37</v>
      </c>
      <c r="X308" s="14" t="s">
        <v>30</v>
      </c>
      <c r="Y308" s="20"/>
    </row>
    <row r="309" spans="1:25" s="15" customFormat="1" ht="30" customHeight="1" x14ac:dyDescent="0.25">
      <c r="A309" s="20" t="s">
        <v>126</v>
      </c>
      <c r="B309" s="20" t="s">
        <v>558</v>
      </c>
      <c r="C309" s="20" t="s">
        <v>559</v>
      </c>
      <c r="D309" s="70" t="s">
        <v>629</v>
      </c>
      <c r="E309" s="16" t="s">
        <v>561</v>
      </c>
      <c r="F309" s="9"/>
      <c r="G309" s="20" t="s">
        <v>630</v>
      </c>
      <c r="H309" s="124"/>
      <c r="I309" s="124"/>
      <c r="J309" s="124"/>
      <c r="K309" s="11">
        <v>43662</v>
      </c>
      <c r="L309" s="11" t="s">
        <v>28</v>
      </c>
      <c r="M309" s="23">
        <v>6910.58</v>
      </c>
      <c r="N309" s="23">
        <f t="shared" si="142"/>
        <v>789.78057142857142</v>
      </c>
      <c r="O309" s="23">
        <f t="shared" si="143"/>
        <v>2487.8087999999998</v>
      </c>
      <c r="P309" s="23">
        <f t="shared" si="144"/>
        <v>284.32100571428572</v>
      </c>
      <c r="Q309" s="23">
        <f t="shared" si="145"/>
        <v>103.6587</v>
      </c>
      <c r="R309" s="23">
        <f t="shared" si="146"/>
        <v>11.846708571428572</v>
      </c>
      <c r="S309" s="23">
        <f t="shared" si="147"/>
        <v>4422.7712000000001</v>
      </c>
      <c r="T309" s="23">
        <f t="shared" si="148"/>
        <v>505.4595657142857</v>
      </c>
      <c r="U309" s="23">
        <f t="shared" si="149"/>
        <v>691.05799999999999</v>
      </c>
      <c r="V309" s="23">
        <f t="shared" si="150"/>
        <v>78.978057142857139</v>
      </c>
      <c r="W309" s="13" t="s">
        <v>37</v>
      </c>
      <c r="X309" s="14" t="s">
        <v>30</v>
      </c>
      <c r="Y309" s="20"/>
    </row>
    <row r="310" spans="1:25" s="15" customFormat="1" ht="30" customHeight="1" x14ac:dyDescent="0.25">
      <c r="A310" s="20" t="s">
        <v>126</v>
      </c>
      <c r="B310" s="20" t="s">
        <v>558</v>
      </c>
      <c r="C310" s="20" t="s">
        <v>559</v>
      </c>
      <c r="D310" s="70" t="s">
        <v>631</v>
      </c>
      <c r="E310" s="16" t="s">
        <v>561</v>
      </c>
      <c r="F310" s="9"/>
      <c r="G310" s="20" t="s">
        <v>632</v>
      </c>
      <c r="H310" s="124"/>
      <c r="I310" s="124"/>
      <c r="J310" s="124"/>
      <c r="K310" s="11">
        <v>43662</v>
      </c>
      <c r="L310" s="11" t="s">
        <v>28</v>
      </c>
      <c r="M310" s="23">
        <v>6910.58</v>
      </c>
      <c r="N310" s="23">
        <f t="shared" si="142"/>
        <v>789.78057142857142</v>
      </c>
      <c r="O310" s="23">
        <f t="shared" si="143"/>
        <v>2487.8087999999998</v>
      </c>
      <c r="P310" s="23">
        <f t="shared" si="144"/>
        <v>284.32100571428572</v>
      </c>
      <c r="Q310" s="23">
        <f t="shared" si="145"/>
        <v>103.6587</v>
      </c>
      <c r="R310" s="23">
        <f t="shared" si="146"/>
        <v>11.846708571428572</v>
      </c>
      <c r="S310" s="23">
        <f t="shared" si="147"/>
        <v>4422.7712000000001</v>
      </c>
      <c r="T310" s="23">
        <f t="shared" si="148"/>
        <v>505.4595657142857</v>
      </c>
      <c r="U310" s="23">
        <f t="shared" si="149"/>
        <v>691.05799999999999</v>
      </c>
      <c r="V310" s="23">
        <f t="shared" si="150"/>
        <v>78.978057142857139</v>
      </c>
      <c r="W310" s="13" t="s">
        <v>37</v>
      </c>
      <c r="X310" s="14" t="s">
        <v>30</v>
      </c>
      <c r="Y310" s="20"/>
    </row>
    <row r="311" spans="1:25" s="15" customFormat="1" ht="30" customHeight="1" x14ac:dyDescent="0.25">
      <c r="A311" s="20" t="s">
        <v>126</v>
      </c>
      <c r="B311" s="20" t="s">
        <v>558</v>
      </c>
      <c r="C311" s="20" t="s">
        <v>559</v>
      </c>
      <c r="D311" s="70" t="s">
        <v>633</v>
      </c>
      <c r="E311" s="16" t="s">
        <v>561</v>
      </c>
      <c r="F311" s="9"/>
      <c r="G311" s="20" t="s">
        <v>634</v>
      </c>
      <c r="H311" s="124"/>
      <c r="I311" s="124"/>
      <c r="J311" s="124"/>
      <c r="K311" s="11">
        <v>43662</v>
      </c>
      <c r="L311" s="11" t="s">
        <v>28</v>
      </c>
      <c r="M311" s="23">
        <v>6910.58</v>
      </c>
      <c r="N311" s="23">
        <f t="shared" si="142"/>
        <v>789.78057142857142</v>
      </c>
      <c r="O311" s="23">
        <f t="shared" si="143"/>
        <v>2487.8087999999998</v>
      </c>
      <c r="P311" s="23">
        <f t="shared" si="144"/>
        <v>284.32100571428572</v>
      </c>
      <c r="Q311" s="23">
        <f t="shared" si="145"/>
        <v>103.6587</v>
      </c>
      <c r="R311" s="23">
        <f t="shared" si="146"/>
        <v>11.846708571428572</v>
      </c>
      <c r="S311" s="23">
        <f t="shared" si="147"/>
        <v>4422.7712000000001</v>
      </c>
      <c r="T311" s="23">
        <f t="shared" si="148"/>
        <v>505.4595657142857</v>
      </c>
      <c r="U311" s="23">
        <f t="shared" si="149"/>
        <v>691.05799999999999</v>
      </c>
      <c r="V311" s="23">
        <f t="shared" si="150"/>
        <v>78.978057142857139</v>
      </c>
      <c r="W311" s="13" t="s">
        <v>37</v>
      </c>
      <c r="X311" s="14" t="s">
        <v>30</v>
      </c>
      <c r="Y311" s="20"/>
    </row>
    <row r="312" spans="1:25" s="15" customFormat="1" ht="30" customHeight="1" x14ac:dyDescent="0.25">
      <c r="A312" s="20" t="s">
        <v>126</v>
      </c>
      <c r="B312" s="20" t="s">
        <v>558</v>
      </c>
      <c r="C312" s="20" t="s">
        <v>559</v>
      </c>
      <c r="D312" s="70" t="s">
        <v>635</v>
      </c>
      <c r="E312" s="16" t="s">
        <v>561</v>
      </c>
      <c r="F312" s="9"/>
      <c r="G312" s="20" t="s">
        <v>636</v>
      </c>
      <c r="H312" s="124"/>
      <c r="I312" s="124"/>
      <c r="J312" s="124"/>
      <c r="K312" s="11">
        <v>43662</v>
      </c>
      <c r="L312" s="11" t="s">
        <v>28</v>
      </c>
      <c r="M312" s="23">
        <v>6910.58</v>
      </c>
      <c r="N312" s="23">
        <f t="shared" si="142"/>
        <v>789.78057142857142</v>
      </c>
      <c r="O312" s="23">
        <f t="shared" si="143"/>
        <v>2487.8087999999998</v>
      </c>
      <c r="P312" s="23">
        <f t="shared" si="144"/>
        <v>284.32100571428572</v>
      </c>
      <c r="Q312" s="23">
        <f t="shared" si="145"/>
        <v>103.6587</v>
      </c>
      <c r="R312" s="23">
        <f t="shared" si="146"/>
        <v>11.846708571428572</v>
      </c>
      <c r="S312" s="23">
        <f t="shared" si="147"/>
        <v>4422.7712000000001</v>
      </c>
      <c r="T312" s="23">
        <f t="shared" si="148"/>
        <v>505.4595657142857</v>
      </c>
      <c r="U312" s="23">
        <f t="shared" si="149"/>
        <v>691.05799999999999</v>
      </c>
      <c r="V312" s="23">
        <f t="shared" si="150"/>
        <v>78.978057142857139</v>
      </c>
      <c r="W312" s="13" t="s">
        <v>37</v>
      </c>
      <c r="X312" s="14" t="s">
        <v>30</v>
      </c>
      <c r="Y312" s="20"/>
    </row>
    <row r="313" spans="1:25" s="15" customFormat="1" ht="30" customHeight="1" x14ac:dyDescent="0.25">
      <c r="A313" s="20" t="s">
        <v>126</v>
      </c>
      <c r="B313" s="20" t="s">
        <v>558</v>
      </c>
      <c r="C313" s="20" t="s">
        <v>559</v>
      </c>
      <c r="D313" s="70" t="s">
        <v>637</v>
      </c>
      <c r="E313" s="16" t="s">
        <v>561</v>
      </c>
      <c r="F313" s="9"/>
      <c r="G313" s="20" t="s">
        <v>638</v>
      </c>
      <c r="H313" s="124"/>
      <c r="I313" s="124"/>
      <c r="J313" s="124"/>
      <c r="K313" s="11">
        <v>43662</v>
      </c>
      <c r="L313" s="11" t="s">
        <v>28</v>
      </c>
      <c r="M313" s="23">
        <v>6910.58</v>
      </c>
      <c r="N313" s="23">
        <f t="shared" si="142"/>
        <v>789.78057142857142</v>
      </c>
      <c r="O313" s="23">
        <f t="shared" si="143"/>
        <v>2487.8087999999998</v>
      </c>
      <c r="P313" s="23">
        <f t="shared" si="144"/>
        <v>284.32100571428572</v>
      </c>
      <c r="Q313" s="23">
        <f t="shared" si="145"/>
        <v>103.6587</v>
      </c>
      <c r="R313" s="23">
        <f t="shared" si="146"/>
        <v>11.846708571428572</v>
      </c>
      <c r="S313" s="23">
        <f t="shared" si="147"/>
        <v>4422.7712000000001</v>
      </c>
      <c r="T313" s="23">
        <f t="shared" si="148"/>
        <v>505.4595657142857</v>
      </c>
      <c r="U313" s="23">
        <f t="shared" si="149"/>
        <v>691.05799999999999</v>
      </c>
      <c r="V313" s="23">
        <f t="shared" si="150"/>
        <v>78.978057142857139</v>
      </c>
      <c r="W313" s="13" t="s">
        <v>37</v>
      </c>
      <c r="X313" s="14" t="s">
        <v>30</v>
      </c>
      <c r="Y313" s="20"/>
    </row>
    <row r="314" spans="1:25" s="15" customFormat="1" ht="30" customHeight="1" x14ac:dyDescent="0.25">
      <c r="A314" s="20" t="s">
        <v>126</v>
      </c>
      <c r="B314" s="20" t="s">
        <v>558</v>
      </c>
      <c r="C314" s="20" t="s">
        <v>559</v>
      </c>
      <c r="D314" s="70" t="s">
        <v>639</v>
      </c>
      <c r="E314" s="16" t="s">
        <v>561</v>
      </c>
      <c r="F314" s="9"/>
      <c r="G314" s="20" t="s">
        <v>640</v>
      </c>
      <c r="H314" s="124"/>
      <c r="I314" s="124"/>
      <c r="J314" s="124"/>
      <c r="K314" s="11">
        <v>43662</v>
      </c>
      <c r="L314" s="11" t="s">
        <v>28</v>
      </c>
      <c r="M314" s="23">
        <v>6910.58</v>
      </c>
      <c r="N314" s="23">
        <f t="shared" si="142"/>
        <v>789.78057142857142</v>
      </c>
      <c r="O314" s="23">
        <f t="shared" si="143"/>
        <v>2487.8087999999998</v>
      </c>
      <c r="P314" s="23">
        <f t="shared" si="144"/>
        <v>284.32100571428572</v>
      </c>
      <c r="Q314" s="23">
        <f t="shared" si="145"/>
        <v>103.6587</v>
      </c>
      <c r="R314" s="23">
        <f t="shared" si="146"/>
        <v>11.846708571428572</v>
      </c>
      <c r="S314" s="23">
        <f t="shared" si="147"/>
        <v>4422.7712000000001</v>
      </c>
      <c r="T314" s="23">
        <f t="shared" si="148"/>
        <v>505.4595657142857</v>
      </c>
      <c r="U314" s="23">
        <f t="shared" si="149"/>
        <v>691.05799999999999</v>
      </c>
      <c r="V314" s="23">
        <f t="shared" si="150"/>
        <v>78.978057142857139</v>
      </c>
      <c r="W314" s="13" t="s">
        <v>37</v>
      </c>
      <c r="X314" s="14" t="s">
        <v>30</v>
      </c>
      <c r="Y314" s="20"/>
    </row>
    <row r="315" spans="1:25" s="15" customFormat="1" ht="30" customHeight="1" x14ac:dyDescent="0.25">
      <c r="A315" s="20" t="s">
        <v>126</v>
      </c>
      <c r="B315" s="20" t="s">
        <v>558</v>
      </c>
      <c r="C315" s="20" t="s">
        <v>559</v>
      </c>
      <c r="D315" s="70" t="s">
        <v>641</v>
      </c>
      <c r="E315" s="16" t="s">
        <v>561</v>
      </c>
      <c r="F315" s="9"/>
      <c r="G315" s="20" t="s">
        <v>642</v>
      </c>
      <c r="H315" s="124"/>
      <c r="I315" s="124"/>
      <c r="J315" s="124"/>
      <c r="K315" s="11">
        <v>43662</v>
      </c>
      <c r="L315" s="11" t="s">
        <v>28</v>
      </c>
      <c r="M315" s="23">
        <v>6910.58</v>
      </c>
      <c r="N315" s="23">
        <f t="shared" si="142"/>
        <v>789.78057142857142</v>
      </c>
      <c r="O315" s="23">
        <f t="shared" si="143"/>
        <v>2487.8087999999998</v>
      </c>
      <c r="P315" s="23">
        <f t="shared" si="144"/>
        <v>284.32100571428572</v>
      </c>
      <c r="Q315" s="23">
        <f t="shared" si="145"/>
        <v>103.6587</v>
      </c>
      <c r="R315" s="23">
        <f t="shared" si="146"/>
        <v>11.846708571428572</v>
      </c>
      <c r="S315" s="23">
        <f t="shared" si="147"/>
        <v>4422.7712000000001</v>
      </c>
      <c r="T315" s="23">
        <f t="shared" si="148"/>
        <v>505.4595657142857</v>
      </c>
      <c r="U315" s="23">
        <f t="shared" si="149"/>
        <v>691.05799999999999</v>
      </c>
      <c r="V315" s="23">
        <f t="shared" si="150"/>
        <v>78.978057142857139</v>
      </c>
      <c r="W315" s="13" t="s">
        <v>37</v>
      </c>
      <c r="X315" s="14" t="s">
        <v>30</v>
      </c>
      <c r="Y315" s="20"/>
    </row>
    <row r="316" spans="1:25" s="15" customFormat="1" ht="30" customHeight="1" x14ac:dyDescent="0.25">
      <c r="A316" s="20" t="s">
        <v>126</v>
      </c>
      <c r="B316" s="20" t="s">
        <v>558</v>
      </c>
      <c r="C316" s="20" t="s">
        <v>559</v>
      </c>
      <c r="D316" s="70" t="s">
        <v>643</v>
      </c>
      <c r="E316" s="16" t="s">
        <v>561</v>
      </c>
      <c r="F316" s="9"/>
      <c r="G316" s="20" t="s">
        <v>644</v>
      </c>
      <c r="H316" s="124"/>
      <c r="I316" s="124"/>
      <c r="J316" s="124"/>
      <c r="K316" s="11">
        <v>43662</v>
      </c>
      <c r="L316" s="11" t="s">
        <v>28</v>
      </c>
      <c r="M316" s="23">
        <v>6910.58</v>
      </c>
      <c r="N316" s="23">
        <f t="shared" si="142"/>
        <v>789.78057142857142</v>
      </c>
      <c r="O316" s="23">
        <f t="shared" si="143"/>
        <v>2487.8087999999998</v>
      </c>
      <c r="P316" s="23">
        <f t="shared" si="144"/>
        <v>284.32100571428572</v>
      </c>
      <c r="Q316" s="23">
        <f t="shared" si="145"/>
        <v>103.6587</v>
      </c>
      <c r="R316" s="23">
        <f t="shared" si="146"/>
        <v>11.846708571428572</v>
      </c>
      <c r="S316" s="23">
        <f t="shared" si="147"/>
        <v>4422.7712000000001</v>
      </c>
      <c r="T316" s="23">
        <f t="shared" si="148"/>
        <v>505.4595657142857</v>
      </c>
      <c r="U316" s="23">
        <f t="shared" si="149"/>
        <v>691.05799999999999</v>
      </c>
      <c r="V316" s="23">
        <f t="shared" si="150"/>
        <v>78.978057142857139</v>
      </c>
      <c r="W316" s="13" t="s">
        <v>37</v>
      </c>
      <c r="X316" s="14" t="s">
        <v>30</v>
      </c>
      <c r="Y316" s="20"/>
    </row>
    <row r="317" spans="1:25" s="15" customFormat="1" ht="30" customHeight="1" x14ac:dyDescent="0.25">
      <c r="A317" s="20" t="s">
        <v>126</v>
      </c>
      <c r="B317" s="20" t="s">
        <v>558</v>
      </c>
      <c r="C317" s="20" t="s">
        <v>559</v>
      </c>
      <c r="D317" s="70" t="s">
        <v>645</v>
      </c>
      <c r="E317" s="16" t="s">
        <v>561</v>
      </c>
      <c r="F317" s="9"/>
      <c r="G317" s="20" t="s">
        <v>646</v>
      </c>
      <c r="H317" s="124"/>
      <c r="I317" s="124"/>
      <c r="J317" s="124"/>
      <c r="K317" s="11">
        <v>43662</v>
      </c>
      <c r="L317" s="11" t="s">
        <v>28</v>
      </c>
      <c r="M317" s="23">
        <v>6910.58</v>
      </c>
      <c r="N317" s="23">
        <f t="shared" si="142"/>
        <v>789.78057142857142</v>
      </c>
      <c r="O317" s="23">
        <f t="shared" si="143"/>
        <v>2487.8087999999998</v>
      </c>
      <c r="P317" s="23">
        <f t="shared" si="144"/>
        <v>284.32100571428572</v>
      </c>
      <c r="Q317" s="23">
        <f t="shared" si="145"/>
        <v>103.6587</v>
      </c>
      <c r="R317" s="23">
        <f t="shared" si="146"/>
        <v>11.846708571428572</v>
      </c>
      <c r="S317" s="23">
        <f t="shared" si="147"/>
        <v>4422.7712000000001</v>
      </c>
      <c r="T317" s="23">
        <f t="shared" si="148"/>
        <v>505.4595657142857</v>
      </c>
      <c r="U317" s="23">
        <f t="shared" si="149"/>
        <v>691.05799999999999</v>
      </c>
      <c r="V317" s="23">
        <f t="shared" si="150"/>
        <v>78.978057142857139</v>
      </c>
      <c r="W317" s="13" t="s">
        <v>37</v>
      </c>
      <c r="X317" s="14" t="s">
        <v>30</v>
      </c>
      <c r="Y317" s="20"/>
    </row>
    <row r="318" spans="1:25" s="15" customFormat="1" ht="30" customHeight="1" x14ac:dyDescent="0.25">
      <c r="A318" s="20" t="s">
        <v>126</v>
      </c>
      <c r="B318" s="20" t="s">
        <v>558</v>
      </c>
      <c r="C318" s="20" t="s">
        <v>559</v>
      </c>
      <c r="D318" s="70" t="s">
        <v>647</v>
      </c>
      <c r="E318" s="16" t="s">
        <v>561</v>
      </c>
      <c r="F318" s="9"/>
      <c r="G318" s="20" t="s">
        <v>648</v>
      </c>
      <c r="H318" s="124"/>
      <c r="I318" s="124"/>
      <c r="J318" s="124"/>
      <c r="K318" s="11">
        <v>43662</v>
      </c>
      <c r="L318" s="11" t="s">
        <v>28</v>
      </c>
      <c r="M318" s="23">
        <v>6910.58</v>
      </c>
      <c r="N318" s="23">
        <f t="shared" si="142"/>
        <v>789.78057142857142</v>
      </c>
      <c r="O318" s="23">
        <f t="shared" si="143"/>
        <v>2487.8087999999998</v>
      </c>
      <c r="P318" s="23">
        <f t="shared" si="144"/>
        <v>284.32100571428572</v>
      </c>
      <c r="Q318" s="23">
        <f t="shared" si="145"/>
        <v>103.6587</v>
      </c>
      <c r="R318" s="23">
        <f t="shared" si="146"/>
        <v>11.846708571428572</v>
      </c>
      <c r="S318" s="23">
        <f t="shared" si="147"/>
        <v>4422.7712000000001</v>
      </c>
      <c r="T318" s="23">
        <f t="shared" si="148"/>
        <v>505.4595657142857</v>
      </c>
      <c r="U318" s="23">
        <f t="shared" si="149"/>
        <v>691.05799999999999</v>
      </c>
      <c r="V318" s="23">
        <f t="shared" si="150"/>
        <v>78.978057142857139</v>
      </c>
      <c r="W318" s="13" t="s">
        <v>37</v>
      </c>
      <c r="X318" s="14" t="s">
        <v>30</v>
      </c>
      <c r="Y318" s="20"/>
    </row>
    <row r="319" spans="1:25" s="15" customFormat="1" ht="30" customHeight="1" x14ac:dyDescent="0.25">
      <c r="A319" s="20" t="s">
        <v>126</v>
      </c>
      <c r="B319" s="20" t="s">
        <v>558</v>
      </c>
      <c r="C319" s="20" t="s">
        <v>559</v>
      </c>
      <c r="D319" s="70" t="s">
        <v>649</v>
      </c>
      <c r="E319" s="16" t="s">
        <v>561</v>
      </c>
      <c r="F319" s="9"/>
      <c r="G319" s="20" t="s">
        <v>650</v>
      </c>
      <c r="H319" s="124"/>
      <c r="I319" s="124"/>
      <c r="J319" s="124"/>
      <c r="K319" s="11">
        <v>43662</v>
      </c>
      <c r="L319" s="11" t="s">
        <v>28</v>
      </c>
      <c r="M319" s="23">
        <v>6910.58</v>
      </c>
      <c r="N319" s="23">
        <f t="shared" si="142"/>
        <v>789.78057142857142</v>
      </c>
      <c r="O319" s="23">
        <f t="shared" si="143"/>
        <v>2487.8087999999998</v>
      </c>
      <c r="P319" s="23">
        <f t="shared" si="144"/>
        <v>284.32100571428572</v>
      </c>
      <c r="Q319" s="23">
        <f t="shared" si="145"/>
        <v>103.6587</v>
      </c>
      <c r="R319" s="23">
        <f t="shared" si="146"/>
        <v>11.846708571428572</v>
      </c>
      <c r="S319" s="23">
        <f t="shared" si="147"/>
        <v>4422.7712000000001</v>
      </c>
      <c r="T319" s="23">
        <f t="shared" si="148"/>
        <v>505.4595657142857</v>
      </c>
      <c r="U319" s="23">
        <f t="shared" si="149"/>
        <v>691.05799999999999</v>
      </c>
      <c r="V319" s="23">
        <f t="shared" si="150"/>
        <v>78.978057142857139</v>
      </c>
      <c r="W319" s="13" t="s">
        <v>37</v>
      </c>
      <c r="X319" s="14" t="s">
        <v>30</v>
      </c>
      <c r="Y319" s="20"/>
    </row>
    <row r="320" spans="1:25" s="15" customFormat="1" ht="30" customHeight="1" x14ac:dyDescent="0.25">
      <c r="A320" s="20" t="s">
        <v>126</v>
      </c>
      <c r="B320" s="20" t="s">
        <v>558</v>
      </c>
      <c r="C320" s="20" t="s">
        <v>559</v>
      </c>
      <c r="D320" s="70" t="s">
        <v>651</v>
      </c>
      <c r="E320" s="16" t="s">
        <v>561</v>
      </c>
      <c r="F320" s="9"/>
      <c r="G320" s="20" t="s">
        <v>652</v>
      </c>
      <c r="H320" s="124"/>
      <c r="I320" s="124"/>
      <c r="J320" s="124"/>
      <c r="K320" s="11">
        <v>43662</v>
      </c>
      <c r="L320" s="11" t="s">
        <v>28</v>
      </c>
      <c r="M320" s="23">
        <v>6910.58</v>
      </c>
      <c r="N320" s="23">
        <f t="shared" si="142"/>
        <v>789.78057142857142</v>
      </c>
      <c r="O320" s="23">
        <f t="shared" si="143"/>
        <v>2487.8087999999998</v>
      </c>
      <c r="P320" s="23">
        <f t="shared" si="144"/>
        <v>284.32100571428572</v>
      </c>
      <c r="Q320" s="23">
        <f t="shared" si="145"/>
        <v>103.6587</v>
      </c>
      <c r="R320" s="23">
        <f t="shared" si="146"/>
        <v>11.846708571428572</v>
      </c>
      <c r="S320" s="23">
        <f t="shared" si="147"/>
        <v>4422.7712000000001</v>
      </c>
      <c r="T320" s="23">
        <f t="shared" si="148"/>
        <v>505.4595657142857</v>
      </c>
      <c r="U320" s="23">
        <f t="shared" si="149"/>
        <v>691.05799999999999</v>
      </c>
      <c r="V320" s="23">
        <f t="shared" si="150"/>
        <v>78.978057142857139</v>
      </c>
      <c r="W320" s="13" t="s">
        <v>37</v>
      </c>
      <c r="X320" s="14" t="s">
        <v>30</v>
      </c>
      <c r="Y320" s="20"/>
    </row>
    <row r="321" spans="1:25" s="15" customFormat="1" ht="30" customHeight="1" x14ac:dyDescent="0.25">
      <c r="A321" s="20" t="s">
        <v>126</v>
      </c>
      <c r="B321" s="20" t="s">
        <v>558</v>
      </c>
      <c r="C321" s="20" t="s">
        <v>559</v>
      </c>
      <c r="D321" s="70" t="s">
        <v>653</v>
      </c>
      <c r="E321" s="16" t="s">
        <v>561</v>
      </c>
      <c r="F321" s="9"/>
      <c r="G321" s="20" t="s">
        <v>654</v>
      </c>
      <c r="H321" s="124"/>
      <c r="I321" s="124"/>
      <c r="J321" s="124"/>
      <c r="K321" s="11">
        <v>43662</v>
      </c>
      <c r="L321" s="11" t="s">
        <v>28</v>
      </c>
      <c r="M321" s="23">
        <v>6910.58</v>
      </c>
      <c r="N321" s="23">
        <f t="shared" si="142"/>
        <v>789.78057142857142</v>
      </c>
      <c r="O321" s="23">
        <f t="shared" si="143"/>
        <v>2487.8087999999998</v>
      </c>
      <c r="P321" s="23">
        <f t="shared" si="144"/>
        <v>284.32100571428572</v>
      </c>
      <c r="Q321" s="23">
        <f t="shared" si="145"/>
        <v>103.6587</v>
      </c>
      <c r="R321" s="23">
        <f t="shared" si="146"/>
        <v>11.846708571428572</v>
      </c>
      <c r="S321" s="23">
        <f t="shared" si="147"/>
        <v>4422.7712000000001</v>
      </c>
      <c r="T321" s="23">
        <f t="shared" si="148"/>
        <v>505.4595657142857</v>
      </c>
      <c r="U321" s="23">
        <f t="shared" si="149"/>
        <v>691.05799999999999</v>
      </c>
      <c r="V321" s="23">
        <f t="shared" si="150"/>
        <v>78.978057142857139</v>
      </c>
      <c r="W321" s="13" t="s">
        <v>37</v>
      </c>
      <c r="X321" s="14" t="s">
        <v>30</v>
      </c>
      <c r="Y321" s="20"/>
    </row>
    <row r="322" spans="1:25" s="15" customFormat="1" ht="30" customHeight="1" x14ac:dyDescent="0.25">
      <c r="A322" s="20" t="s">
        <v>126</v>
      </c>
      <c r="B322" s="20" t="s">
        <v>558</v>
      </c>
      <c r="C322" s="20" t="s">
        <v>559</v>
      </c>
      <c r="D322" s="70" t="s">
        <v>655</v>
      </c>
      <c r="E322" s="16" t="s">
        <v>561</v>
      </c>
      <c r="F322" s="9"/>
      <c r="G322" s="20" t="s">
        <v>656</v>
      </c>
      <c r="H322" s="124"/>
      <c r="I322" s="124"/>
      <c r="J322" s="124"/>
      <c r="K322" s="11">
        <v>43662</v>
      </c>
      <c r="L322" s="11" t="s">
        <v>28</v>
      </c>
      <c r="M322" s="23">
        <v>6910.58</v>
      </c>
      <c r="N322" s="23">
        <f t="shared" si="142"/>
        <v>789.78057142857142</v>
      </c>
      <c r="O322" s="23">
        <f t="shared" si="143"/>
        <v>2487.8087999999998</v>
      </c>
      <c r="P322" s="23">
        <f t="shared" si="144"/>
        <v>284.32100571428572</v>
      </c>
      <c r="Q322" s="23">
        <f t="shared" si="145"/>
        <v>103.6587</v>
      </c>
      <c r="R322" s="23">
        <f t="shared" si="146"/>
        <v>11.846708571428572</v>
      </c>
      <c r="S322" s="23">
        <f t="shared" si="147"/>
        <v>4422.7712000000001</v>
      </c>
      <c r="T322" s="23">
        <f t="shared" si="148"/>
        <v>505.4595657142857</v>
      </c>
      <c r="U322" s="23">
        <f t="shared" si="149"/>
        <v>691.05799999999999</v>
      </c>
      <c r="V322" s="23">
        <f t="shared" si="150"/>
        <v>78.978057142857139</v>
      </c>
      <c r="W322" s="13" t="s">
        <v>37</v>
      </c>
      <c r="X322" s="14" t="s">
        <v>30</v>
      </c>
      <c r="Y322" s="20"/>
    </row>
    <row r="323" spans="1:25" s="15" customFormat="1" ht="30" customHeight="1" x14ac:dyDescent="0.25">
      <c r="A323" s="20" t="s">
        <v>126</v>
      </c>
      <c r="B323" s="20" t="s">
        <v>558</v>
      </c>
      <c r="C323" s="20" t="s">
        <v>559</v>
      </c>
      <c r="D323" s="70" t="s">
        <v>657</v>
      </c>
      <c r="E323" s="16" t="s">
        <v>561</v>
      </c>
      <c r="F323" s="9"/>
      <c r="G323" s="20" t="s">
        <v>658</v>
      </c>
      <c r="H323" s="124"/>
      <c r="I323" s="124"/>
      <c r="J323" s="124"/>
      <c r="K323" s="11">
        <v>43662</v>
      </c>
      <c r="L323" s="11" t="s">
        <v>28</v>
      </c>
      <c r="M323" s="23">
        <v>6910.58</v>
      </c>
      <c r="N323" s="23">
        <f t="shared" si="142"/>
        <v>789.78057142857142</v>
      </c>
      <c r="O323" s="23">
        <f t="shared" si="143"/>
        <v>2487.8087999999998</v>
      </c>
      <c r="P323" s="23">
        <f t="shared" si="144"/>
        <v>284.32100571428572</v>
      </c>
      <c r="Q323" s="23">
        <f t="shared" si="145"/>
        <v>103.6587</v>
      </c>
      <c r="R323" s="23">
        <f t="shared" si="146"/>
        <v>11.846708571428572</v>
      </c>
      <c r="S323" s="23">
        <f t="shared" si="147"/>
        <v>4422.7712000000001</v>
      </c>
      <c r="T323" s="23">
        <f t="shared" si="148"/>
        <v>505.4595657142857</v>
      </c>
      <c r="U323" s="23">
        <f t="shared" si="149"/>
        <v>691.05799999999999</v>
      </c>
      <c r="V323" s="23">
        <f t="shared" si="150"/>
        <v>78.978057142857139</v>
      </c>
      <c r="W323" s="13" t="s">
        <v>37</v>
      </c>
      <c r="X323" s="14" t="s">
        <v>30</v>
      </c>
      <c r="Y323" s="20"/>
    </row>
    <row r="324" spans="1:25" s="15" customFormat="1" ht="30" customHeight="1" x14ac:dyDescent="0.25">
      <c r="A324" s="20" t="s">
        <v>126</v>
      </c>
      <c r="B324" s="20" t="s">
        <v>558</v>
      </c>
      <c r="C324" s="20" t="s">
        <v>559</v>
      </c>
      <c r="D324" s="70" t="s">
        <v>659</v>
      </c>
      <c r="E324" s="16" t="s">
        <v>561</v>
      </c>
      <c r="F324" s="9"/>
      <c r="G324" s="20" t="s">
        <v>660</v>
      </c>
      <c r="H324" s="124"/>
      <c r="I324" s="124"/>
      <c r="J324" s="124"/>
      <c r="K324" s="11">
        <v>43662</v>
      </c>
      <c r="L324" s="11" t="s">
        <v>28</v>
      </c>
      <c r="M324" s="23">
        <v>6910.58</v>
      </c>
      <c r="N324" s="23">
        <f t="shared" si="142"/>
        <v>789.78057142857142</v>
      </c>
      <c r="O324" s="23">
        <f t="shared" si="143"/>
        <v>2487.8087999999998</v>
      </c>
      <c r="P324" s="23">
        <f t="shared" si="144"/>
        <v>284.32100571428572</v>
      </c>
      <c r="Q324" s="23">
        <f t="shared" si="145"/>
        <v>103.6587</v>
      </c>
      <c r="R324" s="23">
        <f t="shared" si="146"/>
        <v>11.846708571428572</v>
      </c>
      <c r="S324" s="23">
        <f t="shared" si="147"/>
        <v>4422.7712000000001</v>
      </c>
      <c r="T324" s="23">
        <f t="shared" si="148"/>
        <v>505.4595657142857</v>
      </c>
      <c r="U324" s="23">
        <f t="shared" si="149"/>
        <v>691.05799999999999</v>
      </c>
      <c r="V324" s="23">
        <f t="shared" si="150"/>
        <v>78.978057142857139</v>
      </c>
      <c r="W324" s="13" t="s">
        <v>37</v>
      </c>
      <c r="X324" s="14" t="s">
        <v>30</v>
      </c>
      <c r="Y324" s="20"/>
    </row>
    <row r="325" spans="1:25" s="15" customFormat="1" ht="30" customHeight="1" x14ac:dyDescent="0.25">
      <c r="A325" s="20" t="s">
        <v>126</v>
      </c>
      <c r="B325" s="20" t="s">
        <v>558</v>
      </c>
      <c r="C325" s="20" t="s">
        <v>559</v>
      </c>
      <c r="D325" s="70" t="s">
        <v>661</v>
      </c>
      <c r="E325" s="16" t="s">
        <v>561</v>
      </c>
      <c r="F325" s="9"/>
      <c r="G325" s="20" t="s">
        <v>662</v>
      </c>
      <c r="H325" s="124"/>
      <c r="I325" s="124"/>
      <c r="J325" s="124"/>
      <c r="K325" s="11">
        <v>43662</v>
      </c>
      <c r="L325" s="11" t="s">
        <v>28</v>
      </c>
      <c r="M325" s="23">
        <v>6910.58</v>
      </c>
      <c r="N325" s="23">
        <f t="shared" si="142"/>
        <v>789.78057142857142</v>
      </c>
      <c r="O325" s="23">
        <f t="shared" si="143"/>
        <v>2487.8087999999998</v>
      </c>
      <c r="P325" s="23">
        <f t="shared" si="144"/>
        <v>284.32100571428572</v>
      </c>
      <c r="Q325" s="23">
        <f t="shared" si="145"/>
        <v>103.6587</v>
      </c>
      <c r="R325" s="23">
        <f t="shared" si="146"/>
        <v>11.846708571428572</v>
      </c>
      <c r="S325" s="23">
        <f t="shared" si="147"/>
        <v>4422.7712000000001</v>
      </c>
      <c r="T325" s="23">
        <f t="shared" si="148"/>
        <v>505.4595657142857</v>
      </c>
      <c r="U325" s="23">
        <f t="shared" si="149"/>
        <v>691.05799999999999</v>
      </c>
      <c r="V325" s="23">
        <f t="shared" si="150"/>
        <v>78.978057142857139</v>
      </c>
      <c r="W325" s="13" t="s">
        <v>37</v>
      </c>
      <c r="X325" s="14" t="s">
        <v>30</v>
      </c>
      <c r="Y325" s="20"/>
    </row>
    <row r="326" spans="1:25" s="15" customFormat="1" ht="30" customHeight="1" x14ac:dyDescent="0.25">
      <c r="A326" s="20" t="s">
        <v>126</v>
      </c>
      <c r="B326" s="20" t="s">
        <v>558</v>
      </c>
      <c r="C326" s="20" t="s">
        <v>559</v>
      </c>
      <c r="D326" s="70" t="s">
        <v>663</v>
      </c>
      <c r="E326" s="16" t="s">
        <v>561</v>
      </c>
      <c r="F326" s="9"/>
      <c r="G326" s="20" t="s">
        <v>664</v>
      </c>
      <c r="H326" s="124"/>
      <c r="I326" s="124"/>
      <c r="J326" s="124"/>
      <c r="K326" s="11">
        <v>43662</v>
      </c>
      <c r="L326" s="11" t="s">
        <v>28</v>
      </c>
      <c r="M326" s="23">
        <v>6910.58</v>
      </c>
      <c r="N326" s="23">
        <f t="shared" si="142"/>
        <v>789.78057142857142</v>
      </c>
      <c r="O326" s="23">
        <f t="shared" si="143"/>
        <v>2487.8087999999998</v>
      </c>
      <c r="P326" s="23">
        <f t="shared" si="144"/>
        <v>284.32100571428572</v>
      </c>
      <c r="Q326" s="23">
        <f t="shared" si="145"/>
        <v>103.6587</v>
      </c>
      <c r="R326" s="23">
        <f t="shared" si="146"/>
        <v>11.846708571428572</v>
      </c>
      <c r="S326" s="23">
        <f t="shared" si="147"/>
        <v>4422.7712000000001</v>
      </c>
      <c r="T326" s="23">
        <f t="shared" si="148"/>
        <v>505.4595657142857</v>
      </c>
      <c r="U326" s="23">
        <f t="shared" si="149"/>
        <v>691.05799999999999</v>
      </c>
      <c r="V326" s="23">
        <f t="shared" si="150"/>
        <v>78.978057142857139</v>
      </c>
      <c r="W326" s="13" t="s">
        <v>37</v>
      </c>
      <c r="X326" s="14" t="s">
        <v>30</v>
      </c>
      <c r="Y326" s="20"/>
    </row>
    <row r="327" spans="1:25" s="15" customFormat="1" ht="30" customHeight="1" x14ac:dyDescent="0.25">
      <c r="A327" s="20" t="s">
        <v>126</v>
      </c>
      <c r="B327" s="20" t="s">
        <v>558</v>
      </c>
      <c r="C327" s="20" t="s">
        <v>559</v>
      </c>
      <c r="D327" s="70" t="s">
        <v>665</v>
      </c>
      <c r="E327" s="16" t="s">
        <v>561</v>
      </c>
      <c r="F327" s="9"/>
      <c r="G327" s="20" t="s">
        <v>666</v>
      </c>
      <c r="H327" s="124"/>
      <c r="I327" s="124"/>
      <c r="J327" s="124"/>
      <c r="K327" s="11">
        <v>43662</v>
      </c>
      <c r="L327" s="11" t="s">
        <v>28</v>
      </c>
      <c r="M327" s="23">
        <v>6910.58</v>
      </c>
      <c r="N327" s="23">
        <f t="shared" si="142"/>
        <v>789.78057142857142</v>
      </c>
      <c r="O327" s="23">
        <f t="shared" si="143"/>
        <v>2487.8087999999998</v>
      </c>
      <c r="P327" s="23">
        <f t="shared" si="144"/>
        <v>284.32100571428572</v>
      </c>
      <c r="Q327" s="23">
        <f t="shared" si="145"/>
        <v>103.6587</v>
      </c>
      <c r="R327" s="23">
        <f t="shared" si="146"/>
        <v>11.846708571428572</v>
      </c>
      <c r="S327" s="23">
        <f t="shared" si="147"/>
        <v>4422.7712000000001</v>
      </c>
      <c r="T327" s="23">
        <f t="shared" si="148"/>
        <v>505.4595657142857</v>
      </c>
      <c r="U327" s="23">
        <f t="shared" si="149"/>
        <v>691.05799999999999</v>
      </c>
      <c r="V327" s="23">
        <f t="shared" si="150"/>
        <v>78.978057142857139</v>
      </c>
      <c r="W327" s="13" t="s">
        <v>37</v>
      </c>
      <c r="X327" s="14" t="s">
        <v>30</v>
      </c>
      <c r="Y327" s="20"/>
    </row>
    <row r="328" spans="1:25" s="15" customFormat="1" ht="30" customHeight="1" x14ac:dyDescent="0.25">
      <c r="A328" s="20" t="s">
        <v>126</v>
      </c>
      <c r="B328" s="20" t="s">
        <v>558</v>
      </c>
      <c r="C328" s="20" t="s">
        <v>559</v>
      </c>
      <c r="D328" s="70" t="s">
        <v>667</v>
      </c>
      <c r="E328" s="16" t="s">
        <v>561</v>
      </c>
      <c r="F328" s="9"/>
      <c r="G328" s="20" t="s">
        <v>668</v>
      </c>
      <c r="H328" s="124"/>
      <c r="I328" s="124"/>
      <c r="J328" s="124"/>
      <c r="K328" s="11">
        <v>43662</v>
      </c>
      <c r="L328" s="11" t="s">
        <v>28</v>
      </c>
      <c r="M328" s="23">
        <v>6910.58</v>
      </c>
      <c r="N328" s="23">
        <f t="shared" si="142"/>
        <v>789.78057142857142</v>
      </c>
      <c r="O328" s="23">
        <f t="shared" si="143"/>
        <v>2487.8087999999998</v>
      </c>
      <c r="P328" s="23">
        <f t="shared" si="144"/>
        <v>284.32100571428572</v>
      </c>
      <c r="Q328" s="23">
        <f t="shared" si="145"/>
        <v>103.6587</v>
      </c>
      <c r="R328" s="23">
        <f t="shared" si="146"/>
        <v>11.846708571428572</v>
      </c>
      <c r="S328" s="23">
        <f t="shared" si="147"/>
        <v>4422.7712000000001</v>
      </c>
      <c r="T328" s="23">
        <f t="shared" si="148"/>
        <v>505.4595657142857</v>
      </c>
      <c r="U328" s="23">
        <f t="shared" si="149"/>
        <v>691.05799999999999</v>
      </c>
      <c r="V328" s="23">
        <f t="shared" si="150"/>
        <v>78.978057142857139</v>
      </c>
      <c r="W328" s="13" t="s">
        <v>37</v>
      </c>
      <c r="X328" s="14" t="s">
        <v>30</v>
      </c>
      <c r="Y328" s="20"/>
    </row>
    <row r="329" spans="1:25" s="15" customFormat="1" ht="30" customHeight="1" x14ac:dyDescent="0.25">
      <c r="A329" s="20" t="s">
        <v>126</v>
      </c>
      <c r="B329" s="20" t="s">
        <v>558</v>
      </c>
      <c r="C329" s="20" t="s">
        <v>559</v>
      </c>
      <c r="D329" s="70" t="s">
        <v>669</v>
      </c>
      <c r="E329" s="16" t="s">
        <v>561</v>
      </c>
      <c r="F329" s="9"/>
      <c r="G329" s="20" t="s">
        <v>670</v>
      </c>
      <c r="H329" s="124"/>
      <c r="I329" s="124"/>
      <c r="J329" s="124"/>
      <c r="K329" s="11">
        <v>43662</v>
      </c>
      <c r="L329" s="11" t="s">
        <v>28</v>
      </c>
      <c r="M329" s="23">
        <v>6910.58</v>
      </c>
      <c r="N329" s="23">
        <f t="shared" si="142"/>
        <v>789.78057142857142</v>
      </c>
      <c r="O329" s="23">
        <f t="shared" si="143"/>
        <v>2487.8087999999998</v>
      </c>
      <c r="P329" s="23">
        <f t="shared" si="144"/>
        <v>284.32100571428572</v>
      </c>
      <c r="Q329" s="23">
        <f t="shared" si="145"/>
        <v>103.6587</v>
      </c>
      <c r="R329" s="23">
        <f t="shared" si="146"/>
        <v>11.846708571428572</v>
      </c>
      <c r="S329" s="23">
        <f t="shared" si="147"/>
        <v>4422.7712000000001</v>
      </c>
      <c r="T329" s="23">
        <f t="shared" si="148"/>
        <v>505.4595657142857</v>
      </c>
      <c r="U329" s="23">
        <f t="shared" si="149"/>
        <v>691.05799999999999</v>
      </c>
      <c r="V329" s="23">
        <f t="shared" si="150"/>
        <v>78.978057142857139</v>
      </c>
      <c r="W329" s="13" t="s">
        <v>37</v>
      </c>
      <c r="X329" s="14" t="s">
        <v>30</v>
      </c>
      <c r="Y329" s="20"/>
    </row>
    <row r="330" spans="1:25" s="15" customFormat="1" ht="30" customHeight="1" x14ac:dyDescent="0.25">
      <c r="A330" s="20" t="s">
        <v>126</v>
      </c>
      <c r="B330" s="20" t="s">
        <v>558</v>
      </c>
      <c r="C330" s="20" t="s">
        <v>559</v>
      </c>
      <c r="D330" s="70" t="s">
        <v>671</v>
      </c>
      <c r="E330" s="16" t="s">
        <v>561</v>
      </c>
      <c r="F330" s="9"/>
      <c r="G330" s="20" t="s">
        <v>672</v>
      </c>
      <c r="H330" s="124"/>
      <c r="I330" s="124"/>
      <c r="J330" s="124"/>
      <c r="K330" s="11">
        <v>43662</v>
      </c>
      <c r="L330" s="11" t="s">
        <v>28</v>
      </c>
      <c r="M330" s="23">
        <v>6910.58</v>
      </c>
      <c r="N330" s="23">
        <f t="shared" si="142"/>
        <v>789.78057142857142</v>
      </c>
      <c r="O330" s="23">
        <f t="shared" si="143"/>
        <v>2487.8087999999998</v>
      </c>
      <c r="P330" s="23">
        <f t="shared" si="144"/>
        <v>284.32100571428572</v>
      </c>
      <c r="Q330" s="23">
        <f t="shared" si="145"/>
        <v>103.6587</v>
      </c>
      <c r="R330" s="23">
        <f t="shared" si="146"/>
        <v>11.846708571428572</v>
      </c>
      <c r="S330" s="23">
        <f t="shared" si="147"/>
        <v>4422.7712000000001</v>
      </c>
      <c r="T330" s="23">
        <f t="shared" si="148"/>
        <v>505.4595657142857</v>
      </c>
      <c r="U330" s="23">
        <f t="shared" si="149"/>
        <v>691.05799999999999</v>
      </c>
      <c r="V330" s="23">
        <f t="shared" si="150"/>
        <v>78.978057142857139</v>
      </c>
      <c r="W330" s="13" t="s">
        <v>37</v>
      </c>
      <c r="X330" s="14" t="s">
        <v>30</v>
      </c>
      <c r="Y330" s="20"/>
    </row>
    <row r="331" spans="1:25" s="15" customFormat="1" ht="30" customHeight="1" x14ac:dyDescent="0.25">
      <c r="A331" s="20" t="s">
        <v>126</v>
      </c>
      <c r="B331" s="20" t="s">
        <v>558</v>
      </c>
      <c r="C331" s="20" t="s">
        <v>559</v>
      </c>
      <c r="D331" s="70" t="s">
        <v>673</v>
      </c>
      <c r="E331" s="16" t="s">
        <v>561</v>
      </c>
      <c r="F331" s="9"/>
      <c r="G331" s="20" t="s">
        <v>674</v>
      </c>
      <c r="H331" s="124"/>
      <c r="I331" s="124"/>
      <c r="J331" s="124"/>
      <c r="K331" s="11">
        <v>43662</v>
      </c>
      <c r="L331" s="11" t="s">
        <v>28</v>
      </c>
      <c r="M331" s="23">
        <v>6910.58</v>
      </c>
      <c r="N331" s="23">
        <f t="shared" si="142"/>
        <v>789.78057142857142</v>
      </c>
      <c r="O331" s="23">
        <f t="shared" si="143"/>
        <v>2487.8087999999998</v>
      </c>
      <c r="P331" s="23">
        <f t="shared" si="144"/>
        <v>284.32100571428572</v>
      </c>
      <c r="Q331" s="23">
        <f t="shared" si="145"/>
        <v>103.6587</v>
      </c>
      <c r="R331" s="23">
        <f t="shared" si="146"/>
        <v>11.846708571428572</v>
      </c>
      <c r="S331" s="23">
        <f t="shared" si="147"/>
        <v>4422.7712000000001</v>
      </c>
      <c r="T331" s="23">
        <f t="shared" si="148"/>
        <v>505.4595657142857</v>
      </c>
      <c r="U331" s="23">
        <f t="shared" si="149"/>
        <v>691.05799999999999</v>
      </c>
      <c r="V331" s="23">
        <f t="shared" si="150"/>
        <v>78.978057142857139</v>
      </c>
      <c r="W331" s="13" t="s">
        <v>37</v>
      </c>
      <c r="X331" s="14" t="s">
        <v>30</v>
      </c>
      <c r="Y331" s="20"/>
    </row>
    <row r="332" spans="1:25" s="15" customFormat="1" ht="30" customHeight="1" x14ac:dyDescent="0.25">
      <c r="A332" s="20" t="s">
        <v>126</v>
      </c>
      <c r="B332" s="20" t="s">
        <v>558</v>
      </c>
      <c r="C332" s="20" t="s">
        <v>559</v>
      </c>
      <c r="D332" s="70" t="s">
        <v>675</v>
      </c>
      <c r="E332" s="16" t="s">
        <v>561</v>
      </c>
      <c r="F332" s="9"/>
      <c r="G332" s="20" t="s">
        <v>676</v>
      </c>
      <c r="H332" s="124"/>
      <c r="I332" s="124"/>
      <c r="J332" s="124"/>
      <c r="K332" s="11">
        <v>43662</v>
      </c>
      <c r="L332" s="11" t="s">
        <v>28</v>
      </c>
      <c r="M332" s="23">
        <v>6910.58</v>
      </c>
      <c r="N332" s="23">
        <f t="shared" si="142"/>
        <v>789.78057142857142</v>
      </c>
      <c r="O332" s="23">
        <f t="shared" si="143"/>
        <v>2487.8087999999998</v>
      </c>
      <c r="P332" s="23">
        <f t="shared" si="144"/>
        <v>284.32100571428572</v>
      </c>
      <c r="Q332" s="23">
        <f t="shared" si="145"/>
        <v>103.6587</v>
      </c>
      <c r="R332" s="23">
        <f t="shared" si="146"/>
        <v>11.846708571428572</v>
      </c>
      <c r="S332" s="23">
        <f t="shared" si="147"/>
        <v>4422.7712000000001</v>
      </c>
      <c r="T332" s="23">
        <f t="shared" si="148"/>
        <v>505.4595657142857</v>
      </c>
      <c r="U332" s="23">
        <f t="shared" si="149"/>
        <v>691.05799999999999</v>
      </c>
      <c r="V332" s="23">
        <f t="shared" si="150"/>
        <v>78.978057142857139</v>
      </c>
      <c r="W332" s="13" t="s">
        <v>37</v>
      </c>
      <c r="X332" s="14" t="s">
        <v>30</v>
      </c>
      <c r="Y332" s="20"/>
    </row>
    <row r="333" spans="1:25" s="15" customFormat="1" ht="30" customHeight="1" x14ac:dyDescent="0.25">
      <c r="A333" s="20" t="s">
        <v>126</v>
      </c>
      <c r="B333" s="20" t="s">
        <v>558</v>
      </c>
      <c r="C333" s="20" t="s">
        <v>559</v>
      </c>
      <c r="D333" s="70" t="s">
        <v>677</v>
      </c>
      <c r="E333" s="16" t="s">
        <v>561</v>
      </c>
      <c r="F333" s="9"/>
      <c r="G333" s="20" t="s">
        <v>678</v>
      </c>
      <c r="H333" s="124"/>
      <c r="I333" s="124"/>
      <c r="J333" s="124"/>
      <c r="K333" s="11">
        <v>43662</v>
      </c>
      <c r="L333" s="11" t="s">
        <v>28</v>
      </c>
      <c r="M333" s="23">
        <v>6910.58</v>
      </c>
      <c r="N333" s="23">
        <f t="shared" si="142"/>
        <v>789.78057142857142</v>
      </c>
      <c r="O333" s="23">
        <f t="shared" si="143"/>
        <v>2487.8087999999998</v>
      </c>
      <c r="P333" s="23">
        <f t="shared" si="144"/>
        <v>284.32100571428572</v>
      </c>
      <c r="Q333" s="23">
        <f t="shared" si="145"/>
        <v>103.6587</v>
      </c>
      <c r="R333" s="23">
        <f t="shared" si="146"/>
        <v>11.846708571428572</v>
      </c>
      <c r="S333" s="23">
        <f t="shared" si="147"/>
        <v>4422.7712000000001</v>
      </c>
      <c r="T333" s="23">
        <f t="shared" si="148"/>
        <v>505.4595657142857</v>
      </c>
      <c r="U333" s="23">
        <f t="shared" si="149"/>
        <v>691.05799999999999</v>
      </c>
      <c r="V333" s="23">
        <f t="shared" si="150"/>
        <v>78.978057142857139</v>
      </c>
      <c r="W333" s="13" t="s">
        <v>37</v>
      </c>
      <c r="X333" s="14" t="s">
        <v>30</v>
      </c>
      <c r="Y333" s="20"/>
    </row>
    <row r="334" spans="1:25" s="15" customFormat="1" ht="30" customHeight="1" x14ac:dyDescent="0.25">
      <c r="A334" s="20" t="s">
        <v>126</v>
      </c>
      <c r="B334" s="20" t="s">
        <v>558</v>
      </c>
      <c r="C334" s="20" t="s">
        <v>559</v>
      </c>
      <c r="D334" s="70" t="s">
        <v>679</v>
      </c>
      <c r="E334" s="16" t="s">
        <v>561</v>
      </c>
      <c r="F334" s="9"/>
      <c r="G334" s="20" t="s">
        <v>680</v>
      </c>
      <c r="H334" s="124"/>
      <c r="I334" s="124"/>
      <c r="J334" s="124"/>
      <c r="K334" s="11">
        <v>43662</v>
      </c>
      <c r="L334" s="11" t="s">
        <v>28</v>
      </c>
      <c r="M334" s="23">
        <v>6910.58</v>
      </c>
      <c r="N334" s="23">
        <f t="shared" si="142"/>
        <v>789.78057142857142</v>
      </c>
      <c r="O334" s="23">
        <f t="shared" si="143"/>
        <v>2487.8087999999998</v>
      </c>
      <c r="P334" s="23">
        <f t="shared" si="144"/>
        <v>284.32100571428572</v>
      </c>
      <c r="Q334" s="23">
        <f t="shared" si="145"/>
        <v>103.6587</v>
      </c>
      <c r="R334" s="23">
        <f t="shared" si="146"/>
        <v>11.846708571428572</v>
      </c>
      <c r="S334" s="23">
        <f t="shared" si="147"/>
        <v>4422.7712000000001</v>
      </c>
      <c r="T334" s="23">
        <f t="shared" si="148"/>
        <v>505.4595657142857</v>
      </c>
      <c r="U334" s="23">
        <f t="shared" si="149"/>
        <v>691.05799999999999</v>
      </c>
      <c r="V334" s="23">
        <f t="shared" si="150"/>
        <v>78.978057142857139</v>
      </c>
      <c r="W334" s="13" t="s">
        <v>37</v>
      </c>
      <c r="X334" s="14" t="s">
        <v>30</v>
      </c>
      <c r="Y334" s="20"/>
    </row>
    <row r="335" spans="1:25" s="15" customFormat="1" ht="30" customHeight="1" x14ac:dyDescent="0.25">
      <c r="A335" s="20" t="s">
        <v>126</v>
      </c>
      <c r="B335" s="20" t="s">
        <v>558</v>
      </c>
      <c r="C335" s="20" t="s">
        <v>559</v>
      </c>
      <c r="D335" s="70" t="s">
        <v>681</v>
      </c>
      <c r="E335" s="16" t="s">
        <v>561</v>
      </c>
      <c r="F335" s="9"/>
      <c r="G335" s="20" t="s">
        <v>682</v>
      </c>
      <c r="H335" s="124"/>
      <c r="I335" s="124"/>
      <c r="J335" s="124"/>
      <c r="K335" s="11">
        <v>43662</v>
      </c>
      <c r="L335" s="11" t="s">
        <v>28</v>
      </c>
      <c r="M335" s="23">
        <v>6910.58</v>
      </c>
      <c r="N335" s="23">
        <f t="shared" si="142"/>
        <v>789.78057142857142</v>
      </c>
      <c r="O335" s="23">
        <f t="shared" si="143"/>
        <v>2487.8087999999998</v>
      </c>
      <c r="P335" s="23">
        <f t="shared" si="144"/>
        <v>284.32100571428572</v>
      </c>
      <c r="Q335" s="23">
        <f t="shared" si="145"/>
        <v>103.6587</v>
      </c>
      <c r="R335" s="23">
        <f t="shared" si="146"/>
        <v>11.846708571428572</v>
      </c>
      <c r="S335" s="23">
        <f t="shared" si="147"/>
        <v>4422.7712000000001</v>
      </c>
      <c r="T335" s="23">
        <f t="shared" si="148"/>
        <v>505.4595657142857</v>
      </c>
      <c r="U335" s="23">
        <f t="shared" si="149"/>
        <v>691.05799999999999</v>
      </c>
      <c r="V335" s="23">
        <f t="shared" si="150"/>
        <v>78.978057142857139</v>
      </c>
      <c r="W335" s="13" t="s">
        <v>37</v>
      </c>
      <c r="X335" s="14" t="s">
        <v>30</v>
      </c>
      <c r="Y335" s="20"/>
    </row>
    <row r="336" spans="1:25" s="15" customFormat="1" ht="30" customHeight="1" x14ac:dyDescent="0.25">
      <c r="A336" s="20" t="s">
        <v>126</v>
      </c>
      <c r="B336" s="20" t="s">
        <v>558</v>
      </c>
      <c r="C336" s="20" t="s">
        <v>559</v>
      </c>
      <c r="D336" s="70" t="s">
        <v>683</v>
      </c>
      <c r="E336" s="16" t="s">
        <v>561</v>
      </c>
      <c r="F336" s="9"/>
      <c r="G336" s="20" t="s">
        <v>684</v>
      </c>
      <c r="H336" s="124"/>
      <c r="I336" s="124"/>
      <c r="J336" s="124"/>
      <c r="K336" s="11">
        <v>43662</v>
      </c>
      <c r="L336" s="11" t="s">
        <v>28</v>
      </c>
      <c r="M336" s="23">
        <v>6910.58</v>
      </c>
      <c r="N336" s="23">
        <f t="shared" si="142"/>
        <v>789.78057142857142</v>
      </c>
      <c r="O336" s="23">
        <f t="shared" si="143"/>
        <v>2487.8087999999998</v>
      </c>
      <c r="P336" s="23">
        <f t="shared" si="144"/>
        <v>284.32100571428572</v>
      </c>
      <c r="Q336" s="23">
        <f t="shared" si="145"/>
        <v>103.6587</v>
      </c>
      <c r="R336" s="23">
        <f t="shared" si="146"/>
        <v>11.846708571428572</v>
      </c>
      <c r="S336" s="23">
        <f t="shared" si="147"/>
        <v>4422.7712000000001</v>
      </c>
      <c r="T336" s="23">
        <f t="shared" si="148"/>
        <v>505.4595657142857</v>
      </c>
      <c r="U336" s="23">
        <f t="shared" si="149"/>
        <v>691.05799999999999</v>
      </c>
      <c r="V336" s="23">
        <f t="shared" si="150"/>
        <v>78.978057142857139</v>
      </c>
      <c r="W336" s="13" t="s">
        <v>37</v>
      </c>
      <c r="X336" s="14" t="s">
        <v>30</v>
      </c>
      <c r="Y336" s="20"/>
    </row>
    <row r="337" spans="1:25" s="15" customFormat="1" ht="30" customHeight="1" x14ac:dyDescent="0.25">
      <c r="A337" s="20" t="s">
        <v>126</v>
      </c>
      <c r="B337" s="20" t="s">
        <v>558</v>
      </c>
      <c r="C337" s="20" t="s">
        <v>559</v>
      </c>
      <c r="D337" s="70" t="s">
        <v>685</v>
      </c>
      <c r="E337" s="16" t="s">
        <v>561</v>
      </c>
      <c r="F337" s="9"/>
      <c r="G337" s="20" t="s">
        <v>686</v>
      </c>
      <c r="H337" s="124"/>
      <c r="I337" s="124"/>
      <c r="J337" s="124"/>
      <c r="K337" s="11">
        <v>43662</v>
      </c>
      <c r="L337" s="11" t="s">
        <v>28</v>
      </c>
      <c r="M337" s="23">
        <v>6910.58</v>
      </c>
      <c r="N337" s="23">
        <f t="shared" si="142"/>
        <v>789.78057142857142</v>
      </c>
      <c r="O337" s="23">
        <f t="shared" si="143"/>
        <v>2487.8087999999998</v>
      </c>
      <c r="P337" s="23">
        <f t="shared" si="144"/>
        <v>284.32100571428572</v>
      </c>
      <c r="Q337" s="23">
        <f t="shared" si="145"/>
        <v>103.6587</v>
      </c>
      <c r="R337" s="23">
        <f t="shared" si="146"/>
        <v>11.846708571428572</v>
      </c>
      <c r="S337" s="23">
        <f t="shared" si="147"/>
        <v>4422.7712000000001</v>
      </c>
      <c r="T337" s="23">
        <f t="shared" si="148"/>
        <v>505.4595657142857</v>
      </c>
      <c r="U337" s="23">
        <f t="shared" si="149"/>
        <v>691.05799999999999</v>
      </c>
      <c r="V337" s="23">
        <f t="shared" si="150"/>
        <v>78.978057142857139</v>
      </c>
      <c r="W337" s="13" t="s">
        <v>37</v>
      </c>
      <c r="X337" s="14" t="s">
        <v>30</v>
      </c>
      <c r="Y337" s="20"/>
    </row>
    <row r="338" spans="1:25" s="15" customFormat="1" ht="30" customHeight="1" x14ac:dyDescent="0.25">
      <c r="A338" s="20" t="s">
        <v>126</v>
      </c>
      <c r="B338" s="20" t="s">
        <v>558</v>
      </c>
      <c r="C338" s="20" t="s">
        <v>559</v>
      </c>
      <c r="D338" s="70" t="s">
        <v>687</v>
      </c>
      <c r="E338" s="16" t="s">
        <v>561</v>
      </c>
      <c r="F338" s="9"/>
      <c r="G338" s="20" t="s">
        <v>688</v>
      </c>
      <c r="H338" s="124"/>
      <c r="I338" s="124"/>
      <c r="J338" s="124"/>
      <c r="K338" s="11">
        <v>43662</v>
      </c>
      <c r="L338" s="11" t="s">
        <v>28</v>
      </c>
      <c r="M338" s="23">
        <v>6910.58</v>
      </c>
      <c r="N338" s="23">
        <f t="shared" si="142"/>
        <v>789.78057142857142</v>
      </c>
      <c r="O338" s="23">
        <f t="shared" si="143"/>
        <v>2487.8087999999998</v>
      </c>
      <c r="P338" s="23">
        <f t="shared" si="144"/>
        <v>284.32100571428572</v>
      </c>
      <c r="Q338" s="23">
        <f t="shared" si="145"/>
        <v>103.6587</v>
      </c>
      <c r="R338" s="23">
        <f t="shared" si="146"/>
        <v>11.846708571428572</v>
      </c>
      <c r="S338" s="23">
        <f t="shared" si="147"/>
        <v>4422.7712000000001</v>
      </c>
      <c r="T338" s="23">
        <f t="shared" si="148"/>
        <v>505.4595657142857</v>
      </c>
      <c r="U338" s="23">
        <f t="shared" si="149"/>
        <v>691.05799999999999</v>
      </c>
      <c r="V338" s="23">
        <f t="shared" si="150"/>
        <v>78.978057142857139</v>
      </c>
      <c r="W338" s="13" t="s">
        <v>37</v>
      </c>
      <c r="X338" s="14" t="s">
        <v>30</v>
      </c>
      <c r="Y338" s="20"/>
    </row>
    <row r="339" spans="1:25" s="15" customFormat="1" ht="30" customHeight="1" x14ac:dyDescent="0.25">
      <c r="A339" s="20" t="s">
        <v>126</v>
      </c>
      <c r="B339" s="20" t="s">
        <v>558</v>
      </c>
      <c r="C339" s="20" t="s">
        <v>559</v>
      </c>
      <c r="D339" s="70" t="s">
        <v>689</v>
      </c>
      <c r="E339" s="16" t="s">
        <v>561</v>
      </c>
      <c r="F339" s="9"/>
      <c r="G339" s="20" t="s">
        <v>690</v>
      </c>
      <c r="H339" s="124"/>
      <c r="I339" s="124"/>
      <c r="J339" s="124"/>
      <c r="K339" s="11">
        <v>43662</v>
      </c>
      <c r="L339" s="11" t="s">
        <v>28</v>
      </c>
      <c r="M339" s="23">
        <v>6910.58</v>
      </c>
      <c r="N339" s="23">
        <f t="shared" si="142"/>
        <v>789.78057142857142</v>
      </c>
      <c r="O339" s="23">
        <f t="shared" si="143"/>
        <v>2487.8087999999998</v>
      </c>
      <c r="P339" s="23">
        <f t="shared" si="144"/>
        <v>284.32100571428572</v>
      </c>
      <c r="Q339" s="23">
        <f t="shared" si="145"/>
        <v>103.6587</v>
      </c>
      <c r="R339" s="23">
        <f t="shared" si="146"/>
        <v>11.846708571428572</v>
      </c>
      <c r="S339" s="23">
        <f t="shared" si="147"/>
        <v>4422.7712000000001</v>
      </c>
      <c r="T339" s="23">
        <f t="shared" si="148"/>
        <v>505.4595657142857</v>
      </c>
      <c r="U339" s="23">
        <f t="shared" si="149"/>
        <v>691.05799999999999</v>
      </c>
      <c r="V339" s="23">
        <f t="shared" si="150"/>
        <v>78.978057142857139</v>
      </c>
      <c r="W339" s="13" t="s">
        <v>37</v>
      </c>
      <c r="X339" s="14" t="s">
        <v>30</v>
      </c>
      <c r="Y339" s="20"/>
    </row>
    <row r="340" spans="1:25" s="15" customFormat="1" ht="30" customHeight="1" x14ac:dyDescent="0.25">
      <c r="A340" s="20" t="s">
        <v>126</v>
      </c>
      <c r="B340" s="20" t="s">
        <v>558</v>
      </c>
      <c r="C340" s="20" t="s">
        <v>559</v>
      </c>
      <c r="D340" s="70" t="s">
        <v>691</v>
      </c>
      <c r="E340" s="16" t="s">
        <v>561</v>
      </c>
      <c r="F340" s="9"/>
      <c r="G340" s="20" t="s">
        <v>692</v>
      </c>
      <c r="H340" s="124"/>
      <c r="I340" s="124"/>
      <c r="J340" s="124"/>
      <c r="K340" s="11">
        <v>43662</v>
      </c>
      <c r="L340" s="11" t="s">
        <v>28</v>
      </c>
      <c r="M340" s="23">
        <v>6910.58</v>
      </c>
      <c r="N340" s="23">
        <f t="shared" ref="N340:N343" si="151">M340/8.75</f>
        <v>789.78057142857142</v>
      </c>
      <c r="O340" s="23">
        <f t="shared" ref="O340:O343" si="152">24*Q340</f>
        <v>2487.8087999999998</v>
      </c>
      <c r="P340" s="23">
        <f t="shared" ref="P340:P343" si="153">O340/8.75</f>
        <v>284.32100571428572</v>
      </c>
      <c r="Q340" s="23">
        <f t="shared" ref="Q340:Q343" si="154">(M340-U340)/60</f>
        <v>103.6587</v>
      </c>
      <c r="R340" s="23">
        <f t="shared" ref="R340:R343" si="155">Q340/8.75</f>
        <v>11.846708571428572</v>
      </c>
      <c r="S340" s="23">
        <f t="shared" ref="S340:S343" si="156">M340-O340</f>
        <v>4422.7712000000001</v>
      </c>
      <c r="T340" s="23">
        <f t="shared" ref="T340:T343" si="157">S340/8.75</f>
        <v>505.4595657142857</v>
      </c>
      <c r="U340" s="23">
        <f t="shared" ref="U340:U343" si="158">M340*10%</f>
        <v>691.05799999999999</v>
      </c>
      <c r="V340" s="23">
        <f t="shared" ref="V340:V343" si="159">U340/8.75</f>
        <v>78.978057142857139</v>
      </c>
      <c r="W340" s="13" t="s">
        <v>37</v>
      </c>
      <c r="X340" s="14" t="s">
        <v>30</v>
      </c>
      <c r="Y340" s="20"/>
    </row>
    <row r="341" spans="1:25" s="15" customFormat="1" ht="30" customHeight="1" x14ac:dyDescent="0.25">
      <c r="A341" s="20" t="s">
        <v>126</v>
      </c>
      <c r="B341" s="20" t="s">
        <v>558</v>
      </c>
      <c r="C341" s="20" t="s">
        <v>559</v>
      </c>
      <c r="D341" s="70" t="s">
        <v>693</v>
      </c>
      <c r="E341" s="16" t="s">
        <v>561</v>
      </c>
      <c r="F341" s="9"/>
      <c r="G341" s="20" t="s">
        <v>694</v>
      </c>
      <c r="H341" s="124"/>
      <c r="I341" s="124"/>
      <c r="J341" s="124"/>
      <c r="K341" s="11">
        <v>43662</v>
      </c>
      <c r="L341" s="11" t="s">
        <v>28</v>
      </c>
      <c r="M341" s="23">
        <v>6910.58</v>
      </c>
      <c r="N341" s="23">
        <f t="shared" si="151"/>
        <v>789.78057142857142</v>
      </c>
      <c r="O341" s="23">
        <f t="shared" si="152"/>
        <v>2487.8087999999998</v>
      </c>
      <c r="P341" s="23">
        <f t="shared" si="153"/>
        <v>284.32100571428572</v>
      </c>
      <c r="Q341" s="23">
        <f t="shared" si="154"/>
        <v>103.6587</v>
      </c>
      <c r="R341" s="23">
        <f t="shared" si="155"/>
        <v>11.846708571428572</v>
      </c>
      <c r="S341" s="23">
        <f t="shared" si="156"/>
        <v>4422.7712000000001</v>
      </c>
      <c r="T341" s="23">
        <f t="shared" si="157"/>
        <v>505.4595657142857</v>
      </c>
      <c r="U341" s="23">
        <f t="shared" si="158"/>
        <v>691.05799999999999</v>
      </c>
      <c r="V341" s="23">
        <f t="shared" si="159"/>
        <v>78.978057142857139</v>
      </c>
      <c r="W341" s="13" t="s">
        <v>37</v>
      </c>
      <c r="X341" s="14" t="s">
        <v>30</v>
      </c>
      <c r="Y341" s="20"/>
    </row>
    <row r="342" spans="1:25" s="15" customFormat="1" ht="30" customHeight="1" x14ac:dyDescent="0.25">
      <c r="A342" s="20" t="s">
        <v>126</v>
      </c>
      <c r="B342" s="20" t="s">
        <v>558</v>
      </c>
      <c r="C342" s="20" t="s">
        <v>559</v>
      </c>
      <c r="D342" s="70" t="s">
        <v>695</v>
      </c>
      <c r="E342" s="16" t="s">
        <v>561</v>
      </c>
      <c r="F342" s="9"/>
      <c r="G342" s="20" t="s">
        <v>696</v>
      </c>
      <c r="H342" s="124"/>
      <c r="I342" s="124"/>
      <c r="J342" s="124"/>
      <c r="K342" s="11">
        <v>43662</v>
      </c>
      <c r="L342" s="11" t="s">
        <v>28</v>
      </c>
      <c r="M342" s="23">
        <v>6910.58</v>
      </c>
      <c r="N342" s="23">
        <f t="shared" si="151"/>
        <v>789.78057142857142</v>
      </c>
      <c r="O342" s="23">
        <f t="shared" si="152"/>
        <v>2487.8087999999998</v>
      </c>
      <c r="P342" s="23">
        <f t="shared" si="153"/>
        <v>284.32100571428572</v>
      </c>
      <c r="Q342" s="23">
        <f t="shared" si="154"/>
        <v>103.6587</v>
      </c>
      <c r="R342" s="23">
        <f t="shared" si="155"/>
        <v>11.846708571428572</v>
      </c>
      <c r="S342" s="23">
        <f t="shared" si="156"/>
        <v>4422.7712000000001</v>
      </c>
      <c r="T342" s="23">
        <f t="shared" si="157"/>
        <v>505.4595657142857</v>
      </c>
      <c r="U342" s="23">
        <f t="shared" si="158"/>
        <v>691.05799999999999</v>
      </c>
      <c r="V342" s="23">
        <f t="shared" si="159"/>
        <v>78.978057142857139</v>
      </c>
      <c r="W342" s="13" t="s">
        <v>37</v>
      </c>
      <c r="X342" s="14" t="s">
        <v>30</v>
      </c>
      <c r="Y342" s="20"/>
    </row>
    <row r="343" spans="1:25" s="15" customFormat="1" ht="30" customHeight="1" thickBot="1" x14ac:dyDescent="0.3">
      <c r="A343" s="20" t="s">
        <v>126</v>
      </c>
      <c r="B343" s="20" t="s">
        <v>558</v>
      </c>
      <c r="C343" s="20" t="s">
        <v>559</v>
      </c>
      <c r="D343" s="70" t="s">
        <v>697</v>
      </c>
      <c r="E343" s="16" t="s">
        <v>561</v>
      </c>
      <c r="F343" s="9"/>
      <c r="G343" s="20" t="s">
        <v>698</v>
      </c>
      <c r="H343" s="124"/>
      <c r="I343" s="124"/>
      <c r="J343" s="124"/>
      <c r="K343" s="11">
        <v>43662</v>
      </c>
      <c r="L343" s="11" t="s">
        <v>28</v>
      </c>
      <c r="M343" s="12">
        <v>6910.58</v>
      </c>
      <c r="N343" s="12">
        <f t="shared" si="151"/>
        <v>789.78057142857142</v>
      </c>
      <c r="O343" s="23">
        <f t="shared" si="152"/>
        <v>2487.8087999999998</v>
      </c>
      <c r="P343" s="12">
        <f t="shared" si="153"/>
        <v>284.32100571428572</v>
      </c>
      <c r="Q343" s="12">
        <f t="shared" si="154"/>
        <v>103.6587</v>
      </c>
      <c r="R343" s="12">
        <f t="shared" si="155"/>
        <v>11.846708571428572</v>
      </c>
      <c r="S343" s="12">
        <f t="shared" si="156"/>
        <v>4422.7712000000001</v>
      </c>
      <c r="T343" s="12">
        <f t="shared" si="157"/>
        <v>505.4595657142857</v>
      </c>
      <c r="U343" s="12">
        <f t="shared" si="158"/>
        <v>691.05799999999999</v>
      </c>
      <c r="V343" s="12">
        <f t="shared" si="159"/>
        <v>78.978057142857139</v>
      </c>
      <c r="W343" s="13" t="s">
        <v>37</v>
      </c>
      <c r="X343" s="14" t="s">
        <v>30</v>
      </c>
      <c r="Y343" s="20"/>
    </row>
    <row r="344" spans="1:25" ht="15" thickTop="1" x14ac:dyDescent="0.25">
      <c r="A344" s="58"/>
      <c r="B344" s="58"/>
      <c r="C344" s="58"/>
      <c r="D344" s="58"/>
      <c r="E344" s="48"/>
      <c r="F344" s="58"/>
      <c r="G344" s="32"/>
      <c r="H344" s="32"/>
      <c r="I344" s="32"/>
      <c r="J344" s="32"/>
      <c r="K344" s="32"/>
      <c r="L344" s="32"/>
      <c r="M344" s="59">
        <f>SUM(M275:M343)</f>
        <v>476830.02000000031</v>
      </c>
      <c r="N344" s="59">
        <f t="shared" ref="N344:V344" si="160">SUM(N275:N343)</f>
        <v>54494.859428571428</v>
      </c>
      <c r="O344" s="59">
        <f t="shared" si="160"/>
        <v>171658.80719999995</v>
      </c>
      <c r="P344" s="59">
        <f t="shared" si="160"/>
        <v>19618.149394285727</v>
      </c>
      <c r="Q344" s="59">
        <f t="shared" si="160"/>
        <v>7152.4502999999977</v>
      </c>
      <c r="R344" s="59">
        <f t="shared" si="160"/>
        <v>817.42289142857248</v>
      </c>
      <c r="S344" s="59">
        <f t="shared" si="160"/>
        <v>305171.21279999986</v>
      </c>
      <c r="T344" s="59">
        <f t="shared" si="160"/>
        <v>34876.710034285701</v>
      </c>
      <c r="U344" s="59">
        <f t="shared" si="160"/>
        <v>47683.001999999971</v>
      </c>
      <c r="V344" s="59">
        <f t="shared" si="160"/>
        <v>5449.4859428571499</v>
      </c>
      <c r="W344" s="60"/>
      <c r="X344" s="58"/>
      <c r="Y344" s="58"/>
    </row>
    <row r="345" spans="1:25" x14ac:dyDescent="0.25">
      <c r="A345" s="88"/>
      <c r="B345" s="88"/>
      <c r="C345" s="88"/>
      <c r="D345" s="88"/>
      <c r="E345" s="89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90"/>
      <c r="X345" s="88"/>
      <c r="Y345" s="88"/>
    </row>
    <row r="346" spans="1:25" ht="28.5" x14ac:dyDescent="0.25">
      <c r="A346" s="20" t="s">
        <v>814</v>
      </c>
      <c r="B346" s="20" t="s">
        <v>186</v>
      </c>
      <c r="C346" s="20" t="s">
        <v>815</v>
      </c>
      <c r="D346" s="70" t="s">
        <v>816</v>
      </c>
      <c r="E346" s="16" t="s">
        <v>817</v>
      </c>
      <c r="F346" s="9"/>
      <c r="G346" s="20" t="s">
        <v>818</v>
      </c>
      <c r="H346" s="124"/>
      <c r="I346" s="124"/>
      <c r="J346" s="124"/>
      <c r="K346" s="11">
        <v>44196</v>
      </c>
      <c r="L346" s="11" t="s">
        <v>28</v>
      </c>
      <c r="M346" s="125">
        <v>19616.8</v>
      </c>
      <c r="N346" s="126">
        <f t="shared" ref="N346:N355" si="161">M346/8.75</f>
        <v>2241.92</v>
      </c>
      <c r="O346" s="126">
        <f>7*Q346</f>
        <v>2059.7640000000001</v>
      </c>
      <c r="P346" s="126">
        <f t="shared" ref="P346:P356" si="162">O346/8.75</f>
        <v>235.4016</v>
      </c>
      <c r="Q346" s="126">
        <f t="shared" ref="Q346:Q355" si="163">(M346-U346)/60</f>
        <v>294.25200000000001</v>
      </c>
      <c r="R346" s="126">
        <f t="shared" ref="R346:R356" si="164">Q346/8.75</f>
        <v>33.628799999999998</v>
      </c>
      <c r="S346" s="126">
        <f t="shared" ref="S346:S355" si="165">M346-O346</f>
        <v>17557.036</v>
      </c>
      <c r="T346" s="126">
        <f t="shared" ref="T346:T356" si="166">S346/8.75</f>
        <v>2006.5183999999999</v>
      </c>
      <c r="U346" s="126">
        <f t="shared" ref="U346:U355" si="167">M346*10%</f>
        <v>1961.68</v>
      </c>
      <c r="V346" s="126">
        <f t="shared" ref="V346:V356" si="168">U346/8.75</f>
        <v>224.19200000000001</v>
      </c>
      <c r="W346" s="13" t="s">
        <v>37</v>
      </c>
      <c r="X346" s="14" t="s">
        <v>30</v>
      </c>
      <c r="Y346" s="105"/>
    </row>
    <row r="347" spans="1:25" ht="28.5" x14ac:dyDescent="0.25">
      <c r="A347" s="20" t="s">
        <v>819</v>
      </c>
      <c r="B347" s="20" t="s">
        <v>186</v>
      </c>
      <c r="C347" s="20" t="s">
        <v>820</v>
      </c>
      <c r="D347" s="70" t="s">
        <v>821</v>
      </c>
      <c r="E347" s="16" t="s">
        <v>817</v>
      </c>
      <c r="F347" s="9"/>
      <c r="G347" s="20" t="s">
        <v>822</v>
      </c>
      <c r="H347" s="124"/>
      <c r="I347" s="124"/>
      <c r="J347" s="124"/>
      <c r="K347" s="11">
        <v>44196</v>
      </c>
      <c r="L347" s="11" t="s">
        <v>28</v>
      </c>
      <c r="M347" s="125">
        <v>15117.99</v>
      </c>
      <c r="N347" s="126">
        <f t="shared" si="161"/>
        <v>1727.7702857142856</v>
      </c>
      <c r="O347" s="126">
        <f t="shared" ref="O347:O355" si="169">7*Q347</f>
        <v>1587.38895</v>
      </c>
      <c r="P347" s="126">
        <f t="shared" si="162"/>
        <v>181.41588000000002</v>
      </c>
      <c r="Q347" s="126">
        <f t="shared" si="163"/>
        <v>226.76984999999999</v>
      </c>
      <c r="R347" s="126">
        <f t="shared" si="164"/>
        <v>25.916554285714284</v>
      </c>
      <c r="S347" s="126">
        <f t="shared" si="165"/>
        <v>13530.601049999999</v>
      </c>
      <c r="T347" s="126">
        <f t="shared" si="166"/>
        <v>1546.3544057142856</v>
      </c>
      <c r="U347" s="126">
        <f t="shared" si="167"/>
        <v>1511.799</v>
      </c>
      <c r="V347" s="126">
        <f t="shared" si="168"/>
        <v>172.77702857142856</v>
      </c>
      <c r="W347" s="13" t="s">
        <v>37</v>
      </c>
      <c r="X347" s="14" t="s">
        <v>30</v>
      </c>
      <c r="Y347" s="105"/>
    </row>
    <row r="348" spans="1:25" ht="28.5" x14ac:dyDescent="0.25">
      <c r="A348" s="20" t="s">
        <v>819</v>
      </c>
      <c r="B348" s="20" t="s">
        <v>186</v>
      </c>
      <c r="C348" s="20" t="s">
        <v>820</v>
      </c>
      <c r="D348" s="70" t="s">
        <v>823</v>
      </c>
      <c r="E348" s="16" t="s">
        <v>817</v>
      </c>
      <c r="F348" s="9"/>
      <c r="G348" s="20" t="s">
        <v>824</v>
      </c>
      <c r="H348" s="124"/>
      <c r="I348" s="124"/>
      <c r="J348" s="124"/>
      <c r="K348" s="11">
        <v>44196</v>
      </c>
      <c r="L348" s="11" t="s">
        <v>28</v>
      </c>
      <c r="M348" s="125">
        <v>15117.99</v>
      </c>
      <c r="N348" s="126">
        <f t="shared" si="161"/>
        <v>1727.7702857142856</v>
      </c>
      <c r="O348" s="126">
        <f t="shared" si="169"/>
        <v>1587.38895</v>
      </c>
      <c r="P348" s="126">
        <f t="shared" si="162"/>
        <v>181.41588000000002</v>
      </c>
      <c r="Q348" s="126">
        <f t="shared" si="163"/>
        <v>226.76984999999999</v>
      </c>
      <c r="R348" s="126">
        <f t="shared" si="164"/>
        <v>25.916554285714284</v>
      </c>
      <c r="S348" s="126">
        <f t="shared" si="165"/>
        <v>13530.601049999999</v>
      </c>
      <c r="T348" s="126">
        <f t="shared" si="166"/>
        <v>1546.3544057142856</v>
      </c>
      <c r="U348" s="126">
        <f t="shared" si="167"/>
        <v>1511.799</v>
      </c>
      <c r="V348" s="126">
        <f t="shared" si="168"/>
        <v>172.77702857142856</v>
      </c>
      <c r="W348" s="13" t="s">
        <v>37</v>
      </c>
      <c r="X348" s="14" t="s">
        <v>30</v>
      </c>
      <c r="Y348" s="105"/>
    </row>
    <row r="349" spans="1:25" ht="28.5" x14ac:dyDescent="0.25">
      <c r="A349" s="20" t="s">
        <v>819</v>
      </c>
      <c r="B349" s="20" t="s">
        <v>186</v>
      </c>
      <c r="C349" s="20" t="s">
        <v>820</v>
      </c>
      <c r="D349" s="70" t="s">
        <v>825</v>
      </c>
      <c r="E349" s="16" t="s">
        <v>817</v>
      </c>
      <c r="F349" s="9"/>
      <c r="G349" s="20" t="s">
        <v>826</v>
      </c>
      <c r="H349" s="124"/>
      <c r="I349" s="124"/>
      <c r="J349" s="124"/>
      <c r="K349" s="11">
        <v>44196</v>
      </c>
      <c r="L349" s="11" t="s">
        <v>28</v>
      </c>
      <c r="M349" s="125">
        <v>15117.99</v>
      </c>
      <c r="N349" s="126">
        <f t="shared" si="161"/>
        <v>1727.7702857142856</v>
      </c>
      <c r="O349" s="126">
        <f t="shared" si="169"/>
        <v>1587.38895</v>
      </c>
      <c r="P349" s="126">
        <f t="shared" si="162"/>
        <v>181.41588000000002</v>
      </c>
      <c r="Q349" s="126">
        <f t="shared" si="163"/>
        <v>226.76984999999999</v>
      </c>
      <c r="R349" s="126">
        <f t="shared" si="164"/>
        <v>25.916554285714284</v>
      </c>
      <c r="S349" s="126">
        <f t="shared" si="165"/>
        <v>13530.601049999999</v>
      </c>
      <c r="T349" s="126">
        <f t="shared" si="166"/>
        <v>1546.3544057142856</v>
      </c>
      <c r="U349" s="126">
        <f t="shared" si="167"/>
        <v>1511.799</v>
      </c>
      <c r="V349" s="126">
        <f t="shared" si="168"/>
        <v>172.77702857142856</v>
      </c>
      <c r="W349" s="13" t="s">
        <v>37</v>
      </c>
      <c r="X349" s="14" t="s">
        <v>30</v>
      </c>
      <c r="Y349" s="105"/>
    </row>
    <row r="350" spans="1:25" ht="28.5" x14ac:dyDescent="0.25">
      <c r="A350" s="20" t="s">
        <v>819</v>
      </c>
      <c r="B350" s="20" t="s">
        <v>186</v>
      </c>
      <c r="C350" s="20" t="s">
        <v>820</v>
      </c>
      <c r="D350" s="70" t="s">
        <v>827</v>
      </c>
      <c r="E350" s="16" t="s">
        <v>817</v>
      </c>
      <c r="F350" s="9"/>
      <c r="G350" s="20" t="s">
        <v>828</v>
      </c>
      <c r="H350" s="124"/>
      <c r="I350" s="124"/>
      <c r="J350" s="124"/>
      <c r="K350" s="11">
        <v>44196</v>
      </c>
      <c r="L350" s="11" t="s">
        <v>28</v>
      </c>
      <c r="M350" s="125">
        <v>15117.99</v>
      </c>
      <c r="N350" s="126">
        <f t="shared" si="161"/>
        <v>1727.7702857142856</v>
      </c>
      <c r="O350" s="126">
        <f t="shared" si="169"/>
        <v>1587.38895</v>
      </c>
      <c r="P350" s="126">
        <f t="shared" si="162"/>
        <v>181.41588000000002</v>
      </c>
      <c r="Q350" s="126">
        <f t="shared" si="163"/>
        <v>226.76984999999999</v>
      </c>
      <c r="R350" s="126">
        <f t="shared" si="164"/>
        <v>25.916554285714284</v>
      </c>
      <c r="S350" s="126">
        <f t="shared" si="165"/>
        <v>13530.601049999999</v>
      </c>
      <c r="T350" s="126">
        <f t="shared" si="166"/>
        <v>1546.3544057142856</v>
      </c>
      <c r="U350" s="126">
        <f t="shared" si="167"/>
        <v>1511.799</v>
      </c>
      <c r="V350" s="126">
        <f t="shared" si="168"/>
        <v>172.77702857142856</v>
      </c>
      <c r="W350" s="13" t="s">
        <v>37</v>
      </c>
      <c r="X350" s="14" t="s">
        <v>30</v>
      </c>
      <c r="Y350" s="105"/>
    </row>
    <row r="351" spans="1:25" ht="28.5" x14ac:dyDescent="0.25">
      <c r="A351" s="20" t="s">
        <v>819</v>
      </c>
      <c r="B351" s="20" t="s">
        <v>186</v>
      </c>
      <c r="C351" s="20" t="s">
        <v>820</v>
      </c>
      <c r="D351" s="70" t="s">
        <v>829</v>
      </c>
      <c r="E351" s="16" t="s">
        <v>817</v>
      </c>
      <c r="F351" s="9"/>
      <c r="G351" s="20" t="s">
        <v>830</v>
      </c>
      <c r="H351" s="124"/>
      <c r="I351" s="124"/>
      <c r="J351" s="124"/>
      <c r="K351" s="11">
        <v>44196</v>
      </c>
      <c r="L351" s="11" t="s">
        <v>28</v>
      </c>
      <c r="M351" s="127">
        <v>15117.99</v>
      </c>
      <c r="N351" s="128">
        <f t="shared" si="161"/>
        <v>1727.7702857142856</v>
      </c>
      <c r="O351" s="126">
        <f t="shared" si="169"/>
        <v>1587.38895</v>
      </c>
      <c r="P351" s="128">
        <f t="shared" si="162"/>
        <v>181.41588000000002</v>
      </c>
      <c r="Q351" s="128">
        <f t="shared" si="163"/>
        <v>226.76984999999999</v>
      </c>
      <c r="R351" s="128">
        <f t="shared" si="164"/>
        <v>25.916554285714284</v>
      </c>
      <c r="S351" s="128">
        <f t="shared" si="165"/>
        <v>13530.601049999999</v>
      </c>
      <c r="T351" s="128">
        <f t="shared" si="166"/>
        <v>1546.3544057142856</v>
      </c>
      <c r="U351" s="128">
        <f t="shared" si="167"/>
        <v>1511.799</v>
      </c>
      <c r="V351" s="128">
        <f t="shared" si="168"/>
        <v>172.77702857142856</v>
      </c>
      <c r="W351" s="13" t="s">
        <v>37</v>
      </c>
      <c r="X351" s="14" t="s">
        <v>30</v>
      </c>
      <c r="Y351" s="105"/>
    </row>
    <row r="352" spans="1:25" ht="28.5" x14ac:dyDescent="0.25">
      <c r="A352" s="20" t="s">
        <v>819</v>
      </c>
      <c r="B352" s="20" t="s">
        <v>186</v>
      </c>
      <c r="C352" s="20" t="s">
        <v>820</v>
      </c>
      <c r="D352" s="70" t="s">
        <v>831</v>
      </c>
      <c r="E352" s="16" t="s">
        <v>817</v>
      </c>
      <c r="F352" s="9"/>
      <c r="G352" s="20" t="s">
        <v>832</v>
      </c>
      <c r="H352" s="124"/>
      <c r="I352" s="124"/>
      <c r="J352" s="124"/>
      <c r="K352" s="11">
        <v>44196</v>
      </c>
      <c r="L352" s="11" t="s">
        <v>28</v>
      </c>
      <c r="M352" s="129">
        <v>15117.99</v>
      </c>
      <c r="N352" s="129">
        <f t="shared" si="161"/>
        <v>1727.7702857142856</v>
      </c>
      <c r="O352" s="126">
        <f t="shared" si="169"/>
        <v>1587.38895</v>
      </c>
      <c r="P352" s="129">
        <f t="shared" si="162"/>
        <v>181.41588000000002</v>
      </c>
      <c r="Q352" s="129">
        <f t="shared" si="163"/>
        <v>226.76984999999999</v>
      </c>
      <c r="R352" s="129">
        <f t="shared" si="164"/>
        <v>25.916554285714284</v>
      </c>
      <c r="S352" s="129">
        <f t="shared" si="165"/>
        <v>13530.601049999999</v>
      </c>
      <c r="T352" s="129">
        <f t="shared" si="166"/>
        <v>1546.3544057142856</v>
      </c>
      <c r="U352" s="129">
        <f t="shared" si="167"/>
        <v>1511.799</v>
      </c>
      <c r="V352" s="129">
        <f t="shared" si="168"/>
        <v>172.77702857142856</v>
      </c>
      <c r="W352" s="13" t="s">
        <v>37</v>
      </c>
      <c r="X352" s="14" t="s">
        <v>30</v>
      </c>
      <c r="Y352" s="105"/>
    </row>
    <row r="353" spans="1:25" ht="28.5" x14ac:dyDescent="0.25">
      <c r="A353" s="20" t="s">
        <v>819</v>
      </c>
      <c r="B353" s="20" t="s">
        <v>186</v>
      </c>
      <c r="C353" s="20" t="s">
        <v>820</v>
      </c>
      <c r="D353" s="70" t="s">
        <v>833</v>
      </c>
      <c r="E353" s="16" t="s">
        <v>817</v>
      </c>
      <c r="F353" s="9"/>
      <c r="G353" s="20" t="s">
        <v>834</v>
      </c>
      <c r="H353" s="124"/>
      <c r="I353" s="124"/>
      <c r="J353" s="124"/>
      <c r="K353" s="11">
        <v>44196</v>
      </c>
      <c r="L353" s="11" t="s">
        <v>28</v>
      </c>
      <c r="M353" s="129">
        <v>15117.99</v>
      </c>
      <c r="N353" s="129">
        <f t="shared" si="161"/>
        <v>1727.7702857142856</v>
      </c>
      <c r="O353" s="126">
        <f t="shared" si="169"/>
        <v>1587.38895</v>
      </c>
      <c r="P353" s="129">
        <f t="shared" si="162"/>
        <v>181.41588000000002</v>
      </c>
      <c r="Q353" s="129">
        <f t="shared" si="163"/>
        <v>226.76984999999999</v>
      </c>
      <c r="R353" s="129">
        <f t="shared" si="164"/>
        <v>25.916554285714284</v>
      </c>
      <c r="S353" s="129">
        <f t="shared" si="165"/>
        <v>13530.601049999999</v>
      </c>
      <c r="T353" s="129">
        <f t="shared" si="166"/>
        <v>1546.3544057142856</v>
      </c>
      <c r="U353" s="129">
        <f t="shared" si="167"/>
        <v>1511.799</v>
      </c>
      <c r="V353" s="129">
        <f t="shared" si="168"/>
        <v>172.77702857142856</v>
      </c>
      <c r="W353" s="13" t="s">
        <v>37</v>
      </c>
      <c r="X353" s="14" t="s">
        <v>30</v>
      </c>
      <c r="Y353" s="105"/>
    </row>
    <row r="354" spans="1:25" ht="43.5" customHeight="1" x14ac:dyDescent="0.25">
      <c r="A354" s="20" t="s">
        <v>835</v>
      </c>
      <c r="B354" s="20"/>
      <c r="C354" s="20"/>
      <c r="D354" s="70"/>
      <c r="E354" s="16" t="s">
        <v>817</v>
      </c>
      <c r="F354" s="9"/>
      <c r="G354" s="20" t="s">
        <v>836</v>
      </c>
      <c r="H354" s="124"/>
      <c r="I354" s="124"/>
      <c r="J354" s="124"/>
      <c r="K354" s="11">
        <v>44196</v>
      </c>
      <c r="L354" s="11" t="s">
        <v>28</v>
      </c>
      <c r="M354" s="129">
        <v>204374.63</v>
      </c>
      <c r="N354" s="129">
        <f t="shared" si="161"/>
        <v>23357.100571428571</v>
      </c>
      <c r="O354" s="126">
        <f t="shared" si="169"/>
        <v>21459.336150000003</v>
      </c>
      <c r="P354" s="129">
        <f t="shared" si="162"/>
        <v>2452.4955600000003</v>
      </c>
      <c r="Q354" s="129">
        <f t="shared" si="163"/>
        <v>3065.6194500000001</v>
      </c>
      <c r="R354" s="129">
        <f t="shared" si="164"/>
        <v>350.35650857142861</v>
      </c>
      <c r="S354" s="129">
        <f t="shared" si="165"/>
        <v>182915.29385000002</v>
      </c>
      <c r="T354" s="129">
        <f t="shared" si="166"/>
        <v>20904.605011428572</v>
      </c>
      <c r="U354" s="129">
        <f t="shared" si="167"/>
        <v>20437.463000000003</v>
      </c>
      <c r="V354" s="129">
        <f t="shared" si="168"/>
        <v>2335.7100571428577</v>
      </c>
      <c r="W354" s="13" t="s">
        <v>37</v>
      </c>
      <c r="X354" s="14" t="s">
        <v>30</v>
      </c>
      <c r="Y354" s="105"/>
    </row>
    <row r="355" spans="1:25" ht="29.25" thickBot="1" x14ac:dyDescent="0.3">
      <c r="A355" s="20" t="s">
        <v>837</v>
      </c>
      <c r="B355" s="20"/>
      <c r="C355" s="20"/>
      <c r="D355" s="70"/>
      <c r="E355" s="16" t="s">
        <v>838</v>
      </c>
      <c r="F355" s="9"/>
      <c r="G355" s="20" t="s">
        <v>839</v>
      </c>
      <c r="H355" s="124"/>
      <c r="I355" s="124"/>
      <c r="J355" s="124"/>
      <c r="K355" s="11">
        <v>44196</v>
      </c>
      <c r="L355" s="11" t="s">
        <v>28</v>
      </c>
      <c r="M355" s="130">
        <v>235915.75</v>
      </c>
      <c r="N355" s="131">
        <f t="shared" si="161"/>
        <v>26961.8</v>
      </c>
      <c r="O355" s="126">
        <f t="shared" si="169"/>
        <v>24771.153749999998</v>
      </c>
      <c r="P355" s="131">
        <f t="shared" si="162"/>
        <v>2830.9889999999996</v>
      </c>
      <c r="Q355" s="131">
        <f t="shared" si="163"/>
        <v>3538.7362499999999</v>
      </c>
      <c r="R355" s="131">
        <f t="shared" si="164"/>
        <v>404.42699999999996</v>
      </c>
      <c r="S355" s="131">
        <f t="shared" si="165"/>
        <v>211144.59625</v>
      </c>
      <c r="T355" s="131">
        <f t="shared" si="166"/>
        <v>24130.811000000002</v>
      </c>
      <c r="U355" s="131">
        <f t="shared" si="167"/>
        <v>23591.575000000001</v>
      </c>
      <c r="V355" s="131">
        <f t="shared" si="168"/>
        <v>2696.1800000000003</v>
      </c>
      <c r="W355" s="13" t="s">
        <v>37</v>
      </c>
      <c r="X355" s="14" t="s">
        <v>30</v>
      </c>
      <c r="Y355" s="105"/>
    </row>
    <row r="356" spans="1:25" ht="15" thickTop="1" x14ac:dyDescent="0.25">
      <c r="A356" s="58"/>
      <c r="B356" s="58"/>
      <c r="C356" s="58"/>
      <c r="D356" s="58"/>
      <c r="E356" s="48"/>
      <c r="F356" s="58"/>
      <c r="G356" s="32"/>
      <c r="H356" s="32"/>
      <c r="I356" s="32"/>
      <c r="J356" s="32"/>
      <c r="K356" s="32"/>
      <c r="L356" s="32"/>
      <c r="M356" s="106">
        <f>SUM(M346:M355)</f>
        <v>565733.11</v>
      </c>
      <c r="N356" s="106">
        <f>SUM(N346:N355)</f>
        <v>64655.212571428565</v>
      </c>
      <c r="O356" s="106">
        <f>SUM(O346:O355)</f>
        <v>59401.976550000007</v>
      </c>
      <c r="P356" s="107">
        <f t="shared" si="162"/>
        <v>6788.7973200000006</v>
      </c>
      <c r="Q356" s="106">
        <f>SUM(Q346:Q355)</f>
        <v>8485.996650000001</v>
      </c>
      <c r="R356" s="107">
        <f t="shared" si="164"/>
        <v>969.82818857142865</v>
      </c>
      <c r="S356" s="106">
        <f>SUM(S346:S355)</f>
        <v>506331.13345000002</v>
      </c>
      <c r="T356" s="107">
        <f t="shared" si="166"/>
        <v>57866.415251428574</v>
      </c>
      <c r="U356" s="106">
        <f>SUM(U346:U355)</f>
        <v>56573.311000000002</v>
      </c>
      <c r="V356" s="107">
        <f t="shared" si="168"/>
        <v>6465.5212571428574</v>
      </c>
      <c r="W356" s="90"/>
      <c r="X356" s="88"/>
      <c r="Y356" s="88"/>
    </row>
    <row r="357" spans="1:25" x14ac:dyDescent="0.25">
      <c r="A357" s="88"/>
      <c r="B357" s="88"/>
      <c r="C357" s="88"/>
      <c r="D357" s="88"/>
      <c r="E357" s="89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90"/>
      <c r="X357" s="88"/>
      <c r="Y357" s="88"/>
    </row>
    <row r="358" spans="1:25" x14ac:dyDescent="0.25">
      <c r="A358" s="88"/>
      <c r="B358" s="88"/>
      <c r="C358" s="88"/>
      <c r="D358" s="88"/>
      <c r="E358" s="89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90"/>
      <c r="X358" s="88"/>
      <c r="Y358" s="88"/>
    </row>
    <row r="359" spans="1:25" x14ac:dyDescent="0.25">
      <c r="A359" s="88"/>
      <c r="B359" s="88"/>
      <c r="C359" s="88"/>
      <c r="D359" s="88"/>
      <c r="E359" s="89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90"/>
      <c r="X359" s="88"/>
      <c r="Y359" s="88"/>
    </row>
    <row r="360" spans="1:25" x14ac:dyDescent="0.25">
      <c r="A360" s="88"/>
      <c r="B360" s="88"/>
      <c r="C360" s="88"/>
      <c r="D360" s="88"/>
      <c r="E360" s="89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90"/>
      <c r="X360" s="88"/>
      <c r="Y360" s="88"/>
    </row>
    <row r="361" spans="1:25" x14ac:dyDescent="0.25">
      <c r="A361" s="88"/>
      <c r="B361" s="88"/>
      <c r="C361" s="88"/>
      <c r="D361" s="88"/>
      <c r="E361" s="89"/>
      <c r="F361" s="88"/>
      <c r="G361" s="88"/>
      <c r="H361" s="88"/>
      <c r="I361" s="88"/>
      <c r="J361" s="88"/>
      <c r="K361" s="88"/>
      <c r="L361" s="88"/>
      <c r="M361" s="88"/>
      <c r="N361" s="91"/>
      <c r="O361" s="88"/>
      <c r="P361" s="88"/>
      <c r="Q361" s="88"/>
      <c r="R361" s="88"/>
      <c r="S361" s="88"/>
      <c r="T361" s="88"/>
      <c r="U361" s="88"/>
      <c r="V361" s="88"/>
      <c r="W361" s="90"/>
      <c r="X361" s="88"/>
      <c r="Y361" s="88"/>
    </row>
    <row r="362" spans="1:25" x14ac:dyDescent="0.25">
      <c r="A362" s="88"/>
      <c r="B362" s="88"/>
      <c r="C362" s="88"/>
      <c r="D362" s="88"/>
      <c r="E362" s="89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90"/>
      <c r="X362" s="88"/>
      <c r="Y362" s="88"/>
    </row>
    <row r="363" spans="1:25" x14ac:dyDescent="0.25">
      <c r="A363" s="88"/>
      <c r="B363" s="88"/>
      <c r="C363" s="88"/>
      <c r="D363" s="88"/>
      <c r="E363" s="89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90"/>
      <c r="X363" s="88"/>
      <c r="Y363" s="88"/>
    </row>
    <row r="364" spans="1:25" ht="69.75" customHeight="1" x14ac:dyDescent="0.25">
      <c r="A364" s="63" t="s">
        <v>2</v>
      </c>
      <c r="B364" s="63" t="s">
        <v>699</v>
      </c>
      <c r="C364" s="63" t="s">
        <v>700</v>
      </c>
      <c r="D364" s="63" t="s">
        <v>701</v>
      </c>
      <c r="E364" s="63" t="s">
        <v>702</v>
      </c>
      <c r="F364" s="63" t="s">
        <v>703</v>
      </c>
      <c r="G364" s="63" t="s">
        <v>704</v>
      </c>
      <c r="H364" s="63" t="s">
        <v>8</v>
      </c>
      <c r="I364" s="63" t="s">
        <v>9</v>
      </c>
      <c r="J364" s="63" t="s">
        <v>10</v>
      </c>
      <c r="K364" s="63" t="s">
        <v>11</v>
      </c>
      <c r="L364" s="63" t="s">
        <v>12</v>
      </c>
      <c r="M364" s="63" t="s">
        <v>13</v>
      </c>
      <c r="N364" s="64" t="s">
        <v>13</v>
      </c>
      <c r="O364" s="64" t="s">
        <v>840</v>
      </c>
      <c r="P364" s="64" t="s">
        <v>840</v>
      </c>
      <c r="Q364" s="65" t="s">
        <v>705</v>
      </c>
      <c r="R364" s="64" t="s">
        <v>705</v>
      </c>
      <c r="S364" s="64" t="s">
        <v>706</v>
      </c>
      <c r="T364" s="64" t="s">
        <v>707</v>
      </c>
      <c r="U364" s="64" t="s">
        <v>708</v>
      </c>
      <c r="V364" s="64" t="s">
        <v>708</v>
      </c>
      <c r="W364" s="64" t="s">
        <v>19</v>
      </c>
      <c r="X364" s="64" t="s">
        <v>20</v>
      </c>
    </row>
    <row r="365" spans="1:25" s="15" customFormat="1" ht="29.25" thickBot="1" x14ac:dyDescent="0.3">
      <c r="A365" s="66" t="s">
        <v>709</v>
      </c>
      <c r="B365" s="9" t="s">
        <v>710</v>
      </c>
      <c r="C365" s="9" t="s">
        <v>711</v>
      </c>
      <c r="D365" s="16" t="s">
        <v>712</v>
      </c>
      <c r="E365" s="9" t="s">
        <v>713</v>
      </c>
      <c r="F365" s="9" t="s">
        <v>714</v>
      </c>
      <c r="G365" s="9" t="s">
        <v>715</v>
      </c>
      <c r="H365" s="10">
        <v>39</v>
      </c>
      <c r="I365" s="10">
        <v>1</v>
      </c>
      <c r="J365" s="10">
        <v>5</v>
      </c>
      <c r="K365" s="11">
        <v>35335</v>
      </c>
      <c r="L365" s="11" t="s">
        <v>716</v>
      </c>
      <c r="M365" s="12">
        <v>179145</v>
      </c>
      <c r="N365" s="12">
        <f>M365/8.75</f>
        <v>20473.714285714286</v>
      </c>
      <c r="O365" s="12">
        <f>120*Q365</f>
        <v>161230.5</v>
      </c>
      <c r="P365" s="12">
        <f>O365/8.75</f>
        <v>18426.342857142856</v>
      </c>
      <c r="Q365" s="12">
        <f>(M365-U365)/120</f>
        <v>1343.5875000000001</v>
      </c>
      <c r="R365" s="12">
        <f>Q365/8.75</f>
        <v>153.55285714285716</v>
      </c>
      <c r="S365" s="12">
        <f>M365-O365</f>
        <v>17914.5</v>
      </c>
      <c r="T365" s="12">
        <f>S365/8.75</f>
        <v>2047.3714285714286</v>
      </c>
      <c r="U365" s="12">
        <f>M365*0.1</f>
        <v>17914.5</v>
      </c>
      <c r="V365" s="12">
        <f>U365/8.75</f>
        <v>2047.3714285714286</v>
      </c>
      <c r="W365" s="13" t="s">
        <v>717</v>
      </c>
      <c r="X365" s="14" t="s">
        <v>30</v>
      </c>
      <c r="Y365" s="20"/>
    </row>
    <row r="366" spans="1:25" ht="15" thickTop="1" x14ac:dyDescent="0.25">
      <c r="A366" s="58"/>
      <c r="B366" s="58"/>
      <c r="C366" s="58"/>
      <c r="D366" s="32"/>
      <c r="E366" s="48"/>
      <c r="F366" s="32"/>
      <c r="G366" s="32"/>
      <c r="H366" s="32"/>
      <c r="I366" s="32"/>
      <c r="J366" s="32"/>
      <c r="K366" s="32"/>
      <c r="L366" s="32"/>
      <c r="M366" s="59">
        <f>M365</f>
        <v>179145</v>
      </c>
      <c r="N366" s="59">
        <f t="shared" ref="N366:V366" si="170">N365</f>
        <v>20473.714285714286</v>
      </c>
      <c r="O366" s="59">
        <f t="shared" si="170"/>
        <v>161230.5</v>
      </c>
      <c r="P366" s="59">
        <f t="shared" si="170"/>
        <v>18426.342857142856</v>
      </c>
      <c r="Q366" s="59">
        <f t="shared" si="170"/>
        <v>1343.5875000000001</v>
      </c>
      <c r="R366" s="59">
        <f t="shared" si="170"/>
        <v>153.55285714285716</v>
      </c>
      <c r="S366" s="59">
        <f t="shared" si="170"/>
        <v>17914.5</v>
      </c>
      <c r="T366" s="59">
        <f t="shared" si="170"/>
        <v>2047.3714285714286</v>
      </c>
      <c r="U366" s="59">
        <f t="shared" si="170"/>
        <v>17914.5</v>
      </c>
      <c r="V366" s="59">
        <f t="shared" si="170"/>
        <v>2047.3714285714286</v>
      </c>
      <c r="W366" s="60"/>
      <c r="X366" s="58"/>
      <c r="Y366" s="58"/>
    </row>
    <row r="367" spans="1:25" x14ac:dyDescent="0.25">
      <c r="A367" s="58"/>
      <c r="B367" s="58"/>
      <c r="C367" s="58"/>
      <c r="D367" s="58"/>
      <c r="E367" s="69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60"/>
      <c r="X367" s="58"/>
      <c r="Y367" s="58"/>
    </row>
    <row r="368" spans="1:25" s="15" customFormat="1" ht="28.5" x14ac:dyDescent="0.25">
      <c r="A368" s="66" t="s">
        <v>718</v>
      </c>
      <c r="B368" s="9" t="s">
        <v>719</v>
      </c>
      <c r="C368" s="9" t="s">
        <v>720</v>
      </c>
      <c r="D368" s="16" t="s">
        <v>721</v>
      </c>
      <c r="E368" s="9" t="s">
        <v>722</v>
      </c>
      <c r="F368" s="92" t="s">
        <v>723</v>
      </c>
      <c r="G368" s="9" t="s">
        <v>724</v>
      </c>
      <c r="H368" s="10">
        <v>39</v>
      </c>
      <c r="I368" s="10">
        <v>10</v>
      </c>
      <c r="J368" s="10">
        <v>5</v>
      </c>
      <c r="K368" s="11">
        <v>38866</v>
      </c>
      <c r="L368" s="11" t="s">
        <v>716</v>
      </c>
      <c r="M368" s="23">
        <v>152162.5</v>
      </c>
      <c r="N368" s="23">
        <f t="shared" ref="N368:N370" si="171">M368/8.75</f>
        <v>17390</v>
      </c>
      <c r="O368" s="23">
        <f>120*Q368</f>
        <v>136946.25</v>
      </c>
      <c r="P368" s="23">
        <f t="shared" ref="P368:P370" si="172">O368/8.75</f>
        <v>15651</v>
      </c>
      <c r="Q368" s="23">
        <f t="shared" ref="Q368:Q370" si="173">(M368-U368)/120</f>
        <v>1141.21875</v>
      </c>
      <c r="R368" s="23">
        <f t="shared" ref="R368:R370" si="174">Q368/8.75</f>
        <v>130.42500000000001</v>
      </c>
      <c r="S368" s="23">
        <f t="shared" ref="S368:S370" si="175">M368-O368</f>
        <v>15216.25</v>
      </c>
      <c r="T368" s="23">
        <f t="shared" ref="T368:T370" si="176">S368/8.75</f>
        <v>1739</v>
      </c>
      <c r="U368" s="23">
        <f t="shared" ref="U368:U370" si="177">M368*0.1</f>
        <v>15216.25</v>
      </c>
      <c r="V368" s="23">
        <f t="shared" ref="V368:V370" si="178">U368/8.75</f>
        <v>1739</v>
      </c>
      <c r="W368" s="13" t="s">
        <v>717</v>
      </c>
      <c r="X368" s="14" t="s">
        <v>30</v>
      </c>
      <c r="Y368" s="20"/>
    </row>
    <row r="369" spans="1:25" s="15" customFormat="1" ht="28.5" x14ac:dyDescent="0.25">
      <c r="A369" s="66" t="s">
        <v>718</v>
      </c>
      <c r="B369" s="9" t="s">
        <v>719</v>
      </c>
      <c r="C369" s="9" t="s">
        <v>725</v>
      </c>
      <c r="D369" s="16" t="s">
        <v>726</v>
      </c>
      <c r="E369" s="9" t="s">
        <v>727</v>
      </c>
      <c r="F369" s="92" t="s">
        <v>728</v>
      </c>
      <c r="G369" s="9" t="s">
        <v>729</v>
      </c>
      <c r="H369" s="10">
        <v>39</v>
      </c>
      <c r="I369" s="10">
        <v>11</v>
      </c>
      <c r="J369" s="10">
        <v>5</v>
      </c>
      <c r="K369" s="11">
        <v>38868</v>
      </c>
      <c r="L369" s="11" t="s">
        <v>716</v>
      </c>
      <c r="M369" s="23">
        <v>135537.5</v>
      </c>
      <c r="N369" s="23">
        <f t="shared" si="171"/>
        <v>15490</v>
      </c>
      <c r="O369" s="23">
        <f>120*Q369</f>
        <v>121983.75</v>
      </c>
      <c r="P369" s="23">
        <f t="shared" si="172"/>
        <v>13941</v>
      </c>
      <c r="Q369" s="23">
        <f t="shared" si="173"/>
        <v>1016.53125</v>
      </c>
      <c r="R369" s="23">
        <f t="shared" si="174"/>
        <v>116.175</v>
      </c>
      <c r="S369" s="23">
        <f t="shared" si="175"/>
        <v>13553.75</v>
      </c>
      <c r="T369" s="23">
        <f t="shared" si="176"/>
        <v>1549</v>
      </c>
      <c r="U369" s="23">
        <f t="shared" si="177"/>
        <v>13553.75</v>
      </c>
      <c r="V369" s="23">
        <f t="shared" si="178"/>
        <v>1549</v>
      </c>
      <c r="W369" s="13" t="s">
        <v>717</v>
      </c>
      <c r="X369" s="14" t="s">
        <v>30</v>
      </c>
      <c r="Y369" s="20"/>
    </row>
    <row r="370" spans="1:25" s="15" customFormat="1" ht="29.25" thickBot="1" x14ac:dyDescent="0.3">
      <c r="A370" s="66" t="s">
        <v>718</v>
      </c>
      <c r="B370" s="9" t="s">
        <v>719</v>
      </c>
      <c r="C370" s="9" t="s">
        <v>730</v>
      </c>
      <c r="D370" s="16" t="s">
        <v>731</v>
      </c>
      <c r="E370" s="9" t="s">
        <v>732</v>
      </c>
      <c r="F370" s="92" t="s">
        <v>733</v>
      </c>
      <c r="G370" s="9" t="s">
        <v>734</v>
      </c>
      <c r="H370" s="10">
        <v>39</v>
      </c>
      <c r="I370" s="10">
        <v>12</v>
      </c>
      <c r="J370" s="10">
        <v>5</v>
      </c>
      <c r="K370" s="11">
        <v>38868</v>
      </c>
      <c r="L370" s="11" t="s">
        <v>716</v>
      </c>
      <c r="M370" s="12">
        <v>135537.5</v>
      </c>
      <c r="N370" s="12">
        <f t="shared" si="171"/>
        <v>15490</v>
      </c>
      <c r="O370" s="12">
        <f>120*Q370</f>
        <v>121983.75</v>
      </c>
      <c r="P370" s="12">
        <f t="shared" si="172"/>
        <v>13941</v>
      </c>
      <c r="Q370" s="12">
        <f t="shared" si="173"/>
        <v>1016.53125</v>
      </c>
      <c r="R370" s="12">
        <f t="shared" si="174"/>
        <v>116.175</v>
      </c>
      <c r="S370" s="12">
        <f t="shared" si="175"/>
        <v>13553.75</v>
      </c>
      <c r="T370" s="12">
        <f t="shared" si="176"/>
        <v>1549</v>
      </c>
      <c r="U370" s="12">
        <f t="shared" si="177"/>
        <v>13553.75</v>
      </c>
      <c r="V370" s="12">
        <f t="shared" si="178"/>
        <v>1549</v>
      </c>
      <c r="W370" s="13" t="s">
        <v>717</v>
      </c>
      <c r="X370" s="14" t="s">
        <v>30</v>
      </c>
      <c r="Y370" s="20"/>
    </row>
    <row r="371" spans="1:25" ht="15" thickTop="1" x14ac:dyDescent="0.25">
      <c r="A371" s="58"/>
      <c r="B371" s="58"/>
      <c r="C371" s="58"/>
      <c r="D371" s="32"/>
      <c r="E371" s="48"/>
      <c r="F371" s="32"/>
      <c r="G371" s="32"/>
      <c r="H371" s="32"/>
      <c r="I371" s="32"/>
      <c r="J371" s="32"/>
      <c r="K371" s="32"/>
      <c r="L371" s="32"/>
      <c r="M371" s="59">
        <f>SUM(M368:M370)</f>
        <v>423237.5</v>
      </c>
      <c r="N371" s="59">
        <f t="shared" ref="N371:V371" si="179">SUM(N368:N370)</f>
        <v>48370</v>
      </c>
      <c r="O371" s="59">
        <f t="shared" si="179"/>
        <v>380913.75</v>
      </c>
      <c r="P371" s="59">
        <f t="shared" si="179"/>
        <v>43533</v>
      </c>
      <c r="Q371" s="59">
        <f t="shared" si="179"/>
        <v>3174.28125</v>
      </c>
      <c r="R371" s="59">
        <f t="shared" si="179"/>
        <v>362.77500000000003</v>
      </c>
      <c r="S371" s="59">
        <f t="shared" si="179"/>
        <v>42323.75</v>
      </c>
      <c r="T371" s="59">
        <f t="shared" si="179"/>
        <v>4837</v>
      </c>
      <c r="U371" s="59">
        <f t="shared" si="179"/>
        <v>42323.75</v>
      </c>
      <c r="V371" s="59">
        <f t="shared" si="179"/>
        <v>4837</v>
      </c>
      <c r="W371" s="60"/>
      <c r="X371" s="58"/>
      <c r="Y371" s="58"/>
    </row>
    <row r="372" spans="1:25" x14ac:dyDescent="0.25">
      <c r="A372" s="58"/>
      <c r="B372" s="58"/>
      <c r="C372" s="58"/>
      <c r="D372" s="58"/>
      <c r="E372" s="69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60"/>
      <c r="X372" s="58"/>
      <c r="Y372" s="58"/>
    </row>
    <row r="373" spans="1:25" s="15" customFormat="1" ht="29.25" thickBot="1" x14ac:dyDescent="0.3">
      <c r="A373" s="24" t="s">
        <v>735</v>
      </c>
      <c r="B373" s="9" t="s">
        <v>736</v>
      </c>
      <c r="C373" s="9" t="s">
        <v>737</v>
      </c>
      <c r="D373" s="16" t="s">
        <v>738</v>
      </c>
      <c r="E373" s="22" t="s">
        <v>739</v>
      </c>
      <c r="F373" s="92" t="s">
        <v>740</v>
      </c>
      <c r="G373" s="9" t="s">
        <v>741</v>
      </c>
      <c r="H373" s="10">
        <v>39</v>
      </c>
      <c r="I373" s="10">
        <v>13</v>
      </c>
      <c r="J373" s="10">
        <v>5</v>
      </c>
      <c r="K373" s="11">
        <v>40752</v>
      </c>
      <c r="L373" s="11" t="s">
        <v>716</v>
      </c>
      <c r="M373" s="12">
        <v>445920.12</v>
      </c>
      <c r="N373" s="12">
        <f t="shared" ref="N373" si="180">M373/8.75</f>
        <v>50962.29942857143</v>
      </c>
      <c r="O373" s="12">
        <f>120*Q373</f>
        <v>401328.10800000001</v>
      </c>
      <c r="P373" s="12">
        <f t="shared" ref="P373" si="181">O373/8.75</f>
        <v>45866.069485714288</v>
      </c>
      <c r="Q373" s="12">
        <f t="shared" ref="Q373" si="182">(M373-U373)/120</f>
        <v>3344.4009000000001</v>
      </c>
      <c r="R373" s="12">
        <f t="shared" ref="R373" si="183">Q373/8.75</f>
        <v>382.21724571428575</v>
      </c>
      <c r="S373" s="12">
        <f t="shared" ref="S373" si="184">M373-O373</f>
        <v>44592.011999999988</v>
      </c>
      <c r="T373" s="12">
        <f t="shared" ref="T373" si="185">S373/8.75</f>
        <v>5096.2299428571414</v>
      </c>
      <c r="U373" s="12">
        <f t="shared" ref="U373" si="186">M373*0.1</f>
        <v>44592.012000000002</v>
      </c>
      <c r="V373" s="12">
        <f t="shared" ref="V373" si="187">U373/8.75</f>
        <v>5096.2299428571432</v>
      </c>
      <c r="W373" s="13" t="s">
        <v>717</v>
      </c>
      <c r="X373" s="14" t="s">
        <v>30</v>
      </c>
      <c r="Y373" s="20"/>
    </row>
    <row r="374" spans="1:25" ht="15" thickTop="1" x14ac:dyDescent="0.25">
      <c r="A374" s="58"/>
      <c r="B374" s="58"/>
      <c r="C374" s="58"/>
      <c r="D374" s="32"/>
      <c r="E374" s="48"/>
      <c r="F374" s="32"/>
      <c r="G374" s="32"/>
      <c r="H374" s="32"/>
      <c r="I374" s="32"/>
      <c r="J374" s="32"/>
      <c r="K374" s="32"/>
      <c r="L374" s="32"/>
      <c r="M374" s="59">
        <f>M373</f>
        <v>445920.12</v>
      </c>
      <c r="N374" s="59">
        <f t="shared" ref="N374:V374" si="188">N373</f>
        <v>50962.29942857143</v>
      </c>
      <c r="O374" s="59">
        <f t="shared" si="188"/>
        <v>401328.10800000001</v>
      </c>
      <c r="P374" s="59">
        <f t="shared" si="188"/>
        <v>45866.069485714288</v>
      </c>
      <c r="Q374" s="59">
        <f t="shared" si="188"/>
        <v>3344.4009000000001</v>
      </c>
      <c r="R374" s="59">
        <f t="shared" si="188"/>
        <v>382.21724571428575</v>
      </c>
      <c r="S374" s="59">
        <f t="shared" si="188"/>
        <v>44592.011999999988</v>
      </c>
      <c r="T374" s="59">
        <f t="shared" si="188"/>
        <v>5096.2299428571414</v>
      </c>
      <c r="U374" s="59">
        <f t="shared" si="188"/>
        <v>44592.012000000002</v>
      </c>
      <c r="V374" s="59">
        <f t="shared" si="188"/>
        <v>5096.2299428571432</v>
      </c>
      <c r="W374" s="60"/>
      <c r="X374" s="58"/>
      <c r="Y374" s="58"/>
    </row>
    <row r="375" spans="1:25" x14ac:dyDescent="0.25">
      <c r="A375" s="58"/>
      <c r="B375" s="58"/>
      <c r="C375" s="58"/>
      <c r="D375" s="58"/>
      <c r="E375" s="69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60"/>
      <c r="X375" s="58"/>
      <c r="Y375" s="58"/>
    </row>
    <row r="376" spans="1:25" s="15" customFormat="1" ht="29.25" thickBot="1" x14ac:dyDescent="0.3">
      <c r="A376" s="66" t="s">
        <v>742</v>
      </c>
      <c r="B376" s="9" t="s">
        <v>743</v>
      </c>
      <c r="C376" s="9" t="s">
        <v>744</v>
      </c>
      <c r="D376" s="16" t="s">
        <v>745</v>
      </c>
      <c r="E376" s="9" t="s">
        <v>746</v>
      </c>
      <c r="F376" s="92" t="s">
        <v>747</v>
      </c>
      <c r="G376" s="9" t="s">
        <v>748</v>
      </c>
      <c r="H376" s="10">
        <v>39</v>
      </c>
      <c r="I376" s="10">
        <v>14</v>
      </c>
      <c r="J376" s="10">
        <v>5</v>
      </c>
      <c r="K376" s="11">
        <v>41152</v>
      </c>
      <c r="L376" s="11" t="s">
        <v>716</v>
      </c>
      <c r="M376" s="12">
        <v>203789.86</v>
      </c>
      <c r="N376" s="12">
        <f t="shared" ref="N376" si="189">M376/8.75</f>
        <v>23290.269714285714</v>
      </c>
      <c r="O376" s="12">
        <f>107*Q376</f>
        <v>163541.36265</v>
      </c>
      <c r="P376" s="12">
        <f t="shared" ref="P376" si="190">O376/8.75</f>
        <v>18690.441445714285</v>
      </c>
      <c r="Q376" s="12">
        <f t="shared" ref="Q376" si="191">(M376-U376)/120</f>
        <v>1528.4239499999999</v>
      </c>
      <c r="R376" s="12">
        <f t="shared" ref="R376" si="192">Q376/8.75</f>
        <v>174.67702285714284</v>
      </c>
      <c r="S376" s="12">
        <f t="shared" ref="S376" si="193">M376-O376</f>
        <v>40248.497349999991</v>
      </c>
      <c r="T376" s="12">
        <f t="shared" ref="T376" si="194">S376/8.75</f>
        <v>4599.8282685714275</v>
      </c>
      <c r="U376" s="12">
        <f t="shared" ref="U376" si="195">M376*0.1</f>
        <v>20378.986000000001</v>
      </c>
      <c r="V376" s="12">
        <f t="shared" ref="V376" si="196">U376/8.75</f>
        <v>2329.0269714285714</v>
      </c>
      <c r="W376" s="13" t="s">
        <v>717</v>
      </c>
      <c r="X376" s="14" t="s">
        <v>30</v>
      </c>
      <c r="Y376" s="20"/>
    </row>
    <row r="377" spans="1:25" ht="15" thickTop="1" x14ac:dyDescent="0.25">
      <c r="A377" s="58"/>
      <c r="B377" s="58"/>
      <c r="C377" s="58"/>
      <c r="D377" s="32"/>
      <c r="E377" s="48"/>
      <c r="F377" s="32"/>
      <c r="G377" s="32"/>
      <c r="H377" s="32"/>
      <c r="I377" s="32"/>
      <c r="J377" s="32"/>
      <c r="K377" s="32"/>
      <c r="L377" s="32"/>
      <c r="M377" s="59">
        <f>M376</f>
        <v>203789.86</v>
      </c>
      <c r="N377" s="59">
        <f t="shared" ref="N377:V377" si="197">N376</f>
        <v>23290.269714285714</v>
      </c>
      <c r="O377" s="59">
        <f t="shared" si="197"/>
        <v>163541.36265</v>
      </c>
      <c r="P377" s="59">
        <f t="shared" si="197"/>
        <v>18690.441445714285</v>
      </c>
      <c r="Q377" s="59">
        <f t="shared" si="197"/>
        <v>1528.4239499999999</v>
      </c>
      <c r="R377" s="59">
        <f t="shared" si="197"/>
        <v>174.67702285714284</v>
      </c>
      <c r="S377" s="59">
        <f t="shared" si="197"/>
        <v>40248.497349999991</v>
      </c>
      <c r="T377" s="59">
        <f t="shared" si="197"/>
        <v>4599.8282685714275</v>
      </c>
      <c r="U377" s="59">
        <f t="shared" si="197"/>
        <v>20378.986000000001</v>
      </c>
      <c r="V377" s="59">
        <f t="shared" si="197"/>
        <v>2329.0269714285714</v>
      </c>
      <c r="W377" s="60"/>
      <c r="X377" s="58"/>
      <c r="Y377" s="58"/>
    </row>
    <row r="378" spans="1:25" x14ac:dyDescent="0.25">
      <c r="A378" s="58"/>
      <c r="B378" s="58"/>
      <c r="C378" s="58"/>
      <c r="D378" s="58"/>
      <c r="E378" s="69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60"/>
      <c r="X378" s="58"/>
      <c r="Y378" s="58"/>
    </row>
    <row r="379" spans="1:25" s="15" customFormat="1" ht="57" x14ac:dyDescent="0.25">
      <c r="A379" s="20" t="s">
        <v>749</v>
      </c>
      <c r="B379" s="27" t="s">
        <v>718</v>
      </c>
      <c r="C379" s="13" t="s">
        <v>750</v>
      </c>
      <c r="D379" s="48">
        <v>220363</v>
      </c>
      <c r="E379" s="22" t="s">
        <v>751</v>
      </c>
      <c r="F379" s="92" t="s">
        <v>752</v>
      </c>
      <c r="G379" s="9" t="s">
        <v>753</v>
      </c>
      <c r="H379" s="10">
        <v>39</v>
      </c>
      <c r="I379" s="10">
        <v>15</v>
      </c>
      <c r="J379" s="10">
        <v>5</v>
      </c>
      <c r="K379" s="11">
        <v>41876</v>
      </c>
      <c r="L379" s="11" t="s">
        <v>716</v>
      </c>
      <c r="M379" s="23">
        <v>174912.41</v>
      </c>
      <c r="N379" s="23">
        <f t="shared" ref="N379:N381" si="198">M379/8.75</f>
        <v>19989.989714285715</v>
      </c>
      <c r="O379" s="23">
        <f>83*Q379</f>
        <v>108882.975225</v>
      </c>
      <c r="P379" s="23">
        <f t="shared" ref="P379:P381" si="199">O379/8.75</f>
        <v>12443.768597142858</v>
      </c>
      <c r="Q379" s="23">
        <f t="shared" ref="Q379:Q381" si="200">(M379-U379)/120</f>
        <v>1311.843075</v>
      </c>
      <c r="R379" s="23">
        <f t="shared" ref="R379:R381" si="201">Q379/8.75</f>
        <v>149.92492285714286</v>
      </c>
      <c r="S379" s="23">
        <f t="shared" ref="S379:S381" si="202">M379-O379</f>
        <v>66029.434775000002</v>
      </c>
      <c r="T379" s="23">
        <f t="shared" ref="T379:T381" si="203">S379/8.75</f>
        <v>7546.2211171428571</v>
      </c>
      <c r="U379" s="23">
        <f t="shared" ref="U379:U381" si="204">M379*0.1</f>
        <v>17491.241000000002</v>
      </c>
      <c r="V379" s="23">
        <f t="shared" ref="V379:V381" si="205">U379/8.75</f>
        <v>1998.9989714285716</v>
      </c>
      <c r="W379" s="13" t="s">
        <v>717</v>
      </c>
      <c r="X379" s="14" t="s">
        <v>30</v>
      </c>
      <c r="Y379" s="20"/>
    </row>
    <row r="380" spans="1:25" s="15" customFormat="1" ht="57" x14ac:dyDescent="0.25">
      <c r="A380" s="20" t="s">
        <v>749</v>
      </c>
      <c r="B380" s="27" t="s">
        <v>718</v>
      </c>
      <c r="C380" s="13" t="s">
        <v>754</v>
      </c>
      <c r="D380" s="48">
        <v>220361</v>
      </c>
      <c r="E380" s="22" t="s">
        <v>755</v>
      </c>
      <c r="F380" s="92" t="s">
        <v>756</v>
      </c>
      <c r="G380" s="9" t="s">
        <v>757</v>
      </c>
      <c r="H380" s="10">
        <v>39</v>
      </c>
      <c r="I380" s="10">
        <v>16</v>
      </c>
      <c r="J380" s="10">
        <v>5</v>
      </c>
      <c r="K380" s="11">
        <v>41876</v>
      </c>
      <c r="L380" s="11" t="s">
        <v>716</v>
      </c>
      <c r="M380" s="23">
        <v>174912.41</v>
      </c>
      <c r="N380" s="23">
        <f t="shared" si="198"/>
        <v>19989.989714285715</v>
      </c>
      <c r="O380" s="23">
        <f t="shared" ref="O380:O381" si="206">83*Q380</f>
        <v>108882.975225</v>
      </c>
      <c r="P380" s="23">
        <f t="shared" si="199"/>
        <v>12443.768597142858</v>
      </c>
      <c r="Q380" s="23">
        <f t="shared" si="200"/>
        <v>1311.843075</v>
      </c>
      <c r="R380" s="23">
        <f t="shared" si="201"/>
        <v>149.92492285714286</v>
      </c>
      <c r="S380" s="23">
        <f t="shared" si="202"/>
        <v>66029.434775000002</v>
      </c>
      <c r="T380" s="23">
        <f t="shared" si="203"/>
        <v>7546.2211171428571</v>
      </c>
      <c r="U380" s="23">
        <f t="shared" si="204"/>
        <v>17491.241000000002</v>
      </c>
      <c r="V380" s="23">
        <f t="shared" si="205"/>
        <v>1998.9989714285716</v>
      </c>
      <c r="W380" s="13" t="s">
        <v>717</v>
      </c>
      <c r="X380" s="14" t="s">
        <v>30</v>
      </c>
      <c r="Y380" s="20"/>
    </row>
    <row r="381" spans="1:25" s="15" customFormat="1" ht="57.75" thickBot="1" x14ac:dyDescent="0.3">
      <c r="A381" s="20" t="s">
        <v>749</v>
      </c>
      <c r="B381" s="27" t="s">
        <v>718</v>
      </c>
      <c r="C381" s="13" t="s">
        <v>758</v>
      </c>
      <c r="D381" s="48">
        <v>220362</v>
      </c>
      <c r="E381" s="22" t="s">
        <v>759</v>
      </c>
      <c r="F381" s="92" t="s">
        <v>760</v>
      </c>
      <c r="G381" s="9" t="s">
        <v>761</v>
      </c>
      <c r="H381" s="10">
        <v>39</v>
      </c>
      <c r="I381" s="10">
        <v>17</v>
      </c>
      <c r="J381" s="10">
        <v>5</v>
      </c>
      <c r="K381" s="11">
        <v>41876</v>
      </c>
      <c r="L381" s="11" t="s">
        <v>716</v>
      </c>
      <c r="M381" s="12">
        <v>174912.41</v>
      </c>
      <c r="N381" s="12">
        <f t="shared" si="198"/>
        <v>19989.989714285715</v>
      </c>
      <c r="O381" s="23">
        <f t="shared" si="206"/>
        <v>108882.975225</v>
      </c>
      <c r="P381" s="12">
        <f t="shared" si="199"/>
        <v>12443.768597142858</v>
      </c>
      <c r="Q381" s="12">
        <f t="shared" si="200"/>
        <v>1311.843075</v>
      </c>
      <c r="R381" s="12">
        <f t="shared" si="201"/>
        <v>149.92492285714286</v>
      </c>
      <c r="S381" s="12">
        <f t="shared" si="202"/>
        <v>66029.434775000002</v>
      </c>
      <c r="T381" s="12">
        <f t="shared" si="203"/>
        <v>7546.2211171428571</v>
      </c>
      <c r="U381" s="12">
        <f t="shared" si="204"/>
        <v>17491.241000000002</v>
      </c>
      <c r="V381" s="12">
        <f t="shared" si="205"/>
        <v>1998.9989714285716</v>
      </c>
      <c r="W381" s="13" t="s">
        <v>717</v>
      </c>
      <c r="X381" s="14" t="s">
        <v>30</v>
      </c>
      <c r="Y381" s="20"/>
    </row>
    <row r="382" spans="1:25" ht="15" thickTop="1" x14ac:dyDescent="0.25">
      <c r="A382" s="58"/>
      <c r="B382" s="58"/>
      <c r="C382" s="58"/>
      <c r="D382" s="32"/>
      <c r="E382" s="48"/>
      <c r="F382" s="32"/>
      <c r="G382" s="32"/>
      <c r="H382" s="32"/>
      <c r="I382" s="32"/>
      <c r="J382" s="32"/>
      <c r="K382" s="32"/>
      <c r="L382" s="32"/>
      <c r="M382" s="59">
        <f>SUM(M379:M381)</f>
        <v>524737.23</v>
      </c>
      <c r="N382" s="59">
        <f t="shared" ref="N382:V382" si="207">SUM(N379:N381)</f>
        <v>59969.969142857146</v>
      </c>
      <c r="O382" s="59">
        <f t="shared" si="207"/>
        <v>326648.92567500001</v>
      </c>
      <c r="P382" s="59">
        <f t="shared" si="207"/>
        <v>37331.305791428575</v>
      </c>
      <c r="Q382" s="59">
        <f t="shared" si="207"/>
        <v>3935.5292250000002</v>
      </c>
      <c r="R382" s="59">
        <f t="shared" si="207"/>
        <v>449.77476857142858</v>
      </c>
      <c r="S382" s="59">
        <f t="shared" si="207"/>
        <v>198088.304325</v>
      </c>
      <c r="T382" s="59">
        <f t="shared" si="207"/>
        <v>22638.663351428571</v>
      </c>
      <c r="U382" s="59">
        <f t="shared" si="207"/>
        <v>52473.723000000005</v>
      </c>
      <c r="V382" s="59">
        <f t="shared" si="207"/>
        <v>5996.9969142857153</v>
      </c>
      <c r="W382" s="60"/>
      <c r="X382" s="58"/>
      <c r="Y382" s="58"/>
    </row>
    <row r="383" spans="1:25" x14ac:dyDescent="0.25">
      <c r="A383" s="58"/>
      <c r="B383" s="58"/>
      <c r="C383" s="58"/>
      <c r="D383" s="58"/>
      <c r="E383" s="69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60"/>
      <c r="X383" s="58"/>
      <c r="Y383" s="58"/>
    </row>
    <row r="384" spans="1:25" s="15" customFormat="1" ht="57" x14ac:dyDescent="0.25">
      <c r="A384" s="13" t="s">
        <v>762</v>
      </c>
      <c r="B384" s="27" t="s">
        <v>763</v>
      </c>
      <c r="C384" s="13" t="s">
        <v>764</v>
      </c>
      <c r="D384" s="48">
        <v>18177</v>
      </c>
      <c r="E384" s="22" t="s">
        <v>765</v>
      </c>
      <c r="F384" s="92" t="s">
        <v>766</v>
      </c>
      <c r="G384" s="9" t="s">
        <v>767</v>
      </c>
      <c r="H384" s="10">
        <v>39</v>
      </c>
      <c r="I384" s="10">
        <v>18</v>
      </c>
      <c r="J384" s="10">
        <v>5</v>
      </c>
      <c r="K384" s="11">
        <v>42335</v>
      </c>
      <c r="L384" s="11" t="s">
        <v>716</v>
      </c>
      <c r="M384" s="23">
        <v>126000</v>
      </c>
      <c r="N384" s="23">
        <f>M384/8.75</f>
        <v>14400</v>
      </c>
      <c r="O384" s="23">
        <f>64*Q384</f>
        <v>60480</v>
      </c>
      <c r="P384" s="23">
        <f>O384/8.75</f>
        <v>6912</v>
      </c>
      <c r="Q384" s="23">
        <f>(M384-U384)/120</f>
        <v>945</v>
      </c>
      <c r="R384" s="23">
        <f>Q384/8.75</f>
        <v>108</v>
      </c>
      <c r="S384" s="23">
        <f>M384-O384</f>
        <v>65520</v>
      </c>
      <c r="T384" s="23">
        <f>S384/8.75</f>
        <v>7488</v>
      </c>
      <c r="U384" s="23">
        <f>M384*0.1</f>
        <v>12600</v>
      </c>
      <c r="V384" s="23">
        <f>U384/8.75</f>
        <v>1440</v>
      </c>
      <c r="W384" s="13" t="s">
        <v>717</v>
      </c>
      <c r="X384" s="14" t="s">
        <v>30</v>
      </c>
      <c r="Y384" s="20"/>
    </row>
    <row r="385" spans="1:25" s="15" customFormat="1" ht="57" x14ac:dyDescent="0.25">
      <c r="A385" s="13" t="s">
        <v>762</v>
      </c>
      <c r="B385" s="27" t="s">
        <v>763</v>
      </c>
      <c r="C385" s="13" t="s">
        <v>768</v>
      </c>
      <c r="D385" s="48">
        <v>18178</v>
      </c>
      <c r="E385" s="22" t="s">
        <v>769</v>
      </c>
      <c r="F385" s="92" t="s">
        <v>770</v>
      </c>
      <c r="G385" s="9" t="s">
        <v>771</v>
      </c>
      <c r="H385" s="10">
        <v>39</v>
      </c>
      <c r="I385" s="10">
        <v>19</v>
      </c>
      <c r="J385" s="10">
        <v>5</v>
      </c>
      <c r="K385" s="11">
        <v>42335</v>
      </c>
      <c r="L385" s="11" t="s">
        <v>716</v>
      </c>
      <c r="M385" s="23">
        <v>126000</v>
      </c>
      <c r="N385" s="23">
        <f>M385/8.75</f>
        <v>14400</v>
      </c>
      <c r="O385" s="23">
        <f t="shared" ref="O385:O386" si="208">64*Q385</f>
        <v>60480</v>
      </c>
      <c r="P385" s="23">
        <f>O385/8.75</f>
        <v>6912</v>
      </c>
      <c r="Q385" s="23">
        <f>(M385-U385)/120</f>
        <v>945</v>
      </c>
      <c r="R385" s="23">
        <f>Q385/8.75</f>
        <v>108</v>
      </c>
      <c r="S385" s="23">
        <f>M385-O385</f>
        <v>65520</v>
      </c>
      <c r="T385" s="23">
        <f>S385/8.75</f>
        <v>7488</v>
      </c>
      <c r="U385" s="23">
        <f>M385*0.1</f>
        <v>12600</v>
      </c>
      <c r="V385" s="23">
        <f>U385/8.75</f>
        <v>1440</v>
      </c>
      <c r="W385" s="13" t="s">
        <v>717</v>
      </c>
      <c r="X385" s="14" t="s">
        <v>30</v>
      </c>
      <c r="Y385" s="20"/>
    </row>
    <row r="386" spans="1:25" s="15" customFormat="1" ht="43.5" thickBot="1" x14ac:dyDescent="0.3">
      <c r="A386" s="51" t="s">
        <v>772</v>
      </c>
      <c r="B386" s="57" t="s">
        <v>773</v>
      </c>
      <c r="C386" s="51" t="s">
        <v>774</v>
      </c>
      <c r="D386" s="93">
        <v>13304</v>
      </c>
      <c r="E386" s="84" t="s">
        <v>775</v>
      </c>
      <c r="F386" s="132" t="s">
        <v>776</v>
      </c>
      <c r="G386" s="133" t="s">
        <v>777</v>
      </c>
      <c r="H386" s="56">
        <v>39</v>
      </c>
      <c r="I386" s="56">
        <v>20</v>
      </c>
      <c r="J386" s="56">
        <v>5</v>
      </c>
      <c r="K386" s="86">
        <v>42335</v>
      </c>
      <c r="L386" s="86" t="s">
        <v>716</v>
      </c>
      <c r="M386" s="12">
        <v>196787.5</v>
      </c>
      <c r="N386" s="12">
        <f>M386/8.75</f>
        <v>22490</v>
      </c>
      <c r="O386" s="23">
        <f t="shared" si="208"/>
        <v>94458</v>
      </c>
      <c r="P386" s="12">
        <f>O386/8.75</f>
        <v>10795.2</v>
      </c>
      <c r="Q386" s="12">
        <f>(M386-U386)/120</f>
        <v>1475.90625</v>
      </c>
      <c r="R386" s="12">
        <f>Q386/8.75</f>
        <v>168.67500000000001</v>
      </c>
      <c r="S386" s="12">
        <f>M386-O386</f>
        <v>102329.5</v>
      </c>
      <c r="T386" s="12">
        <f>S386/8.75</f>
        <v>11694.8</v>
      </c>
      <c r="U386" s="12">
        <f>M386*0.1</f>
        <v>19678.75</v>
      </c>
      <c r="V386" s="12">
        <f>U386/8.75</f>
        <v>2249</v>
      </c>
      <c r="W386" s="13" t="s">
        <v>717</v>
      </c>
      <c r="X386" s="14" t="s">
        <v>30</v>
      </c>
      <c r="Y386" s="20"/>
    </row>
    <row r="387" spans="1:25" ht="15" thickTop="1" x14ac:dyDescent="0.25">
      <c r="A387" s="58"/>
      <c r="B387" s="58"/>
      <c r="C387" s="58"/>
      <c r="D387" s="32"/>
      <c r="E387" s="48"/>
      <c r="F387" s="32"/>
      <c r="G387" s="32"/>
      <c r="H387" s="32"/>
      <c r="I387" s="32"/>
      <c r="J387" s="32"/>
      <c r="K387" s="32"/>
      <c r="L387" s="32"/>
      <c r="M387" s="59">
        <f>SUM(M384:M386)</f>
        <v>448787.5</v>
      </c>
      <c r="N387" s="59">
        <f t="shared" ref="N387:V387" si="209">SUM(N384:N386)</f>
        <v>51290</v>
      </c>
      <c r="O387" s="59">
        <f t="shared" si="209"/>
        <v>215418</v>
      </c>
      <c r="P387" s="59">
        <f t="shared" si="209"/>
        <v>24619.200000000001</v>
      </c>
      <c r="Q387" s="59">
        <f t="shared" si="209"/>
        <v>3365.90625</v>
      </c>
      <c r="R387" s="59">
        <f t="shared" si="209"/>
        <v>384.67500000000001</v>
      </c>
      <c r="S387" s="59">
        <f t="shared" si="209"/>
        <v>233369.5</v>
      </c>
      <c r="T387" s="59">
        <f t="shared" si="209"/>
        <v>26670.799999999999</v>
      </c>
      <c r="U387" s="59">
        <f t="shared" si="209"/>
        <v>44878.75</v>
      </c>
      <c r="V387" s="59">
        <f t="shared" si="209"/>
        <v>5129</v>
      </c>
      <c r="W387" s="60"/>
      <c r="X387" s="58"/>
      <c r="Y387" s="58"/>
    </row>
    <row r="388" spans="1:25" s="88" customFormat="1" x14ac:dyDescent="0.25">
      <c r="E388" s="89"/>
      <c r="W388" s="90"/>
    </row>
    <row r="389" spans="1:25" s="15" customFormat="1" ht="64.5" x14ac:dyDescent="0.25">
      <c r="A389" s="94" t="s">
        <v>778</v>
      </c>
      <c r="B389" s="94" t="s">
        <v>779</v>
      </c>
      <c r="C389" s="94" t="s">
        <v>780</v>
      </c>
      <c r="D389" s="108" t="s">
        <v>781</v>
      </c>
      <c r="E389" s="134" t="s">
        <v>782</v>
      </c>
      <c r="F389" s="92"/>
      <c r="G389" s="135" t="s">
        <v>783</v>
      </c>
      <c r="H389" s="10"/>
      <c r="I389" s="10"/>
      <c r="J389" s="10"/>
      <c r="K389" s="136">
        <v>44169</v>
      </c>
      <c r="L389" s="11" t="s">
        <v>716</v>
      </c>
      <c r="M389" s="23">
        <v>211601.25</v>
      </c>
      <c r="N389" s="23">
        <f>M389/8.75</f>
        <v>24183</v>
      </c>
      <c r="O389" s="23">
        <f>8*Q389</f>
        <v>12696.075000000001</v>
      </c>
      <c r="P389" s="23">
        <f>O389/8.75</f>
        <v>1450.98</v>
      </c>
      <c r="Q389" s="23">
        <f>(M389-U389)/120</f>
        <v>1587.0093750000001</v>
      </c>
      <c r="R389" s="23">
        <f>Q389/8.75</f>
        <v>181.3725</v>
      </c>
      <c r="S389" s="23">
        <f>M389-O389</f>
        <v>198905.17499999999</v>
      </c>
      <c r="T389" s="23">
        <f>S389/8.75</f>
        <v>22732.02</v>
      </c>
      <c r="U389" s="23">
        <f>M389*10%</f>
        <v>21160.125</v>
      </c>
      <c r="V389" s="23">
        <f>U389/8.75</f>
        <v>2418.3000000000002</v>
      </c>
      <c r="W389" s="13" t="s">
        <v>717</v>
      </c>
      <c r="X389" s="14" t="s">
        <v>30</v>
      </c>
      <c r="Y389" s="20"/>
    </row>
    <row r="390" spans="1:25" ht="64.5" x14ac:dyDescent="0.25">
      <c r="A390" s="94" t="s">
        <v>778</v>
      </c>
      <c r="B390" s="94" t="s">
        <v>779</v>
      </c>
      <c r="C390" s="94" t="s">
        <v>780</v>
      </c>
      <c r="D390" s="108" t="s">
        <v>784</v>
      </c>
      <c r="E390" s="134" t="s">
        <v>785</v>
      </c>
      <c r="F390" s="20"/>
      <c r="G390" s="135" t="s">
        <v>786</v>
      </c>
      <c r="H390" s="20"/>
      <c r="I390" s="20"/>
      <c r="J390" s="20"/>
      <c r="K390" s="136">
        <v>44169</v>
      </c>
      <c r="L390" s="27" t="s">
        <v>716</v>
      </c>
      <c r="M390" s="23">
        <v>211601.25</v>
      </c>
      <c r="N390" s="23">
        <f>M390/8.75</f>
        <v>24183</v>
      </c>
      <c r="O390" s="23">
        <f>8*Q390</f>
        <v>12696.075000000001</v>
      </c>
      <c r="P390" s="23">
        <f>O390/8.75</f>
        <v>1450.98</v>
      </c>
      <c r="Q390" s="23">
        <f>(M390-U390)/120</f>
        <v>1587.0093750000001</v>
      </c>
      <c r="R390" s="23">
        <f>Q390/8.75</f>
        <v>181.3725</v>
      </c>
      <c r="S390" s="23">
        <f>M390-O390</f>
        <v>198905.17499999999</v>
      </c>
      <c r="T390" s="23">
        <f>S390/8.75</f>
        <v>22732.02</v>
      </c>
      <c r="U390" s="23">
        <f>M390*10%</f>
        <v>21160.125</v>
      </c>
      <c r="V390" s="23">
        <f>U390/8.75</f>
        <v>2418.3000000000002</v>
      </c>
      <c r="W390" s="13" t="s">
        <v>717</v>
      </c>
      <c r="X390" s="14" t="s">
        <v>30</v>
      </c>
      <c r="Y390" s="58"/>
    </row>
    <row r="391" spans="1:25" ht="28.5" x14ac:dyDescent="0.25">
      <c r="A391" s="94" t="s">
        <v>841</v>
      </c>
      <c r="B391" s="94" t="s">
        <v>842</v>
      </c>
      <c r="C391" s="94" t="s">
        <v>843</v>
      </c>
      <c r="D391" s="108" t="s">
        <v>844</v>
      </c>
      <c r="E391" s="84" t="s">
        <v>845</v>
      </c>
      <c r="F391" s="132" t="s">
        <v>846</v>
      </c>
      <c r="G391" s="133" t="s">
        <v>847</v>
      </c>
      <c r="H391" s="56"/>
      <c r="I391" s="56"/>
      <c r="J391" s="56"/>
      <c r="K391" s="86">
        <v>44215</v>
      </c>
      <c r="L391" s="86" t="s">
        <v>716</v>
      </c>
      <c r="M391" s="137">
        <v>524871.81000000006</v>
      </c>
      <c r="N391" s="138">
        <f>M391/8.75</f>
        <v>59985.349714285723</v>
      </c>
      <c r="O391" s="138">
        <f>7*Q391</f>
        <v>27555.770025000005</v>
      </c>
      <c r="P391" s="138">
        <f>O391/8.75</f>
        <v>3149.2308600000006</v>
      </c>
      <c r="Q391" s="138">
        <f>(M391-U391)/120</f>
        <v>3936.5385750000005</v>
      </c>
      <c r="R391" s="138">
        <f>Q391/8.75</f>
        <v>449.8901228571429</v>
      </c>
      <c r="S391" s="138">
        <f>M391-O391</f>
        <v>497316.03997500008</v>
      </c>
      <c r="T391" s="138">
        <f>S391/8.75</f>
        <v>56836.11885428572</v>
      </c>
      <c r="U391" s="138">
        <f>M391*10%</f>
        <v>52487.181000000011</v>
      </c>
      <c r="V391" s="138">
        <f>U391/8.75</f>
        <v>5998.534971428573</v>
      </c>
      <c r="W391" s="13" t="s">
        <v>717</v>
      </c>
      <c r="X391" s="14" t="s">
        <v>30</v>
      </c>
      <c r="Y391" s="58"/>
    </row>
    <row r="392" spans="1:25" s="88" customFormat="1" x14ac:dyDescent="0.25">
      <c r="A392" s="58"/>
      <c r="B392" s="58"/>
      <c r="C392" s="58"/>
      <c r="D392" s="32"/>
      <c r="E392" s="48"/>
      <c r="F392" s="32"/>
      <c r="G392" s="32"/>
      <c r="H392" s="32"/>
      <c r="I392" s="32"/>
      <c r="J392" s="32"/>
      <c r="K392" s="32"/>
      <c r="L392" s="32"/>
      <c r="M392" s="95">
        <f>SUM(M389:M391)</f>
        <v>948074.31</v>
      </c>
      <c r="N392" s="96">
        <f>M392/8.75</f>
        <v>108351.34971428572</v>
      </c>
      <c r="O392" s="95">
        <f>SUM(O389:O391)</f>
        <v>52947.920025000007</v>
      </c>
      <c r="P392" s="96">
        <f>O392/8.75</f>
        <v>6051.1908600000006</v>
      </c>
      <c r="Q392" s="95">
        <f>SUM(Q389:Q391)</f>
        <v>7110.5573250000007</v>
      </c>
      <c r="R392" s="96">
        <f>Q392/8.75</f>
        <v>812.63512285714296</v>
      </c>
      <c r="S392" s="95">
        <f>SUM(S389:S391)</f>
        <v>895126.38997500006</v>
      </c>
      <c r="T392" s="96">
        <f>S392/8.75</f>
        <v>102300.15885428572</v>
      </c>
      <c r="U392" s="95">
        <f>SUM(U389:U391)</f>
        <v>94807.431000000011</v>
      </c>
      <c r="V392" s="96">
        <f>U392/8.75</f>
        <v>10835.134971428573</v>
      </c>
      <c r="W392" s="90"/>
    </row>
    <row r="393" spans="1:25" s="88" customFormat="1" x14ac:dyDescent="0.25">
      <c r="E393" s="89"/>
      <c r="W393" s="90"/>
    </row>
    <row r="394" spans="1:25" s="88" customFormat="1" x14ac:dyDescent="0.25">
      <c r="E394" s="89"/>
      <c r="W394" s="90"/>
    </row>
    <row r="395" spans="1:25" s="88" customFormat="1" x14ac:dyDescent="0.25">
      <c r="E395" s="89"/>
      <c r="W395" s="90"/>
    </row>
    <row r="396" spans="1:25" s="88" customFormat="1" x14ac:dyDescent="0.25">
      <c r="E396" s="89"/>
      <c r="W396" s="90"/>
    </row>
    <row r="397" spans="1:25" s="88" customFormat="1" x14ac:dyDescent="0.25">
      <c r="E397" s="89"/>
      <c r="W397" s="90"/>
    </row>
    <row r="398" spans="1:25" s="88" customFormat="1" x14ac:dyDescent="0.25">
      <c r="E398" s="89"/>
      <c r="W398" s="90"/>
    </row>
    <row r="399" spans="1:25" s="88" customFormat="1" x14ac:dyDescent="0.25">
      <c r="E399" s="89"/>
      <c r="W399" s="90"/>
    </row>
    <row r="400" spans="1:25" s="88" customFormat="1" x14ac:dyDescent="0.25">
      <c r="E400" s="89"/>
      <c r="W400" s="90"/>
    </row>
    <row r="401" spans="1:24" ht="69.75" customHeight="1" x14ac:dyDescent="0.25">
      <c r="A401" s="111" t="s">
        <v>787</v>
      </c>
      <c r="B401" s="111"/>
      <c r="C401" s="111"/>
      <c r="D401" s="63" t="s">
        <v>788</v>
      </c>
      <c r="E401" s="63" t="s">
        <v>5</v>
      </c>
      <c r="F401" s="63"/>
      <c r="G401" s="63" t="s">
        <v>7</v>
      </c>
      <c r="H401" s="63" t="s">
        <v>789</v>
      </c>
      <c r="I401" s="63" t="s">
        <v>790</v>
      </c>
      <c r="J401" s="63" t="s">
        <v>791</v>
      </c>
      <c r="K401" s="63" t="s">
        <v>792</v>
      </c>
      <c r="L401" s="63" t="s">
        <v>12</v>
      </c>
      <c r="M401" s="63" t="s">
        <v>13</v>
      </c>
      <c r="N401" s="64" t="s">
        <v>13</v>
      </c>
      <c r="O401" s="64" t="s">
        <v>848</v>
      </c>
      <c r="P401" s="64" t="s">
        <v>848</v>
      </c>
      <c r="Q401" s="65" t="s">
        <v>793</v>
      </c>
      <c r="R401" s="64" t="s">
        <v>794</v>
      </c>
      <c r="S401" s="64" t="s">
        <v>795</v>
      </c>
      <c r="T401" s="64" t="s">
        <v>849</v>
      </c>
      <c r="U401" s="64" t="s">
        <v>708</v>
      </c>
      <c r="V401" s="64" t="s">
        <v>708</v>
      </c>
      <c r="W401" s="64" t="s">
        <v>19</v>
      </c>
      <c r="X401" s="64" t="s">
        <v>20</v>
      </c>
    </row>
    <row r="402" spans="1:24" s="15" customFormat="1" ht="45.75" customHeight="1" thickBot="1" x14ac:dyDescent="0.3">
      <c r="A402" s="112" t="s">
        <v>796</v>
      </c>
      <c r="B402" s="113"/>
      <c r="C402" s="114"/>
      <c r="D402" s="97" t="s">
        <v>797</v>
      </c>
      <c r="E402" s="98" t="s">
        <v>798</v>
      </c>
      <c r="F402" s="99"/>
      <c r="G402" s="99" t="s">
        <v>799</v>
      </c>
      <c r="H402" s="100">
        <v>100</v>
      </c>
      <c r="I402" s="100">
        <v>1</v>
      </c>
      <c r="J402" s="100">
        <v>9</v>
      </c>
      <c r="K402" s="101">
        <v>40893</v>
      </c>
      <c r="L402" s="101" t="s">
        <v>28</v>
      </c>
      <c r="M402" s="102">
        <v>279420.75</v>
      </c>
      <c r="N402" s="102">
        <f t="shared" ref="N402" si="210">M402/8.75</f>
        <v>31933.8</v>
      </c>
      <c r="O402" s="102">
        <f>60*Q402</f>
        <v>251478.67499999999</v>
      </c>
      <c r="P402" s="102">
        <f t="shared" ref="P402" si="211">O402/8.75</f>
        <v>28740.42</v>
      </c>
      <c r="Q402" s="102">
        <f t="shared" ref="Q402" si="212">(M402-U402)/60</f>
        <v>4191.3112499999997</v>
      </c>
      <c r="R402" s="102">
        <f t="shared" ref="R402" si="213">Q402/8.75</f>
        <v>479.00699999999995</v>
      </c>
      <c r="S402" s="102">
        <f t="shared" ref="S402" si="214">M402-O402</f>
        <v>27942.075000000012</v>
      </c>
      <c r="T402" s="102">
        <f>S402/8.75</f>
        <v>3193.3800000000015</v>
      </c>
      <c r="U402" s="102">
        <f>M402*0.1</f>
        <v>27942.075000000001</v>
      </c>
      <c r="V402" s="103">
        <f t="shared" ref="V402" si="215">U402/8.75</f>
        <v>3193.38</v>
      </c>
      <c r="W402" s="13" t="s">
        <v>855</v>
      </c>
      <c r="X402" s="14" t="s">
        <v>30</v>
      </c>
    </row>
    <row r="403" spans="1:24" ht="15" thickTop="1" x14ac:dyDescent="0.25">
      <c r="A403" s="58"/>
      <c r="B403" s="58"/>
      <c r="C403" s="58"/>
      <c r="D403" s="58"/>
      <c r="E403" s="48"/>
      <c r="F403" s="58"/>
      <c r="G403" s="32"/>
      <c r="H403" s="32"/>
      <c r="I403" s="32"/>
      <c r="J403" s="32"/>
      <c r="K403" s="32"/>
      <c r="L403" s="32"/>
      <c r="M403" s="59">
        <f>M402</f>
        <v>279420.75</v>
      </c>
      <c r="N403" s="59">
        <f t="shared" ref="N403:V403" si="216">N402</f>
        <v>31933.8</v>
      </c>
      <c r="O403" s="59">
        <f t="shared" si="216"/>
        <v>251478.67499999999</v>
      </c>
      <c r="P403" s="59">
        <f t="shared" si="216"/>
        <v>28740.42</v>
      </c>
      <c r="Q403" s="59">
        <f t="shared" si="216"/>
        <v>4191.3112499999997</v>
      </c>
      <c r="R403" s="59">
        <f t="shared" si="216"/>
        <v>479.00699999999995</v>
      </c>
      <c r="S403" s="59">
        <f t="shared" si="216"/>
        <v>27942.075000000012</v>
      </c>
      <c r="T403" s="59">
        <f t="shared" si="216"/>
        <v>3193.3800000000015</v>
      </c>
      <c r="U403" s="59">
        <f t="shared" si="216"/>
        <v>27942.075000000001</v>
      </c>
      <c r="V403" s="59">
        <f t="shared" si="216"/>
        <v>3193.38</v>
      </c>
      <c r="W403" s="58"/>
      <c r="X403" s="58"/>
    </row>
  </sheetData>
  <mergeCells count="4">
    <mergeCell ref="A1:X1"/>
    <mergeCell ref="A2:X2"/>
    <mergeCell ref="A401:C401"/>
    <mergeCell ref="A402:C402"/>
  </mergeCells>
  <pageMargins left="1.64" right="0.70866141732283472" top="0.47244094488188981" bottom="0.47244094488188981" header="0.31496062992125984" footer="0.31496062992125984"/>
  <pageSetup paperSize="5" scale="60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MARROQUÍN AGUILAR VICTOR EDGARDO</dc:creator>
  <cp:lastModifiedBy>MARROQUÍN AGUILAR VICTOR EDGARDO </cp:lastModifiedBy>
  <cp:lastPrinted>2021-08-09T17:48:48Z</cp:lastPrinted>
  <dcterms:created xsi:type="dcterms:W3CDTF">2021-04-06T19:38:12Z</dcterms:created>
  <dcterms:modified xsi:type="dcterms:W3CDTF">2021-08-09T21:44:29Z</dcterms:modified>
</cp:coreProperties>
</file>