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PVMARROQUIN 26-06-2019\DISCO LOCAL D\Disco D\Respaldo INPVMARROQUIN\Desktop\CONTROL DE INVENTARIOS 2017\"/>
    </mc:Choice>
  </mc:AlternateContent>
  <bookViews>
    <workbookView xWindow="0" yWindow="0" windowWidth="24000" windowHeight="9000"/>
  </bookViews>
  <sheets>
    <sheet name="Hoja1" sheetId="1" r:id="rId1"/>
  </sheets>
  <definedNames>
    <definedName name="_xlnm.Print_Area" localSheetId="0">Hoja1!$A$1:$W$365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N30" i="1"/>
  <c r="O30" i="1"/>
  <c r="P30" i="1"/>
  <c r="Q30" i="1"/>
  <c r="R30" i="1"/>
  <c r="S30" i="1"/>
  <c r="T30" i="1"/>
  <c r="U30" i="1"/>
  <c r="L30" i="1"/>
  <c r="M323" i="1"/>
  <c r="N323" i="1"/>
  <c r="O323" i="1"/>
  <c r="P323" i="1"/>
  <c r="Q323" i="1"/>
  <c r="R323" i="1"/>
  <c r="S323" i="1"/>
  <c r="T323" i="1"/>
  <c r="U323" i="1"/>
  <c r="L323" i="1"/>
  <c r="U343" i="1"/>
  <c r="T343" i="1"/>
  <c r="S343" i="1"/>
  <c r="R343" i="1"/>
  <c r="Q343" i="1"/>
  <c r="P343" i="1"/>
  <c r="O343" i="1"/>
  <c r="N343" i="1"/>
  <c r="M343" i="1"/>
  <c r="L343" i="1"/>
  <c r="M365" i="1"/>
  <c r="N365" i="1"/>
  <c r="O365" i="1"/>
  <c r="P365" i="1"/>
  <c r="Q365" i="1"/>
  <c r="R365" i="1"/>
  <c r="S365" i="1"/>
  <c r="T365" i="1"/>
  <c r="U365" i="1"/>
  <c r="L365" i="1"/>
  <c r="U357" i="1"/>
  <c r="T357" i="1"/>
  <c r="S357" i="1"/>
  <c r="R357" i="1"/>
  <c r="Q357" i="1"/>
  <c r="P357" i="1"/>
  <c r="O357" i="1"/>
  <c r="N357" i="1"/>
  <c r="M357" i="1"/>
  <c r="L357" i="1"/>
  <c r="M362" i="1"/>
  <c r="N362" i="1"/>
  <c r="O362" i="1"/>
  <c r="P362" i="1"/>
  <c r="Q362" i="1"/>
  <c r="R362" i="1"/>
  <c r="S362" i="1"/>
  <c r="T362" i="1"/>
  <c r="U362" i="1"/>
  <c r="L362" i="1"/>
  <c r="M354" i="1"/>
  <c r="T354" i="1"/>
  <c r="U354" i="1"/>
  <c r="L354" i="1"/>
  <c r="N351" i="1"/>
  <c r="O351" i="1"/>
  <c r="M351" i="1"/>
  <c r="L351" i="1"/>
  <c r="U340" i="1"/>
  <c r="T340" i="1"/>
  <c r="S340" i="1"/>
  <c r="R340" i="1"/>
  <c r="Q340" i="1"/>
  <c r="P340" i="1"/>
  <c r="O340" i="1"/>
  <c r="N340" i="1"/>
  <c r="M340" i="1"/>
  <c r="L340" i="1"/>
  <c r="M335" i="1"/>
  <c r="L335" i="1"/>
  <c r="M330" i="1"/>
  <c r="L330" i="1"/>
  <c r="M321" i="1"/>
  <c r="L321" i="1"/>
  <c r="M250" i="1"/>
  <c r="N250" i="1"/>
  <c r="O250" i="1"/>
  <c r="P250" i="1"/>
  <c r="Q250" i="1"/>
  <c r="R250" i="1"/>
  <c r="S250" i="1"/>
  <c r="T250" i="1"/>
  <c r="U250" i="1"/>
  <c r="L250" i="1"/>
  <c r="M247" i="1"/>
  <c r="N247" i="1"/>
  <c r="O247" i="1"/>
  <c r="P247" i="1"/>
  <c r="Q247" i="1"/>
  <c r="R247" i="1"/>
  <c r="S247" i="1"/>
  <c r="T247" i="1"/>
  <c r="U247" i="1"/>
  <c r="L247" i="1"/>
  <c r="M244" i="1"/>
  <c r="L244" i="1"/>
  <c r="M236" i="1"/>
  <c r="N236" i="1"/>
  <c r="O236" i="1"/>
  <c r="P236" i="1"/>
  <c r="Q236" i="1"/>
  <c r="R236" i="1"/>
  <c r="S236" i="1"/>
  <c r="T236" i="1"/>
  <c r="U236" i="1"/>
  <c r="L236" i="1"/>
  <c r="M233" i="1"/>
  <c r="N233" i="1"/>
  <c r="O233" i="1"/>
  <c r="P233" i="1"/>
  <c r="Q233" i="1"/>
  <c r="R233" i="1"/>
  <c r="S233" i="1"/>
  <c r="T233" i="1"/>
  <c r="U233" i="1"/>
  <c r="L233" i="1"/>
  <c r="M230" i="1"/>
  <c r="L230" i="1"/>
  <c r="M226" i="1"/>
  <c r="L226" i="1"/>
  <c r="M221" i="1"/>
  <c r="L221" i="1"/>
  <c r="M179" i="1"/>
  <c r="L179" i="1"/>
  <c r="M37" i="1"/>
  <c r="L37" i="1"/>
  <c r="M27" i="1"/>
  <c r="L27" i="1"/>
  <c r="U361" i="1" l="1"/>
  <c r="T361" i="1"/>
  <c r="P361" i="1"/>
  <c r="M361" i="1"/>
  <c r="P353" i="1"/>
  <c r="M353" i="1"/>
  <c r="P350" i="1"/>
  <c r="M350" i="1"/>
  <c r="P349" i="1"/>
  <c r="M349" i="1"/>
  <c r="P348" i="1"/>
  <c r="N348" i="1" s="1"/>
  <c r="M348" i="1"/>
  <c r="P347" i="1"/>
  <c r="N347" i="1" s="1"/>
  <c r="M347" i="1"/>
  <c r="P346" i="1"/>
  <c r="M346" i="1"/>
  <c r="T339" i="1"/>
  <c r="P339" i="1" s="1"/>
  <c r="M339" i="1"/>
  <c r="T338" i="1"/>
  <c r="M338" i="1"/>
  <c r="T337" i="1"/>
  <c r="M337" i="1"/>
  <c r="T334" i="1"/>
  <c r="U334" i="1" s="1"/>
  <c r="M334" i="1"/>
  <c r="T333" i="1"/>
  <c r="M333" i="1"/>
  <c r="T332" i="1"/>
  <c r="M332" i="1"/>
  <c r="T329" i="1"/>
  <c r="M329" i="1"/>
  <c r="T328" i="1"/>
  <c r="M328" i="1"/>
  <c r="T327" i="1"/>
  <c r="U327" i="1" s="1"/>
  <c r="P327" i="1"/>
  <c r="Q327" i="1" s="1"/>
  <c r="M327" i="1"/>
  <c r="T320" i="1"/>
  <c r="U320" i="1" s="1"/>
  <c r="M320" i="1"/>
  <c r="T319" i="1"/>
  <c r="U319" i="1" s="1"/>
  <c r="M319" i="1"/>
  <c r="T318" i="1"/>
  <c r="U318" i="1" s="1"/>
  <c r="M318" i="1"/>
  <c r="U317" i="1"/>
  <c r="T317" i="1"/>
  <c r="P317" i="1"/>
  <c r="Q317" i="1" s="1"/>
  <c r="M317" i="1"/>
  <c r="T316" i="1"/>
  <c r="M316" i="1"/>
  <c r="T315" i="1"/>
  <c r="M315" i="1"/>
  <c r="T314" i="1"/>
  <c r="U314" i="1" s="1"/>
  <c r="M314" i="1"/>
  <c r="T313" i="1"/>
  <c r="U313" i="1" s="1"/>
  <c r="P313" i="1"/>
  <c r="N313" i="1" s="1"/>
  <c r="O313" i="1" s="1"/>
  <c r="M313" i="1"/>
  <c r="T312" i="1"/>
  <c r="U312" i="1" s="1"/>
  <c r="P312" i="1"/>
  <c r="M312" i="1"/>
  <c r="T311" i="1"/>
  <c r="U311" i="1" s="1"/>
  <c r="P311" i="1"/>
  <c r="N311" i="1" s="1"/>
  <c r="M311" i="1"/>
  <c r="T310" i="1"/>
  <c r="P310" i="1" s="1"/>
  <c r="M310" i="1"/>
  <c r="T309" i="1"/>
  <c r="U309" i="1" s="1"/>
  <c r="P309" i="1"/>
  <c r="M309" i="1"/>
  <c r="T308" i="1"/>
  <c r="M308" i="1"/>
  <c r="T307" i="1"/>
  <c r="M307" i="1"/>
  <c r="T306" i="1"/>
  <c r="U306" i="1" s="1"/>
  <c r="M306" i="1"/>
  <c r="T305" i="1"/>
  <c r="M305" i="1"/>
  <c r="T304" i="1"/>
  <c r="U304" i="1" s="1"/>
  <c r="M304" i="1"/>
  <c r="T303" i="1"/>
  <c r="P303" i="1" s="1"/>
  <c r="N303" i="1" s="1"/>
  <c r="M303" i="1"/>
  <c r="T302" i="1"/>
  <c r="U302" i="1" s="1"/>
  <c r="M302" i="1"/>
  <c r="T301" i="1"/>
  <c r="U301" i="1" s="1"/>
  <c r="M301" i="1"/>
  <c r="T300" i="1"/>
  <c r="M300" i="1"/>
  <c r="T299" i="1"/>
  <c r="M299" i="1"/>
  <c r="T298" i="1"/>
  <c r="U298" i="1" s="1"/>
  <c r="M298" i="1"/>
  <c r="T297" i="1"/>
  <c r="U297" i="1" s="1"/>
  <c r="M297" i="1"/>
  <c r="T296" i="1"/>
  <c r="U296" i="1" s="1"/>
  <c r="M296" i="1"/>
  <c r="T295" i="1"/>
  <c r="U295" i="1" s="1"/>
  <c r="P295" i="1"/>
  <c r="N295" i="1" s="1"/>
  <c r="M295" i="1"/>
  <c r="T294" i="1"/>
  <c r="U294" i="1" s="1"/>
  <c r="M294" i="1"/>
  <c r="T293" i="1"/>
  <c r="M293" i="1"/>
  <c r="T292" i="1"/>
  <c r="M292" i="1"/>
  <c r="T291" i="1"/>
  <c r="M291" i="1"/>
  <c r="T290" i="1"/>
  <c r="U290" i="1" s="1"/>
  <c r="P290" i="1"/>
  <c r="M290" i="1"/>
  <c r="T289" i="1"/>
  <c r="P289" i="1" s="1"/>
  <c r="Q289" i="1"/>
  <c r="N289" i="1"/>
  <c r="O289" i="1" s="1"/>
  <c r="M289" i="1"/>
  <c r="T288" i="1"/>
  <c r="M288" i="1"/>
  <c r="T287" i="1"/>
  <c r="P287" i="1" s="1"/>
  <c r="M287" i="1"/>
  <c r="T286" i="1"/>
  <c r="P286" i="1" s="1"/>
  <c r="M286" i="1"/>
  <c r="T285" i="1"/>
  <c r="M285" i="1"/>
  <c r="T284" i="1"/>
  <c r="M284" i="1"/>
  <c r="T283" i="1"/>
  <c r="M283" i="1"/>
  <c r="T282" i="1"/>
  <c r="U282" i="1" s="1"/>
  <c r="M282" i="1"/>
  <c r="T281" i="1"/>
  <c r="U281" i="1" s="1"/>
  <c r="M281" i="1"/>
  <c r="T280" i="1"/>
  <c r="U280" i="1" s="1"/>
  <c r="M280" i="1"/>
  <c r="U279" i="1"/>
  <c r="T279" i="1"/>
  <c r="P279" i="1" s="1"/>
  <c r="N279" i="1" s="1"/>
  <c r="M279" i="1"/>
  <c r="T278" i="1"/>
  <c r="U278" i="1" s="1"/>
  <c r="M278" i="1"/>
  <c r="T277" i="1"/>
  <c r="U277" i="1" s="1"/>
  <c r="M277" i="1"/>
  <c r="T276" i="1"/>
  <c r="M276" i="1"/>
  <c r="T275" i="1"/>
  <c r="M275" i="1"/>
  <c r="T274" i="1"/>
  <c r="U274" i="1" s="1"/>
  <c r="M274" i="1"/>
  <c r="T273" i="1"/>
  <c r="U273" i="1" s="1"/>
  <c r="P273" i="1"/>
  <c r="Q273" i="1" s="1"/>
  <c r="M273" i="1"/>
  <c r="T272" i="1"/>
  <c r="U272" i="1" s="1"/>
  <c r="M272" i="1"/>
  <c r="T271" i="1"/>
  <c r="U271" i="1" s="1"/>
  <c r="M271" i="1"/>
  <c r="T270" i="1"/>
  <c r="P270" i="1" s="1"/>
  <c r="M270" i="1"/>
  <c r="T269" i="1"/>
  <c r="U269" i="1" s="1"/>
  <c r="M269" i="1"/>
  <c r="T268" i="1"/>
  <c r="M268" i="1"/>
  <c r="T267" i="1"/>
  <c r="M267" i="1"/>
  <c r="T266" i="1"/>
  <c r="U266" i="1" s="1"/>
  <c r="M266" i="1"/>
  <c r="T265" i="1"/>
  <c r="U265" i="1" s="1"/>
  <c r="M265" i="1"/>
  <c r="T264" i="1"/>
  <c r="M264" i="1"/>
  <c r="T263" i="1"/>
  <c r="U263" i="1" s="1"/>
  <c r="M263" i="1"/>
  <c r="T262" i="1"/>
  <c r="U262" i="1" s="1"/>
  <c r="M262" i="1"/>
  <c r="T261" i="1"/>
  <c r="P261" i="1" s="1"/>
  <c r="M261" i="1"/>
  <c r="U260" i="1"/>
  <c r="T260" i="1"/>
  <c r="P260" i="1" s="1"/>
  <c r="M260" i="1"/>
  <c r="T259" i="1"/>
  <c r="M259" i="1"/>
  <c r="T258" i="1"/>
  <c r="M258" i="1"/>
  <c r="T257" i="1"/>
  <c r="U257" i="1" s="1"/>
  <c r="M257" i="1"/>
  <c r="T256" i="1"/>
  <c r="U256" i="1" s="1"/>
  <c r="M256" i="1"/>
  <c r="T255" i="1"/>
  <c r="P255" i="1" s="1"/>
  <c r="Q255" i="1" s="1"/>
  <c r="M255" i="1"/>
  <c r="T254" i="1"/>
  <c r="M254" i="1"/>
  <c r="T253" i="1"/>
  <c r="P253" i="1" s="1"/>
  <c r="M253" i="1"/>
  <c r="T252" i="1"/>
  <c r="M252" i="1"/>
  <c r="U249" i="1"/>
  <c r="T249" i="1"/>
  <c r="P249" i="1"/>
  <c r="M249" i="1"/>
  <c r="T246" i="1"/>
  <c r="M246" i="1"/>
  <c r="T243" i="1"/>
  <c r="U243" i="1" s="1"/>
  <c r="P243" i="1"/>
  <c r="M243" i="1"/>
  <c r="T242" i="1"/>
  <c r="U242" i="1" s="1"/>
  <c r="M242" i="1"/>
  <c r="T241" i="1"/>
  <c r="M241" i="1"/>
  <c r="T240" i="1"/>
  <c r="P240" i="1" s="1"/>
  <c r="M240" i="1"/>
  <c r="T239" i="1"/>
  <c r="T244" i="1" s="1"/>
  <c r="U244" i="1" s="1"/>
  <c r="M239" i="1"/>
  <c r="T238" i="1"/>
  <c r="P238" i="1" s="1"/>
  <c r="M238" i="1"/>
  <c r="T235" i="1"/>
  <c r="M235" i="1"/>
  <c r="T232" i="1"/>
  <c r="M232" i="1"/>
  <c r="T229" i="1"/>
  <c r="M229" i="1"/>
  <c r="T228" i="1"/>
  <c r="M228" i="1"/>
  <c r="T225" i="1"/>
  <c r="U225" i="1" s="1"/>
  <c r="M225" i="1"/>
  <c r="T224" i="1"/>
  <c r="U224" i="1" s="1"/>
  <c r="P224" i="1"/>
  <c r="N224" i="1" s="1"/>
  <c r="M224" i="1"/>
  <c r="T223" i="1"/>
  <c r="M223" i="1"/>
  <c r="T220" i="1"/>
  <c r="M220" i="1"/>
  <c r="T219" i="1"/>
  <c r="M219" i="1"/>
  <c r="T218" i="1"/>
  <c r="U218" i="1" s="1"/>
  <c r="M218" i="1"/>
  <c r="T217" i="1"/>
  <c r="U217" i="1" s="1"/>
  <c r="P217" i="1"/>
  <c r="N217" i="1" s="1"/>
  <c r="M217" i="1"/>
  <c r="T216" i="1"/>
  <c r="U216" i="1" s="1"/>
  <c r="P216" i="1"/>
  <c r="N216" i="1" s="1"/>
  <c r="M216" i="1"/>
  <c r="T215" i="1"/>
  <c r="M215" i="1"/>
  <c r="T214" i="1"/>
  <c r="U214" i="1" s="1"/>
  <c r="M214" i="1"/>
  <c r="T213" i="1"/>
  <c r="P213" i="1" s="1"/>
  <c r="N213" i="1" s="1"/>
  <c r="M213" i="1"/>
  <c r="T212" i="1"/>
  <c r="P212" i="1" s="1"/>
  <c r="M212" i="1"/>
  <c r="T211" i="1"/>
  <c r="U211" i="1" s="1"/>
  <c r="M211" i="1"/>
  <c r="T210" i="1"/>
  <c r="U210" i="1" s="1"/>
  <c r="M210" i="1"/>
  <c r="T209" i="1"/>
  <c r="P209" i="1" s="1"/>
  <c r="N209" i="1" s="1"/>
  <c r="M209" i="1"/>
  <c r="T208" i="1"/>
  <c r="U208" i="1" s="1"/>
  <c r="M208" i="1"/>
  <c r="T207" i="1"/>
  <c r="U207" i="1" s="1"/>
  <c r="M207" i="1"/>
  <c r="T206" i="1"/>
  <c r="U206" i="1" s="1"/>
  <c r="M206" i="1"/>
  <c r="T205" i="1"/>
  <c r="U205" i="1" s="1"/>
  <c r="M205" i="1"/>
  <c r="T204" i="1"/>
  <c r="U204" i="1" s="1"/>
  <c r="M204" i="1"/>
  <c r="T203" i="1"/>
  <c r="M203" i="1"/>
  <c r="T202" i="1"/>
  <c r="P202" i="1" s="1"/>
  <c r="M202" i="1"/>
  <c r="T201" i="1"/>
  <c r="M201" i="1"/>
  <c r="T200" i="1"/>
  <c r="U200" i="1" s="1"/>
  <c r="P200" i="1"/>
  <c r="N200" i="1" s="1"/>
  <c r="M200" i="1"/>
  <c r="T199" i="1"/>
  <c r="U199" i="1" s="1"/>
  <c r="M199" i="1"/>
  <c r="T198" i="1"/>
  <c r="U198" i="1" s="1"/>
  <c r="M198" i="1"/>
  <c r="T197" i="1"/>
  <c r="U197" i="1" s="1"/>
  <c r="M197" i="1"/>
  <c r="T196" i="1"/>
  <c r="U196" i="1" s="1"/>
  <c r="M196" i="1"/>
  <c r="T195" i="1"/>
  <c r="U195" i="1" s="1"/>
  <c r="P195" i="1"/>
  <c r="M195" i="1"/>
  <c r="T194" i="1"/>
  <c r="U194" i="1" s="1"/>
  <c r="P194" i="1"/>
  <c r="M194" i="1"/>
  <c r="T193" i="1"/>
  <c r="M193" i="1"/>
  <c r="T192" i="1"/>
  <c r="U192" i="1" s="1"/>
  <c r="P192" i="1"/>
  <c r="N192" i="1" s="1"/>
  <c r="R192" i="1" s="1"/>
  <c r="S192" i="1" s="1"/>
  <c r="M192" i="1"/>
  <c r="T191" i="1"/>
  <c r="U191" i="1" s="1"/>
  <c r="M191" i="1"/>
  <c r="T190" i="1"/>
  <c r="U190" i="1" s="1"/>
  <c r="M190" i="1"/>
  <c r="T189" i="1"/>
  <c r="U189" i="1" s="1"/>
  <c r="M189" i="1"/>
  <c r="T188" i="1"/>
  <c r="M188" i="1"/>
  <c r="T187" i="1"/>
  <c r="M187" i="1"/>
  <c r="T186" i="1"/>
  <c r="M186" i="1"/>
  <c r="T185" i="1"/>
  <c r="M185" i="1"/>
  <c r="T184" i="1"/>
  <c r="P184" i="1" s="1"/>
  <c r="Q184" i="1" s="1"/>
  <c r="M184" i="1"/>
  <c r="T183" i="1"/>
  <c r="M183" i="1"/>
  <c r="T182" i="1"/>
  <c r="M182" i="1"/>
  <c r="T181" i="1"/>
  <c r="M181" i="1"/>
  <c r="T178" i="1"/>
  <c r="U178" i="1" s="1"/>
  <c r="M178" i="1"/>
  <c r="T177" i="1"/>
  <c r="P177" i="1" s="1"/>
  <c r="N177" i="1" s="1"/>
  <c r="M177" i="1"/>
  <c r="Q175" i="1"/>
  <c r="L175" i="1"/>
  <c r="M175" i="1" s="1"/>
  <c r="T174" i="1"/>
  <c r="U174" i="1" s="1"/>
  <c r="M174" i="1"/>
  <c r="T173" i="1"/>
  <c r="U173" i="1" s="1"/>
  <c r="M173" i="1"/>
  <c r="T172" i="1"/>
  <c r="P172" i="1" s="1"/>
  <c r="M172" i="1"/>
  <c r="T171" i="1"/>
  <c r="M171" i="1"/>
  <c r="T170" i="1"/>
  <c r="M170" i="1"/>
  <c r="T169" i="1"/>
  <c r="M169" i="1"/>
  <c r="T168" i="1"/>
  <c r="P168" i="1" s="1"/>
  <c r="M168" i="1"/>
  <c r="T167" i="1"/>
  <c r="M167" i="1"/>
  <c r="T166" i="1"/>
  <c r="P166" i="1" s="1"/>
  <c r="M166" i="1"/>
  <c r="T165" i="1"/>
  <c r="U165" i="1" s="1"/>
  <c r="M165" i="1"/>
  <c r="T164" i="1"/>
  <c r="U164" i="1" s="1"/>
  <c r="M164" i="1"/>
  <c r="T163" i="1"/>
  <c r="M163" i="1"/>
  <c r="T162" i="1"/>
  <c r="U162" i="1" s="1"/>
  <c r="M162" i="1"/>
  <c r="T161" i="1"/>
  <c r="U161" i="1" s="1"/>
  <c r="M161" i="1"/>
  <c r="T160" i="1"/>
  <c r="U160" i="1" s="1"/>
  <c r="P160" i="1"/>
  <c r="Q160" i="1" s="1"/>
  <c r="N160" i="1"/>
  <c r="R160" i="1" s="1"/>
  <c r="S160" i="1" s="1"/>
  <c r="M160" i="1"/>
  <c r="T159" i="1"/>
  <c r="U159" i="1" s="1"/>
  <c r="P159" i="1"/>
  <c r="M159" i="1"/>
  <c r="T158" i="1"/>
  <c r="M158" i="1"/>
  <c r="T157" i="1"/>
  <c r="U157" i="1" s="1"/>
  <c r="M157" i="1"/>
  <c r="T156" i="1"/>
  <c r="P156" i="1" s="1"/>
  <c r="M156" i="1"/>
  <c r="U155" i="1"/>
  <c r="T155" i="1"/>
  <c r="P155" i="1" s="1"/>
  <c r="N155" i="1" s="1"/>
  <c r="M155" i="1"/>
  <c r="T154" i="1"/>
  <c r="U154" i="1" s="1"/>
  <c r="M154" i="1"/>
  <c r="T153" i="1"/>
  <c r="U153" i="1" s="1"/>
  <c r="M153" i="1"/>
  <c r="T152" i="1"/>
  <c r="U152" i="1" s="1"/>
  <c r="M152" i="1"/>
  <c r="T151" i="1"/>
  <c r="U151" i="1" s="1"/>
  <c r="P151" i="1"/>
  <c r="M151" i="1"/>
  <c r="T150" i="1"/>
  <c r="U150" i="1" s="1"/>
  <c r="M150" i="1"/>
  <c r="T149" i="1"/>
  <c r="M149" i="1"/>
  <c r="T148" i="1"/>
  <c r="P148" i="1" s="1"/>
  <c r="Q148" i="1" s="1"/>
  <c r="M148" i="1"/>
  <c r="U147" i="1"/>
  <c r="T147" i="1"/>
  <c r="P147" i="1"/>
  <c r="Q147" i="1" s="1"/>
  <c r="N147" i="1"/>
  <c r="O147" i="1" s="1"/>
  <c r="M147" i="1"/>
  <c r="T146" i="1"/>
  <c r="U146" i="1" s="1"/>
  <c r="P146" i="1"/>
  <c r="N146" i="1" s="1"/>
  <c r="R146" i="1" s="1"/>
  <c r="S146" i="1" s="1"/>
  <c r="M146" i="1"/>
  <c r="T145" i="1"/>
  <c r="U145" i="1" s="1"/>
  <c r="M145" i="1"/>
  <c r="T144" i="1"/>
  <c r="U144" i="1" s="1"/>
  <c r="M144" i="1"/>
  <c r="T143" i="1"/>
  <c r="U143" i="1" s="1"/>
  <c r="M143" i="1"/>
  <c r="T142" i="1"/>
  <c r="U142" i="1" s="1"/>
  <c r="M142" i="1"/>
  <c r="T141" i="1"/>
  <c r="P141" i="1" s="1"/>
  <c r="M141" i="1"/>
  <c r="T140" i="1"/>
  <c r="P140" i="1" s="1"/>
  <c r="Q140" i="1" s="1"/>
  <c r="M140" i="1"/>
  <c r="T139" i="1"/>
  <c r="U139" i="1" s="1"/>
  <c r="M139" i="1"/>
  <c r="T138" i="1"/>
  <c r="U138" i="1" s="1"/>
  <c r="M138" i="1"/>
  <c r="T137" i="1"/>
  <c r="P137" i="1" s="1"/>
  <c r="M137" i="1"/>
  <c r="T136" i="1"/>
  <c r="P136" i="1" s="1"/>
  <c r="M136" i="1"/>
  <c r="T135" i="1"/>
  <c r="U135" i="1" s="1"/>
  <c r="M135" i="1"/>
  <c r="T134" i="1"/>
  <c r="M134" i="1"/>
  <c r="T133" i="1"/>
  <c r="P133" i="1" s="1"/>
  <c r="M133" i="1"/>
  <c r="T132" i="1"/>
  <c r="U132" i="1" s="1"/>
  <c r="M132" i="1"/>
  <c r="T131" i="1"/>
  <c r="U131" i="1" s="1"/>
  <c r="M131" i="1"/>
  <c r="Q129" i="1"/>
  <c r="L129" i="1"/>
  <c r="M129" i="1" s="1"/>
  <c r="T128" i="1"/>
  <c r="P128" i="1" s="1"/>
  <c r="M128" i="1"/>
  <c r="T127" i="1"/>
  <c r="U127" i="1" s="1"/>
  <c r="P127" i="1"/>
  <c r="N127" i="1" s="1"/>
  <c r="M127" i="1"/>
  <c r="T126" i="1"/>
  <c r="U126" i="1" s="1"/>
  <c r="M126" i="1"/>
  <c r="T125" i="1"/>
  <c r="U125" i="1" s="1"/>
  <c r="M125" i="1"/>
  <c r="T124" i="1"/>
  <c r="M124" i="1"/>
  <c r="T123" i="1"/>
  <c r="M123" i="1"/>
  <c r="T122" i="1"/>
  <c r="U122" i="1" s="1"/>
  <c r="P122" i="1"/>
  <c r="Q122" i="1" s="1"/>
  <c r="M122" i="1"/>
  <c r="T121" i="1"/>
  <c r="U121" i="1" s="1"/>
  <c r="M121" i="1"/>
  <c r="T120" i="1"/>
  <c r="P120" i="1" s="1"/>
  <c r="M120" i="1"/>
  <c r="T119" i="1"/>
  <c r="U119" i="1" s="1"/>
  <c r="M119" i="1"/>
  <c r="T118" i="1"/>
  <c r="U118" i="1" s="1"/>
  <c r="M118" i="1"/>
  <c r="T117" i="1"/>
  <c r="U117" i="1" s="1"/>
  <c r="P117" i="1"/>
  <c r="M117" i="1"/>
  <c r="T116" i="1"/>
  <c r="P116" i="1" s="1"/>
  <c r="M116" i="1"/>
  <c r="T115" i="1"/>
  <c r="M115" i="1"/>
  <c r="T114" i="1"/>
  <c r="M114" i="1"/>
  <c r="T113" i="1"/>
  <c r="U113" i="1" s="1"/>
  <c r="M113" i="1"/>
  <c r="T112" i="1"/>
  <c r="P112" i="1" s="1"/>
  <c r="M112" i="1"/>
  <c r="T111" i="1"/>
  <c r="P111" i="1" s="1"/>
  <c r="N111" i="1" s="1"/>
  <c r="M111" i="1"/>
  <c r="T110" i="1"/>
  <c r="U110" i="1" s="1"/>
  <c r="P110" i="1"/>
  <c r="M110" i="1"/>
  <c r="T109" i="1"/>
  <c r="M109" i="1"/>
  <c r="T108" i="1"/>
  <c r="P108" i="1" s="1"/>
  <c r="M108" i="1"/>
  <c r="T107" i="1"/>
  <c r="M107" i="1"/>
  <c r="T106" i="1"/>
  <c r="U106" i="1" s="1"/>
  <c r="M106" i="1"/>
  <c r="T105" i="1"/>
  <c r="U105" i="1" s="1"/>
  <c r="P105" i="1"/>
  <c r="M105" i="1"/>
  <c r="T104" i="1"/>
  <c r="P104" i="1" s="1"/>
  <c r="M104" i="1"/>
  <c r="T103" i="1"/>
  <c r="U103" i="1" s="1"/>
  <c r="M103" i="1"/>
  <c r="T102" i="1"/>
  <c r="M102" i="1"/>
  <c r="T101" i="1"/>
  <c r="U101" i="1" s="1"/>
  <c r="M101" i="1"/>
  <c r="T100" i="1"/>
  <c r="P100" i="1" s="1"/>
  <c r="M100" i="1"/>
  <c r="T99" i="1"/>
  <c r="M99" i="1"/>
  <c r="T98" i="1"/>
  <c r="U98" i="1" s="1"/>
  <c r="M98" i="1"/>
  <c r="T97" i="1"/>
  <c r="U97" i="1" s="1"/>
  <c r="M97" i="1"/>
  <c r="T96" i="1"/>
  <c r="P96" i="1" s="1"/>
  <c r="M96" i="1"/>
  <c r="T95" i="1"/>
  <c r="U95" i="1" s="1"/>
  <c r="P95" i="1"/>
  <c r="Q95" i="1" s="1"/>
  <c r="M95" i="1"/>
  <c r="T94" i="1"/>
  <c r="U94" i="1" s="1"/>
  <c r="P94" i="1"/>
  <c r="M94" i="1"/>
  <c r="T93" i="1"/>
  <c r="U93" i="1" s="1"/>
  <c r="M93" i="1"/>
  <c r="T92" i="1"/>
  <c r="M92" i="1"/>
  <c r="T91" i="1"/>
  <c r="P91" i="1" s="1"/>
  <c r="N91" i="1" s="1"/>
  <c r="O91" i="1" s="1"/>
  <c r="M91" i="1"/>
  <c r="T90" i="1"/>
  <c r="M90" i="1"/>
  <c r="T89" i="1"/>
  <c r="M89" i="1"/>
  <c r="T88" i="1"/>
  <c r="U88" i="1" s="1"/>
  <c r="M88" i="1"/>
  <c r="T87" i="1"/>
  <c r="U87" i="1" s="1"/>
  <c r="M87" i="1"/>
  <c r="T86" i="1"/>
  <c r="U86" i="1" s="1"/>
  <c r="M86" i="1"/>
  <c r="T85" i="1"/>
  <c r="U85" i="1" s="1"/>
  <c r="P85" i="1"/>
  <c r="N85" i="1" s="1"/>
  <c r="M85" i="1"/>
  <c r="T84" i="1"/>
  <c r="U84" i="1" s="1"/>
  <c r="M84" i="1"/>
  <c r="T83" i="1"/>
  <c r="U83" i="1" s="1"/>
  <c r="M83" i="1"/>
  <c r="T82" i="1"/>
  <c r="M82" i="1"/>
  <c r="T81" i="1"/>
  <c r="M81" i="1"/>
  <c r="T80" i="1"/>
  <c r="U80" i="1" s="1"/>
  <c r="M80" i="1"/>
  <c r="U79" i="1"/>
  <c r="T79" i="1"/>
  <c r="P79" i="1"/>
  <c r="N79" i="1" s="1"/>
  <c r="O79" i="1" s="1"/>
  <c r="M79" i="1"/>
  <c r="T78" i="1"/>
  <c r="U78" i="1" s="1"/>
  <c r="M78" i="1"/>
  <c r="T77" i="1"/>
  <c r="P77" i="1" s="1"/>
  <c r="N77" i="1" s="1"/>
  <c r="M77" i="1"/>
  <c r="T76" i="1"/>
  <c r="P76" i="1" s="1"/>
  <c r="Q76" i="1" s="1"/>
  <c r="M76" i="1"/>
  <c r="T75" i="1"/>
  <c r="P75" i="1" s="1"/>
  <c r="N75" i="1" s="1"/>
  <c r="R75" i="1" s="1"/>
  <c r="S75" i="1" s="1"/>
  <c r="M75" i="1"/>
  <c r="T74" i="1"/>
  <c r="U74" i="1" s="1"/>
  <c r="M74" i="1"/>
  <c r="T73" i="1"/>
  <c r="P73" i="1" s="1"/>
  <c r="Q73" i="1" s="1"/>
  <c r="M73" i="1"/>
  <c r="T72" i="1"/>
  <c r="U72" i="1" s="1"/>
  <c r="M72" i="1"/>
  <c r="T71" i="1"/>
  <c r="U71" i="1" s="1"/>
  <c r="M71" i="1"/>
  <c r="T70" i="1"/>
  <c r="P70" i="1" s="1"/>
  <c r="Q70" i="1" s="1"/>
  <c r="M70" i="1"/>
  <c r="T69" i="1"/>
  <c r="U69" i="1" s="1"/>
  <c r="M69" i="1"/>
  <c r="T68" i="1"/>
  <c r="U68" i="1" s="1"/>
  <c r="M68" i="1"/>
  <c r="T67" i="1"/>
  <c r="U67" i="1" s="1"/>
  <c r="P67" i="1"/>
  <c r="N67" i="1" s="1"/>
  <c r="M67" i="1"/>
  <c r="T66" i="1"/>
  <c r="U66" i="1" s="1"/>
  <c r="P66" i="1"/>
  <c r="Q66" i="1" s="1"/>
  <c r="N66" i="1"/>
  <c r="M66" i="1"/>
  <c r="Q64" i="1"/>
  <c r="L64" i="1"/>
  <c r="M64" i="1" s="1"/>
  <c r="T63" i="1"/>
  <c r="U63" i="1" s="1"/>
  <c r="M63" i="1"/>
  <c r="T62" i="1"/>
  <c r="M62" i="1"/>
  <c r="T61" i="1"/>
  <c r="U61" i="1" s="1"/>
  <c r="M61" i="1"/>
  <c r="T60" i="1"/>
  <c r="U60" i="1" s="1"/>
  <c r="M60" i="1"/>
  <c r="T59" i="1"/>
  <c r="U59" i="1" s="1"/>
  <c r="M59" i="1"/>
  <c r="T58" i="1"/>
  <c r="M58" i="1"/>
  <c r="T57" i="1"/>
  <c r="P57" i="1" s="1"/>
  <c r="M57" i="1"/>
  <c r="T56" i="1"/>
  <c r="U56" i="1" s="1"/>
  <c r="M56" i="1"/>
  <c r="T55" i="1"/>
  <c r="U55" i="1" s="1"/>
  <c r="M55" i="1"/>
  <c r="T54" i="1"/>
  <c r="M54" i="1"/>
  <c r="Q52" i="1"/>
  <c r="L52" i="1"/>
  <c r="M52" i="1" s="1"/>
  <c r="T51" i="1"/>
  <c r="U51" i="1" s="1"/>
  <c r="M51" i="1"/>
  <c r="T50" i="1"/>
  <c r="U50" i="1" s="1"/>
  <c r="M50" i="1"/>
  <c r="T49" i="1"/>
  <c r="M49" i="1"/>
  <c r="T48" i="1"/>
  <c r="U48" i="1" s="1"/>
  <c r="M48" i="1"/>
  <c r="T47" i="1"/>
  <c r="U47" i="1" s="1"/>
  <c r="M47" i="1"/>
  <c r="T46" i="1"/>
  <c r="U46" i="1" s="1"/>
  <c r="M46" i="1"/>
  <c r="T45" i="1"/>
  <c r="M45" i="1"/>
  <c r="T44" i="1"/>
  <c r="P44" i="1" s="1"/>
  <c r="M44" i="1"/>
  <c r="T43" i="1"/>
  <c r="U43" i="1" s="1"/>
  <c r="M43" i="1"/>
  <c r="T42" i="1"/>
  <c r="U42" i="1" s="1"/>
  <c r="M42" i="1"/>
  <c r="T41" i="1"/>
  <c r="M41" i="1"/>
  <c r="T40" i="1"/>
  <c r="U40" i="1" s="1"/>
  <c r="M40" i="1"/>
  <c r="T39" i="1"/>
  <c r="P39" i="1" s="1"/>
  <c r="M39" i="1"/>
  <c r="T36" i="1"/>
  <c r="U36" i="1" s="1"/>
  <c r="M36" i="1"/>
  <c r="T35" i="1"/>
  <c r="P35" i="1" s="1"/>
  <c r="M35" i="1"/>
  <c r="T34" i="1"/>
  <c r="U34" i="1" s="1"/>
  <c r="M34" i="1"/>
  <c r="T33" i="1"/>
  <c r="T26" i="1"/>
  <c r="U26" i="1" s="1"/>
  <c r="M26" i="1"/>
  <c r="T25" i="1"/>
  <c r="U25" i="1" s="1"/>
  <c r="M25" i="1"/>
  <c r="T24" i="1"/>
  <c r="U24" i="1" s="1"/>
  <c r="M24" i="1"/>
  <c r="T23" i="1"/>
  <c r="P23" i="1" s="1"/>
  <c r="M23" i="1"/>
  <c r="T22" i="1"/>
  <c r="U22" i="1" s="1"/>
  <c r="M22" i="1"/>
  <c r="T21" i="1"/>
  <c r="U21" i="1" s="1"/>
  <c r="P21" i="1"/>
  <c r="N21" i="1" s="1"/>
  <c r="M21" i="1"/>
  <c r="T20" i="1"/>
  <c r="U20" i="1" s="1"/>
  <c r="M20" i="1"/>
  <c r="T19" i="1"/>
  <c r="U19" i="1" s="1"/>
  <c r="M19" i="1"/>
  <c r="T18" i="1"/>
  <c r="M18" i="1"/>
  <c r="T17" i="1"/>
  <c r="U17" i="1" s="1"/>
  <c r="M17" i="1"/>
  <c r="T16" i="1"/>
  <c r="U16" i="1" s="1"/>
  <c r="M16" i="1"/>
  <c r="T15" i="1"/>
  <c r="U15" i="1" s="1"/>
  <c r="M15" i="1"/>
  <c r="T14" i="1"/>
  <c r="M14" i="1"/>
  <c r="T13" i="1"/>
  <c r="P13" i="1" s="1"/>
  <c r="M13" i="1"/>
  <c r="T12" i="1"/>
  <c r="U12" i="1" s="1"/>
  <c r="M12" i="1"/>
  <c r="T11" i="1"/>
  <c r="U11" i="1" s="1"/>
  <c r="M11" i="1"/>
  <c r="T10" i="1"/>
  <c r="P10" i="1" s="1"/>
  <c r="M10" i="1"/>
  <c r="T9" i="1"/>
  <c r="U9" i="1" s="1"/>
  <c r="M9" i="1"/>
  <c r="T8" i="1"/>
  <c r="P8" i="1" s="1"/>
  <c r="N8" i="1" s="1"/>
  <c r="M8" i="1"/>
  <c r="T7" i="1"/>
  <c r="U7" i="1" s="1"/>
  <c r="P7" i="1"/>
  <c r="Q7" i="1" s="1"/>
  <c r="M7" i="1"/>
  <c r="P25" i="1" l="1"/>
  <c r="N25" i="1" s="1"/>
  <c r="P26" i="1"/>
  <c r="U75" i="1"/>
  <c r="P9" i="1"/>
  <c r="U57" i="1"/>
  <c r="P59" i="1"/>
  <c r="N59" i="1" s="1"/>
  <c r="N76" i="1"/>
  <c r="P86" i="1"/>
  <c r="Q86" i="1" s="1"/>
  <c r="Q111" i="1"/>
  <c r="U112" i="1"/>
  <c r="P131" i="1"/>
  <c r="P152" i="1"/>
  <c r="Q152" i="1" s="1"/>
  <c r="U156" i="1"/>
  <c r="P164" i="1"/>
  <c r="Q164" i="1" s="1"/>
  <c r="O192" i="1"/>
  <c r="U212" i="1"/>
  <c r="P225" i="1"/>
  <c r="N225" i="1" s="1"/>
  <c r="P266" i="1"/>
  <c r="N273" i="1"/>
  <c r="O273" i="1" s="1"/>
  <c r="U289" i="1"/>
  <c r="P298" i="1"/>
  <c r="N298" i="1" s="1"/>
  <c r="Q303" i="1"/>
  <c r="P319" i="1"/>
  <c r="N319" i="1" s="1"/>
  <c r="U172" i="1"/>
  <c r="U23" i="1"/>
  <c r="P87" i="1"/>
  <c r="P93" i="1"/>
  <c r="P121" i="1"/>
  <c r="Q121" i="1" s="1"/>
  <c r="P153" i="1"/>
  <c r="Q153" i="1" s="1"/>
  <c r="U202" i="1"/>
  <c r="U213" i="1"/>
  <c r="P256" i="1"/>
  <c r="N256" i="1" s="1"/>
  <c r="R256" i="1" s="1"/>
  <c r="S256" i="1" s="1"/>
  <c r="P265" i="1"/>
  <c r="P269" i="1"/>
  <c r="P277" i="1"/>
  <c r="Q277" i="1" s="1"/>
  <c r="P301" i="1"/>
  <c r="Q301" i="1" s="1"/>
  <c r="P304" i="1"/>
  <c r="N304" i="1" s="1"/>
  <c r="P320" i="1"/>
  <c r="Q35" i="1"/>
  <c r="N35" i="1"/>
  <c r="R35" i="1" s="1"/>
  <c r="S35" i="1" s="1"/>
  <c r="Q57" i="1"/>
  <c r="N57" i="1"/>
  <c r="O57" i="1" s="1"/>
  <c r="Q212" i="1"/>
  <c r="N212" i="1"/>
  <c r="O212" i="1" s="1"/>
  <c r="Q39" i="1"/>
  <c r="N39" i="1"/>
  <c r="Q23" i="1"/>
  <c r="N23" i="1"/>
  <c r="O23" i="1" s="1"/>
  <c r="P33" i="1"/>
  <c r="T37" i="1"/>
  <c r="U37" i="1" s="1"/>
  <c r="O8" i="1"/>
  <c r="U35" i="1"/>
  <c r="Q75" i="1"/>
  <c r="R79" i="1"/>
  <c r="S79" i="1" s="1"/>
  <c r="U91" i="1"/>
  <c r="U96" i="1"/>
  <c r="U128" i="1"/>
  <c r="U181" i="1"/>
  <c r="T221" i="1"/>
  <c r="U221" i="1" s="1"/>
  <c r="U209" i="1"/>
  <c r="T321" i="1"/>
  <c r="U321" i="1" s="1"/>
  <c r="Q319" i="1"/>
  <c r="P19" i="1"/>
  <c r="N19" i="1" s="1"/>
  <c r="O19" i="1" s="1"/>
  <c r="P20" i="1"/>
  <c r="P34" i="1"/>
  <c r="P42" i="1"/>
  <c r="N42" i="1" s="1"/>
  <c r="R42" i="1" s="1"/>
  <c r="S42" i="1" s="1"/>
  <c r="P43" i="1"/>
  <c r="P50" i="1"/>
  <c r="N50" i="1" s="1"/>
  <c r="O50" i="1" s="1"/>
  <c r="P51" i="1"/>
  <c r="P60" i="1"/>
  <c r="Q60" i="1" s="1"/>
  <c r="P63" i="1"/>
  <c r="N63" i="1" s="1"/>
  <c r="O63" i="1" s="1"/>
  <c r="O75" i="1"/>
  <c r="P83" i="1"/>
  <c r="Q83" i="1" s="1"/>
  <c r="N95" i="1"/>
  <c r="O95" i="1" s="1"/>
  <c r="P97" i="1"/>
  <c r="N97" i="1" s="1"/>
  <c r="P98" i="1"/>
  <c r="P106" i="1"/>
  <c r="Q106" i="1" s="1"/>
  <c r="P118" i="1"/>
  <c r="N118" i="1" s="1"/>
  <c r="R118" i="1" s="1"/>
  <c r="S118" i="1" s="1"/>
  <c r="N122" i="1"/>
  <c r="R122" i="1" s="1"/>
  <c r="S122" i="1" s="1"/>
  <c r="P125" i="1"/>
  <c r="N125" i="1" s="1"/>
  <c r="P135" i="1"/>
  <c r="P138" i="1"/>
  <c r="Q138" i="1" s="1"/>
  <c r="P139" i="1"/>
  <c r="P142" i="1"/>
  <c r="Q142" i="1" s="1"/>
  <c r="P143" i="1"/>
  <c r="P144" i="1"/>
  <c r="P145" i="1"/>
  <c r="P154" i="1"/>
  <c r="N154" i="1" s="1"/>
  <c r="O154" i="1" s="1"/>
  <c r="P162" i="1"/>
  <c r="N162" i="1" s="1"/>
  <c r="R162" i="1" s="1"/>
  <c r="S162" i="1" s="1"/>
  <c r="N184" i="1"/>
  <c r="R184" i="1" s="1"/>
  <c r="S184" i="1" s="1"/>
  <c r="P196" i="1"/>
  <c r="Q196" i="1" s="1"/>
  <c r="P204" i="1"/>
  <c r="Q204" i="1" s="1"/>
  <c r="P207" i="1"/>
  <c r="N207" i="1" s="1"/>
  <c r="P208" i="1"/>
  <c r="T226" i="1"/>
  <c r="U226" i="1" s="1"/>
  <c r="T230" i="1"/>
  <c r="U230" i="1" s="1"/>
  <c r="P294" i="1"/>
  <c r="Q294" i="1" s="1"/>
  <c r="P297" i="1"/>
  <c r="U303" i="1"/>
  <c r="U328" i="1"/>
  <c r="T330" i="1"/>
  <c r="U330" i="1" s="1"/>
  <c r="T335" i="1"/>
  <c r="U335" i="1" s="1"/>
  <c r="P334" i="1"/>
  <c r="N334" i="1" s="1"/>
  <c r="U177" i="1"/>
  <c r="T179" i="1"/>
  <c r="U179" i="1" s="1"/>
  <c r="U108" i="1"/>
  <c r="U8" i="1"/>
  <c r="T27" i="1"/>
  <c r="U27" i="1" s="1"/>
  <c r="P15" i="1"/>
  <c r="N15" i="1" s="1"/>
  <c r="P16" i="1"/>
  <c r="P17" i="1"/>
  <c r="P22" i="1"/>
  <c r="P24" i="1"/>
  <c r="N24" i="1" s="1"/>
  <c r="R24" i="1" s="1"/>
  <c r="S24" i="1" s="1"/>
  <c r="P40" i="1"/>
  <c r="P46" i="1"/>
  <c r="N46" i="1" s="1"/>
  <c r="P47" i="1"/>
  <c r="P48" i="1"/>
  <c r="P55" i="1"/>
  <c r="N55" i="1" s="1"/>
  <c r="O55" i="1" s="1"/>
  <c r="P56" i="1"/>
  <c r="P61" i="1"/>
  <c r="Q61" i="1" s="1"/>
  <c r="P84" i="1"/>
  <c r="Q84" i="1" s="1"/>
  <c r="P101" i="1"/>
  <c r="N101" i="1" s="1"/>
  <c r="U104" i="1"/>
  <c r="P113" i="1"/>
  <c r="Q113" i="1" s="1"/>
  <c r="U116" i="1"/>
  <c r="P119" i="1"/>
  <c r="Q119" i="1" s="1"/>
  <c r="U120" i="1"/>
  <c r="N140" i="1"/>
  <c r="O140" i="1" s="1"/>
  <c r="P150" i="1"/>
  <c r="N150" i="1" s="1"/>
  <c r="P173" i="1"/>
  <c r="N173" i="1" s="1"/>
  <c r="P174" i="1"/>
  <c r="N174" i="1" s="1"/>
  <c r="P178" i="1"/>
  <c r="Q178" i="1" s="1"/>
  <c r="Q192" i="1"/>
  <c r="P205" i="1"/>
  <c r="N205" i="1" s="1"/>
  <c r="O205" i="1" s="1"/>
  <c r="P211" i="1"/>
  <c r="U253" i="1"/>
  <c r="N255" i="1"/>
  <c r="O255" i="1" s="1"/>
  <c r="U261" i="1"/>
  <c r="P263" i="1"/>
  <c r="Q263" i="1" s="1"/>
  <c r="P271" i="1"/>
  <c r="P280" i="1"/>
  <c r="Q280" i="1" s="1"/>
  <c r="N353" i="1"/>
  <c r="N354" i="1" s="1"/>
  <c r="P354" i="1"/>
  <c r="Q10" i="1"/>
  <c r="N10" i="1"/>
  <c r="O10" i="1" s="1"/>
  <c r="O127" i="1"/>
  <c r="R127" i="1"/>
  <c r="S127" i="1" s="1"/>
  <c r="O111" i="1"/>
  <c r="R111" i="1"/>
  <c r="S111" i="1" s="1"/>
  <c r="Q13" i="1"/>
  <c r="N13" i="1"/>
  <c r="O13" i="1" s="1"/>
  <c r="Q44" i="1"/>
  <c r="N44" i="1"/>
  <c r="O44" i="1" s="1"/>
  <c r="Q136" i="1"/>
  <c r="N136" i="1"/>
  <c r="O136" i="1" s="1"/>
  <c r="T64" i="1"/>
  <c r="U64" i="1" s="1"/>
  <c r="P54" i="1"/>
  <c r="N54" i="1" s="1"/>
  <c r="R54" i="1" s="1"/>
  <c r="U62" i="1"/>
  <c r="P62" i="1"/>
  <c r="N62" i="1" s="1"/>
  <c r="O62" i="1" s="1"/>
  <c r="Q94" i="1"/>
  <c r="N94" i="1"/>
  <c r="R94" i="1" s="1"/>
  <c r="S94" i="1" s="1"/>
  <c r="U102" i="1"/>
  <c r="P102" i="1"/>
  <c r="N106" i="1"/>
  <c r="R106" i="1" s="1"/>
  <c r="S106" i="1" s="1"/>
  <c r="Q110" i="1"/>
  <c r="N110" i="1"/>
  <c r="R110" i="1" s="1"/>
  <c r="S110" i="1" s="1"/>
  <c r="U123" i="1"/>
  <c r="P123" i="1"/>
  <c r="U134" i="1"/>
  <c r="P134" i="1"/>
  <c r="Q134" i="1" s="1"/>
  <c r="Q151" i="1"/>
  <c r="N151" i="1"/>
  <c r="O151" i="1" s="1"/>
  <c r="Q159" i="1"/>
  <c r="N159" i="1"/>
  <c r="U167" i="1"/>
  <c r="P167" i="1"/>
  <c r="Q172" i="1"/>
  <c r="N172" i="1"/>
  <c r="R172" i="1" s="1"/>
  <c r="S172" i="1" s="1"/>
  <c r="N178" i="1"/>
  <c r="O178" i="1" s="1"/>
  <c r="O216" i="1"/>
  <c r="R216" i="1"/>
  <c r="S216" i="1" s="1"/>
  <c r="U219" i="1"/>
  <c r="P219" i="1"/>
  <c r="Q240" i="1"/>
  <c r="N240" i="1"/>
  <c r="O240" i="1" s="1"/>
  <c r="N249" i="1"/>
  <c r="O249" i="1" s="1"/>
  <c r="Q249" i="1"/>
  <c r="U252" i="1"/>
  <c r="P252" i="1"/>
  <c r="Q298" i="1"/>
  <c r="Q339" i="1"/>
  <c r="N339" i="1"/>
  <c r="O339" i="1" s="1"/>
  <c r="Q8" i="1"/>
  <c r="U10" i="1"/>
  <c r="U13" i="1"/>
  <c r="U18" i="1"/>
  <c r="P18" i="1"/>
  <c r="N18" i="1" s="1"/>
  <c r="R18" i="1" s="1"/>
  <c r="S18" i="1" s="1"/>
  <c r="U41" i="1"/>
  <c r="P41" i="1"/>
  <c r="N41" i="1" s="1"/>
  <c r="R41" i="1" s="1"/>
  <c r="S41" i="1" s="1"/>
  <c r="U44" i="1"/>
  <c r="U49" i="1"/>
  <c r="P49" i="1"/>
  <c r="N49" i="1" s="1"/>
  <c r="O49" i="1" s="1"/>
  <c r="U70" i="1"/>
  <c r="U73" i="1"/>
  <c r="U77" i="1"/>
  <c r="U107" i="1"/>
  <c r="P107" i="1"/>
  <c r="Q127" i="1"/>
  <c r="U136" i="1"/>
  <c r="U148" i="1"/>
  <c r="R150" i="1"/>
  <c r="S150" i="1" s="1"/>
  <c r="O150" i="1"/>
  <c r="P163" i="1"/>
  <c r="U163" i="1"/>
  <c r="O184" i="1"/>
  <c r="R200" i="1"/>
  <c r="S200" i="1" s="1"/>
  <c r="O200" i="1"/>
  <c r="N204" i="1"/>
  <c r="O204" i="1" s="1"/>
  <c r="Q216" i="1"/>
  <c r="U240" i="1"/>
  <c r="Q256" i="1"/>
  <c r="U259" i="1"/>
  <c r="P259" i="1"/>
  <c r="U264" i="1"/>
  <c r="P264" i="1"/>
  <c r="N266" i="1"/>
  <c r="Q266" i="1"/>
  <c r="P285" i="1"/>
  <c r="U285" i="1"/>
  <c r="N287" i="1"/>
  <c r="R287" i="1" s="1"/>
  <c r="S287" i="1" s="1"/>
  <c r="Q287" i="1"/>
  <c r="U305" i="1"/>
  <c r="P305" i="1"/>
  <c r="Q311" i="1"/>
  <c r="Q313" i="1"/>
  <c r="U332" i="1"/>
  <c r="P332" i="1"/>
  <c r="Q332" i="1" s="1"/>
  <c r="U339" i="1"/>
  <c r="N349" i="1"/>
  <c r="O349" i="1" s="1"/>
  <c r="Q349" i="1"/>
  <c r="U33" i="1"/>
  <c r="U58" i="1"/>
  <c r="P58" i="1"/>
  <c r="N58" i="1" s="1"/>
  <c r="R58" i="1" s="1"/>
  <c r="S58" i="1" s="1"/>
  <c r="N70" i="1"/>
  <c r="O70" i="1" s="1"/>
  <c r="U76" i="1"/>
  <c r="N83" i="1"/>
  <c r="Q91" i="1"/>
  <c r="U100" i="1"/>
  <c r="P103" i="1"/>
  <c r="U109" i="1"/>
  <c r="P109" i="1"/>
  <c r="N109" i="1" s="1"/>
  <c r="U111" i="1"/>
  <c r="P124" i="1"/>
  <c r="N124" i="1" s="1"/>
  <c r="U124" i="1"/>
  <c r="Q131" i="1"/>
  <c r="N131" i="1"/>
  <c r="R131" i="1" s="1"/>
  <c r="S131" i="1" s="1"/>
  <c r="U140" i="1"/>
  <c r="O155" i="1"/>
  <c r="R155" i="1"/>
  <c r="S155" i="1" s="1"/>
  <c r="Q168" i="1"/>
  <c r="N168" i="1"/>
  <c r="R168" i="1" s="1"/>
  <c r="S168" i="1" s="1"/>
  <c r="P171" i="1"/>
  <c r="U171" i="1"/>
  <c r="Q200" i="1"/>
  <c r="R212" i="1"/>
  <c r="S212" i="1" s="1"/>
  <c r="Q225" i="1"/>
  <c r="P235" i="1"/>
  <c r="U235" i="1"/>
  <c r="U239" i="1"/>
  <c r="P239" i="1"/>
  <c r="U246" i="1"/>
  <c r="P246" i="1"/>
  <c r="N246" i="1" s="1"/>
  <c r="N253" i="1"/>
  <c r="Q253" i="1"/>
  <c r="U254" i="1"/>
  <c r="P254" i="1"/>
  <c r="Q254" i="1" s="1"/>
  <c r="U255" i="1"/>
  <c r="U258" i="1"/>
  <c r="P258" i="1"/>
  <c r="N258" i="1" s="1"/>
  <c r="N277" i="1"/>
  <c r="U287" i="1"/>
  <c r="U338" i="1"/>
  <c r="P338" i="1"/>
  <c r="P11" i="1"/>
  <c r="P12" i="1"/>
  <c r="U14" i="1"/>
  <c r="P14" i="1"/>
  <c r="N14" i="1" s="1"/>
  <c r="O14" i="1" s="1"/>
  <c r="U45" i="1"/>
  <c r="P45" i="1"/>
  <c r="N45" i="1" s="1"/>
  <c r="R45" i="1" s="1"/>
  <c r="S45" i="1" s="1"/>
  <c r="P74" i="1"/>
  <c r="Q74" i="1" s="1"/>
  <c r="P78" i="1"/>
  <c r="Q79" i="1"/>
  <c r="U90" i="1"/>
  <c r="P90" i="1"/>
  <c r="R91" i="1"/>
  <c r="S91" i="1" s="1"/>
  <c r="P92" i="1"/>
  <c r="N92" i="1" s="1"/>
  <c r="U92" i="1"/>
  <c r="U114" i="1"/>
  <c r="P114" i="1"/>
  <c r="U115" i="1"/>
  <c r="P115" i="1"/>
  <c r="Q118" i="1"/>
  <c r="P126" i="1"/>
  <c r="P132" i="1"/>
  <c r="N148" i="1"/>
  <c r="O148" i="1" s="1"/>
  <c r="U149" i="1"/>
  <c r="P149" i="1"/>
  <c r="Q149" i="1" s="1"/>
  <c r="N152" i="1"/>
  <c r="R152" i="1" s="1"/>
  <c r="S152" i="1" s="1"/>
  <c r="Q155" i="1"/>
  <c r="Q156" i="1"/>
  <c r="N156" i="1"/>
  <c r="R156" i="1" s="1"/>
  <c r="S156" i="1" s="1"/>
  <c r="N164" i="1"/>
  <c r="R164" i="1" s="1"/>
  <c r="S164" i="1" s="1"/>
  <c r="U168" i="1"/>
  <c r="U170" i="1"/>
  <c r="P170" i="1"/>
  <c r="N170" i="1" s="1"/>
  <c r="R170" i="1" s="1"/>
  <c r="S170" i="1" s="1"/>
  <c r="U184" i="1"/>
  <c r="P186" i="1"/>
  <c r="N186" i="1" s="1"/>
  <c r="O186" i="1" s="1"/>
  <c r="U186" i="1"/>
  <c r="U203" i="1"/>
  <c r="P203" i="1"/>
  <c r="Q203" i="1" s="1"/>
  <c r="U220" i="1"/>
  <c r="P220" i="1"/>
  <c r="U232" i="1"/>
  <c r="P232" i="1"/>
  <c r="Q243" i="1"/>
  <c r="N243" i="1"/>
  <c r="O243" i="1" s="1"/>
  <c r="Q260" i="1"/>
  <c r="N260" i="1"/>
  <c r="O260" i="1" s="1"/>
  <c r="N263" i="1"/>
  <c r="P272" i="1"/>
  <c r="N272" i="1" s="1"/>
  <c r="Q279" i="1"/>
  <c r="P281" i="1"/>
  <c r="N290" i="1"/>
  <c r="Q290" i="1"/>
  <c r="P293" i="1"/>
  <c r="U293" i="1"/>
  <c r="P296" i="1"/>
  <c r="Q296" i="1" s="1"/>
  <c r="N301" i="1"/>
  <c r="N317" i="1"/>
  <c r="N327" i="1"/>
  <c r="O327" i="1" s="1"/>
  <c r="P328" i="1"/>
  <c r="U329" i="1"/>
  <c r="P329" i="1"/>
  <c r="U333" i="1"/>
  <c r="P333" i="1"/>
  <c r="N333" i="1" s="1"/>
  <c r="R333" i="1" s="1"/>
  <c r="S333" i="1" s="1"/>
  <c r="Q361" i="1"/>
  <c r="N361" i="1"/>
  <c r="O361" i="1" s="1"/>
  <c r="T52" i="1"/>
  <c r="U52" i="1" s="1"/>
  <c r="T129" i="1"/>
  <c r="U129" i="1" s="1"/>
  <c r="U99" i="1"/>
  <c r="P99" i="1"/>
  <c r="U169" i="1"/>
  <c r="P169" i="1"/>
  <c r="Q169" i="1" s="1"/>
  <c r="U185" i="1"/>
  <c r="P185" i="1"/>
  <c r="Q185" i="1" s="1"/>
  <c r="U187" i="1"/>
  <c r="P187" i="1"/>
  <c r="Q187" i="1" s="1"/>
  <c r="U188" i="1"/>
  <c r="P188" i="1"/>
  <c r="U223" i="1"/>
  <c r="P223" i="1"/>
  <c r="U228" i="1"/>
  <c r="P228" i="1"/>
  <c r="U241" i="1"/>
  <c r="P241" i="1"/>
  <c r="N241" i="1" s="1"/>
  <c r="R241" i="1" s="1"/>
  <c r="S241" i="1" s="1"/>
  <c r="N261" i="1"/>
  <c r="R261" i="1" s="1"/>
  <c r="S261" i="1" s="1"/>
  <c r="Q261" i="1"/>
  <c r="N269" i="1"/>
  <c r="Q269" i="1"/>
  <c r="N309" i="1"/>
  <c r="Q309" i="1"/>
  <c r="U337" i="1"/>
  <c r="P337" i="1"/>
  <c r="N337" i="1" s="1"/>
  <c r="R337" i="1" s="1"/>
  <c r="S337" i="1" s="1"/>
  <c r="Q346" i="1"/>
  <c r="N346" i="1"/>
  <c r="O346" i="1" s="1"/>
  <c r="Q350" i="1"/>
  <c r="N350" i="1"/>
  <c r="O350" i="1" s="1"/>
  <c r="U158" i="1"/>
  <c r="P158" i="1"/>
  <c r="N158" i="1" s="1"/>
  <c r="U215" i="1"/>
  <c r="P215" i="1"/>
  <c r="U229" i="1"/>
  <c r="P229" i="1"/>
  <c r="U288" i="1"/>
  <c r="P288" i="1"/>
  <c r="Q288" i="1" s="1"/>
  <c r="O353" i="1"/>
  <c r="O354" i="1" s="1"/>
  <c r="R353" i="1"/>
  <c r="Q353" i="1"/>
  <c r="Q354" i="1" s="1"/>
  <c r="O348" i="1"/>
  <c r="R348" i="1"/>
  <c r="S348" i="1" s="1"/>
  <c r="R347" i="1"/>
  <c r="S347" i="1" s="1"/>
  <c r="O347" i="1"/>
  <c r="Q348" i="1"/>
  <c r="R349" i="1"/>
  <c r="S349" i="1" s="1"/>
  <c r="Q347" i="1"/>
  <c r="R339" i="1"/>
  <c r="S339" i="1" s="1"/>
  <c r="O333" i="1"/>
  <c r="R327" i="1"/>
  <c r="S327" i="1" s="1"/>
  <c r="Q270" i="1"/>
  <c r="N270" i="1"/>
  <c r="Q310" i="1"/>
  <c r="N310" i="1"/>
  <c r="Q286" i="1"/>
  <c r="N286" i="1"/>
  <c r="R255" i="1"/>
  <c r="S255" i="1" s="1"/>
  <c r="P257" i="1"/>
  <c r="U268" i="1"/>
  <c r="P268" i="1"/>
  <c r="U284" i="1"/>
  <c r="P284" i="1"/>
  <c r="U308" i="1"/>
  <c r="P308" i="1"/>
  <c r="Q312" i="1"/>
  <c r="N312" i="1"/>
  <c r="U270" i="1"/>
  <c r="U275" i="1"/>
  <c r="P275" i="1"/>
  <c r="P278" i="1"/>
  <c r="R279" i="1"/>
  <c r="S279" i="1" s="1"/>
  <c r="O279" i="1"/>
  <c r="U286" i="1"/>
  <c r="U299" i="1"/>
  <c r="P299" i="1"/>
  <c r="P302" i="1"/>
  <c r="R303" i="1"/>
  <c r="S303" i="1" s="1"/>
  <c r="O303" i="1"/>
  <c r="U310" i="1"/>
  <c r="U315" i="1"/>
  <c r="P315" i="1"/>
  <c r="P318" i="1"/>
  <c r="R319" i="1"/>
  <c r="S319" i="1" s="1"/>
  <c r="O319" i="1"/>
  <c r="Q258" i="1"/>
  <c r="U276" i="1"/>
  <c r="P276" i="1"/>
  <c r="N280" i="1"/>
  <c r="U291" i="1"/>
  <c r="P291" i="1"/>
  <c r="R295" i="1"/>
  <c r="S295" i="1" s="1"/>
  <c r="O295" i="1"/>
  <c r="U300" i="1"/>
  <c r="P300" i="1"/>
  <c r="U316" i="1"/>
  <c r="P316" i="1"/>
  <c r="Q320" i="1"/>
  <c r="N320" i="1"/>
  <c r="P262" i="1"/>
  <c r="U267" i="1"/>
  <c r="P267" i="1"/>
  <c r="R273" i="1"/>
  <c r="S273" i="1" s="1"/>
  <c r="U283" i="1"/>
  <c r="P283" i="1"/>
  <c r="R289" i="1"/>
  <c r="S289" i="1" s="1"/>
  <c r="U292" i="1"/>
  <c r="P292" i="1"/>
  <c r="Q295" i="1"/>
  <c r="U307" i="1"/>
  <c r="P307" i="1"/>
  <c r="R311" i="1"/>
  <c r="S311" i="1" s="1"/>
  <c r="O311" i="1"/>
  <c r="R313" i="1"/>
  <c r="S313" i="1" s="1"/>
  <c r="P274" i="1"/>
  <c r="P282" i="1"/>
  <c r="P306" i="1"/>
  <c r="P314" i="1"/>
  <c r="R246" i="1"/>
  <c r="S246" i="1" s="1"/>
  <c r="O246" i="1"/>
  <c r="N238" i="1"/>
  <c r="Q238" i="1"/>
  <c r="O241" i="1"/>
  <c r="R240" i="1"/>
  <c r="S240" i="1" s="1"/>
  <c r="P242" i="1"/>
  <c r="U238" i="1"/>
  <c r="R243" i="1"/>
  <c r="S243" i="1" s="1"/>
  <c r="R224" i="1"/>
  <c r="S224" i="1" s="1"/>
  <c r="O224" i="1"/>
  <c r="Q224" i="1"/>
  <c r="U182" i="1"/>
  <c r="P182" i="1"/>
  <c r="R186" i="1"/>
  <c r="S186" i="1" s="1"/>
  <c r="U193" i="1"/>
  <c r="P193" i="1"/>
  <c r="N202" i="1"/>
  <c r="Q202" i="1"/>
  <c r="N203" i="1"/>
  <c r="U183" i="1"/>
  <c r="P183" i="1"/>
  <c r="N194" i="1"/>
  <c r="Q194" i="1"/>
  <c r="Q195" i="1"/>
  <c r="N195" i="1"/>
  <c r="U201" i="1"/>
  <c r="P201" i="1"/>
  <c r="N185" i="1"/>
  <c r="O209" i="1"/>
  <c r="R209" i="1"/>
  <c r="S209" i="1" s="1"/>
  <c r="O213" i="1"/>
  <c r="R213" i="1"/>
  <c r="S213" i="1" s="1"/>
  <c r="O217" i="1"/>
  <c r="R217" i="1"/>
  <c r="S217" i="1" s="1"/>
  <c r="P190" i="1"/>
  <c r="P191" i="1"/>
  <c r="P198" i="1"/>
  <c r="P199" i="1"/>
  <c r="Q209" i="1"/>
  <c r="Q213" i="1"/>
  <c r="Q217" i="1"/>
  <c r="P181" i="1"/>
  <c r="P189" i="1"/>
  <c r="P197" i="1"/>
  <c r="P206" i="1"/>
  <c r="P210" i="1"/>
  <c r="P214" i="1"/>
  <c r="P218" i="1"/>
  <c r="R177" i="1"/>
  <c r="O177" i="1"/>
  <c r="Q177" i="1"/>
  <c r="N133" i="1"/>
  <c r="Q133" i="1"/>
  <c r="N137" i="1"/>
  <c r="Q137" i="1"/>
  <c r="N141" i="1"/>
  <c r="Q141" i="1"/>
  <c r="N145" i="1"/>
  <c r="Q145" i="1"/>
  <c r="N134" i="1"/>
  <c r="Q173" i="1"/>
  <c r="U133" i="1"/>
  <c r="U137" i="1"/>
  <c r="U141" i="1"/>
  <c r="P157" i="1"/>
  <c r="P161" i="1"/>
  <c r="P165" i="1"/>
  <c r="N153" i="1"/>
  <c r="O146" i="1"/>
  <c r="R147" i="1"/>
  <c r="S147" i="1" s="1"/>
  <c r="N166" i="1"/>
  <c r="Q166" i="1"/>
  <c r="O170" i="1"/>
  <c r="R148" i="1"/>
  <c r="S148" i="1" s="1"/>
  <c r="Q146" i="1"/>
  <c r="O156" i="1"/>
  <c r="O160" i="1"/>
  <c r="O164" i="1"/>
  <c r="U166" i="1"/>
  <c r="Q174" i="1"/>
  <c r="T175" i="1"/>
  <c r="U175" i="1" s="1"/>
  <c r="O67" i="1"/>
  <c r="R67" i="1"/>
  <c r="S67" i="1" s="1"/>
  <c r="O76" i="1"/>
  <c r="R76" i="1"/>
  <c r="S76" i="1" s="1"/>
  <c r="U89" i="1"/>
  <c r="P89" i="1"/>
  <c r="Q67" i="1"/>
  <c r="P72" i="1"/>
  <c r="R66" i="1"/>
  <c r="P71" i="1"/>
  <c r="R77" i="1"/>
  <c r="S77" i="1" s="1"/>
  <c r="O77" i="1"/>
  <c r="U81" i="1"/>
  <c r="P81" i="1"/>
  <c r="R85" i="1"/>
  <c r="S85" i="1" s="1"/>
  <c r="O85" i="1"/>
  <c r="Q93" i="1"/>
  <c r="N93" i="1"/>
  <c r="Q97" i="1"/>
  <c r="Q101" i="1"/>
  <c r="Q105" i="1"/>
  <c r="N105" i="1"/>
  <c r="Q117" i="1"/>
  <c r="N117" i="1"/>
  <c r="N121" i="1"/>
  <c r="Q125" i="1"/>
  <c r="O66" i="1"/>
  <c r="P68" i="1"/>
  <c r="P69" i="1"/>
  <c r="N73" i="1"/>
  <c r="Q77" i="1"/>
  <c r="U82" i="1"/>
  <c r="P82" i="1"/>
  <c r="Q85" i="1"/>
  <c r="N86" i="1"/>
  <c r="O94" i="1"/>
  <c r="N96" i="1"/>
  <c r="Q96" i="1"/>
  <c r="N100" i="1"/>
  <c r="Q100" i="1"/>
  <c r="N104" i="1"/>
  <c r="Q104" i="1"/>
  <c r="N108" i="1"/>
  <c r="Q108" i="1"/>
  <c r="O110" i="1"/>
  <c r="N112" i="1"/>
  <c r="Q112" i="1"/>
  <c r="N116" i="1"/>
  <c r="Q116" i="1"/>
  <c r="N120" i="1"/>
  <c r="Q120" i="1"/>
  <c r="Q124" i="1"/>
  <c r="N128" i="1"/>
  <c r="Q128" i="1"/>
  <c r="P80" i="1"/>
  <c r="P88" i="1"/>
  <c r="O54" i="1"/>
  <c r="O58" i="1"/>
  <c r="R55" i="1"/>
  <c r="S55" i="1" s="1"/>
  <c r="R59" i="1"/>
  <c r="S59" i="1" s="1"/>
  <c r="O59" i="1"/>
  <c r="Q54" i="1"/>
  <c r="U54" i="1"/>
  <c r="R57" i="1"/>
  <c r="S57" i="1" s="1"/>
  <c r="Q55" i="1"/>
  <c r="Q59" i="1"/>
  <c r="O42" i="1"/>
  <c r="R46" i="1"/>
  <c r="S46" i="1" s="1"/>
  <c r="O46" i="1"/>
  <c r="R39" i="1"/>
  <c r="O39" i="1"/>
  <c r="Q46" i="1"/>
  <c r="Q50" i="1"/>
  <c r="U39" i="1"/>
  <c r="P36" i="1"/>
  <c r="R21" i="1"/>
  <c r="S21" i="1" s="1"/>
  <c r="O21" i="1"/>
  <c r="R25" i="1"/>
  <c r="S25" i="1" s="1"/>
  <c r="O25" i="1"/>
  <c r="Q21" i="1"/>
  <c r="Q25" i="1"/>
  <c r="R15" i="1"/>
  <c r="S15" i="1" s="1"/>
  <c r="O15" i="1"/>
  <c r="Q19" i="1"/>
  <c r="R8" i="1"/>
  <c r="N7" i="1"/>
  <c r="R23" i="1" l="1"/>
  <c r="S23" i="1" s="1"/>
  <c r="R14" i="1"/>
  <c r="S14" i="1" s="1"/>
  <c r="Q26" i="1"/>
  <c r="N26" i="1"/>
  <c r="O298" i="1"/>
  <c r="R298" i="1"/>
  <c r="S298" i="1" s="1"/>
  <c r="O225" i="1"/>
  <c r="R225" i="1"/>
  <c r="S225" i="1" s="1"/>
  <c r="O334" i="1"/>
  <c r="R334" i="1"/>
  <c r="S334" i="1" s="1"/>
  <c r="N179" i="1"/>
  <c r="O179" i="1" s="1"/>
  <c r="N265" i="1"/>
  <c r="Q265" i="1"/>
  <c r="N113" i="1"/>
  <c r="O113" i="1" s="1"/>
  <c r="R13" i="1"/>
  <c r="S13" i="1" s="1"/>
  <c r="R19" i="1"/>
  <c r="S19" i="1" s="1"/>
  <c r="R50" i="1"/>
  <c r="S50" i="1" s="1"/>
  <c r="Q63" i="1"/>
  <c r="R63" i="1"/>
  <c r="S63" i="1" s="1"/>
  <c r="O122" i="1"/>
  <c r="Q109" i="1"/>
  <c r="R151" i="1"/>
  <c r="S151" i="1" s="1"/>
  <c r="R136" i="1"/>
  <c r="S136" i="1" s="1"/>
  <c r="N142" i="1"/>
  <c r="R142" i="1" s="1"/>
  <c r="S142" i="1" s="1"/>
  <c r="Q241" i="1"/>
  <c r="N296" i="1"/>
  <c r="O296" i="1" s="1"/>
  <c r="Q304" i="1"/>
  <c r="Q272" i="1"/>
  <c r="R154" i="1"/>
  <c r="S154" i="1" s="1"/>
  <c r="N61" i="1"/>
  <c r="O61" i="1" s="1"/>
  <c r="Q334" i="1"/>
  <c r="O256" i="1"/>
  <c r="N196" i="1"/>
  <c r="O196" i="1" s="1"/>
  <c r="N87" i="1"/>
  <c r="Q87" i="1"/>
  <c r="O45" i="1"/>
  <c r="O106" i="1"/>
  <c r="Q154" i="1"/>
  <c r="Q9" i="1"/>
  <c r="N9" i="1"/>
  <c r="Q18" i="1"/>
  <c r="Q45" i="1"/>
  <c r="Q62" i="1"/>
  <c r="R140" i="1"/>
  <c r="S140" i="1" s="1"/>
  <c r="N228" i="1"/>
  <c r="P230" i="1"/>
  <c r="Q230" i="1" s="1"/>
  <c r="N11" i="1"/>
  <c r="P27" i="1"/>
  <c r="Q27" i="1" s="1"/>
  <c r="Q40" i="1"/>
  <c r="N40" i="1"/>
  <c r="Q208" i="1"/>
  <c r="N208" i="1"/>
  <c r="R205" i="1"/>
  <c r="S205" i="1" s="1"/>
  <c r="R10" i="1"/>
  <c r="S10" i="1" s="1"/>
  <c r="Q11" i="1"/>
  <c r="O18" i="1"/>
  <c r="O24" i="1"/>
  <c r="Q42" i="1"/>
  <c r="O41" i="1"/>
  <c r="N74" i="1"/>
  <c r="O74" i="1" s="1"/>
  <c r="O168" i="1"/>
  <c r="Q150" i="1"/>
  <c r="N149" i="1"/>
  <c r="R149" i="1" s="1"/>
  <c r="S149" i="1" s="1"/>
  <c r="N138" i="1"/>
  <c r="O138" i="1" s="1"/>
  <c r="S177" i="1"/>
  <c r="R204" i="1"/>
  <c r="S204" i="1" s="1"/>
  <c r="O261" i="1"/>
  <c r="R253" i="1"/>
  <c r="N332" i="1"/>
  <c r="P335" i="1"/>
  <c r="Q335" i="1" s="1"/>
  <c r="Q207" i="1"/>
  <c r="O35" i="1"/>
  <c r="Q211" i="1"/>
  <c r="N211" i="1"/>
  <c r="R174" i="1"/>
  <c r="S174" i="1" s="1"/>
  <c r="O174" i="1"/>
  <c r="Q56" i="1"/>
  <c r="N56" i="1"/>
  <c r="N64" i="1" s="1"/>
  <c r="O64" i="1" s="1"/>
  <c r="Q17" i="1"/>
  <c r="N17" i="1"/>
  <c r="Q139" i="1"/>
  <c r="N139" i="1"/>
  <c r="Q43" i="1"/>
  <c r="N43" i="1"/>
  <c r="N33" i="1"/>
  <c r="Q33" i="1"/>
  <c r="Q16" i="1"/>
  <c r="N16" i="1"/>
  <c r="N297" i="1"/>
  <c r="Q297" i="1"/>
  <c r="Q144" i="1"/>
  <c r="N144" i="1"/>
  <c r="R95" i="1"/>
  <c r="S95" i="1" s="1"/>
  <c r="N84" i="1"/>
  <c r="Q48" i="1"/>
  <c r="N48" i="1"/>
  <c r="Q143" i="1"/>
  <c r="N143" i="1"/>
  <c r="Q135" i="1"/>
  <c r="N135" i="1"/>
  <c r="Q51" i="1"/>
  <c r="N51" i="1"/>
  <c r="Q34" i="1"/>
  <c r="N34" i="1"/>
  <c r="P321" i="1"/>
  <c r="Q321" i="1" s="1"/>
  <c r="S8" i="1"/>
  <c r="Q15" i="1"/>
  <c r="Q14" i="1"/>
  <c r="Q24" i="1"/>
  <c r="Q41" i="1"/>
  <c r="O172" i="1"/>
  <c r="Q162" i="1"/>
  <c r="O152" i="1"/>
  <c r="Q205" i="1"/>
  <c r="N294" i="1"/>
  <c r="O294" i="1" s="1"/>
  <c r="N223" i="1"/>
  <c r="P226" i="1"/>
  <c r="Q226" i="1" s="1"/>
  <c r="P330" i="1"/>
  <c r="Q330" i="1" s="1"/>
  <c r="O162" i="1"/>
  <c r="N119" i="1"/>
  <c r="O119" i="1" s="1"/>
  <c r="N60" i="1"/>
  <c r="O60" i="1" s="1"/>
  <c r="P244" i="1"/>
  <c r="Q244" i="1" s="1"/>
  <c r="N271" i="1"/>
  <c r="Q271" i="1"/>
  <c r="Q47" i="1"/>
  <c r="N47" i="1"/>
  <c r="Q22" i="1"/>
  <c r="N22" i="1"/>
  <c r="Q98" i="1"/>
  <c r="N98" i="1"/>
  <c r="Q20" i="1"/>
  <c r="N20" i="1"/>
  <c r="S353" i="1"/>
  <c r="S354" i="1" s="1"/>
  <c r="R354" i="1"/>
  <c r="Q215" i="1"/>
  <c r="N215" i="1"/>
  <c r="Q328" i="1"/>
  <c r="N328" i="1"/>
  <c r="O290" i="1"/>
  <c r="R290" i="1"/>
  <c r="S290" i="1" s="1"/>
  <c r="O263" i="1"/>
  <c r="R263" i="1"/>
  <c r="S263" i="1" s="1"/>
  <c r="R119" i="1"/>
  <c r="S119" i="1" s="1"/>
  <c r="Q239" i="1"/>
  <c r="N239" i="1"/>
  <c r="N244" i="1" s="1"/>
  <c r="O244" i="1" s="1"/>
  <c r="O266" i="1"/>
  <c r="R266" i="1"/>
  <c r="S266" i="1" s="1"/>
  <c r="O207" i="1"/>
  <c r="R207" i="1"/>
  <c r="S207" i="1" s="1"/>
  <c r="R44" i="1"/>
  <c r="S44" i="1" s="1"/>
  <c r="R49" i="1"/>
  <c r="S49" i="1" s="1"/>
  <c r="Q170" i="1"/>
  <c r="R196" i="1"/>
  <c r="S196" i="1" s="1"/>
  <c r="N187" i="1"/>
  <c r="O187" i="1" s="1"/>
  <c r="R223" i="1"/>
  <c r="N288" i="1"/>
  <c r="O337" i="1"/>
  <c r="R269" i="1"/>
  <c r="S269" i="1" s="1"/>
  <c r="O269" i="1"/>
  <c r="Q281" i="1"/>
  <c r="N281" i="1"/>
  <c r="Q232" i="1"/>
  <c r="N232" i="1"/>
  <c r="Q114" i="1"/>
  <c r="N114" i="1"/>
  <c r="Q78" i="1"/>
  <c r="N78" i="1"/>
  <c r="Q12" i="1"/>
  <c r="N12" i="1"/>
  <c r="N305" i="1"/>
  <c r="Q305" i="1"/>
  <c r="Q264" i="1"/>
  <c r="N264" i="1"/>
  <c r="Q163" i="1"/>
  <c r="N163" i="1"/>
  <c r="Q252" i="1"/>
  <c r="N252" i="1"/>
  <c r="Q167" i="1"/>
  <c r="N167" i="1"/>
  <c r="Q102" i="1"/>
  <c r="N102" i="1"/>
  <c r="Q49" i="1"/>
  <c r="Q58" i="1"/>
  <c r="R62" i="1"/>
  <c r="S62" i="1" s="1"/>
  <c r="Q92" i="1"/>
  <c r="N169" i="1"/>
  <c r="R169" i="1" s="1"/>
  <c r="S169" i="1" s="1"/>
  <c r="O131" i="1"/>
  <c r="R178" i="1"/>
  <c r="S178" i="1" s="1"/>
  <c r="Q223" i="1"/>
  <c r="R249" i="1"/>
  <c r="S249" i="1" s="1"/>
  <c r="O287" i="1"/>
  <c r="R260" i="1"/>
  <c r="S260" i="1" s="1"/>
  <c r="O253" i="1"/>
  <c r="R332" i="1"/>
  <c r="Q337" i="1"/>
  <c r="R350" i="1"/>
  <c r="S350" i="1" s="1"/>
  <c r="Q229" i="1"/>
  <c r="N229" i="1"/>
  <c r="R158" i="1"/>
  <c r="S158" i="1" s="1"/>
  <c r="O158" i="1"/>
  <c r="N188" i="1"/>
  <c r="Q188" i="1"/>
  <c r="Q99" i="1"/>
  <c r="N99" i="1"/>
  <c r="N329" i="1"/>
  <c r="Q329" i="1"/>
  <c r="R317" i="1"/>
  <c r="S317" i="1" s="1"/>
  <c r="O317" i="1"/>
  <c r="N293" i="1"/>
  <c r="Q293" i="1"/>
  <c r="Q132" i="1"/>
  <c r="N132" i="1"/>
  <c r="Q90" i="1"/>
  <c r="N90" i="1"/>
  <c r="R277" i="1"/>
  <c r="S277" i="1" s="1"/>
  <c r="O277" i="1"/>
  <c r="N171" i="1"/>
  <c r="Q171" i="1"/>
  <c r="R83" i="1"/>
  <c r="S83" i="1" s="1"/>
  <c r="O83" i="1"/>
  <c r="N285" i="1"/>
  <c r="Q285" i="1"/>
  <c r="O118" i="1"/>
  <c r="R70" i="1"/>
  <c r="S70" i="1" s="1"/>
  <c r="Q158" i="1"/>
  <c r="Q186" i="1"/>
  <c r="Q228" i="1"/>
  <c r="Q246" i="1"/>
  <c r="N254" i="1"/>
  <c r="R254" i="1" s="1"/>
  <c r="S254" i="1" s="1"/>
  <c r="Q333" i="1"/>
  <c r="R346" i="1"/>
  <c r="S346" i="1" s="1"/>
  <c r="R361" i="1"/>
  <c r="S361" i="1" s="1"/>
  <c r="R309" i="1"/>
  <c r="S309" i="1" s="1"/>
  <c r="O309" i="1"/>
  <c r="R301" i="1"/>
  <c r="S301" i="1" s="1"/>
  <c r="O301" i="1"/>
  <c r="Q220" i="1"/>
  <c r="N220" i="1"/>
  <c r="Q126" i="1"/>
  <c r="N126" i="1"/>
  <c r="Q115" i="1"/>
  <c r="N115" i="1"/>
  <c r="Q338" i="1"/>
  <c r="N338" i="1"/>
  <c r="N235" i="1"/>
  <c r="Q235" i="1"/>
  <c r="N103" i="1"/>
  <c r="Q103" i="1"/>
  <c r="Q259" i="1"/>
  <c r="N259" i="1"/>
  <c r="N107" i="1"/>
  <c r="Q107" i="1"/>
  <c r="Q219" i="1"/>
  <c r="N219" i="1"/>
  <c r="O159" i="1"/>
  <c r="R159" i="1"/>
  <c r="S159" i="1" s="1"/>
  <c r="Q123" i="1"/>
  <c r="N123" i="1"/>
  <c r="N307" i="1"/>
  <c r="Q307" i="1"/>
  <c r="Q300" i="1"/>
  <c r="N300" i="1"/>
  <c r="N291" i="1"/>
  <c r="Q291" i="1"/>
  <c r="Q276" i="1"/>
  <c r="N276" i="1"/>
  <c r="N315" i="1"/>
  <c r="Q315" i="1"/>
  <c r="Q308" i="1"/>
  <c r="N308" i="1"/>
  <c r="O310" i="1"/>
  <c r="R310" i="1"/>
  <c r="S310" i="1" s="1"/>
  <c r="N306" i="1"/>
  <c r="Q306" i="1"/>
  <c r="R296" i="1"/>
  <c r="S296" i="1" s="1"/>
  <c r="N283" i="1"/>
  <c r="Q283" i="1"/>
  <c r="O320" i="1"/>
  <c r="R320" i="1"/>
  <c r="S320" i="1" s="1"/>
  <c r="O304" i="1"/>
  <c r="R304" i="1"/>
  <c r="S304" i="1" s="1"/>
  <c r="O280" i="1"/>
  <c r="R280" i="1"/>
  <c r="S280" i="1" s="1"/>
  <c r="Q302" i="1"/>
  <c r="N302" i="1"/>
  <c r="Q278" i="1"/>
  <c r="N278" i="1"/>
  <c r="O312" i="1"/>
  <c r="R312" i="1"/>
  <c r="S312" i="1" s="1"/>
  <c r="O286" i="1"/>
  <c r="R286" i="1"/>
  <c r="S286" i="1" s="1"/>
  <c r="O270" i="1"/>
  <c r="R270" i="1"/>
  <c r="S270" i="1" s="1"/>
  <c r="N282" i="1"/>
  <c r="Q282" i="1"/>
  <c r="N267" i="1"/>
  <c r="Q267" i="1"/>
  <c r="R258" i="1"/>
  <c r="S258" i="1" s="1"/>
  <c r="O258" i="1"/>
  <c r="Q318" i="1"/>
  <c r="N318" i="1"/>
  <c r="N299" i="1"/>
  <c r="Q299" i="1"/>
  <c r="N275" i="1"/>
  <c r="Q275" i="1"/>
  <c r="O288" i="1"/>
  <c r="R288" i="1"/>
  <c r="S288" i="1" s="1"/>
  <c r="O272" i="1"/>
  <c r="R272" i="1"/>
  <c r="S272" i="1" s="1"/>
  <c r="N257" i="1"/>
  <c r="Q257" i="1"/>
  <c r="N274" i="1"/>
  <c r="Q274" i="1"/>
  <c r="Q316" i="1"/>
  <c r="N316" i="1"/>
  <c r="N314" i="1"/>
  <c r="Q314" i="1"/>
  <c r="Q292" i="1"/>
  <c r="N292" i="1"/>
  <c r="N262" i="1"/>
  <c r="Q262" i="1"/>
  <c r="Q284" i="1"/>
  <c r="N284" i="1"/>
  <c r="Q268" i="1"/>
  <c r="N268" i="1"/>
  <c r="O254" i="1"/>
  <c r="N242" i="1"/>
  <c r="Q242" i="1"/>
  <c r="R238" i="1"/>
  <c r="O238" i="1"/>
  <c r="N206" i="1"/>
  <c r="Q206" i="1"/>
  <c r="Q199" i="1"/>
  <c r="N199" i="1"/>
  <c r="R194" i="1"/>
  <c r="S194" i="1" s="1"/>
  <c r="O194" i="1"/>
  <c r="Q183" i="1"/>
  <c r="N183" i="1"/>
  <c r="N218" i="1"/>
  <c r="Q218" i="1"/>
  <c r="N197" i="1"/>
  <c r="Q197" i="1"/>
  <c r="N198" i="1"/>
  <c r="Q198" i="1"/>
  <c r="O195" i="1"/>
  <c r="R195" i="1"/>
  <c r="S195" i="1" s="1"/>
  <c r="R202" i="1"/>
  <c r="S202" i="1" s="1"/>
  <c r="O202" i="1"/>
  <c r="N214" i="1"/>
  <c r="Q214" i="1"/>
  <c r="N189" i="1"/>
  <c r="Q189" i="1"/>
  <c r="Q191" i="1"/>
  <c r="N191" i="1"/>
  <c r="O185" i="1"/>
  <c r="R185" i="1"/>
  <c r="S185" i="1" s="1"/>
  <c r="O203" i="1"/>
  <c r="R203" i="1"/>
  <c r="S203" i="1" s="1"/>
  <c r="Q193" i="1"/>
  <c r="N193" i="1"/>
  <c r="N182" i="1"/>
  <c r="Q182" i="1"/>
  <c r="N210" i="1"/>
  <c r="Q210" i="1"/>
  <c r="N181" i="1"/>
  <c r="Q181" i="1"/>
  <c r="N190" i="1"/>
  <c r="Q190" i="1"/>
  <c r="Q201" i="1"/>
  <c r="N201" i="1"/>
  <c r="O137" i="1"/>
  <c r="R137" i="1"/>
  <c r="S137" i="1" s="1"/>
  <c r="Q165" i="1"/>
  <c r="N165" i="1"/>
  <c r="R134" i="1"/>
  <c r="S134" i="1" s="1"/>
  <c r="O134" i="1"/>
  <c r="Q161" i="1"/>
  <c r="N161" i="1"/>
  <c r="O141" i="1"/>
  <c r="R141" i="1"/>
  <c r="S141" i="1" s="1"/>
  <c r="O133" i="1"/>
  <c r="R133" i="1"/>
  <c r="S133" i="1" s="1"/>
  <c r="R166" i="1"/>
  <c r="S166" i="1" s="1"/>
  <c r="O166" i="1"/>
  <c r="O153" i="1"/>
  <c r="R153" i="1"/>
  <c r="S153" i="1" s="1"/>
  <c r="O145" i="1"/>
  <c r="R145" i="1"/>
  <c r="S145" i="1" s="1"/>
  <c r="O142" i="1"/>
  <c r="O173" i="1"/>
  <c r="R173" i="1"/>
  <c r="S173" i="1" s="1"/>
  <c r="O149" i="1"/>
  <c r="O169" i="1"/>
  <c r="Q157" i="1"/>
  <c r="N157" i="1"/>
  <c r="R138" i="1"/>
  <c r="S138" i="1" s="1"/>
  <c r="R124" i="1"/>
  <c r="S124" i="1" s="1"/>
  <c r="O124" i="1"/>
  <c r="R108" i="1"/>
  <c r="S108" i="1" s="1"/>
  <c r="O108" i="1"/>
  <c r="R92" i="1"/>
  <c r="S92" i="1" s="1"/>
  <c r="O92" i="1"/>
  <c r="R73" i="1"/>
  <c r="S73" i="1" s="1"/>
  <c r="O73" i="1"/>
  <c r="R125" i="1"/>
  <c r="S125" i="1" s="1"/>
  <c r="O125" i="1"/>
  <c r="R117" i="1"/>
  <c r="S117" i="1" s="1"/>
  <c r="O117" i="1"/>
  <c r="R109" i="1"/>
  <c r="S109" i="1" s="1"/>
  <c r="O109" i="1"/>
  <c r="R101" i="1"/>
  <c r="S101" i="1" s="1"/>
  <c r="O101" i="1"/>
  <c r="R93" i="1"/>
  <c r="S93" i="1" s="1"/>
  <c r="O93" i="1"/>
  <c r="N81" i="1"/>
  <c r="Q81" i="1"/>
  <c r="R128" i="1"/>
  <c r="S128" i="1" s="1"/>
  <c r="O128" i="1"/>
  <c r="R112" i="1"/>
  <c r="S112" i="1" s="1"/>
  <c r="O112" i="1"/>
  <c r="R96" i="1"/>
  <c r="S96" i="1" s="1"/>
  <c r="O96" i="1"/>
  <c r="Q82" i="1"/>
  <c r="N82" i="1"/>
  <c r="Q69" i="1"/>
  <c r="N69" i="1"/>
  <c r="R74" i="1"/>
  <c r="S74" i="1" s="1"/>
  <c r="N89" i="1"/>
  <c r="Q89" i="1"/>
  <c r="N88" i="1"/>
  <c r="Q88" i="1"/>
  <c r="R116" i="1"/>
  <c r="S116" i="1" s="1"/>
  <c r="O116" i="1"/>
  <c r="R100" i="1"/>
  <c r="S100" i="1" s="1"/>
  <c r="O100" i="1"/>
  <c r="O86" i="1"/>
  <c r="R86" i="1"/>
  <c r="S86" i="1" s="1"/>
  <c r="N68" i="1"/>
  <c r="Q68" i="1"/>
  <c r="R121" i="1"/>
  <c r="S121" i="1" s="1"/>
  <c r="O121" i="1"/>
  <c r="R113" i="1"/>
  <c r="S113" i="1" s="1"/>
  <c r="R105" i="1"/>
  <c r="S105" i="1" s="1"/>
  <c r="O105" i="1"/>
  <c r="R97" i="1"/>
  <c r="S97" i="1" s="1"/>
  <c r="O97" i="1"/>
  <c r="Q71" i="1"/>
  <c r="N71" i="1"/>
  <c r="N80" i="1"/>
  <c r="Q80" i="1"/>
  <c r="R120" i="1"/>
  <c r="S120" i="1" s="1"/>
  <c r="O120" i="1"/>
  <c r="R104" i="1"/>
  <c r="S104" i="1" s="1"/>
  <c r="O104" i="1"/>
  <c r="S66" i="1"/>
  <c r="N72" i="1"/>
  <c r="Q72" i="1"/>
  <c r="S54" i="1"/>
  <c r="S39" i="1"/>
  <c r="Q36" i="1"/>
  <c r="N36" i="1"/>
  <c r="O7" i="1"/>
  <c r="R7" i="1"/>
  <c r="S7" i="1" s="1"/>
  <c r="O26" i="1" l="1"/>
  <c r="R26" i="1"/>
  <c r="S26" i="1" s="1"/>
  <c r="O9" i="1"/>
  <c r="R9" i="1"/>
  <c r="S9" i="1" s="1"/>
  <c r="O265" i="1"/>
  <c r="R265" i="1"/>
  <c r="S265" i="1" s="1"/>
  <c r="N221" i="1"/>
  <c r="O221" i="1" s="1"/>
  <c r="R294" i="1"/>
  <c r="S294" i="1" s="1"/>
  <c r="R60" i="1"/>
  <c r="S60" i="1" s="1"/>
  <c r="N27" i="1"/>
  <c r="O27" i="1" s="1"/>
  <c r="O87" i="1"/>
  <c r="R87" i="1"/>
  <c r="S87" i="1" s="1"/>
  <c r="R61" i="1"/>
  <c r="S61" i="1" s="1"/>
  <c r="N52" i="1"/>
  <c r="O52" i="1" s="1"/>
  <c r="S223" i="1"/>
  <c r="R226" i="1"/>
  <c r="S226" i="1" s="1"/>
  <c r="O40" i="1"/>
  <c r="R40" i="1"/>
  <c r="S40" i="1" s="1"/>
  <c r="R187" i="1"/>
  <c r="S187" i="1" s="1"/>
  <c r="S332" i="1"/>
  <c r="R335" i="1"/>
  <c r="S335" i="1" s="1"/>
  <c r="O332" i="1"/>
  <c r="N335" i="1"/>
  <c r="O335" i="1" s="1"/>
  <c r="O208" i="1"/>
  <c r="R208" i="1"/>
  <c r="S208" i="1" s="1"/>
  <c r="O20" i="1"/>
  <c r="R20" i="1"/>
  <c r="S20" i="1" s="1"/>
  <c r="O22" i="1"/>
  <c r="R22" i="1"/>
  <c r="S22" i="1" s="1"/>
  <c r="O223" i="1"/>
  <c r="N226" i="1"/>
  <c r="O226" i="1" s="1"/>
  <c r="O51" i="1"/>
  <c r="R51" i="1"/>
  <c r="S51" i="1" s="1"/>
  <c r="O143" i="1"/>
  <c r="R143" i="1"/>
  <c r="S143" i="1" s="1"/>
  <c r="R84" i="1"/>
  <c r="S84" i="1" s="1"/>
  <c r="O84" i="1"/>
  <c r="O43" i="1"/>
  <c r="R43" i="1"/>
  <c r="S43" i="1" s="1"/>
  <c r="O17" i="1"/>
  <c r="R17" i="1"/>
  <c r="S17" i="1" s="1"/>
  <c r="O11" i="1"/>
  <c r="R11" i="1"/>
  <c r="S11" i="1" s="1"/>
  <c r="S238" i="1"/>
  <c r="R271" i="1"/>
  <c r="S271" i="1" s="1"/>
  <c r="O271" i="1"/>
  <c r="O297" i="1"/>
  <c r="R297" i="1"/>
  <c r="S297" i="1" s="1"/>
  <c r="N321" i="1"/>
  <c r="O321" i="1" s="1"/>
  <c r="R179" i="1"/>
  <c r="S179" i="1" s="1"/>
  <c r="N330" i="1"/>
  <c r="O330" i="1" s="1"/>
  <c r="R98" i="1"/>
  <c r="S98" i="1" s="1"/>
  <c r="O98" i="1"/>
  <c r="O47" i="1"/>
  <c r="R47" i="1"/>
  <c r="S47" i="1" s="1"/>
  <c r="O34" i="1"/>
  <c r="R34" i="1"/>
  <c r="S34" i="1" s="1"/>
  <c r="O135" i="1"/>
  <c r="R135" i="1"/>
  <c r="S135" i="1" s="1"/>
  <c r="O48" i="1"/>
  <c r="R48" i="1"/>
  <c r="S48" i="1" s="1"/>
  <c r="O144" i="1"/>
  <c r="R144" i="1"/>
  <c r="S144" i="1" s="1"/>
  <c r="O16" i="1"/>
  <c r="R16" i="1"/>
  <c r="S16" i="1" s="1"/>
  <c r="N37" i="1"/>
  <c r="O37" i="1" s="1"/>
  <c r="O33" i="1"/>
  <c r="R33" i="1"/>
  <c r="O139" i="1"/>
  <c r="R139" i="1"/>
  <c r="S139" i="1" s="1"/>
  <c r="O56" i="1"/>
  <c r="R56" i="1"/>
  <c r="S56" i="1" s="1"/>
  <c r="O211" i="1"/>
  <c r="R211" i="1"/>
  <c r="S211" i="1" s="1"/>
  <c r="S253" i="1"/>
  <c r="N230" i="1"/>
  <c r="O230" i="1" s="1"/>
  <c r="O228" i="1"/>
  <c r="R228" i="1"/>
  <c r="O235" i="1"/>
  <c r="R235" i="1"/>
  <c r="S235" i="1" s="1"/>
  <c r="R285" i="1"/>
  <c r="S285" i="1" s="1"/>
  <c r="O285" i="1"/>
  <c r="O171" i="1"/>
  <c r="R171" i="1"/>
  <c r="S171" i="1" s="1"/>
  <c r="R293" i="1"/>
  <c r="S293" i="1" s="1"/>
  <c r="O293" i="1"/>
  <c r="O329" i="1"/>
  <c r="R329" i="1"/>
  <c r="S329" i="1" s="1"/>
  <c r="O188" i="1"/>
  <c r="R188" i="1"/>
  <c r="S188" i="1" s="1"/>
  <c r="O167" i="1"/>
  <c r="R167" i="1"/>
  <c r="S167" i="1" s="1"/>
  <c r="O163" i="1"/>
  <c r="R163" i="1"/>
  <c r="S163" i="1" s="1"/>
  <c r="O78" i="1"/>
  <c r="R78" i="1"/>
  <c r="S78" i="1" s="1"/>
  <c r="O232" i="1"/>
  <c r="R232" i="1"/>
  <c r="S232" i="1" s="1"/>
  <c r="R215" i="1"/>
  <c r="S215" i="1" s="1"/>
  <c r="O215" i="1"/>
  <c r="O338" i="1"/>
  <c r="R338" i="1"/>
  <c r="S338" i="1" s="1"/>
  <c r="R126" i="1"/>
  <c r="S126" i="1" s="1"/>
  <c r="O126" i="1"/>
  <c r="O132" i="1"/>
  <c r="R132" i="1"/>
  <c r="S132" i="1" s="1"/>
  <c r="O99" i="1"/>
  <c r="R99" i="1"/>
  <c r="S99" i="1" s="1"/>
  <c r="O305" i="1"/>
  <c r="R305" i="1"/>
  <c r="S305" i="1" s="1"/>
  <c r="O107" i="1"/>
  <c r="R107" i="1"/>
  <c r="S107" i="1" s="1"/>
  <c r="O103" i="1"/>
  <c r="R103" i="1"/>
  <c r="S103" i="1" s="1"/>
  <c r="R102" i="1"/>
  <c r="S102" i="1" s="1"/>
  <c r="O102" i="1"/>
  <c r="O252" i="1"/>
  <c r="R252" i="1"/>
  <c r="S252" i="1" s="1"/>
  <c r="O264" i="1"/>
  <c r="R264" i="1"/>
  <c r="S264" i="1" s="1"/>
  <c r="O12" i="1"/>
  <c r="R12" i="1"/>
  <c r="S12" i="1" s="1"/>
  <c r="R114" i="1"/>
  <c r="S114" i="1" s="1"/>
  <c r="O114" i="1"/>
  <c r="O281" i="1"/>
  <c r="R281" i="1"/>
  <c r="S281" i="1" s="1"/>
  <c r="O239" i="1"/>
  <c r="R239" i="1"/>
  <c r="S239" i="1" s="1"/>
  <c r="O328" i="1"/>
  <c r="R328" i="1"/>
  <c r="O123" i="1"/>
  <c r="R123" i="1"/>
  <c r="S123" i="1" s="1"/>
  <c r="R219" i="1"/>
  <c r="S219" i="1" s="1"/>
  <c r="O219" i="1"/>
  <c r="O259" i="1"/>
  <c r="R259" i="1"/>
  <c r="S259" i="1" s="1"/>
  <c r="O115" i="1"/>
  <c r="R115" i="1"/>
  <c r="S115" i="1" s="1"/>
  <c r="O220" i="1"/>
  <c r="R220" i="1"/>
  <c r="S220" i="1" s="1"/>
  <c r="R90" i="1"/>
  <c r="S90" i="1" s="1"/>
  <c r="O90" i="1"/>
  <c r="O229" i="1"/>
  <c r="R229" i="1"/>
  <c r="S229" i="1" s="1"/>
  <c r="O257" i="1"/>
  <c r="R257" i="1"/>
  <c r="S257" i="1" s="1"/>
  <c r="R299" i="1"/>
  <c r="S299" i="1" s="1"/>
  <c r="O299" i="1"/>
  <c r="O282" i="1"/>
  <c r="R282" i="1"/>
  <c r="S282" i="1" s="1"/>
  <c r="R315" i="1"/>
  <c r="S315" i="1" s="1"/>
  <c r="O315" i="1"/>
  <c r="R291" i="1"/>
  <c r="S291" i="1" s="1"/>
  <c r="O291" i="1"/>
  <c r="R307" i="1"/>
  <c r="S307" i="1" s="1"/>
  <c r="O307" i="1"/>
  <c r="R284" i="1"/>
  <c r="S284" i="1" s="1"/>
  <c r="O284" i="1"/>
  <c r="O318" i="1"/>
  <c r="R318" i="1"/>
  <c r="S318" i="1" s="1"/>
  <c r="O302" i="1"/>
  <c r="R302" i="1"/>
  <c r="S302" i="1" s="1"/>
  <c r="R308" i="1"/>
  <c r="S308" i="1" s="1"/>
  <c r="O308" i="1"/>
  <c r="R276" i="1"/>
  <c r="S276" i="1" s="1"/>
  <c r="O276" i="1"/>
  <c r="R300" i="1"/>
  <c r="S300" i="1" s="1"/>
  <c r="O300" i="1"/>
  <c r="R262" i="1"/>
  <c r="S262" i="1" s="1"/>
  <c r="O262" i="1"/>
  <c r="O314" i="1"/>
  <c r="R314" i="1"/>
  <c r="S314" i="1" s="1"/>
  <c r="O274" i="1"/>
  <c r="R274" i="1"/>
  <c r="S274" i="1" s="1"/>
  <c r="R275" i="1"/>
  <c r="S275" i="1" s="1"/>
  <c r="O275" i="1"/>
  <c r="R267" i="1"/>
  <c r="S267" i="1" s="1"/>
  <c r="O267" i="1"/>
  <c r="R283" i="1"/>
  <c r="S283" i="1" s="1"/>
  <c r="O283" i="1"/>
  <c r="O306" i="1"/>
  <c r="R306" i="1"/>
  <c r="S306" i="1" s="1"/>
  <c r="R268" i="1"/>
  <c r="S268" i="1" s="1"/>
  <c r="O268" i="1"/>
  <c r="R292" i="1"/>
  <c r="S292" i="1" s="1"/>
  <c r="O292" i="1"/>
  <c r="R316" i="1"/>
  <c r="S316" i="1" s="1"/>
  <c r="O316" i="1"/>
  <c r="O278" i="1"/>
  <c r="R278" i="1"/>
  <c r="S278" i="1" s="1"/>
  <c r="R242" i="1"/>
  <c r="S242" i="1" s="1"/>
  <c r="O242" i="1"/>
  <c r="O193" i="1"/>
  <c r="R193" i="1"/>
  <c r="S193" i="1" s="1"/>
  <c r="R183" i="1"/>
  <c r="S183" i="1" s="1"/>
  <c r="O183" i="1"/>
  <c r="R199" i="1"/>
  <c r="S199" i="1" s="1"/>
  <c r="O199" i="1"/>
  <c r="R190" i="1"/>
  <c r="S190" i="1" s="1"/>
  <c r="O190" i="1"/>
  <c r="R210" i="1"/>
  <c r="S210" i="1" s="1"/>
  <c r="O210" i="1"/>
  <c r="O189" i="1"/>
  <c r="R189" i="1"/>
  <c r="S189" i="1" s="1"/>
  <c r="O197" i="1"/>
  <c r="R197" i="1"/>
  <c r="S197" i="1" s="1"/>
  <c r="O201" i="1"/>
  <c r="R201" i="1"/>
  <c r="S201" i="1" s="1"/>
  <c r="R191" i="1"/>
  <c r="S191" i="1" s="1"/>
  <c r="O191" i="1"/>
  <c r="O181" i="1"/>
  <c r="R181" i="1"/>
  <c r="R182" i="1"/>
  <c r="S182" i="1" s="1"/>
  <c r="O182" i="1"/>
  <c r="R214" i="1"/>
  <c r="S214" i="1" s="1"/>
  <c r="O214" i="1"/>
  <c r="R198" i="1"/>
  <c r="S198" i="1" s="1"/>
  <c r="O198" i="1"/>
  <c r="R218" i="1"/>
  <c r="S218" i="1" s="1"/>
  <c r="O218" i="1"/>
  <c r="R206" i="1"/>
  <c r="S206" i="1" s="1"/>
  <c r="O206" i="1"/>
  <c r="O157" i="1"/>
  <c r="R157" i="1"/>
  <c r="S157" i="1" s="1"/>
  <c r="N175" i="1"/>
  <c r="O175" i="1" s="1"/>
  <c r="O161" i="1"/>
  <c r="R161" i="1"/>
  <c r="S161" i="1" s="1"/>
  <c r="O165" i="1"/>
  <c r="R165" i="1"/>
  <c r="S165" i="1" s="1"/>
  <c r="O80" i="1"/>
  <c r="R80" i="1"/>
  <c r="S80" i="1" s="1"/>
  <c r="R68" i="1"/>
  <c r="O68" i="1"/>
  <c r="N129" i="1"/>
  <c r="O129" i="1" s="1"/>
  <c r="O88" i="1"/>
  <c r="R88" i="1"/>
  <c r="S88" i="1" s="1"/>
  <c r="R81" i="1"/>
  <c r="S81" i="1" s="1"/>
  <c r="O81" i="1"/>
  <c r="O71" i="1"/>
  <c r="R71" i="1"/>
  <c r="S71" i="1" s="1"/>
  <c r="O69" i="1"/>
  <c r="R69" i="1"/>
  <c r="S69" i="1" s="1"/>
  <c r="R82" i="1"/>
  <c r="S82" i="1" s="1"/>
  <c r="O82" i="1"/>
  <c r="R72" i="1"/>
  <c r="S72" i="1" s="1"/>
  <c r="O72" i="1"/>
  <c r="R89" i="1"/>
  <c r="S89" i="1" s="1"/>
  <c r="O89" i="1"/>
  <c r="O36" i="1"/>
  <c r="R36" i="1"/>
  <c r="S36" i="1" s="1"/>
  <c r="R244" i="1" l="1"/>
  <c r="S244" i="1" s="1"/>
  <c r="R27" i="1"/>
  <c r="S27" i="1" s="1"/>
  <c r="S33" i="1"/>
  <c r="R37" i="1"/>
  <c r="S37" i="1" s="1"/>
  <c r="S228" i="1"/>
  <c r="R230" i="1"/>
  <c r="S230" i="1" s="1"/>
  <c r="R52" i="1"/>
  <c r="S52" i="1" s="1"/>
  <c r="R321" i="1"/>
  <c r="S321" i="1" s="1"/>
  <c r="S181" i="1"/>
  <c r="R221" i="1"/>
  <c r="S221" i="1" s="1"/>
  <c r="S328" i="1"/>
  <c r="R330" i="1"/>
  <c r="S330" i="1" s="1"/>
  <c r="R64" i="1"/>
  <c r="S64" i="1" s="1"/>
  <c r="R175" i="1"/>
  <c r="S175" i="1" s="1"/>
  <c r="S68" i="1"/>
  <c r="R129" i="1"/>
  <c r="S129" i="1" s="1"/>
</calcChain>
</file>

<file path=xl/comments1.xml><?xml version="1.0" encoding="utf-8"?>
<comments xmlns="http://schemas.openxmlformats.org/spreadsheetml/2006/main">
  <authors>
    <author>INPVMARROQUIN</author>
  </authors>
  <commentList>
    <comment ref="J232" authorId="0" shapeId="0">
      <text>
        <r>
          <rPr>
            <b/>
            <sz val="9"/>
            <color indexed="81"/>
            <rFont val="Tahoma"/>
            <family val="2"/>
          </rPr>
          <t>INPVMARROQUIN:</t>
        </r>
        <r>
          <rPr>
            <sz val="9"/>
            <color indexed="81"/>
            <rFont val="Tahoma"/>
            <family val="2"/>
          </rPr>
          <t xml:space="preserve">
FECHA DEL ACTA DE RECEPCION</t>
        </r>
      </text>
    </comment>
    <comment ref="J235" authorId="0" shapeId="0">
      <text>
        <r>
          <rPr>
            <b/>
            <sz val="9"/>
            <color indexed="81"/>
            <rFont val="Tahoma"/>
            <family val="2"/>
          </rPr>
          <t>INPVMARROQUIN:</t>
        </r>
        <r>
          <rPr>
            <sz val="9"/>
            <color indexed="81"/>
            <rFont val="Tahoma"/>
            <family val="2"/>
          </rPr>
          <t xml:space="preserve">
FECHA DE ACTA DE RECEPCION</t>
        </r>
      </text>
    </comment>
  </commentList>
</comments>
</file>

<file path=xl/sharedStrings.xml><?xml version="1.0" encoding="utf-8"?>
<sst xmlns="http://schemas.openxmlformats.org/spreadsheetml/2006/main" count="3158" uniqueCount="997">
  <si>
    <t>NOMBRE</t>
  </si>
  <si>
    <t>MARCA</t>
  </si>
  <si>
    <t>MODELO</t>
  </si>
  <si>
    <t xml:space="preserve">SERIE </t>
  </si>
  <si>
    <t>FACTURA</t>
  </si>
  <si>
    <t>INVENT.   NUV.</t>
  </si>
  <si>
    <t>EQ.</t>
  </si>
  <si>
    <t>CRR.</t>
  </si>
  <si>
    <t>CTA.</t>
  </si>
  <si>
    <t>FECHA C.</t>
  </si>
  <si>
    <t>VIDA UTIL</t>
  </si>
  <si>
    <t>V. COMPRA</t>
  </si>
  <si>
    <t>VALOR COMPRA (DOLARES)</t>
  </si>
  <si>
    <t>DEPRECIACION ACUMULADA DICIEMBRE 2019 (COLONES)</t>
  </si>
  <si>
    <t>DEPRECIACION ACUMULADA DICIEMBRE 2019 (DOLARES)</t>
  </si>
  <si>
    <t>CUOTA DE MENSUAL (COLONES)</t>
  </si>
  <si>
    <t>CUOTA DE MENSUAL (DOLARES)</t>
  </si>
  <si>
    <t>VALOR EN LIBRO DICIEMBRE 2019 (COLONES)</t>
  </si>
  <si>
    <t>VALOR EN LIBRO DICIEMBRE 2019 (DOLARES)</t>
  </si>
  <si>
    <t>VALOR RESIDUAL (COLONES)</t>
  </si>
  <si>
    <t>VALOR RESIDUAL (DOLARES)</t>
  </si>
  <si>
    <t>RESPONSABLE</t>
  </si>
  <si>
    <t>UBICACIÓN</t>
  </si>
  <si>
    <t>Planta  eléctrica de  emergencia de 80 KVA  e Instalación  eléctrica de 125 tomas dobles eléctricos debidamente polarizados</t>
  </si>
  <si>
    <t>F.G. WILSON</t>
  </si>
  <si>
    <t>P70</t>
  </si>
  <si>
    <t>C0339A/001</t>
  </si>
  <si>
    <t>6204,6236y6240</t>
  </si>
  <si>
    <t>0702-7320-67-004</t>
  </si>
  <si>
    <t>5 AÑOS</t>
  </si>
  <si>
    <t>Jose Giancarlo Campos Reyes</t>
  </si>
  <si>
    <t>Mantenimiento</t>
  </si>
  <si>
    <t>CENTRAL TELEFONICA</t>
  </si>
  <si>
    <t>LG-NORTEL</t>
  </si>
  <si>
    <t>IPLDK 300</t>
  </si>
  <si>
    <t>908KCQX002148       908KCKJ002133</t>
  </si>
  <si>
    <t>011</t>
  </si>
  <si>
    <t>0702-09-25-011</t>
  </si>
  <si>
    <t>5AÑOS</t>
  </si>
  <si>
    <t>Oscar René Díaz</t>
  </si>
  <si>
    <t>Servicios Generales</t>
  </si>
  <si>
    <t>MICROFILMADOR/ESCANER</t>
  </si>
  <si>
    <t>CANON</t>
  </si>
  <si>
    <t>MS350II</t>
  </si>
  <si>
    <t>DZ300289</t>
  </si>
  <si>
    <t>008256</t>
  </si>
  <si>
    <t>0702-11-58-014</t>
  </si>
  <si>
    <t>Jorge Alberto Magaña</t>
  </si>
  <si>
    <t>Depto. General de Archivo (M-4)</t>
  </si>
  <si>
    <t>DZ300275</t>
  </si>
  <si>
    <t>0702-11-58-015</t>
  </si>
  <si>
    <t>Eliana del Carmen Morelli Aguilar</t>
  </si>
  <si>
    <t>AIRE ACONDICIONADO</t>
  </si>
  <si>
    <t>LENNOX</t>
  </si>
  <si>
    <t>CENTRALIZADO/# TSA060S4N45Y</t>
  </si>
  <si>
    <t>5816H09153</t>
  </si>
  <si>
    <t>0196</t>
  </si>
  <si>
    <t>0702-17-37-040</t>
  </si>
  <si>
    <t>Servicios Generales (ATRÁS M4)</t>
  </si>
  <si>
    <t>5816E17371</t>
  </si>
  <si>
    <t>0702-17-37-041</t>
  </si>
  <si>
    <t>5816H10587</t>
  </si>
  <si>
    <t>0702-17-37-042</t>
  </si>
  <si>
    <t>5816H09152</t>
  </si>
  <si>
    <t>0702-17-37-043</t>
  </si>
  <si>
    <t>5816H12222</t>
  </si>
  <si>
    <t>0702-17-37-044</t>
  </si>
  <si>
    <t>CENTRALIZADO/# 13ACXN030</t>
  </si>
  <si>
    <t>1916G14650</t>
  </si>
  <si>
    <t>0702-17-37-046</t>
  </si>
  <si>
    <t>Juan Esteban Casiva</t>
  </si>
  <si>
    <t>DEPARTAMENTO DE SEGUROS</t>
  </si>
  <si>
    <t>MINISPLIT</t>
  </si>
  <si>
    <t>S2816F69933</t>
  </si>
  <si>
    <t>0702-17-37-045</t>
  </si>
  <si>
    <t>Servicios Generales (M4 FTE PLAZA R)</t>
  </si>
  <si>
    <t>S2816G13976</t>
  </si>
  <si>
    <t>0702-17-37-047</t>
  </si>
  <si>
    <t>MAYRA VIOLETA MELARA CABRERA</t>
  </si>
  <si>
    <t>U.A.C.I</t>
  </si>
  <si>
    <t>S2816G63519</t>
  </si>
  <si>
    <t>0702-17-37-048</t>
  </si>
  <si>
    <t>Francisco Alfredo Zepeda Rodas</t>
  </si>
  <si>
    <t>Subgerencia Informática</t>
  </si>
  <si>
    <t>S2816F72922</t>
  </si>
  <si>
    <t>0702-17-37-049</t>
  </si>
  <si>
    <t xml:space="preserve">Rene Rosa Garay       </t>
  </si>
  <si>
    <t>ATENCION A PENSIONADOS (CALL CENTER)</t>
  </si>
  <si>
    <t>DAIKIN</t>
  </si>
  <si>
    <t>DX13SA0603AD</t>
  </si>
  <si>
    <t>0530</t>
  </si>
  <si>
    <t>0702-19-37-073</t>
  </si>
  <si>
    <t>0702-19-37-074</t>
  </si>
  <si>
    <t>0702-19-37-075</t>
  </si>
  <si>
    <t>0702-19-37-076</t>
  </si>
  <si>
    <t>0702-19-37-077</t>
  </si>
  <si>
    <t>0702-19-37-078</t>
  </si>
  <si>
    <t>TOTAL 611.02</t>
  </si>
  <si>
    <t>Switch</t>
  </si>
  <si>
    <t>CISCO</t>
  </si>
  <si>
    <t>Catalyst 4503</t>
  </si>
  <si>
    <t>FOX0926075M</t>
  </si>
  <si>
    <t>34664</t>
  </si>
  <si>
    <t>0702-05-74-065</t>
  </si>
  <si>
    <t>BODEGA</t>
  </si>
  <si>
    <t>Servidor</t>
  </si>
  <si>
    <t>IBM</t>
  </si>
  <si>
    <t>X236</t>
  </si>
  <si>
    <t>KQDAT1G</t>
  </si>
  <si>
    <t>0702-06-64-250S</t>
  </si>
  <si>
    <t>IMPRESOR</t>
  </si>
  <si>
    <t>Lexmark</t>
  </si>
  <si>
    <t>2400</t>
  </si>
  <si>
    <t>9N-A2291</t>
  </si>
  <si>
    <t>0702-05-64-174I</t>
  </si>
  <si>
    <t>9N-A2298</t>
  </si>
  <si>
    <t>0702-05-64-175I</t>
  </si>
  <si>
    <t>Norma Lorena Peña Gómez</t>
  </si>
  <si>
    <t>Departamento de Tesoreria</t>
  </si>
  <si>
    <t>CPU</t>
  </si>
  <si>
    <t xml:space="preserve">LENOVO </t>
  </si>
  <si>
    <t>9632P1S</t>
  </si>
  <si>
    <t>LKTXKF1</t>
  </si>
  <si>
    <t>35908</t>
  </si>
  <si>
    <t>0702-07-64-306C</t>
  </si>
  <si>
    <t>Heraldo Yaider Espinoza</t>
  </si>
  <si>
    <t>Subgerencia de Prestaciones</t>
  </si>
  <si>
    <t>LKTXKC4</t>
  </si>
  <si>
    <t>0702-07-64-307C</t>
  </si>
  <si>
    <t>LKTXKD6</t>
  </si>
  <si>
    <t>0702-07-64-308C</t>
  </si>
  <si>
    <t>Dora Ines Castillo Mena</t>
  </si>
  <si>
    <t>Clinica</t>
  </si>
  <si>
    <t>LKTXKD4</t>
  </si>
  <si>
    <t>0702-07-64-309C</t>
  </si>
  <si>
    <t>LKTXKD1</t>
  </si>
  <si>
    <t>0702-07-64-312C</t>
  </si>
  <si>
    <t>Yanira Guadalupe Escobar de Rodriguez</t>
  </si>
  <si>
    <t>Subgerencia Legal (M-4)</t>
  </si>
  <si>
    <t>LKTXKD3</t>
  </si>
  <si>
    <t>0702-07-64-314C</t>
  </si>
  <si>
    <t>LKTXKD9</t>
  </si>
  <si>
    <t>0702-07-64-315C</t>
  </si>
  <si>
    <t>LKTXKD0</t>
  </si>
  <si>
    <t>0702-07-64-317C</t>
  </si>
  <si>
    <t>Edgar Francisco Peñate Beltrán</t>
  </si>
  <si>
    <t>LKTXKD5</t>
  </si>
  <si>
    <t>0702-07-64-319C</t>
  </si>
  <si>
    <t>LKTXKD8</t>
  </si>
  <si>
    <t>0702-07-64-320C</t>
  </si>
  <si>
    <t>LKTXKC9</t>
  </si>
  <si>
    <t>0702-07-64-323C</t>
  </si>
  <si>
    <t>SERVIDOR</t>
  </si>
  <si>
    <t xml:space="preserve">IBM </t>
  </si>
  <si>
    <t>SYSTEM X3500</t>
  </si>
  <si>
    <t>KQMNYM2</t>
  </si>
  <si>
    <t>0702-07-64-324S</t>
  </si>
  <si>
    <t>Rolando Enrique Canales Suarez</t>
  </si>
  <si>
    <t>SOPORTE TECNICO (AREA DE SERVIDORES)</t>
  </si>
  <si>
    <t>SWITCH</t>
  </si>
  <si>
    <t xml:space="preserve">CISCO </t>
  </si>
  <si>
    <t>CATALYS 3560</t>
  </si>
  <si>
    <t>F0C1112Y45Z</t>
  </si>
  <si>
    <t>0702-07-74-066</t>
  </si>
  <si>
    <t>SOPORTE TECNICO (RACK 2 / M-4)</t>
  </si>
  <si>
    <t>HP</t>
  </si>
  <si>
    <t>XW6600</t>
  </si>
  <si>
    <t>2ua8460pnc</t>
  </si>
  <si>
    <t>0411</t>
  </si>
  <si>
    <t>0702-08-64-340C</t>
  </si>
  <si>
    <t>Ciria Marialet Orellana Larios</t>
  </si>
  <si>
    <t>Departamento de  Base de Datos</t>
  </si>
  <si>
    <t>2UA8501CS6</t>
  </si>
  <si>
    <t>0702-08-64-341C</t>
  </si>
  <si>
    <t>Liliana Maria Flores Cruz</t>
  </si>
  <si>
    <t>Desarrollo de Sistemas</t>
  </si>
  <si>
    <t>2ua8510xb1</t>
  </si>
  <si>
    <t>0702-08-64-342C</t>
  </si>
  <si>
    <t>Mayra Mireya Muñoz Reyes</t>
  </si>
  <si>
    <t>2ua8471459</t>
  </si>
  <si>
    <t>0702-08-64-343C</t>
  </si>
  <si>
    <t>Ricardo Ernesto Guzman Larin</t>
  </si>
  <si>
    <t>SOPORTE TECNICO</t>
  </si>
  <si>
    <t>2ua8501cs7</t>
  </si>
  <si>
    <t>0702-08-64-344C</t>
  </si>
  <si>
    <t>2ua8510xb2</t>
  </si>
  <si>
    <t>0702-08-64-345C</t>
  </si>
  <si>
    <t>Diana Janina Cortéz de Granados</t>
  </si>
  <si>
    <t>2ua8490z2f</t>
  </si>
  <si>
    <t>0702-08-64-346C</t>
  </si>
  <si>
    <t>Oscar Enrique Santos Marcia</t>
  </si>
  <si>
    <t>2ua8501cs9</t>
  </si>
  <si>
    <t>0702-08-64-347C</t>
  </si>
  <si>
    <t>Jose Francisco Canton Ruano</t>
  </si>
  <si>
    <t>2ua8501cs5</t>
  </si>
  <si>
    <t>0702-08-64-348C</t>
  </si>
  <si>
    <t>Carlos Antonio Miranda Hernandez</t>
  </si>
  <si>
    <t>2ua8510x9z</t>
  </si>
  <si>
    <t>0702-08-64-349C</t>
  </si>
  <si>
    <t>DELL</t>
  </si>
  <si>
    <t>OPTIPLEX 380</t>
  </si>
  <si>
    <t>HHJYNL1</t>
  </si>
  <si>
    <t>00840</t>
  </si>
  <si>
    <t>0702-10-64-360C</t>
  </si>
  <si>
    <t>Harvard Eulalio Acosta</t>
  </si>
  <si>
    <t>Departamento de Presupuesto</t>
  </si>
  <si>
    <t>HHGMNL1</t>
  </si>
  <si>
    <t>0702-10-64-361C</t>
  </si>
  <si>
    <t>Berfalia Lizzet Campos de Alfaro</t>
  </si>
  <si>
    <t>Departamento de Contabilidad</t>
  </si>
  <si>
    <t>HHKFNL1</t>
  </si>
  <si>
    <t>0702-10-64-362C</t>
  </si>
  <si>
    <t>Jose Alfredo Hernandez</t>
  </si>
  <si>
    <t>Juridico de Pensiones</t>
  </si>
  <si>
    <t>HHHGNL1</t>
  </si>
  <si>
    <t>0702-10-64-363C</t>
  </si>
  <si>
    <t>José Adolfo Monterrosa Mazariego</t>
  </si>
  <si>
    <t>HHLZNL1</t>
  </si>
  <si>
    <t>0702-10-64-364C</t>
  </si>
  <si>
    <t>Claudia Eleonor Amaya de Quijano</t>
  </si>
  <si>
    <t>Control de Afiliados</t>
  </si>
  <si>
    <t>HHMGNL1</t>
  </si>
  <si>
    <t>0702-10-64-365C</t>
  </si>
  <si>
    <t>Sonia Elizabeth Osegueda de Rodríguez</t>
  </si>
  <si>
    <t>Auditoria Interna</t>
  </si>
  <si>
    <t>HHJXNL1</t>
  </si>
  <si>
    <t>0702-10-64-367C</t>
  </si>
  <si>
    <t>Mayra Violeta Hernández de Angel</t>
  </si>
  <si>
    <t>HHM0PL1</t>
  </si>
  <si>
    <t>0702-10-64-368C</t>
  </si>
  <si>
    <t>Julia del Carmen Orellana de Vásquez</t>
  </si>
  <si>
    <t>Seccion Control de Prestamos</t>
  </si>
  <si>
    <t>HHMKNL1</t>
  </si>
  <si>
    <t>0702-10-64-369C</t>
  </si>
  <si>
    <t>Doris Azucena Aguirre de Romero</t>
  </si>
  <si>
    <t>Recaudaciones</t>
  </si>
  <si>
    <t>HHGZNL1</t>
  </si>
  <si>
    <t>0702-10-64-370C</t>
  </si>
  <si>
    <t>Enma Esmeralda Vega Arana</t>
  </si>
  <si>
    <t>Transporte</t>
  </si>
  <si>
    <t>HHLMNL1</t>
  </si>
  <si>
    <t>0702-10-64-371C</t>
  </si>
  <si>
    <t>Tania Aracely Leiva Salinas</t>
  </si>
  <si>
    <t>Recursos Humanos</t>
  </si>
  <si>
    <t>HHGYNL1</t>
  </si>
  <si>
    <t>0702-10-64-372C</t>
  </si>
  <si>
    <t>Jaime Samuel Cabrera Segovia</t>
  </si>
  <si>
    <t>Contabilidad (M-5)</t>
  </si>
  <si>
    <t>HHJMNL1</t>
  </si>
  <si>
    <t>0702-10-64-373C</t>
  </si>
  <si>
    <t>Marvin Yaqueline Sanchez de Valenzuela</t>
  </si>
  <si>
    <t>Gerencia</t>
  </si>
  <si>
    <t>HHKMNL1</t>
  </si>
  <si>
    <t>0702-10-64-374C</t>
  </si>
  <si>
    <t>Zoila Margarita Lagos de Lopez</t>
  </si>
  <si>
    <t>HHMDNL1</t>
  </si>
  <si>
    <t>0702-10-64-375C</t>
  </si>
  <si>
    <t>Laura Gabriela García Quintanilla</t>
  </si>
  <si>
    <t>HHKZNL1</t>
  </si>
  <si>
    <t>0702-10-64-376C</t>
  </si>
  <si>
    <t>José Guillermo López Guadrón</t>
  </si>
  <si>
    <t>Archivo de Pensiones (M-8/1P)</t>
  </si>
  <si>
    <t>HHK0PL1</t>
  </si>
  <si>
    <t>0702-10-64-377C</t>
  </si>
  <si>
    <t>Karla Marina Rogel Meza</t>
  </si>
  <si>
    <t>Depto. Microfilm (M-4)</t>
  </si>
  <si>
    <t>HHH0PL1</t>
  </si>
  <si>
    <t>0702-10-64-378C</t>
  </si>
  <si>
    <t>Francisco Javier Elias Juarez</t>
  </si>
  <si>
    <t>HHHYNL1</t>
  </si>
  <si>
    <t>0702-10-64-379C</t>
  </si>
  <si>
    <t>Edith del Carmen Martínez de Cornejo</t>
  </si>
  <si>
    <t>Despensa</t>
  </si>
  <si>
    <t>HHGPNL1</t>
  </si>
  <si>
    <t>0702-10-64-380C</t>
  </si>
  <si>
    <t>Magaly Cecilia Issel Martinez Paredes</t>
  </si>
  <si>
    <t>Gastos Administrativos</t>
  </si>
  <si>
    <t>HHJJNL1</t>
  </si>
  <si>
    <t>0702-10-64-381C</t>
  </si>
  <si>
    <t>Cristina Guadalupe Mercadillo de Mena</t>
  </si>
  <si>
    <t>HHLYNL1</t>
  </si>
  <si>
    <t>0702-10-64-382C</t>
  </si>
  <si>
    <t>Maria Silvia Marroquin</t>
  </si>
  <si>
    <t>HHKKNL1</t>
  </si>
  <si>
    <t>0702-10-64-383C</t>
  </si>
  <si>
    <t>Edith del Carmen Gonzáles de Corea</t>
  </si>
  <si>
    <t>Subgerencia Administrativa</t>
  </si>
  <si>
    <t>HHLPNL1</t>
  </si>
  <si>
    <t>0702-10-64-384C</t>
  </si>
  <si>
    <t>Manuel Ovidio Ayala Franco</t>
  </si>
  <si>
    <t>HHJZNL1</t>
  </si>
  <si>
    <t>0702-10-64-385C</t>
  </si>
  <si>
    <t>Silvia Cristina Salvador Castillo</t>
  </si>
  <si>
    <t>DEPARTAMENTO GESTION DOCUMENTAL Y ARCHIVO</t>
  </si>
  <si>
    <t>HHLNNL1</t>
  </si>
  <si>
    <t>0702-10-64-386C</t>
  </si>
  <si>
    <t>HHKPNL1</t>
  </si>
  <si>
    <t>0702-10-64-387C</t>
  </si>
  <si>
    <t>Adriana Marcela Cisneros Kessels</t>
  </si>
  <si>
    <t>Unidad de Acceso a la Informacion</t>
  </si>
  <si>
    <t>HHLDNL1</t>
  </si>
  <si>
    <t>0702-10-64-388C</t>
  </si>
  <si>
    <t>Alma Patricia Fernandez de Vides</t>
  </si>
  <si>
    <t>HHHNNL1</t>
  </si>
  <si>
    <t>0702-10-64-389C</t>
  </si>
  <si>
    <t>Rosa Virginia Soriano de Mejia</t>
  </si>
  <si>
    <t>Junta Directiva</t>
  </si>
  <si>
    <t>HHHPNL1</t>
  </si>
  <si>
    <t>0702-10-64-390C</t>
  </si>
  <si>
    <t>Raúl Guillermo Herrera González</t>
  </si>
  <si>
    <t>DEPARTAMENTO DE PENSIONES</t>
  </si>
  <si>
    <t>HHKJNL1</t>
  </si>
  <si>
    <t>0702-10-64-391C</t>
  </si>
  <si>
    <t>Mario Ernesto Mejía Alvarenga</t>
  </si>
  <si>
    <t>HHKYNL1</t>
  </si>
  <si>
    <t>0702-10-64-392C</t>
  </si>
  <si>
    <t>Sandra Eleonora Alfaro Molina</t>
  </si>
  <si>
    <t>HHJHNL1</t>
  </si>
  <si>
    <t>0702-10-64-393C</t>
  </si>
  <si>
    <t>ATENCION A PENSIONADOS</t>
  </si>
  <si>
    <t>HHJNNL1</t>
  </si>
  <si>
    <t>0702-10-64-394C</t>
  </si>
  <si>
    <t>Doris Patricia Bustillo de Martinez</t>
  </si>
  <si>
    <t>HHL0PL1</t>
  </si>
  <si>
    <t>0702-10-64-395C</t>
  </si>
  <si>
    <t>ERIKA BEATRIZ COREAS DE COLORADO</t>
  </si>
  <si>
    <t>HHLFNL1</t>
  </si>
  <si>
    <t>0702-10-64-396C</t>
  </si>
  <si>
    <t>Karla Guadalupe Milla Alvarez</t>
  </si>
  <si>
    <t>HHJPNL1</t>
  </si>
  <si>
    <t>0702-10-64-397C</t>
  </si>
  <si>
    <t>Marcelino Ingles Hernandez</t>
  </si>
  <si>
    <t>SITINPEP</t>
  </si>
  <si>
    <t>HHLJNL1</t>
  </si>
  <si>
    <t>0702-10-64-398C</t>
  </si>
  <si>
    <t>HHKDNL1</t>
  </si>
  <si>
    <t>0702-10-64-399C</t>
  </si>
  <si>
    <t>Alexia Beatriz Hernandez Morataya</t>
  </si>
  <si>
    <t>HHHXNL1</t>
  </si>
  <si>
    <t>0702-10-64-400C</t>
  </si>
  <si>
    <t>HHKGNL1</t>
  </si>
  <si>
    <t>0702-10-64-401C</t>
  </si>
  <si>
    <t>Ruth Guadalupe Marin Martinez de Ardón</t>
  </si>
  <si>
    <t>DEPARTAMENTO DE OFICINAS DESCENTARLIZADAS</t>
  </si>
  <si>
    <t>HHGNNL1</t>
  </si>
  <si>
    <t>0702-10-64-402C</t>
  </si>
  <si>
    <t>Liliana Elizabeth Palacios</t>
  </si>
  <si>
    <t>HHJ0PL1</t>
  </si>
  <si>
    <t>0702-10-64-403C</t>
  </si>
  <si>
    <t>Irene Sophia Batres Guevara</t>
  </si>
  <si>
    <t>Certificado de Traspaso</t>
  </si>
  <si>
    <t>HHMFNL1</t>
  </si>
  <si>
    <t>0702-10-64-404C</t>
  </si>
  <si>
    <t>Oscar Antonio Martínez Aceituno</t>
  </si>
  <si>
    <t>HHHZNL1</t>
  </si>
  <si>
    <t>0702-10-64-405C</t>
  </si>
  <si>
    <t>Francisco Javier Martinez Mélendez</t>
  </si>
  <si>
    <t>DEPARTAMENTO DE PENSIONES (2 PLTA)</t>
  </si>
  <si>
    <t>HHKNNL1</t>
  </si>
  <si>
    <t>0702-10-64-406C</t>
  </si>
  <si>
    <t>YASMIN YOHANA PRADA GALAN</t>
  </si>
  <si>
    <t>GERONTOLOGIA</t>
  </si>
  <si>
    <t>HHHMNL1</t>
  </si>
  <si>
    <t>0702-10-64-407C</t>
  </si>
  <si>
    <t>KEITH JASON NAJARRO REYNA</t>
  </si>
  <si>
    <t>CONTROL DE CALIDAD (SGP)</t>
  </si>
  <si>
    <t>HFLXNL1</t>
  </si>
  <si>
    <t>0702-10-64-408C</t>
  </si>
  <si>
    <t>Celia Sofia Martinez Guerra</t>
  </si>
  <si>
    <t>HFMPNL1</t>
  </si>
  <si>
    <t>0702-10-64-409C</t>
  </si>
  <si>
    <t>HFMDNL1</t>
  </si>
  <si>
    <t>0702-10-64-410C</t>
  </si>
  <si>
    <t>Mario Ernesto Cardona Romero</t>
  </si>
  <si>
    <t>Seccion Control de Bienes</t>
  </si>
  <si>
    <t>HFLPNL1</t>
  </si>
  <si>
    <t>0702-10-64-411C</t>
  </si>
  <si>
    <t>Ada Lorena Rodriguez de Villalobos</t>
  </si>
  <si>
    <t>HFM0PL1</t>
  </si>
  <si>
    <t>0702-10-64-412C</t>
  </si>
  <si>
    <t>Ana Elizabeth Cestoni Acosta</t>
  </si>
  <si>
    <t>HFLYNL1</t>
  </si>
  <si>
    <t>0702-10-64-413C</t>
  </si>
  <si>
    <t>Miguel Antonio Lizama Molina</t>
  </si>
  <si>
    <t xml:space="preserve">Transporte </t>
  </si>
  <si>
    <t>HFMHNL1</t>
  </si>
  <si>
    <t>0702-10-64-414C</t>
  </si>
  <si>
    <t>Mauricio Daniel Ramirez Lemus</t>
  </si>
  <si>
    <t>HFMMNL1</t>
  </si>
  <si>
    <t>0702-10-64-415C</t>
  </si>
  <si>
    <t>Cecilia del Carmen Gonzalez</t>
  </si>
  <si>
    <t>ACACEDI de R.L.</t>
  </si>
  <si>
    <t>HFMNNL1</t>
  </si>
  <si>
    <t>0702-10-64-416C</t>
  </si>
  <si>
    <t>HFLZNL1</t>
  </si>
  <si>
    <t>0702-10-64-417C</t>
  </si>
  <si>
    <t>Aracely Alejandrina Conde Gómez</t>
  </si>
  <si>
    <t>HFMJNL1</t>
  </si>
  <si>
    <t>0702-10-64-418C</t>
  </si>
  <si>
    <t>Dora Margarita Bueno</t>
  </si>
  <si>
    <t>HFMLNL1</t>
  </si>
  <si>
    <t>0702-10-64-419C</t>
  </si>
  <si>
    <t>Maria Juvelina Sandoval de Méndez</t>
  </si>
  <si>
    <t>EO2S</t>
  </si>
  <si>
    <t>FVZKZL1</t>
  </si>
  <si>
    <t>0702-10-64-420S</t>
  </si>
  <si>
    <t>CONSOLA</t>
  </si>
  <si>
    <t>5P8MKK1</t>
  </si>
  <si>
    <t>0702-10-74-070</t>
  </si>
  <si>
    <t>POWER VAULT</t>
  </si>
  <si>
    <t>AMP01</t>
  </si>
  <si>
    <t>4SGHZL1</t>
  </si>
  <si>
    <t>0702-10-74-071</t>
  </si>
  <si>
    <t>RACK</t>
  </si>
  <si>
    <t>T/GABINETE</t>
  </si>
  <si>
    <t>013394</t>
  </si>
  <si>
    <t>0702-10-74-072</t>
  </si>
  <si>
    <t>D03D VOSTRO</t>
  </si>
  <si>
    <t>3zfv8p1</t>
  </si>
  <si>
    <t>0203</t>
  </si>
  <si>
    <t>0702-11-64-432C</t>
  </si>
  <si>
    <t>SARA ABIGAIL RODRIGUEZ DE AGUILAR</t>
  </si>
  <si>
    <t>U.A.C.I.</t>
  </si>
  <si>
    <t>3zfr8p1</t>
  </si>
  <si>
    <t>0702-11-64-433C</t>
  </si>
  <si>
    <t>Marvin Geovanni Salazar Portillo</t>
  </si>
  <si>
    <t>3zdv8p1</t>
  </si>
  <si>
    <t>0702-11-64-421C</t>
  </si>
  <si>
    <t>Dina Margarita Garcìa Marroquin</t>
  </si>
  <si>
    <t>3zft8p1</t>
  </si>
  <si>
    <t>0702-11-64-434C</t>
  </si>
  <si>
    <t>Amanda Lorena Alas Espinoza</t>
  </si>
  <si>
    <t>Clinica Psicologica</t>
  </si>
  <si>
    <t>3zfs8p1</t>
  </si>
  <si>
    <t>0702-11-64-435C</t>
  </si>
  <si>
    <t>Juana Evelyn Flores de Durán</t>
  </si>
  <si>
    <t>3zcr8p1</t>
  </si>
  <si>
    <t>0702-11-64-436C</t>
  </si>
  <si>
    <t>Cesar Augusto Campos Henríquez</t>
  </si>
  <si>
    <t>3zjq8p1</t>
  </si>
  <si>
    <t>0702-11-64-425C</t>
  </si>
  <si>
    <t>Sherley Elizabeth Urias Garcia</t>
  </si>
  <si>
    <t>3zhp8p1</t>
  </si>
  <si>
    <t>0702-11-64-437C</t>
  </si>
  <si>
    <t>Norma Elizabeth Benavides de Fortis</t>
  </si>
  <si>
    <t>3zdn8p1</t>
  </si>
  <si>
    <t>0702-11-64-438C</t>
  </si>
  <si>
    <t>Roelma Astrid Rosales de Meléndez</t>
  </si>
  <si>
    <t>BIENESTAR SOCIAL</t>
  </si>
  <si>
    <t>3zgt8p1</t>
  </si>
  <si>
    <t>0702-11-64-439C</t>
  </si>
  <si>
    <t>Deny Maricela Beltran de Pocasangre</t>
  </si>
  <si>
    <t>3zcn8p1</t>
  </si>
  <si>
    <t>0702-11-64-440C</t>
  </si>
  <si>
    <t>Julio Cesar Alberto Avila</t>
  </si>
  <si>
    <t>3zbp8p1</t>
  </si>
  <si>
    <t>0702-11-64-441C</t>
  </si>
  <si>
    <t>Ricardo Enrique Gonzales</t>
  </si>
  <si>
    <t>3zbr8p1</t>
  </si>
  <si>
    <t>0702-11-64-442C</t>
  </si>
  <si>
    <t>3zgq8p1</t>
  </si>
  <si>
    <t>0702-11-64-443C</t>
  </si>
  <si>
    <t>3zdp8p1</t>
  </si>
  <si>
    <t>0702-11-64-444C</t>
  </si>
  <si>
    <t>Pedro Luis Figueroa Lima</t>
  </si>
  <si>
    <t>3zcs8p1</t>
  </si>
  <si>
    <t>0702-11-64-445C</t>
  </si>
  <si>
    <t>Sonia del Carmen Lopez de Menendez</t>
  </si>
  <si>
    <t>Departamento de Pensiones</t>
  </si>
  <si>
    <t>3zjn8p1</t>
  </si>
  <si>
    <t>0702-11-64-446C</t>
  </si>
  <si>
    <t>Claudia Morena Gonzales de Hernandez</t>
  </si>
  <si>
    <t>PAGADURIA DE PENSIONES</t>
  </si>
  <si>
    <t>3zgn8p1</t>
  </si>
  <si>
    <t>0702-11-64-447C</t>
  </si>
  <si>
    <t>3zgp8p1</t>
  </si>
  <si>
    <t>0702-11-64-448C</t>
  </si>
  <si>
    <t>Ana Gloria Aviles de Molina</t>
  </si>
  <si>
    <t>3zhr8p1</t>
  </si>
  <si>
    <t>0702-11-64-449C</t>
  </si>
  <si>
    <t>Berta Moreno Hernández</t>
  </si>
  <si>
    <t>3zbq8p1</t>
  </si>
  <si>
    <t>0702-11-64-450C</t>
  </si>
  <si>
    <t>Jossie Patricia Contreras Peña</t>
  </si>
  <si>
    <t>3zfp8p1</t>
  </si>
  <si>
    <t>0702-11-64-431C</t>
  </si>
  <si>
    <t>Iris Elizabeth Valencia Rodriguez</t>
  </si>
  <si>
    <t>3zcq8p1</t>
  </si>
  <si>
    <t>0702-11-64-427C</t>
  </si>
  <si>
    <t>Miguel Angel Hernandez Munguia</t>
  </si>
  <si>
    <t xml:space="preserve">DEPARTAMENTO DE PENSIONES </t>
  </si>
  <si>
    <t>3zfn8p1</t>
  </si>
  <si>
    <t>0702-11-64-451C</t>
  </si>
  <si>
    <t>Sonia Elizabeth Calderon de Jacobo</t>
  </si>
  <si>
    <t>3zht8p1</t>
  </si>
  <si>
    <t>0702-11-64-452C</t>
  </si>
  <si>
    <t>Claudia Patricia Aguilera de Herrera</t>
  </si>
  <si>
    <t>U.F.I.</t>
  </si>
  <si>
    <t>3zdq8p1</t>
  </si>
  <si>
    <t>0702-11-64-453C</t>
  </si>
  <si>
    <t>Patricia Guadalupe Gómez de Castillo</t>
  </si>
  <si>
    <t>DEPARTAMENTO DE PENSIONES (CUBICULO RECEPCION)</t>
  </si>
  <si>
    <t>3zcp8p1</t>
  </si>
  <si>
    <t>0702-11-64-454C</t>
  </si>
  <si>
    <t>Kimberly Marlene Moreno Herrera</t>
  </si>
  <si>
    <t>3zcv8p1</t>
  </si>
  <si>
    <t>0702-11-64-423C</t>
  </si>
  <si>
    <t>José Carlos Juarez Castaneda</t>
  </si>
  <si>
    <t>3zbt8p1</t>
  </si>
  <si>
    <t>0702-11-64-422C</t>
  </si>
  <si>
    <t>Carmen Lissette Silva Mercado</t>
  </si>
  <si>
    <t>DEPARTAMENTO DE PENSIONES / CALLCENTER</t>
  </si>
  <si>
    <t>3zdt8p1</t>
  </si>
  <si>
    <t>0702-11-64-428C</t>
  </si>
  <si>
    <t>Maribel Orellana Alvarado</t>
  </si>
  <si>
    <t>3zbs8p1</t>
  </si>
  <si>
    <t>0702-11-64-455C</t>
  </si>
  <si>
    <t>Lorena Marisol Garcia Castro</t>
  </si>
  <si>
    <t>3zhn8p1</t>
  </si>
  <si>
    <t>0702-11-64-424C</t>
  </si>
  <si>
    <t>3zds8p1</t>
  </si>
  <si>
    <t>0702-11-64-456C</t>
  </si>
  <si>
    <t>Cruz Melbin Henríquez de Meléndez</t>
  </si>
  <si>
    <t>3zfq8p1</t>
  </si>
  <si>
    <t>0702-11-64-426C</t>
  </si>
  <si>
    <t>Vilma Dolores Molina de Flores</t>
  </si>
  <si>
    <t>3zdr8p1</t>
  </si>
  <si>
    <t>0702-11-64-457C</t>
  </si>
  <si>
    <t>3zjp8p1</t>
  </si>
  <si>
    <t>0702-11-64-458C</t>
  </si>
  <si>
    <t>Hismelio Coronado Morales Ramón</t>
  </si>
  <si>
    <t>3zbv8p1</t>
  </si>
  <si>
    <t>0702-11-64-459C</t>
  </si>
  <si>
    <t>Melania Yanet Amaya Henrriquez</t>
  </si>
  <si>
    <t>3zgs8p1</t>
  </si>
  <si>
    <t>0702-11-64-460C</t>
  </si>
  <si>
    <t>Ana Yanira Ardón Martínez</t>
  </si>
  <si>
    <t>3zhs8p1</t>
  </si>
  <si>
    <t>0702-11-64-461C</t>
  </si>
  <si>
    <t>Alma Yaneth Guerrero Contreras</t>
  </si>
  <si>
    <t>3zjr8p1</t>
  </si>
  <si>
    <t>0702-11-64-430C</t>
  </si>
  <si>
    <t>Xiomara Beatriz Quintanilla Munguia</t>
  </si>
  <si>
    <t>3zgr8p1</t>
  </si>
  <si>
    <t>0702-11-64-462C</t>
  </si>
  <si>
    <t>3zct8p1</t>
  </si>
  <si>
    <t>0205</t>
  </si>
  <si>
    <t>0702-11-64-429C</t>
  </si>
  <si>
    <t>Daniela Huezo de Claros</t>
  </si>
  <si>
    <t>Presidencia</t>
  </si>
  <si>
    <t>3zhq8p1</t>
  </si>
  <si>
    <t>0702-11-64-463C</t>
  </si>
  <si>
    <t>Yanci Carolina Lainez Recinos</t>
  </si>
  <si>
    <t>LEXMARK</t>
  </si>
  <si>
    <t>LASER T654DN</t>
  </si>
  <si>
    <t>7947G0H</t>
  </si>
  <si>
    <t>0204</t>
  </si>
  <si>
    <t>0702-11-64-144I</t>
  </si>
  <si>
    <t>POWEREDGE R710</t>
  </si>
  <si>
    <t>94NX6S1</t>
  </si>
  <si>
    <t>0702-12-64-466S</t>
  </si>
  <si>
    <t>SAN/POWERVAULT</t>
  </si>
  <si>
    <t>MD3200i</t>
  </si>
  <si>
    <t>6G61TR1</t>
  </si>
  <si>
    <t>0702-12-74-077</t>
  </si>
  <si>
    <t>LENOVO</t>
  </si>
  <si>
    <t>M72E</t>
  </si>
  <si>
    <t>MJ18MYY</t>
  </si>
  <si>
    <t>3427</t>
  </si>
  <si>
    <t>0702-13-64-470C</t>
  </si>
  <si>
    <t>Cesar Eduardo Alvarez Colindres</t>
  </si>
  <si>
    <t>MJ18MXM</t>
  </si>
  <si>
    <t>0702-13-64-471C</t>
  </si>
  <si>
    <t>Rosa de los Angeles Diaz de Valladares</t>
  </si>
  <si>
    <t>CENTRO DE DIA SANTA MARIA</t>
  </si>
  <si>
    <t>MJ18MYV</t>
  </si>
  <si>
    <t>0702-13-64-472C</t>
  </si>
  <si>
    <t>Luis Alfonso Quintanilla Deras</t>
  </si>
  <si>
    <t>Atención a Pensionados (M6/1 PLTA)</t>
  </si>
  <si>
    <t>MJ18MYE</t>
  </si>
  <si>
    <t>0702-13-64-473C</t>
  </si>
  <si>
    <t>Angelica Zaldaña Cañenguez</t>
  </si>
  <si>
    <t>MJ18MYW</t>
  </si>
  <si>
    <t>0702-13-64-474C</t>
  </si>
  <si>
    <t>Karen Jeannette Gómez Funes</t>
  </si>
  <si>
    <t>MJ18MVC</t>
  </si>
  <si>
    <t>0702-13-64-475C</t>
  </si>
  <si>
    <t>Samuel Ulises Ceron</t>
  </si>
  <si>
    <t>MJ18MZH</t>
  </si>
  <si>
    <t>0702-13-64-476C</t>
  </si>
  <si>
    <t>SOPORTE TECNICO ®</t>
  </si>
  <si>
    <t>MJ18MXG</t>
  </si>
  <si>
    <t>0702-13-64-477C</t>
  </si>
  <si>
    <t>Ana Luz Melara de Manzano</t>
  </si>
  <si>
    <t>MJ18MYR</t>
  </si>
  <si>
    <t>0702-13-64-478C</t>
  </si>
  <si>
    <t>Marlon Wilber Martinez Mundo</t>
  </si>
  <si>
    <t>MJ18MXK</t>
  </si>
  <si>
    <t>0702-13-64-479C</t>
  </si>
  <si>
    <t>Jose Luis Delgado Guzman</t>
  </si>
  <si>
    <t>Santa Ana</t>
  </si>
  <si>
    <t>MJ18MYX</t>
  </si>
  <si>
    <t>0702-13-64-480C</t>
  </si>
  <si>
    <t>Norma Jackeline Rodriguez Ortíz</t>
  </si>
  <si>
    <t>MJ18MXP</t>
  </si>
  <si>
    <t>0702-13-64-481C</t>
  </si>
  <si>
    <t>Alba Marisol Orellana de Dominguez</t>
  </si>
  <si>
    <t>MJ18MXY</t>
  </si>
  <si>
    <t>0702-13-64-482C</t>
  </si>
  <si>
    <t>Rubidia Guardado de Chávez</t>
  </si>
  <si>
    <t>MJ18MZE</t>
  </si>
  <si>
    <t>0702-13-64-483C</t>
  </si>
  <si>
    <t>Ana Mercedes Solórzano Najarro</t>
  </si>
  <si>
    <t>Clinica General</t>
  </si>
  <si>
    <t>MJ18MYN</t>
  </si>
  <si>
    <t>0702-13-64-484C</t>
  </si>
  <si>
    <t>Beatriz Rosalía Pérez Alemán</t>
  </si>
  <si>
    <t>MJ18MYL</t>
  </si>
  <si>
    <t>0702-13-64-485C</t>
  </si>
  <si>
    <t>Ana Ruth Martínez Saavedra</t>
  </si>
  <si>
    <t>MJ18MZR</t>
  </si>
  <si>
    <t>0702-13-64-486C</t>
  </si>
  <si>
    <t>Sofia Monserrat Alfaro Mejia</t>
  </si>
  <si>
    <t>MJ18MXV</t>
  </si>
  <si>
    <t>0702-13-64-487C</t>
  </si>
  <si>
    <t>Luis Adalfredo Escobar Cañas</t>
  </si>
  <si>
    <t>MJ18MZL</t>
  </si>
  <si>
    <t>0702-13-64-488C</t>
  </si>
  <si>
    <t>Karin Liliana Mejia Méndez</t>
  </si>
  <si>
    <t>MJ18MWN</t>
  </si>
  <si>
    <t>0702-13-64-489C</t>
  </si>
  <si>
    <t>Lucia Elizabeth Quintanilla de Cartagena</t>
  </si>
  <si>
    <t>MJ18MYK</t>
  </si>
  <si>
    <t>0702-13-64-490C</t>
  </si>
  <si>
    <t>Flor de Maria Paniagua Crespin</t>
  </si>
  <si>
    <t>MJ18MXB</t>
  </si>
  <si>
    <t>0702-13-64-491C</t>
  </si>
  <si>
    <t>José Guillermo Méndez</t>
  </si>
  <si>
    <t>MJ18MYZ</t>
  </si>
  <si>
    <t>0702-13-64-492C</t>
  </si>
  <si>
    <t>Juan Carlos Portillo Méndez</t>
  </si>
  <si>
    <t>MJ18MTV</t>
  </si>
  <si>
    <t>0702-13-64-493C</t>
  </si>
  <si>
    <t>MJ18MTR</t>
  </si>
  <si>
    <t>0702-13-64-494C</t>
  </si>
  <si>
    <t xml:space="preserve"> Emilia Patricia Batarse de Albayeros</t>
  </si>
  <si>
    <t>MJ18MRV</t>
  </si>
  <si>
    <t>0702-13-64-495C</t>
  </si>
  <si>
    <t>Oscar Danilo Ramirez Aquino</t>
  </si>
  <si>
    <t>MJ18MPY</t>
  </si>
  <si>
    <t>0702-13-64-496C</t>
  </si>
  <si>
    <t>Rosario Oviedo Sánchez</t>
  </si>
  <si>
    <t>MJ18MNW</t>
  </si>
  <si>
    <t>0702-13-64-497C</t>
  </si>
  <si>
    <t>MJ18MTM</t>
  </si>
  <si>
    <t>0702-13-64-498C</t>
  </si>
  <si>
    <t>Jazmin Dinora Cañas Vasquez</t>
  </si>
  <si>
    <t>Seccion de Comunicaciones</t>
  </si>
  <si>
    <t>MJ18MNN</t>
  </si>
  <si>
    <t>0702-13-64-499C</t>
  </si>
  <si>
    <t>NORMA LORENA VENTURA AVELAR</t>
  </si>
  <si>
    <t>MJ18MNT</t>
  </si>
  <si>
    <t>0702-13-64-500C</t>
  </si>
  <si>
    <t>Carmen Elena Pérez  López</t>
  </si>
  <si>
    <t>MJ18MPW</t>
  </si>
  <si>
    <t>0702-13-64-501C</t>
  </si>
  <si>
    <t>Teresa Guadalupe Mena Sales</t>
  </si>
  <si>
    <t>MJ18MWG</t>
  </si>
  <si>
    <t>0702-13-64-502C</t>
  </si>
  <si>
    <t>Leslie Berenice Cordova Villalta</t>
  </si>
  <si>
    <t>MJ18MPH</t>
  </si>
  <si>
    <t>0702-13-64-503C</t>
  </si>
  <si>
    <t>Enma Miriam Guatemala</t>
  </si>
  <si>
    <t>MJ18MRD</t>
  </si>
  <si>
    <t>0702-13-64-504C</t>
  </si>
  <si>
    <t>María Emilia Moscoso de Campos</t>
  </si>
  <si>
    <t>Trámite de Pensiones</t>
  </si>
  <si>
    <t>MJ18MPA</t>
  </si>
  <si>
    <t>0702-13-64-505C</t>
  </si>
  <si>
    <t>Lidia Graciela Gomez de Molina</t>
  </si>
  <si>
    <t>MJ18MPC</t>
  </si>
  <si>
    <t>0702-13-64-506C</t>
  </si>
  <si>
    <t>Nelson Jose Solano Ferman</t>
  </si>
  <si>
    <t>MJ18MPZ</t>
  </si>
  <si>
    <t>0702-13-64-507C</t>
  </si>
  <si>
    <t>Maria Edith Muñoz Ramos</t>
  </si>
  <si>
    <t>MJ18MVF</t>
  </si>
  <si>
    <t>0702-13-64-508C</t>
  </si>
  <si>
    <t>Ana Maritza Gómes de Iraheta</t>
  </si>
  <si>
    <t>Seccion de Colecturia</t>
  </si>
  <si>
    <t>MJ18MXT</t>
  </si>
  <si>
    <t>0702-13-64-509C</t>
  </si>
  <si>
    <t>PLATAFORMA (BLADE)</t>
  </si>
  <si>
    <t>POWER EDGE VRTX</t>
  </si>
  <si>
    <t>5TH082</t>
  </si>
  <si>
    <t>13733</t>
  </si>
  <si>
    <t>0702-15-74-097</t>
  </si>
  <si>
    <t>POWER EDGE M630</t>
  </si>
  <si>
    <t>5T6G082</t>
  </si>
  <si>
    <t>0702-15-64-528S</t>
  </si>
  <si>
    <t>5T6F082</t>
  </si>
  <si>
    <t>0702-15-64-529S</t>
  </si>
  <si>
    <t>UPS MODULAR</t>
  </si>
  <si>
    <t>APC</t>
  </si>
  <si>
    <t>SYMMETRA LX</t>
  </si>
  <si>
    <t>QD1535260192</t>
  </si>
  <si>
    <t>00936</t>
  </si>
  <si>
    <t>0702-15-64-516R</t>
  </si>
  <si>
    <t>RACKS ATS</t>
  </si>
  <si>
    <t>AP7752</t>
  </si>
  <si>
    <t>5A1504T03900</t>
  </si>
  <si>
    <t>0702-15-74-098</t>
  </si>
  <si>
    <t>COMPUTADORAS (51)</t>
  </si>
  <si>
    <t>M700</t>
  </si>
  <si>
    <t>0169</t>
  </si>
  <si>
    <r>
      <rPr>
        <b/>
        <sz val="9"/>
        <rFont val="Calibri"/>
        <family val="2"/>
        <scheme val="minor"/>
      </rPr>
      <t>DESDE</t>
    </r>
    <r>
      <rPr>
        <sz val="9"/>
        <rFont val="Calibri"/>
        <family val="2"/>
        <scheme val="minor"/>
      </rPr>
      <t xml:space="preserve">                     0702-16-64-538C </t>
    </r>
    <r>
      <rPr>
        <b/>
        <sz val="9"/>
        <rFont val="Calibri"/>
        <family val="2"/>
        <scheme val="minor"/>
      </rPr>
      <t>HASTA</t>
    </r>
    <r>
      <rPr>
        <sz val="9"/>
        <rFont val="Calibri"/>
        <family val="2"/>
        <scheme val="minor"/>
      </rPr>
      <t xml:space="preserve">                      0702-16-64-588C</t>
    </r>
  </si>
  <si>
    <t>SWITCH (1)</t>
  </si>
  <si>
    <t>CATALYST 4507R+E</t>
  </si>
  <si>
    <t>FXS2037Q0T3</t>
  </si>
  <si>
    <t>0012</t>
  </si>
  <si>
    <t>0702-17-74-100</t>
  </si>
  <si>
    <t>CATALYST 2960-X Series</t>
  </si>
  <si>
    <t>FCW2129A5HD</t>
  </si>
  <si>
    <t>0223</t>
  </si>
  <si>
    <t>0702-17-74-101</t>
  </si>
  <si>
    <t>FOC2127T4KN</t>
  </si>
  <si>
    <t>0702-17-74-102</t>
  </si>
  <si>
    <t>FOC2103Y316</t>
  </si>
  <si>
    <t>0702-17-74-103</t>
  </si>
  <si>
    <t>FOC2129T4KM</t>
  </si>
  <si>
    <t>0702-17-74-104</t>
  </si>
  <si>
    <t>FCW2129A5HC</t>
  </si>
  <si>
    <t>0702-17-74-105</t>
  </si>
  <si>
    <t>FOC2129T4KP</t>
  </si>
  <si>
    <t>0702-17-74-106</t>
  </si>
  <si>
    <t>EQUIPO DE ALMACENAMIENTO</t>
  </si>
  <si>
    <t>EMC UNITY 300</t>
  </si>
  <si>
    <t>CKM00184200268</t>
  </si>
  <si>
    <t>00695</t>
  </si>
  <si>
    <t>0702-18-74-112</t>
  </si>
  <si>
    <t>EQUIPO DE RESPALDO (ALMACENAMIENTO EN DISCO Y RESPALDO EN CINTA</t>
  </si>
  <si>
    <t>ML3</t>
  </si>
  <si>
    <t>3555L3A78-0093K</t>
  </si>
  <si>
    <t>PROVISION</t>
  </si>
  <si>
    <t>0702-18-74-119</t>
  </si>
  <si>
    <t xml:space="preserve">DELL </t>
  </si>
  <si>
    <t>OPTIPLEX 3060</t>
  </si>
  <si>
    <t>JMW0FW2</t>
  </si>
  <si>
    <t>01992</t>
  </si>
  <si>
    <t>0702-19-64-612C</t>
  </si>
  <si>
    <t>JMZ7FW2</t>
  </si>
  <si>
    <t>0702-19-64-613C</t>
  </si>
  <si>
    <t>JMZ37X2</t>
  </si>
  <si>
    <t>0702-19-64-614C</t>
  </si>
  <si>
    <t>JMY6FW2</t>
  </si>
  <si>
    <t>0702-19-64-615C</t>
  </si>
  <si>
    <t>JMY3FW2</t>
  </si>
  <si>
    <t>0702-19-64-616C</t>
  </si>
  <si>
    <t>JMY37X2</t>
  </si>
  <si>
    <t>0702-19-64-617C</t>
  </si>
  <si>
    <t>JMXZDW2</t>
  </si>
  <si>
    <t>0702-19-64-618C</t>
  </si>
  <si>
    <t>JMZ4FW2</t>
  </si>
  <si>
    <t>0702-19-64-619C</t>
  </si>
  <si>
    <t>JMY27X2</t>
  </si>
  <si>
    <t>0702-19-64-620C</t>
  </si>
  <si>
    <t>JMZ17X2</t>
  </si>
  <si>
    <t>0702-19-64-621C</t>
  </si>
  <si>
    <t>JMZ5FW2</t>
  </si>
  <si>
    <t>0702-19-64-622C</t>
  </si>
  <si>
    <t>JMX27X2</t>
  </si>
  <si>
    <t>0702-19-64-623C</t>
  </si>
  <si>
    <t>JMV2FW2</t>
  </si>
  <si>
    <t>0702-19-64-624C</t>
  </si>
  <si>
    <t>JMVZDW2</t>
  </si>
  <si>
    <t>0702-19-64-625C</t>
  </si>
  <si>
    <t>JMYZDW2</t>
  </si>
  <si>
    <t>0702-19-64-626C</t>
  </si>
  <si>
    <t>JMWZDW2</t>
  </si>
  <si>
    <t>0702-19-64-627C</t>
  </si>
  <si>
    <t>JMW1FW2</t>
  </si>
  <si>
    <t>0702-19-64-628C</t>
  </si>
  <si>
    <t>JMX07X2</t>
  </si>
  <si>
    <t>0702-19-64-629C</t>
  </si>
  <si>
    <t>JMV5FW2</t>
  </si>
  <si>
    <t>0702-19-64-630C</t>
  </si>
  <si>
    <t>JMW17X2</t>
  </si>
  <si>
    <t>0702-19-64-631C</t>
  </si>
  <si>
    <t>JMW5FW2</t>
  </si>
  <si>
    <t>0702-19-64-632C</t>
  </si>
  <si>
    <t>JMX37X2</t>
  </si>
  <si>
    <t>0702-19-64-633C</t>
  </si>
  <si>
    <t>JMYYDW2</t>
  </si>
  <si>
    <t>0702-19-64-634C</t>
  </si>
  <si>
    <t>JMZZDW2</t>
  </si>
  <si>
    <t>0702-19-64-635C</t>
  </si>
  <si>
    <t>JMY2FW2</t>
  </si>
  <si>
    <t>0702-19-64-636C</t>
  </si>
  <si>
    <t>JMY7FW2</t>
  </si>
  <si>
    <t>0702-19-64-637C</t>
  </si>
  <si>
    <t>JMW6FW2</t>
  </si>
  <si>
    <t>0702-19-64-638C</t>
  </si>
  <si>
    <t>JMX4FW2</t>
  </si>
  <si>
    <t>0702-19-64-639C</t>
  </si>
  <si>
    <t>JMW27X2</t>
  </si>
  <si>
    <t>0702-19-64-640C</t>
  </si>
  <si>
    <t>JN017X2</t>
  </si>
  <si>
    <t>0702-19-64-641C</t>
  </si>
  <si>
    <t>JMX6FW2</t>
  </si>
  <si>
    <t>0702-19-64-642C</t>
  </si>
  <si>
    <t>JMV27X2</t>
  </si>
  <si>
    <t>0702-19-64-643C</t>
  </si>
  <si>
    <t>JMZ07X2</t>
  </si>
  <si>
    <t>0702-19-64-644C</t>
  </si>
  <si>
    <t>JMV6FW2</t>
  </si>
  <si>
    <t>0702-19-64-645C</t>
  </si>
  <si>
    <t>JMZ6FW2</t>
  </si>
  <si>
    <t>0702-19-64-646C</t>
  </si>
  <si>
    <t>JMVYDW2</t>
  </si>
  <si>
    <t>0702-19-64-647C</t>
  </si>
  <si>
    <t>JMZ2FW2</t>
  </si>
  <si>
    <t>0702-19-64-648C</t>
  </si>
  <si>
    <t>JMZ1FW2</t>
  </si>
  <si>
    <t>0702-19-64-649C</t>
  </si>
  <si>
    <t>JMV1FW2</t>
  </si>
  <si>
    <t>0702-19-64-650C</t>
  </si>
  <si>
    <t>JMX0FW2</t>
  </si>
  <si>
    <t>0702-19-64-651C</t>
  </si>
  <si>
    <t>JMX3FW2</t>
  </si>
  <si>
    <t>0702-19-64-652C</t>
  </si>
  <si>
    <t>JMY17X2</t>
  </si>
  <si>
    <t>0702-19-64-653C</t>
  </si>
  <si>
    <t>JMW37X2</t>
  </si>
  <si>
    <t>0702-19-64-654C</t>
  </si>
  <si>
    <t>JMX17X2</t>
  </si>
  <si>
    <t>0702-19-64-655C</t>
  </si>
  <si>
    <t>JMW07X2</t>
  </si>
  <si>
    <t>0702-19-64-656C</t>
  </si>
  <si>
    <t>JMZ0FW2</t>
  </si>
  <si>
    <t>0702-19-64-657C</t>
  </si>
  <si>
    <t>JMY0FW2</t>
  </si>
  <si>
    <t>0702-19-64-658C</t>
  </si>
  <si>
    <t>JMW3FW2</t>
  </si>
  <si>
    <t>0702-19-64-659C</t>
  </si>
  <si>
    <t>JMY07X2</t>
  </si>
  <si>
    <t>0702-19-64-660C</t>
  </si>
  <si>
    <t>JMX7FW2</t>
  </si>
  <si>
    <t>0702-19-64-661C</t>
  </si>
  <si>
    <t>JMX5FW2</t>
  </si>
  <si>
    <t>0702-19-64-662C</t>
  </si>
  <si>
    <t>JMV17X2</t>
  </si>
  <si>
    <t>0702-19-64-663C</t>
  </si>
  <si>
    <t>JMW2FW2</t>
  </si>
  <si>
    <t>0702-19-64-664C</t>
  </si>
  <si>
    <t xml:space="preserve"> JMV37X2</t>
  </si>
  <si>
    <t>0702-19-64-665C</t>
  </si>
  <si>
    <t>JMXYDW2</t>
  </si>
  <si>
    <t>0702-19-64-666C</t>
  </si>
  <si>
    <t>JMX1FW2</t>
  </si>
  <si>
    <t>0702-19-64-667C</t>
  </si>
  <si>
    <t>JMV4FW2</t>
  </si>
  <si>
    <t>0702-19-64-668C</t>
  </si>
  <si>
    <t>JMY5FW2</t>
  </si>
  <si>
    <t>0702-19-64-669C</t>
  </si>
  <si>
    <t>JMV3FW2</t>
  </si>
  <si>
    <t>0702-19-64-670C</t>
  </si>
  <si>
    <t>JMX2FW2</t>
  </si>
  <si>
    <t>0702-19-64-671C</t>
  </si>
  <si>
    <t>JMW7FW2</t>
  </si>
  <si>
    <t>0702-19-64-672C</t>
  </si>
  <si>
    <t>JMZ3FW2</t>
  </si>
  <si>
    <t>0702-19-64-673C</t>
  </si>
  <si>
    <t>JMY1FW2</t>
  </si>
  <si>
    <t>0702-19-64-674C</t>
  </si>
  <si>
    <t>JMWYDW2</t>
  </si>
  <si>
    <t>0702-19-64-675C</t>
  </si>
  <si>
    <t>JN00FW2</t>
  </si>
  <si>
    <t>0702-19-64-676C</t>
  </si>
  <si>
    <t>JMW4FW2</t>
  </si>
  <si>
    <t>0702-19-64-677C</t>
  </si>
  <si>
    <t>JMZYDW2</t>
  </si>
  <si>
    <t>0702-19-64-678C</t>
  </si>
  <si>
    <t>JMZ27X2</t>
  </si>
  <si>
    <t>0702-19-64-679C</t>
  </si>
  <si>
    <t>JMV7FW2</t>
  </si>
  <si>
    <t>0702-19-64-680C</t>
  </si>
  <si>
    <t>TOTAL 611.04</t>
  </si>
  <si>
    <t>AÑO</t>
  </si>
  <si>
    <t>PLACA</t>
  </si>
  <si>
    <t>FACT</t>
  </si>
  <si>
    <t>MOTOR</t>
  </si>
  <si>
    <t>INVENT. NUV.</t>
  </si>
  <si>
    <t>DEPREC.12/2019</t>
  </si>
  <si>
    <t>C. MENSUAL</t>
  </si>
  <si>
    <t>VALOR  LIB.</t>
  </si>
  <si>
    <t>VALOR  LIB</t>
  </si>
  <si>
    <t>V. RESIDUAL</t>
  </si>
  <si>
    <t>TOYOTA</t>
  </si>
  <si>
    <t>1996</t>
  </si>
  <si>
    <t>N 4923</t>
  </si>
  <si>
    <t>018413</t>
  </si>
  <si>
    <t>4Y-0450908</t>
  </si>
  <si>
    <t>0702-7303-39-001</t>
  </si>
  <si>
    <t>10 AÑOS</t>
  </si>
  <si>
    <t>CAMIONETA TOYOTA GRIS OSCURO</t>
  </si>
  <si>
    <t>2011</t>
  </si>
  <si>
    <t>P-38807</t>
  </si>
  <si>
    <t>02701</t>
  </si>
  <si>
    <t>GRN285L-GKAGK</t>
  </si>
  <si>
    <t>0702-11-39-013</t>
  </si>
  <si>
    <t>Jorge Antonio Velasco</t>
  </si>
  <si>
    <t>Transporte (V)</t>
  </si>
  <si>
    <t>PICKUP MAZDA</t>
  </si>
  <si>
    <t>2013</t>
  </si>
  <si>
    <t>N-5064</t>
  </si>
  <si>
    <t>172924</t>
  </si>
  <si>
    <t>WLAT1347009</t>
  </si>
  <si>
    <t>0702-12-39-014</t>
  </si>
  <si>
    <t>Carlos Alberto Hernandez</t>
  </si>
  <si>
    <t>PICKUP</t>
  </si>
  <si>
    <t>MAZDA</t>
  </si>
  <si>
    <t>UC6G LAT/BT-50/DOBLE CAB/4x4/PLACA: N-8765</t>
  </si>
  <si>
    <t xml:space="preserve"> WLAT1385699</t>
  </si>
  <si>
    <t>0702-14-39-015</t>
  </si>
  <si>
    <t>UC6G LAT/BT-50/DOBLE CAB/4x4/PLACA: N-8766</t>
  </si>
  <si>
    <t xml:space="preserve"> WLAT1385623</t>
  </si>
  <si>
    <t>0702-14-39-016</t>
  </si>
  <si>
    <t>Andy Ernesto López</t>
  </si>
  <si>
    <t>UC6G LAT/BT-50/DOBLE CAB/4x4/PLACA: N-8764</t>
  </si>
  <si>
    <t>WLAT1385281</t>
  </si>
  <si>
    <t>0702-14-39-017</t>
  </si>
  <si>
    <t>Raul Alfredo Pineda</t>
  </si>
  <si>
    <t>VEHICULO (SEDAN)</t>
  </si>
  <si>
    <t>NISSAN/SENTRA</t>
  </si>
  <si>
    <t>DX GS2 / COLOR BEIGE/PLACA: N-13150</t>
  </si>
  <si>
    <t>GA16640376Z</t>
  </si>
  <si>
    <t>0702-15-39-018</t>
  </si>
  <si>
    <t>Salvador Edmundo Cruz Arita</t>
  </si>
  <si>
    <t>DX GS2 / COLOR BLANCO/PLACA: N-13152</t>
  </si>
  <si>
    <t>GA16837559Z</t>
  </si>
  <si>
    <t>0702-15-39-019</t>
  </si>
  <si>
    <t>René Alfonso Bolaños Gavidia</t>
  </si>
  <si>
    <t>VEHICULO (PICKUP)</t>
  </si>
  <si>
    <t>MAZDA / BT-50</t>
  </si>
  <si>
    <t>4X2 / COLOR GRIS/PLACA: N-13157</t>
  </si>
  <si>
    <t>P4AT2102803</t>
  </si>
  <si>
    <t>0702-15-39-020</t>
  </si>
  <si>
    <t>Jose Alfredo Segura</t>
  </si>
  <si>
    <t>TOTAL 611.05</t>
  </si>
  <si>
    <t>LICENCIA VMWARE</t>
  </si>
  <si>
    <t>VMWARE</t>
  </si>
  <si>
    <t>VSPHERE WIH OPERATIONS, MANAGEMENT ENTERPRISE</t>
  </si>
  <si>
    <t>S/S</t>
  </si>
  <si>
    <t>0894</t>
  </si>
  <si>
    <t>0702-15-54-552</t>
  </si>
  <si>
    <t>3 AÑOS</t>
  </si>
  <si>
    <t>0702-15-54-553</t>
  </si>
  <si>
    <t>0702-15-54-554</t>
  </si>
  <si>
    <t>0702-15-54-555</t>
  </si>
  <si>
    <t>VCENTER SERVER STANDARD ENTERPRISE</t>
  </si>
  <si>
    <t>0895</t>
  </si>
  <si>
    <t>0702-15-54-556</t>
  </si>
  <si>
    <t>TOTAL 614.03</t>
  </si>
  <si>
    <t>SOFTWARE DE DIGITALIZACION</t>
  </si>
  <si>
    <t>RICOH</t>
  </si>
  <si>
    <t>DIGITALIZACION</t>
  </si>
  <si>
    <t>0001998</t>
  </si>
  <si>
    <t>0702-18-54-568</t>
  </si>
  <si>
    <t>DESCRIPCION</t>
  </si>
  <si>
    <t>PROVEEDOR</t>
  </si>
  <si>
    <t>EQ</t>
  </si>
  <si>
    <t>CRR</t>
  </si>
  <si>
    <t>ESP</t>
  </si>
  <si>
    <t>FECHA</t>
  </si>
  <si>
    <t>DEPRE. 12/2019</t>
  </si>
  <si>
    <t xml:space="preserve">C. MES </t>
  </si>
  <si>
    <t>C. MES</t>
  </si>
  <si>
    <t>V. LIBROS</t>
  </si>
  <si>
    <t>V. LIBROS A DICIEMBRE 2019</t>
  </si>
  <si>
    <t>SUMINISTRO E INSTALACION DE CABLEADO ESTRUCTURADO PARA LAS INSTALACIONES DEL INPEP.</t>
  </si>
  <si>
    <t>ISERTEC</t>
  </si>
  <si>
    <t>0375</t>
  </si>
  <si>
    <t>0702-11-100-001</t>
  </si>
  <si>
    <t>V. COMPRA($)</t>
  </si>
  <si>
    <t>C. MENSUAL($)</t>
  </si>
  <si>
    <t>VALOR  LIB.($)</t>
  </si>
  <si>
    <t>V. RESIDUAL($)</t>
  </si>
  <si>
    <t>DEPREC. DICIEMBRE 2019($)</t>
  </si>
  <si>
    <t>DEPREC.10/2019</t>
  </si>
  <si>
    <t xml:space="preserve">Mantenimiento </t>
  </si>
  <si>
    <t>241-09</t>
  </si>
  <si>
    <t>INSTALACIONES ELECTRICAS Y COMUNICACIONES</t>
  </si>
  <si>
    <t>DERECHOS DE PROPIEDAD INTELECTUAL</t>
  </si>
  <si>
    <t>VEHICULOS DE TRANSPORTE</t>
  </si>
  <si>
    <t>EQUIPOS INFORMATICOS</t>
  </si>
  <si>
    <t>MAQUINARIA Y EQUIPO</t>
  </si>
  <si>
    <t>INVENTARIO DE BIENES MUEBLES MAYORES A $ 20,000; TOMANDO EN CUENTA LOS QUE FUERON ADQUIRIDOS EN LOTE O EN CONJUNTO.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</si>
</sst>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/yy"/>
    <numFmt numFmtId="165" formatCode="dd\/mm\/yyyy"/>
    <numFmt numFmtId="166" formatCode="#,##0.00;\-#,##0.00"/>
    <numFmt numFmtId="167" formatCode="dd/mm/yyyy;@"/>
    <numFmt numFmtId="168" formatCode="#.###"/>
    <numFmt numFmtId="169" formatCode="#,##0.00;[Red]#,##0.00"/>
    <numFmt numFmtId="173" formatCode="#,##0.0"/>
  </numFmts>
  <fonts count="27" x14ac:knownFonts="1">
    <font>
      <sz val="11"/>
      <color theme="1"/>
      <name val="Calibri"/>
      <family val="2"/>
      <scheme val="minor"/>
    </font>
    <font>
      <b/>
      <sz val="10"/>
      <color rgb="FFFFFF00"/>
      <name val="Calibri Light"/>
      <family val="2"/>
    </font>
    <font>
      <sz val="10"/>
      <name val="Calibri Light"/>
      <family val="2"/>
    </font>
    <font>
      <sz val="11"/>
      <color indexed="8"/>
      <name val="Calibri"/>
      <family val="2"/>
      <charset val="1"/>
    </font>
    <font>
      <b/>
      <sz val="16"/>
      <color rgb="FF00B050"/>
      <name val="Museo Sans 700"/>
      <family val="3"/>
    </font>
    <font>
      <sz val="9"/>
      <name val="Calibri"/>
      <family val="2"/>
      <scheme val="minor"/>
    </font>
    <font>
      <sz val="8"/>
      <name val="Calibri Light"/>
      <family val="2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rgb="FF00B050"/>
      <name val="Calibri"/>
      <family val="2"/>
      <scheme val="minor"/>
    </font>
    <font>
      <b/>
      <sz val="9"/>
      <color rgb="FFFFFF00"/>
      <name val="Calibri Light"/>
      <family val="2"/>
    </font>
    <font>
      <b/>
      <sz val="14"/>
      <color rgb="FF00B050"/>
      <name val="Calibri Light"/>
      <family val="2"/>
    </font>
    <font>
      <b/>
      <sz val="12"/>
      <color rgb="FF00B050"/>
      <name val="Calibri Light"/>
      <family val="2"/>
    </font>
    <font>
      <sz val="10"/>
      <color rgb="FFFFFF00"/>
      <name val="Calibri Light"/>
      <family val="2"/>
    </font>
    <font>
      <b/>
      <sz val="11"/>
      <color theme="1"/>
      <name val="Calibri"/>
      <family val="2"/>
      <scheme val="minor"/>
    </font>
    <font>
      <b/>
      <sz val="8"/>
      <color rgb="FFFFFF00"/>
      <name val="Calibri Light"/>
      <family val="2"/>
    </font>
    <font>
      <b/>
      <u/>
      <sz val="10"/>
      <name val="Calibri Light"/>
      <family val="2"/>
    </font>
    <font>
      <b/>
      <u/>
      <sz val="11"/>
      <color theme="1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name val="Calibri Light"/>
      <family val="2"/>
    </font>
    <font>
      <b/>
      <u/>
      <sz val="9"/>
      <name val="Calibri Light"/>
      <family val="2"/>
      <scheme val="major"/>
    </font>
    <font>
      <b/>
      <u/>
      <sz val="9"/>
      <color theme="1"/>
      <name val="Calibri Light"/>
      <family val="2"/>
      <scheme val="major"/>
    </font>
    <font>
      <b/>
      <u/>
      <sz val="9"/>
      <color theme="1"/>
      <name val="Calibri"/>
      <family val="2"/>
      <scheme val="minor"/>
    </font>
    <font>
      <sz val="16"/>
      <color theme="1"/>
      <name val="AR JULIAN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16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shrinkToFit="1"/>
    </xf>
    <xf numFmtId="0" fontId="0" fillId="0" borderId="0" xfId="0" applyFill="1"/>
    <xf numFmtId="166" fontId="2" fillId="0" borderId="1" xfId="0" applyNumberFormat="1" applyFont="1" applyFill="1" applyBorder="1"/>
    <xf numFmtId="0" fontId="2" fillId="0" borderId="1" xfId="1" applyFont="1" applyFill="1" applyBorder="1"/>
    <xf numFmtId="167" fontId="2" fillId="0" borderId="1" xfId="1" applyNumberFormat="1" applyFont="1" applyFill="1" applyBorder="1"/>
    <xf numFmtId="18" fontId="2" fillId="0" borderId="1" xfId="0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shrinkToFit="1"/>
    </xf>
    <xf numFmtId="0" fontId="2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5" fillId="0" borderId="1" xfId="0" applyFont="1" applyFill="1" applyBorder="1"/>
    <xf numFmtId="0" fontId="7" fillId="0" borderId="0" xfId="0" applyFont="1" applyFill="1"/>
    <xf numFmtId="49" fontId="5" fillId="0" borderId="1" xfId="0" applyNumberFormat="1" applyFont="1" applyFill="1" applyBorder="1" applyAlignment="1">
      <alignment horizontal="center"/>
    </xf>
    <xf numFmtId="168" fontId="5" fillId="0" borderId="1" xfId="0" applyNumberFormat="1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left" shrinkToFit="1"/>
    </xf>
    <xf numFmtId="0" fontId="5" fillId="0" borderId="1" xfId="0" applyFont="1" applyFill="1" applyBorder="1" applyAlignment="1">
      <alignment horizontal="center"/>
    </xf>
    <xf numFmtId="169" fontId="5" fillId="0" borderId="1" xfId="0" applyNumberFormat="1" applyFont="1" applyFill="1" applyBorder="1" applyAlignment="1">
      <alignment horizontal="right"/>
    </xf>
    <xf numFmtId="169" fontId="8" fillId="0" borderId="4" xfId="0" applyNumberFormat="1" applyFont="1" applyFill="1" applyBorder="1" applyAlignment="1">
      <alignment horizontal="right"/>
    </xf>
    <xf numFmtId="0" fontId="6" fillId="0" borderId="1" xfId="1" applyFont="1" applyFill="1" applyBorder="1"/>
    <xf numFmtId="0" fontId="6" fillId="0" borderId="1" xfId="1" applyFont="1" applyFill="1" applyBorder="1" applyAlignment="1">
      <alignment shrinkToFit="1"/>
    </xf>
    <xf numFmtId="0" fontId="6" fillId="0" borderId="1" xfId="0" applyFont="1" applyFill="1" applyBorder="1" applyAlignment="1">
      <alignment shrinkToFit="1"/>
    </xf>
    <xf numFmtId="164" fontId="9" fillId="0" borderId="1" xfId="0" applyNumberFormat="1" applyFont="1" applyFill="1" applyBorder="1" applyAlignment="1">
      <alignment horizontal="left" shrinkToFit="1"/>
    </xf>
    <xf numFmtId="0" fontId="8" fillId="0" borderId="1" xfId="0" applyFont="1" applyFill="1" applyBorder="1" applyAlignment="1">
      <alignment wrapText="1"/>
    </xf>
    <xf numFmtId="167" fontId="8" fillId="0" borderId="1" xfId="0" applyNumberFormat="1" applyFont="1" applyFill="1" applyBorder="1"/>
    <xf numFmtId="166" fontId="5" fillId="0" borderId="1" xfId="0" applyNumberFormat="1" applyFont="1" applyFill="1" applyBorder="1"/>
    <xf numFmtId="0" fontId="6" fillId="0" borderId="6" xfId="1" applyFont="1" applyFill="1" applyBorder="1"/>
    <xf numFmtId="0" fontId="5" fillId="0" borderId="1" xfId="0" applyFont="1" applyFill="1" applyBorder="1" applyAlignment="1">
      <alignment wrapText="1"/>
    </xf>
    <xf numFmtId="166" fontId="8" fillId="0" borderId="1" xfId="0" applyNumberFormat="1" applyFont="1" applyFill="1" applyBorder="1" applyAlignment="1">
      <alignment horizontal="right"/>
    </xf>
    <xf numFmtId="166" fontId="8" fillId="0" borderId="7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right"/>
    </xf>
    <xf numFmtId="166" fontId="2" fillId="0" borderId="7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right"/>
    </xf>
    <xf numFmtId="0" fontId="2" fillId="0" borderId="0" xfId="1" applyFont="1" applyFill="1" applyBorder="1"/>
    <xf numFmtId="0" fontId="2" fillId="0" borderId="0" xfId="1" applyFont="1" applyFill="1" applyBorder="1" applyAlignment="1">
      <alignment shrinkToFit="1"/>
    </xf>
    <xf numFmtId="168" fontId="2" fillId="0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shrinkToFit="1"/>
    </xf>
    <xf numFmtId="164" fontId="1" fillId="4" borderId="1" xfId="0" applyNumberFormat="1" applyFont="1" applyFill="1" applyBorder="1" applyAlignment="1">
      <alignment horizontal="center" vertical="center" wrapText="1"/>
    </xf>
    <xf numFmtId="166" fontId="13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/>
    <xf numFmtId="0" fontId="0" fillId="0" borderId="0" xfId="0" applyAlignment="1"/>
    <xf numFmtId="49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1" fillId="4" borderId="1" xfId="0" applyFont="1" applyFill="1" applyBorder="1" applyAlignment="1">
      <alignment vertical="center"/>
    </xf>
    <xf numFmtId="49" fontId="2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1" xfId="1" applyFont="1" applyFill="1" applyBorder="1" applyAlignment="1"/>
    <xf numFmtId="0" fontId="8" fillId="0" borderId="1" xfId="0" applyFont="1" applyFill="1" applyBorder="1" applyAlignment="1"/>
    <xf numFmtId="49" fontId="2" fillId="0" borderId="0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0" fontId="12" fillId="0" borderId="0" xfId="0" applyFont="1" applyFill="1" applyBorder="1" applyAlignment="1"/>
    <xf numFmtId="49" fontId="2" fillId="0" borderId="3" xfId="0" applyNumberFormat="1" applyFont="1" applyFill="1" applyBorder="1" applyAlignment="1">
      <alignment wrapText="1"/>
    </xf>
    <xf numFmtId="0" fontId="16" fillId="4" borderId="1" xfId="0" applyFont="1" applyFill="1" applyBorder="1" applyAlignment="1">
      <alignment horizontal="center" vertical="center"/>
    </xf>
    <xf numFmtId="164" fontId="16" fillId="4" borderId="1" xfId="0" applyNumberFormat="1" applyFont="1" applyFill="1" applyBorder="1" applyAlignment="1">
      <alignment horizontal="center" vertical="center" shrinkToFit="1"/>
    </xf>
    <xf numFmtId="164" fontId="16" fillId="4" borderId="1" xfId="0" applyNumberFormat="1" applyFont="1" applyFill="1" applyBorder="1" applyAlignment="1">
      <alignment horizontal="center" vertical="center" wrapText="1"/>
    </xf>
    <xf numFmtId="166" fontId="16" fillId="4" borderId="1" xfId="0" applyNumberFormat="1" applyFont="1" applyFill="1" applyBorder="1" applyAlignment="1">
      <alignment horizontal="center" vertical="center"/>
    </xf>
    <xf numFmtId="166" fontId="16" fillId="4" borderId="1" xfId="0" applyNumberFormat="1" applyFont="1" applyFill="1" applyBorder="1" applyAlignment="1">
      <alignment horizontal="center" vertical="center" wrapText="1"/>
    </xf>
    <xf numFmtId="166" fontId="16" fillId="4" borderId="1" xfId="0" applyNumberFormat="1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5" fontId="2" fillId="5" borderId="1" xfId="0" applyNumberFormat="1" applyFon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right"/>
    </xf>
    <xf numFmtId="166" fontId="2" fillId="5" borderId="1" xfId="0" applyNumberFormat="1" applyFont="1" applyFill="1" applyBorder="1"/>
    <xf numFmtId="166" fontId="0" fillId="0" borderId="1" xfId="0" applyNumberFormat="1" applyBorder="1"/>
    <xf numFmtId="166" fontId="19" fillId="0" borderId="1" xfId="0" applyNumberFormat="1" applyFont="1" applyFill="1" applyBorder="1" applyAlignment="1">
      <alignment horizontal="right"/>
    </xf>
    <xf numFmtId="0" fontId="20" fillId="0" borderId="0" xfId="0" applyFont="1"/>
    <xf numFmtId="166" fontId="21" fillId="0" borderId="3" xfId="0" applyNumberFormat="1" applyFont="1" applyFill="1" applyBorder="1" applyAlignment="1">
      <alignment horizontal="right"/>
    </xf>
    <xf numFmtId="166" fontId="21" fillId="0" borderId="11" xfId="0" applyNumberFormat="1" applyFont="1" applyFill="1" applyBorder="1" applyAlignment="1">
      <alignment horizontal="right"/>
    </xf>
    <xf numFmtId="166" fontId="23" fillId="0" borderId="3" xfId="0" applyNumberFormat="1" applyFont="1" applyFill="1" applyBorder="1" applyAlignment="1">
      <alignment horizontal="right"/>
    </xf>
    <xf numFmtId="166" fontId="23" fillId="0" borderId="11" xfId="0" applyNumberFormat="1" applyFont="1" applyFill="1" applyBorder="1" applyAlignment="1">
      <alignment horizontal="right"/>
    </xf>
    <xf numFmtId="0" fontId="24" fillId="0" borderId="0" xfId="0" applyFont="1"/>
    <xf numFmtId="166" fontId="21" fillId="0" borderId="4" xfId="0" applyNumberFormat="1" applyFont="1" applyFill="1" applyBorder="1" applyAlignment="1">
      <alignment horizontal="right"/>
    </xf>
    <xf numFmtId="0" fontId="25" fillId="0" borderId="0" xfId="0" applyFont="1"/>
    <xf numFmtId="166" fontId="5" fillId="0" borderId="2" xfId="0" applyNumberFormat="1" applyFont="1" applyFill="1" applyBorder="1" applyAlignment="1">
      <alignment horizontal="right"/>
    </xf>
    <xf numFmtId="0" fontId="25" fillId="0" borderId="1" xfId="0" applyFont="1" applyBorder="1"/>
    <xf numFmtId="166" fontId="21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166" fontId="21" fillId="0" borderId="0" xfId="0" applyNumberFormat="1" applyFont="1" applyFill="1" applyBorder="1" applyAlignment="1">
      <alignment horizontal="right"/>
    </xf>
    <xf numFmtId="166" fontId="25" fillId="0" borderId="0" xfId="0" applyNumberFormat="1" applyFont="1"/>
    <xf numFmtId="4" fontId="0" fillId="0" borderId="0" xfId="0" applyNumberFormat="1"/>
    <xf numFmtId="4" fontId="25" fillId="0" borderId="0" xfId="0" applyNumberFormat="1" applyFont="1"/>
    <xf numFmtId="166" fontId="19" fillId="0" borderId="0" xfId="0" applyNumberFormat="1" applyFont="1" applyFill="1" applyBorder="1" applyAlignment="1">
      <alignment horizontal="right"/>
    </xf>
    <xf numFmtId="166" fontId="22" fillId="0" borderId="0" xfId="0" applyNumberFormat="1" applyFont="1" applyFill="1" applyBorder="1" applyAlignment="1">
      <alignment horizontal="right"/>
    </xf>
    <xf numFmtId="166" fontId="22" fillId="0" borderId="1" xfId="0" applyNumberFormat="1" applyFont="1" applyFill="1" applyBorder="1" applyAlignment="1">
      <alignment horizontal="right"/>
    </xf>
    <xf numFmtId="166" fontId="25" fillId="0" borderId="1" xfId="0" applyNumberFormat="1" applyFont="1" applyBorder="1"/>
    <xf numFmtId="49" fontId="14" fillId="0" borderId="0" xfId="0" applyNumberFormat="1" applyFont="1" applyFill="1" applyBorder="1" applyAlignment="1">
      <alignment wrapText="1"/>
    </xf>
    <xf numFmtId="4" fontId="20" fillId="0" borderId="1" xfId="0" applyNumberFormat="1" applyFont="1" applyBorder="1"/>
    <xf numFmtId="0" fontId="20" fillId="0" borderId="1" xfId="0" applyFont="1" applyBorder="1"/>
    <xf numFmtId="166" fontId="20" fillId="0" borderId="1" xfId="0" applyNumberFormat="1" applyFont="1" applyBorder="1"/>
    <xf numFmtId="166" fontId="0" fillId="0" borderId="0" xfId="0" applyNumberFormat="1" applyBorder="1"/>
    <xf numFmtId="173" fontId="20" fillId="0" borderId="1" xfId="0" applyNumberFormat="1" applyFont="1" applyBorder="1"/>
    <xf numFmtId="0" fontId="4" fillId="0" borderId="0" xfId="0" applyFont="1" applyFill="1" applyBorder="1" applyAlignment="1">
      <alignment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5" xfId="1" applyFont="1" applyFill="1" applyBorder="1"/>
    <xf numFmtId="0" fontId="6" fillId="0" borderId="8" xfId="0" applyFont="1" applyFill="1" applyBorder="1" applyAlignment="1">
      <alignment shrinkToFit="1"/>
    </xf>
    <xf numFmtId="0" fontId="6" fillId="0" borderId="8" xfId="1" applyFont="1" applyFill="1" applyBorder="1"/>
    <xf numFmtId="0" fontId="0" fillId="0" borderId="8" xfId="0" applyBorder="1"/>
    <xf numFmtId="0" fontId="6" fillId="0" borderId="5" xfId="1" applyFont="1" applyFill="1" applyBorder="1" applyAlignment="1">
      <alignment horizontal="left"/>
    </xf>
    <xf numFmtId="166" fontId="1" fillId="4" borderId="8" xfId="0" applyNumberFormat="1" applyFont="1" applyFill="1" applyBorder="1" applyAlignment="1">
      <alignment horizontal="center" vertical="center"/>
    </xf>
    <xf numFmtId="0" fontId="2" fillId="0" borderId="5" xfId="1" applyFont="1" applyFill="1" applyBorder="1"/>
    <xf numFmtId="166" fontId="16" fillId="4" borderId="8" xfId="0" applyNumberFormat="1" applyFont="1" applyFill="1" applyBorder="1" applyAlignment="1">
      <alignment horizontal="left" vertical="center"/>
    </xf>
    <xf numFmtId="166" fontId="2" fillId="0" borderId="8" xfId="0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12" xfId="1" applyFont="1" applyFill="1" applyBorder="1"/>
    <xf numFmtId="0" fontId="2" fillId="0" borderId="8" xfId="1" applyFont="1" applyFill="1" applyBorder="1"/>
    <xf numFmtId="0" fontId="2" fillId="0" borderId="13" xfId="1" applyFont="1" applyFill="1" applyBorder="1"/>
    <xf numFmtId="0" fontId="2" fillId="3" borderId="5" xfId="1" applyFont="1" applyFill="1" applyBorder="1"/>
    <xf numFmtId="166" fontId="6" fillId="0" borderId="8" xfId="0" applyNumberFormat="1" applyFont="1" applyFill="1" applyBorder="1" applyAlignment="1">
      <alignment shrinkToFit="1"/>
    </xf>
    <xf numFmtId="0" fontId="6" fillId="0" borderId="1" xfId="1" applyFont="1" applyFill="1" applyBorder="1" applyAlignment="1">
      <alignment wrapText="1" shrinkToFit="1"/>
    </xf>
    <xf numFmtId="0" fontId="6" fillId="0" borderId="12" xfId="1" applyFont="1" applyFill="1" applyBorder="1"/>
    <xf numFmtId="166" fontId="9" fillId="0" borderId="8" xfId="0" applyNumberFormat="1" applyFont="1" applyFill="1" applyBorder="1" applyAlignment="1">
      <alignment shrinkToFit="1"/>
    </xf>
    <xf numFmtId="0" fontId="9" fillId="0" borderId="5" xfId="1" applyFont="1" applyFill="1" applyBorder="1"/>
    <xf numFmtId="0" fontId="6" fillId="0" borderId="1" xfId="1" applyFont="1" applyFill="1" applyBorder="1" applyAlignment="1">
      <alignment horizontal="left"/>
    </xf>
    <xf numFmtId="0" fontId="6" fillId="0" borderId="13" xfId="1" applyFont="1" applyFill="1" applyBorder="1"/>
    <xf numFmtId="166" fontId="8" fillId="0" borderId="8" xfId="0" applyNumberFormat="1" applyFont="1" applyFill="1" applyBorder="1" applyAlignment="1">
      <alignment horizontal="right"/>
    </xf>
    <xf numFmtId="0" fontId="2" fillId="0" borderId="6" xfId="1" applyFont="1" applyFill="1" applyBorder="1"/>
    <xf numFmtId="0" fontId="17" fillId="0" borderId="0" xfId="0" applyFont="1" applyAlignment="1"/>
    <xf numFmtId="0" fontId="26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5"/>
  <sheetViews>
    <sheetView tabSelected="1" workbookViewId="0">
      <selection activeCell="A7" sqref="A7"/>
    </sheetView>
  </sheetViews>
  <sheetFormatPr baseColWidth="10" defaultRowHeight="15" x14ac:dyDescent="0.25"/>
  <cols>
    <col min="1" max="1" width="26.140625" style="70" customWidth="1"/>
    <col min="2" max="2" width="11.42578125" style="70"/>
    <col min="3" max="3" width="26.85546875" style="75" customWidth="1"/>
    <col min="4" max="4" width="15.5703125" style="75" customWidth="1"/>
    <col min="5" max="5" width="11.42578125" style="75"/>
    <col min="6" max="6" width="16.7109375" customWidth="1"/>
    <col min="7" max="7" width="6.140625" hidden="1" customWidth="1"/>
    <col min="8" max="8" width="7.140625" hidden="1" customWidth="1"/>
    <col min="9" max="9" width="6.42578125" hidden="1" customWidth="1"/>
    <col min="12" max="12" width="0" hidden="1" customWidth="1"/>
    <col min="14" max="14" width="16.5703125" hidden="1" customWidth="1"/>
    <col min="15" max="15" width="13" customWidth="1"/>
    <col min="16" max="16" width="17.28515625" hidden="1" customWidth="1"/>
    <col min="18" max="18" width="17.28515625" hidden="1" customWidth="1"/>
    <col min="20" max="20" width="0" hidden="1" customWidth="1"/>
    <col min="22" max="22" width="0" hidden="1" customWidth="1"/>
    <col min="23" max="23" width="35" customWidth="1"/>
    <col min="24" max="29" width="11.42578125" style="144"/>
  </cols>
  <sheetData>
    <row r="1" spans="1:29" ht="38.25" customHeight="1" x14ac:dyDescent="0.3">
      <c r="A1" s="164" t="s">
        <v>996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6" spans="1:29" ht="69.75" customHeight="1" x14ac:dyDescent="0.25">
      <c r="A6" s="68" t="s">
        <v>0</v>
      </c>
      <c r="B6" s="68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2" t="s">
        <v>12</v>
      </c>
      <c r="N6" s="97" t="s">
        <v>13</v>
      </c>
      <c r="O6" s="97" t="s">
        <v>14</v>
      </c>
      <c r="P6" s="3" t="s">
        <v>15</v>
      </c>
      <c r="Q6" s="2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133" t="s">
        <v>22</v>
      </c>
    </row>
    <row r="7" spans="1:29" s="11" customFormat="1" ht="62.25" customHeight="1" x14ac:dyDescent="0.25">
      <c r="A7" s="77" t="s">
        <v>23</v>
      </c>
      <c r="B7" s="77" t="s">
        <v>24</v>
      </c>
      <c r="C7" s="4" t="s">
        <v>25</v>
      </c>
      <c r="D7" s="4" t="s">
        <v>26</v>
      </c>
      <c r="E7" s="5" t="s">
        <v>27</v>
      </c>
      <c r="F7" s="6" t="s">
        <v>28</v>
      </c>
      <c r="G7" s="7">
        <v>67</v>
      </c>
      <c r="H7" s="7">
        <v>4</v>
      </c>
      <c r="I7" s="7">
        <v>2</v>
      </c>
      <c r="J7" s="8">
        <v>35422</v>
      </c>
      <c r="K7" s="8" t="s">
        <v>29</v>
      </c>
      <c r="L7" s="9">
        <v>1414525.23</v>
      </c>
      <c r="M7" s="9">
        <f>L7/8.75</f>
        <v>161660.0262857143</v>
      </c>
      <c r="N7" s="9">
        <f>60*P7</f>
        <v>1273072.7069999999</v>
      </c>
      <c r="O7" s="9">
        <f>N7/8.75</f>
        <v>145494.02365714285</v>
      </c>
      <c r="P7" s="9">
        <f>(L7-T7)/60</f>
        <v>21217.87845</v>
      </c>
      <c r="Q7" s="9">
        <f>P7/8.75</f>
        <v>2424.9003942857144</v>
      </c>
      <c r="R7" s="9">
        <f>L7-N7</f>
        <v>141452.52300000004</v>
      </c>
      <c r="S7" s="9">
        <f>R7/8.75</f>
        <v>16166.002628571434</v>
      </c>
      <c r="T7" s="9">
        <f>L7*0.1</f>
        <v>141452.52300000002</v>
      </c>
      <c r="U7" s="9">
        <f>T7/8.75</f>
        <v>16166.00262857143</v>
      </c>
      <c r="V7" s="149" t="s">
        <v>30</v>
      </c>
      <c r="W7" s="10" t="s">
        <v>31</v>
      </c>
      <c r="X7" s="145"/>
      <c r="Y7" s="145"/>
      <c r="Z7" s="145"/>
      <c r="AA7" s="145"/>
      <c r="AB7" s="145"/>
      <c r="AC7" s="145"/>
    </row>
    <row r="8" spans="1:29" s="11" customFormat="1" ht="29.25" customHeight="1" x14ac:dyDescent="0.25">
      <c r="A8" s="20" t="s">
        <v>32</v>
      </c>
      <c r="B8" s="20" t="s">
        <v>33</v>
      </c>
      <c r="C8" s="5" t="s">
        <v>34</v>
      </c>
      <c r="D8" s="5" t="s">
        <v>35</v>
      </c>
      <c r="E8" s="6" t="s">
        <v>36</v>
      </c>
      <c r="F8" s="6" t="s">
        <v>37</v>
      </c>
      <c r="G8" s="7">
        <v>25</v>
      </c>
      <c r="H8" s="7">
        <v>11</v>
      </c>
      <c r="I8" s="7">
        <v>2</v>
      </c>
      <c r="J8" s="8">
        <v>40170</v>
      </c>
      <c r="K8" s="8" t="s">
        <v>38</v>
      </c>
      <c r="L8" s="9">
        <v>175863.63</v>
      </c>
      <c r="M8" s="9">
        <f t="shared" ref="M8:M20" si="0">L8/8.75</f>
        <v>20098.700571428573</v>
      </c>
      <c r="N8" s="9">
        <f t="shared" ref="N8:N10" si="1">60*P8</f>
        <v>158277.26699999999</v>
      </c>
      <c r="O8" s="9">
        <f t="shared" ref="O8:O20" si="2">N8/8.75</f>
        <v>18088.830514285713</v>
      </c>
      <c r="P8" s="12">
        <f t="shared" ref="P8:P20" si="3">(L8-T8)/60</f>
        <v>2637.9544499999997</v>
      </c>
      <c r="Q8" s="9">
        <f t="shared" ref="Q8:Q20" si="4">P8/8.75</f>
        <v>301.48050857142852</v>
      </c>
      <c r="R8" s="9">
        <f t="shared" ref="R8:R20" si="5">L8-N8</f>
        <v>17586.363000000012</v>
      </c>
      <c r="S8" s="9">
        <f t="shared" ref="S8:S20" si="6">R8/8.75</f>
        <v>2009.8700571428585</v>
      </c>
      <c r="T8" s="9">
        <f t="shared" ref="T8:T20" si="7">L8*0.1</f>
        <v>17586.363000000001</v>
      </c>
      <c r="U8" s="9">
        <f t="shared" ref="U8:U20" si="8">T8/8.75</f>
        <v>2009.8700571428574</v>
      </c>
      <c r="V8" s="149" t="s">
        <v>39</v>
      </c>
      <c r="W8" s="10" t="s">
        <v>40</v>
      </c>
      <c r="X8" s="145"/>
      <c r="Y8" s="145"/>
      <c r="Z8" s="145"/>
      <c r="AA8" s="145"/>
      <c r="AB8" s="145"/>
      <c r="AC8" s="145"/>
    </row>
    <row r="9" spans="1:29" s="11" customFormat="1" x14ac:dyDescent="0.25">
      <c r="A9" s="20" t="s">
        <v>41</v>
      </c>
      <c r="B9" s="69" t="s">
        <v>42</v>
      </c>
      <c r="C9" s="5" t="s">
        <v>43</v>
      </c>
      <c r="D9" s="6" t="s">
        <v>44</v>
      </c>
      <c r="E9" s="6" t="s">
        <v>45</v>
      </c>
      <c r="F9" s="6" t="s">
        <v>46</v>
      </c>
      <c r="G9" s="7">
        <v>58</v>
      </c>
      <c r="H9" s="7">
        <v>14</v>
      </c>
      <c r="I9" s="7">
        <v>2</v>
      </c>
      <c r="J9" s="8">
        <v>40883</v>
      </c>
      <c r="K9" s="8" t="s">
        <v>29</v>
      </c>
      <c r="L9" s="9">
        <v>94937.5</v>
      </c>
      <c r="M9" s="9">
        <f t="shared" si="0"/>
        <v>10850</v>
      </c>
      <c r="N9" s="9">
        <f t="shared" si="1"/>
        <v>85443.75</v>
      </c>
      <c r="O9" s="9">
        <f t="shared" si="2"/>
        <v>9765</v>
      </c>
      <c r="P9" s="12">
        <f t="shared" si="3"/>
        <v>1424.0625</v>
      </c>
      <c r="Q9" s="9">
        <f t="shared" si="4"/>
        <v>162.75</v>
      </c>
      <c r="R9" s="9">
        <f t="shared" si="5"/>
        <v>9493.75</v>
      </c>
      <c r="S9" s="9">
        <f t="shared" si="6"/>
        <v>1085</v>
      </c>
      <c r="T9" s="9">
        <f t="shared" si="7"/>
        <v>9493.75</v>
      </c>
      <c r="U9" s="9">
        <f t="shared" si="8"/>
        <v>1085</v>
      </c>
      <c r="V9" s="149" t="s">
        <v>47</v>
      </c>
      <c r="W9" s="10" t="s">
        <v>48</v>
      </c>
      <c r="X9" s="145"/>
      <c r="Y9" s="145"/>
      <c r="Z9" s="145"/>
      <c r="AA9" s="145"/>
      <c r="AB9" s="145"/>
      <c r="AC9" s="145"/>
    </row>
    <row r="10" spans="1:29" s="11" customFormat="1" x14ac:dyDescent="0.25">
      <c r="A10" s="20" t="s">
        <v>41</v>
      </c>
      <c r="B10" s="69" t="s">
        <v>42</v>
      </c>
      <c r="C10" s="5" t="s">
        <v>43</v>
      </c>
      <c r="D10" s="6" t="s">
        <v>49</v>
      </c>
      <c r="E10" s="6" t="s">
        <v>45</v>
      </c>
      <c r="F10" s="6" t="s">
        <v>50</v>
      </c>
      <c r="G10" s="7">
        <v>58</v>
      </c>
      <c r="H10" s="7">
        <v>15</v>
      </c>
      <c r="I10" s="7">
        <v>2</v>
      </c>
      <c r="J10" s="8">
        <v>40883</v>
      </c>
      <c r="K10" s="99" t="s">
        <v>29</v>
      </c>
      <c r="L10" s="100">
        <v>94937.5</v>
      </c>
      <c r="M10" s="100">
        <f t="shared" si="0"/>
        <v>10850</v>
      </c>
      <c r="N10" s="100">
        <f t="shared" si="1"/>
        <v>85443.75</v>
      </c>
      <c r="O10" s="100">
        <f t="shared" si="2"/>
        <v>9765</v>
      </c>
      <c r="P10" s="101">
        <f t="shared" si="3"/>
        <v>1424.0625</v>
      </c>
      <c r="Q10" s="100">
        <f t="shared" si="4"/>
        <v>162.75</v>
      </c>
      <c r="R10" s="100">
        <f t="shared" si="5"/>
        <v>9493.75</v>
      </c>
      <c r="S10" s="100">
        <f t="shared" si="6"/>
        <v>1085</v>
      </c>
      <c r="T10" s="100">
        <f t="shared" si="7"/>
        <v>9493.75</v>
      </c>
      <c r="U10" s="100">
        <f t="shared" si="8"/>
        <v>1085</v>
      </c>
      <c r="V10" s="149" t="s">
        <v>51</v>
      </c>
      <c r="W10" s="10" t="s">
        <v>48</v>
      </c>
      <c r="X10" s="145"/>
      <c r="Y10" s="145"/>
      <c r="Z10" s="145"/>
      <c r="AA10" s="145"/>
      <c r="AB10" s="145"/>
      <c r="AC10" s="145"/>
    </row>
    <row r="11" spans="1:29" s="11" customFormat="1" x14ac:dyDescent="0.25">
      <c r="A11" s="79" t="s">
        <v>52</v>
      </c>
      <c r="B11" s="79" t="s">
        <v>53</v>
      </c>
      <c r="C11" s="17" t="s">
        <v>54</v>
      </c>
      <c r="D11" s="74" t="s">
        <v>55</v>
      </c>
      <c r="E11" s="74" t="s">
        <v>56</v>
      </c>
      <c r="F11" s="17" t="s">
        <v>57</v>
      </c>
      <c r="G11" s="7">
        <v>37</v>
      </c>
      <c r="H11" s="7">
        <v>40</v>
      </c>
      <c r="I11" s="7">
        <v>2</v>
      </c>
      <c r="J11" s="14">
        <v>42747</v>
      </c>
      <c r="K11" s="15" t="s">
        <v>29</v>
      </c>
      <c r="L11" s="9">
        <v>33022.06</v>
      </c>
      <c r="M11" s="9">
        <f t="shared" si="0"/>
        <v>3773.949714285714</v>
      </c>
      <c r="N11" s="9">
        <f t="shared" ref="N11:N20" si="9">36*P11</f>
        <v>17831.912400000001</v>
      </c>
      <c r="O11" s="9">
        <f t="shared" si="2"/>
        <v>2037.9328457142858</v>
      </c>
      <c r="P11" s="12">
        <f t="shared" si="3"/>
        <v>495.33089999999999</v>
      </c>
      <c r="Q11" s="9">
        <f t="shared" si="4"/>
        <v>56.609245714285713</v>
      </c>
      <c r="R11" s="9">
        <f t="shared" si="5"/>
        <v>15190.147599999997</v>
      </c>
      <c r="S11" s="9">
        <f t="shared" si="6"/>
        <v>1736.0168685714282</v>
      </c>
      <c r="T11" s="9">
        <f t="shared" si="7"/>
        <v>3302.2060000000001</v>
      </c>
      <c r="U11" s="9">
        <f t="shared" si="8"/>
        <v>377.39497142857147</v>
      </c>
      <c r="V11" s="150" t="s">
        <v>39</v>
      </c>
      <c r="W11" s="16" t="s">
        <v>58</v>
      </c>
      <c r="X11" s="145"/>
      <c r="Y11" s="145"/>
      <c r="Z11" s="145"/>
      <c r="AA11" s="145"/>
      <c r="AB11" s="145"/>
      <c r="AC11" s="145"/>
    </row>
    <row r="12" spans="1:29" s="11" customFormat="1" x14ac:dyDescent="0.25">
      <c r="A12" s="79" t="s">
        <v>52</v>
      </c>
      <c r="B12" s="79" t="s">
        <v>53</v>
      </c>
      <c r="C12" s="17" t="s">
        <v>54</v>
      </c>
      <c r="D12" s="74" t="s">
        <v>59</v>
      </c>
      <c r="E12" s="74" t="s">
        <v>56</v>
      </c>
      <c r="F12" s="17" t="s">
        <v>60</v>
      </c>
      <c r="G12" s="7">
        <v>37</v>
      </c>
      <c r="H12" s="7">
        <v>41</v>
      </c>
      <c r="I12" s="7">
        <v>2</v>
      </c>
      <c r="J12" s="14">
        <v>42747</v>
      </c>
      <c r="K12" s="15" t="s">
        <v>29</v>
      </c>
      <c r="L12" s="9">
        <v>33022.06</v>
      </c>
      <c r="M12" s="9">
        <f t="shared" si="0"/>
        <v>3773.949714285714</v>
      </c>
      <c r="N12" s="9">
        <f t="shared" si="9"/>
        <v>17831.912400000001</v>
      </c>
      <c r="O12" s="9">
        <f t="shared" si="2"/>
        <v>2037.9328457142858</v>
      </c>
      <c r="P12" s="12">
        <f t="shared" si="3"/>
        <v>495.33089999999999</v>
      </c>
      <c r="Q12" s="9">
        <f t="shared" si="4"/>
        <v>56.609245714285713</v>
      </c>
      <c r="R12" s="9">
        <f t="shared" si="5"/>
        <v>15190.147599999997</v>
      </c>
      <c r="S12" s="9">
        <f t="shared" si="6"/>
        <v>1736.0168685714282</v>
      </c>
      <c r="T12" s="9">
        <f t="shared" si="7"/>
        <v>3302.2060000000001</v>
      </c>
      <c r="U12" s="9">
        <f t="shared" si="8"/>
        <v>377.39497142857147</v>
      </c>
      <c r="V12" s="151" t="s">
        <v>39</v>
      </c>
      <c r="W12" s="16" t="s">
        <v>58</v>
      </c>
      <c r="X12" s="145"/>
      <c r="Y12" s="145"/>
      <c r="Z12" s="145"/>
      <c r="AA12" s="145"/>
      <c r="AB12" s="145"/>
      <c r="AC12" s="145"/>
    </row>
    <row r="13" spans="1:29" s="11" customFormat="1" x14ac:dyDescent="0.25">
      <c r="A13" s="79" t="s">
        <v>52</v>
      </c>
      <c r="B13" s="79" t="s">
        <v>53</v>
      </c>
      <c r="C13" s="17" t="s">
        <v>54</v>
      </c>
      <c r="D13" s="74" t="s">
        <v>61</v>
      </c>
      <c r="E13" s="74" t="s">
        <v>56</v>
      </c>
      <c r="F13" s="17" t="s">
        <v>62</v>
      </c>
      <c r="G13" s="7">
        <v>37</v>
      </c>
      <c r="H13" s="7">
        <v>42</v>
      </c>
      <c r="I13" s="7">
        <v>2</v>
      </c>
      <c r="J13" s="14">
        <v>42747</v>
      </c>
      <c r="K13" s="15" t="s">
        <v>29</v>
      </c>
      <c r="L13" s="9">
        <v>33022.06</v>
      </c>
      <c r="M13" s="9">
        <f t="shared" si="0"/>
        <v>3773.949714285714</v>
      </c>
      <c r="N13" s="9">
        <f t="shared" si="9"/>
        <v>17831.912400000001</v>
      </c>
      <c r="O13" s="9">
        <f t="shared" si="2"/>
        <v>2037.9328457142858</v>
      </c>
      <c r="P13" s="12">
        <f t="shared" si="3"/>
        <v>495.33089999999999</v>
      </c>
      <c r="Q13" s="9">
        <f t="shared" si="4"/>
        <v>56.609245714285713</v>
      </c>
      <c r="R13" s="9">
        <f t="shared" si="5"/>
        <v>15190.147599999997</v>
      </c>
      <c r="S13" s="9">
        <f t="shared" si="6"/>
        <v>1736.0168685714282</v>
      </c>
      <c r="T13" s="9">
        <f t="shared" si="7"/>
        <v>3302.2060000000001</v>
      </c>
      <c r="U13" s="9">
        <f t="shared" si="8"/>
        <v>377.39497142857147</v>
      </c>
      <c r="V13" s="151" t="s">
        <v>39</v>
      </c>
      <c r="W13" s="16" t="s">
        <v>58</v>
      </c>
      <c r="X13" s="145"/>
      <c r="Y13" s="145"/>
      <c r="Z13" s="145"/>
      <c r="AA13" s="145"/>
      <c r="AB13" s="145"/>
      <c r="AC13" s="145"/>
    </row>
    <row r="14" spans="1:29" s="11" customFormat="1" x14ac:dyDescent="0.25">
      <c r="A14" s="79" t="s">
        <v>52</v>
      </c>
      <c r="B14" s="79" t="s">
        <v>53</v>
      </c>
      <c r="C14" s="17" t="s">
        <v>54</v>
      </c>
      <c r="D14" s="74" t="s">
        <v>63</v>
      </c>
      <c r="E14" s="74" t="s">
        <v>56</v>
      </c>
      <c r="F14" s="17" t="s">
        <v>64</v>
      </c>
      <c r="G14" s="7">
        <v>37</v>
      </c>
      <c r="H14" s="7">
        <v>43</v>
      </c>
      <c r="I14" s="7">
        <v>2</v>
      </c>
      <c r="J14" s="14">
        <v>42747</v>
      </c>
      <c r="K14" s="15" t="s">
        <v>29</v>
      </c>
      <c r="L14" s="9">
        <v>33022.06</v>
      </c>
      <c r="M14" s="9">
        <f t="shared" si="0"/>
        <v>3773.949714285714</v>
      </c>
      <c r="N14" s="9">
        <f t="shared" si="9"/>
        <v>17831.912400000001</v>
      </c>
      <c r="O14" s="9">
        <f t="shared" si="2"/>
        <v>2037.9328457142858</v>
      </c>
      <c r="P14" s="12">
        <f t="shared" si="3"/>
        <v>495.33089999999999</v>
      </c>
      <c r="Q14" s="9">
        <f t="shared" si="4"/>
        <v>56.609245714285713</v>
      </c>
      <c r="R14" s="9">
        <f t="shared" si="5"/>
        <v>15190.147599999997</v>
      </c>
      <c r="S14" s="9">
        <f t="shared" si="6"/>
        <v>1736.0168685714282</v>
      </c>
      <c r="T14" s="9">
        <f t="shared" si="7"/>
        <v>3302.2060000000001</v>
      </c>
      <c r="U14" s="9">
        <f t="shared" si="8"/>
        <v>377.39497142857147</v>
      </c>
      <c r="V14" s="151" t="s">
        <v>39</v>
      </c>
      <c r="W14" s="16" t="s">
        <v>58</v>
      </c>
      <c r="X14" s="145"/>
      <c r="Y14" s="145"/>
      <c r="Z14" s="145"/>
      <c r="AA14" s="145"/>
      <c r="AB14" s="145"/>
      <c r="AC14" s="145"/>
    </row>
    <row r="15" spans="1:29" s="11" customFormat="1" x14ac:dyDescent="0.25">
      <c r="A15" s="79" t="s">
        <v>52</v>
      </c>
      <c r="B15" s="79" t="s">
        <v>53</v>
      </c>
      <c r="C15" s="17" t="s">
        <v>54</v>
      </c>
      <c r="D15" s="74" t="s">
        <v>65</v>
      </c>
      <c r="E15" s="74" t="s">
        <v>56</v>
      </c>
      <c r="F15" s="17" t="s">
        <v>66</v>
      </c>
      <c r="G15" s="7">
        <v>37</v>
      </c>
      <c r="H15" s="7">
        <v>44</v>
      </c>
      <c r="I15" s="7">
        <v>2</v>
      </c>
      <c r="J15" s="14">
        <v>42747</v>
      </c>
      <c r="K15" s="15" t="s">
        <v>29</v>
      </c>
      <c r="L15" s="9">
        <v>33022.06</v>
      </c>
      <c r="M15" s="9">
        <f t="shared" si="0"/>
        <v>3773.949714285714</v>
      </c>
      <c r="N15" s="9">
        <f t="shared" si="9"/>
        <v>17831.912400000001</v>
      </c>
      <c r="O15" s="9">
        <f t="shared" si="2"/>
        <v>2037.9328457142858</v>
      </c>
      <c r="P15" s="12">
        <f t="shared" si="3"/>
        <v>495.33089999999999</v>
      </c>
      <c r="Q15" s="9">
        <f t="shared" si="4"/>
        <v>56.609245714285713</v>
      </c>
      <c r="R15" s="9">
        <f t="shared" si="5"/>
        <v>15190.147599999997</v>
      </c>
      <c r="S15" s="9">
        <f t="shared" si="6"/>
        <v>1736.0168685714282</v>
      </c>
      <c r="T15" s="9">
        <f t="shared" si="7"/>
        <v>3302.2060000000001</v>
      </c>
      <c r="U15" s="9">
        <f t="shared" si="8"/>
        <v>377.39497142857147</v>
      </c>
      <c r="V15" s="151" t="s">
        <v>39</v>
      </c>
      <c r="W15" s="16" t="s">
        <v>58</v>
      </c>
      <c r="X15" s="145"/>
      <c r="Y15" s="145"/>
      <c r="Z15" s="145"/>
      <c r="AA15" s="145"/>
      <c r="AB15" s="145"/>
      <c r="AC15" s="145"/>
    </row>
    <row r="16" spans="1:29" s="11" customFormat="1" x14ac:dyDescent="0.25">
      <c r="A16" s="79" t="s">
        <v>52</v>
      </c>
      <c r="B16" s="79" t="s">
        <v>53</v>
      </c>
      <c r="C16" s="17" t="s">
        <v>67</v>
      </c>
      <c r="D16" s="74" t="s">
        <v>68</v>
      </c>
      <c r="E16" s="74" t="s">
        <v>56</v>
      </c>
      <c r="F16" s="17" t="s">
        <v>69</v>
      </c>
      <c r="G16" s="7">
        <v>37</v>
      </c>
      <c r="H16" s="7">
        <v>46</v>
      </c>
      <c r="I16" s="7">
        <v>2</v>
      </c>
      <c r="J16" s="14">
        <v>42747</v>
      </c>
      <c r="K16" s="15" t="s">
        <v>29</v>
      </c>
      <c r="L16" s="9">
        <v>26543.91</v>
      </c>
      <c r="M16" s="9">
        <f t="shared" si="0"/>
        <v>3033.5897142857143</v>
      </c>
      <c r="N16" s="9">
        <f t="shared" si="9"/>
        <v>14333.7114</v>
      </c>
      <c r="O16" s="9">
        <f t="shared" si="2"/>
        <v>1638.1384457142858</v>
      </c>
      <c r="P16" s="12">
        <f t="shared" si="3"/>
        <v>398.15865000000002</v>
      </c>
      <c r="Q16" s="9">
        <f t="shared" si="4"/>
        <v>45.503845714285717</v>
      </c>
      <c r="R16" s="9">
        <f t="shared" si="5"/>
        <v>12210.1986</v>
      </c>
      <c r="S16" s="9">
        <f t="shared" si="6"/>
        <v>1395.4512685714285</v>
      </c>
      <c r="T16" s="9">
        <f t="shared" si="7"/>
        <v>2654.3910000000001</v>
      </c>
      <c r="U16" s="9">
        <f t="shared" si="8"/>
        <v>303.35897142857146</v>
      </c>
      <c r="V16" s="151" t="s">
        <v>70</v>
      </c>
      <c r="W16" s="16" t="s">
        <v>71</v>
      </c>
      <c r="X16" s="145"/>
      <c r="Y16" s="145"/>
      <c r="Z16" s="145"/>
      <c r="AA16" s="145"/>
      <c r="AB16" s="145"/>
      <c r="AC16" s="145"/>
    </row>
    <row r="17" spans="1:29" s="11" customFormat="1" x14ac:dyDescent="0.25">
      <c r="A17" s="79" t="s">
        <v>52</v>
      </c>
      <c r="B17" s="79" t="s">
        <v>53</v>
      </c>
      <c r="C17" s="17" t="s">
        <v>72</v>
      </c>
      <c r="D17" s="74" t="s">
        <v>73</v>
      </c>
      <c r="E17" s="74" t="s">
        <v>56</v>
      </c>
      <c r="F17" s="17" t="s">
        <v>74</v>
      </c>
      <c r="G17" s="7">
        <v>37</v>
      </c>
      <c r="H17" s="7">
        <v>45</v>
      </c>
      <c r="I17" s="7">
        <v>2</v>
      </c>
      <c r="J17" s="14">
        <v>42747</v>
      </c>
      <c r="K17" s="15" t="s">
        <v>29</v>
      </c>
      <c r="L17" s="9">
        <v>10876.25</v>
      </c>
      <c r="M17" s="9">
        <f t="shared" si="0"/>
        <v>1243</v>
      </c>
      <c r="N17" s="9">
        <f t="shared" si="9"/>
        <v>5873.1750000000002</v>
      </c>
      <c r="O17" s="9">
        <f t="shared" si="2"/>
        <v>671.22</v>
      </c>
      <c r="P17" s="12">
        <f t="shared" si="3"/>
        <v>163.14375000000001</v>
      </c>
      <c r="Q17" s="9">
        <f t="shared" si="4"/>
        <v>18.645</v>
      </c>
      <c r="R17" s="9">
        <f t="shared" si="5"/>
        <v>5003.0749999999998</v>
      </c>
      <c r="S17" s="9">
        <f t="shared" si="6"/>
        <v>571.78</v>
      </c>
      <c r="T17" s="9">
        <f t="shared" si="7"/>
        <v>1087.625</v>
      </c>
      <c r="U17" s="9">
        <f t="shared" si="8"/>
        <v>124.3</v>
      </c>
      <c r="V17" s="151" t="s">
        <v>39</v>
      </c>
      <c r="W17" s="16" t="s">
        <v>75</v>
      </c>
      <c r="X17" s="145"/>
      <c r="Y17" s="145"/>
      <c r="Z17" s="145"/>
      <c r="AA17" s="145"/>
      <c r="AB17" s="145"/>
      <c r="AC17" s="145"/>
    </row>
    <row r="18" spans="1:29" s="11" customFormat="1" x14ac:dyDescent="0.25">
      <c r="A18" s="79" t="s">
        <v>52</v>
      </c>
      <c r="B18" s="79" t="s">
        <v>53</v>
      </c>
      <c r="C18" s="17" t="s">
        <v>72</v>
      </c>
      <c r="D18" s="74" t="s">
        <v>76</v>
      </c>
      <c r="E18" s="74" t="s">
        <v>56</v>
      </c>
      <c r="F18" s="17" t="s">
        <v>77</v>
      </c>
      <c r="G18" s="7">
        <v>37</v>
      </c>
      <c r="H18" s="7">
        <v>47</v>
      </c>
      <c r="I18" s="7">
        <v>2</v>
      </c>
      <c r="J18" s="14">
        <v>42747</v>
      </c>
      <c r="K18" s="15" t="s">
        <v>29</v>
      </c>
      <c r="L18" s="9">
        <v>10876.25</v>
      </c>
      <c r="M18" s="9">
        <f t="shared" si="0"/>
        <v>1243</v>
      </c>
      <c r="N18" s="9">
        <f t="shared" si="9"/>
        <v>5873.1750000000002</v>
      </c>
      <c r="O18" s="9">
        <f t="shared" si="2"/>
        <v>671.22</v>
      </c>
      <c r="P18" s="12">
        <f t="shared" si="3"/>
        <v>163.14375000000001</v>
      </c>
      <c r="Q18" s="9">
        <f t="shared" si="4"/>
        <v>18.645</v>
      </c>
      <c r="R18" s="9">
        <f t="shared" si="5"/>
        <v>5003.0749999999998</v>
      </c>
      <c r="S18" s="9">
        <f t="shared" si="6"/>
        <v>571.78</v>
      </c>
      <c r="T18" s="9">
        <f t="shared" si="7"/>
        <v>1087.625</v>
      </c>
      <c r="U18" s="9">
        <f t="shared" si="8"/>
        <v>124.3</v>
      </c>
      <c r="V18" s="152" t="s">
        <v>78</v>
      </c>
      <c r="W18" s="16" t="s">
        <v>79</v>
      </c>
      <c r="X18" s="145"/>
      <c r="Y18" s="145"/>
      <c r="Z18" s="145"/>
      <c r="AA18" s="145"/>
      <c r="AB18" s="145"/>
      <c r="AC18" s="145"/>
    </row>
    <row r="19" spans="1:29" s="11" customFormat="1" x14ac:dyDescent="0.25">
      <c r="A19" s="79" t="s">
        <v>52</v>
      </c>
      <c r="B19" s="79" t="s">
        <v>53</v>
      </c>
      <c r="C19" s="17" t="s">
        <v>72</v>
      </c>
      <c r="D19" s="74" t="s">
        <v>80</v>
      </c>
      <c r="E19" s="74" t="s">
        <v>56</v>
      </c>
      <c r="F19" s="17" t="s">
        <v>81</v>
      </c>
      <c r="G19" s="7">
        <v>37</v>
      </c>
      <c r="H19" s="7">
        <v>48</v>
      </c>
      <c r="I19" s="7">
        <v>2</v>
      </c>
      <c r="J19" s="14">
        <v>42747</v>
      </c>
      <c r="K19" s="15" t="s">
        <v>29</v>
      </c>
      <c r="L19" s="9">
        <v>7910</v>
      </c>
      <c r="M19" s="9">
        <f t="shared" si="0"/>
        <v>904</v>
      </c>
      <c r="N19" s="9">
        <f t="shared" si="9"/>
        <v>4271.4000000000005</v>
      </c>
      <c r="O19" s="9">
        <f t="shared" si="2"/>
        <v>488.16000000000008</v>
      </c>
      <c r="P19" s="12">
        <f t="shared" si="3"/>
        <v>118.65</v>
      </c>
      <c r="Q19" s="9">
        <f t="shared" si="4"/>
        <v>13.56</v>
      </c>
      <c r="R19" s="9">
        <f t="shared" si="5"/>
        <v>3638.5999999999995</v>
      </c>
      <c r="S19" s="9">
        <f t="shared" si="6"/>
        <v>415.83999999999992</v>
      </c>
      <c r="T19" s="9">
        <f t="shared" si="7"/>
        <v>791</v>
      </c>
      <c r="U19" s="9">
        <f t="shared" si="8"/>
        <v>90.4</v>
      </c>
      <c r="V19" s="141" t="s">
        <v>82</v>
      </c>
      <c r="W19" s="16" t="s">
        <v>83</v>
      </c>
      <c r="X19" s="145"/>
      <c r="Y19" s="145"/>
      <c r="Z19" s="145"/>
      <c r="AA19" s="145"/>
      <c r="AB19" s="145"/>
      <c r="AC19" s="145"/>
    </row>
    <row r="20" spans="1:29" s="11" customFormat="1" x14ac:dyDescent="0.25">
      <c r="A20" s="79" t="s">
        <v>52</v>
      </c>
      <c r="B20" s="79" t="s">
        <v>53</v>
      </c>
      <c r="C20" s="17" t="s">
        <v>72</v>
      </c>
      <c r="D20" s="74" t="s">
        <v>84</v>
      </c>
      <c r="E20" s="74" t="s">
        <v>56</v>
      </c>
      <c r="F20" s="17" t="s">
        <v>85</v>
      </c>
      <c r="G20" s="7">
        <v>37</v>
      </c>
      <c r="H20" s="7">
        <v>49</v>
      </c>
      <c r="I20" s="7">
        <v>2</v>
      </c>
      <c r="J20" s="14">
        <v>42747</v>
      </c>
      <c r="K20" s="15" t="s">
        <v>29</v>
      </c>
      <c r="L20" s="9">
        <v>7910</v>
      </c>
      <c r="M20" s="9">
        <f t="shared" si="0"/>
        <v>904</v>
      </c>
      <c r="N20" s="9">
        <f t="shared" si="9"/>
        <v>4271.4000000000005</v>
      </c>
      <c r="O20" s="9">
        <f t="shared" si="2"/>
        <v>488.16000000000008</v>
      </c>
      <c r="P20" s="12">
        <f t="shared" si="3"/>
        <v>118.65</v>
      </c>
      <c r="Q20" s="9">
        <f t="shared" si="4"/>
        <v>13.56</v>
      </c>
      <c r="R20" s="9">
        <f t="shared" si="5"/>
        <v>3638.5999999999995</v>
      </c>
      <c r="S20" s="9">
        <f t="shared" si="6"/>
        <v>415.83999999999992</v>
      </c>
      <c r="T20" s="9">
        <f t="shared" si="7"/>
        <v>791</v>
      </c>
      <c r="U20" s="9">
        <f t="shared" si="8"/>
        <v>90.4</v>
      </c>
      <c r="V20" s="151" t="s">
        <v>86</v>
      </c>
      <c r="W20" s="16" t="s">
        <v>87</v>
      </c>
      <c r="X20" s="145"/>
      <c r="Y20" s="145"/>
      <c r="Z20" s="145"/>
      <c r="AA20" s="145"/>
      <c r="AB20" s="145"/>
      <c r="AC20" s="145"/>
    </row>
    <row r="21" spans="1:29" s="11" customFormat="1" x14ac:dyDescent="0.25">
      <c r="A21" s="18" t="s">
        <v>52</v>
      </c>
      <c r="B21" s="78" t="s">
        <v>88</v>
      </c>
      <c r="C21" s="19" t="s">
        <v>89</v>
      </c>
      <c r="D21" s="5">
        <v>1812146189</v>
      </c>
      <c r="E21" s="6" t="s">
        <v>90</v>
      </c>
      <c r="F21" s="22" t="s">
        <v>91</v>
      </c>
      <c r="G21" s="7">
        <v>37</v>
      </c>
      <c r="H21" s="22">
        <v>73</v>
      </c>
      <c r="I21" s="7">
        <v>2</v>
      </c>
      <c r="J21" s="21">
        <v>43791</v>
      </c>
      <c r="K21" s="15" t="s">
        <v>29</v>
      </c>
      <c r="L21" s="9">
        <v>42389.99</v>
      </c>
      <c r="M21" s="9">
        <f>L21/8.75</f>
        <v>4844.5702857142851</v>
      </c>
      <c r="N21" s="9">
        <f>1*P21</f>
        <v>635.84984999999995</v>
      </c>
      <c r="O21" s="9">
        <f>N21/8.75</f>
        <v>72.668554285714279</v>
      </c>
      <c r="P21" s="12">
        <f>(L21-T21)/60</f>
        <v>635.84984999999995</v>
      </c>
      <c r="Q21" s="9">
        <f>P21/8.75</f>
        <v>72.668554285714279</v>
      </c>
      <c r="R21" s="9">
        <f>L21-N21</f>
        <v>41754.140149999999</v>
      </c>
      <c r="S21" s="9">
        <f>R21/8.75</f>
        <v>4771.9017314285711</v>
      </c>
      <c r="T21" s="9">
        <f>L21*10%</f>
        <v>4238.9989999999998</v>
      </c>
      <c r="U21" s="9">
        <f>T21/8.75</f>
        <v>484.45702857142857</v>
      </c>
      <c r="V21" s="153" t="s">
        <v>30</v>
      </c>
      <c r="W21" s="16" t="s">
        <v>989</v>
      </c>
      <c r="X21" s="145"/>
      <c r="Y21" s="145"/>
      <c r="Z21" s="145"/>
      <c r="AA21" s="145"/>
      <c r="AB21" s="145"/>
      <c r="AC21" s="145"/>
    </row>
    <row r="22" spans="1:29" s="11" customFormat="1" x14ac:dyDescent="0.25">
      <c r="A22" s="18" t="s">
        <v>52</v>
      </c>
      <c r="B22" s="78" t="s">
        <v>88</v>
      </c>
      <c r="C22" s="19" t="s">
        <v>89</v>
      </c>
      <c r="D22" s="5">
        <v>1810129845</v>
      </c>
      <c r="E22" s="6" t="s">
        <v>90</v>
      </c>
      <c r="F22" s="22" t="s">
        <v>92</v>
      </c>
      <c r="G22" s="7">
        <v>37</v>
      </c>
      <c r="H22" s="22">
        <v>74</v>
      </c>
      <c r="I22" s="7">
        <v>2</v>
      </c>
      <c r="J22" s="21">
        <v>43791</v>
      </c>
      <c r="K22" s="15" t="s">
        <v>29</v>
      </c>
      <c r="L22" s="9">
        <v>42389.99</v>
      </c>
      <c r="M22" s="9">
        <f t="shared" ref="M22:M26" si="10">L22/8.75</f>
        <v>4844.5702857142851</v>
      </c>
      <c r="N22" s="9">
        <f t="shared" ref="N22:N26" si="11">1*P22</f>
        <v>635.84984999999995</v>
      </c>
      <c r="O22" s="9">
        <f t="shared" ref="O22:O27" si="12">N22/8.75</f>
        <v>72.668554285714279</v>
      </c>
      <c r="P22" s="12">
        <f t="shared" ref="P22:P26" si="13">(L22-T22)/60</f>
        <v>635.84984999999995</v>
      </c>
      <c r="Q22" s="9">
        <f t="shared" ref="Q22:Q27" si="14">P22/8.75</f>
        <v>72.668554285714279</v>
      </c>
      <c r="R22" s="9">
        <f t="shared" ref="R22:R26" si="15">L22-N22</f>
        <v>41754.140149999999</v>
      </c>
      <c r="S22" s="9">
        <f t="shared" ref="S22:S27" si="16">R22/8.75</f>
        <v>4771.9017314285711</v>
      </c>
      <c r="T22" s="9">
        <f t="shared" ref="T22:T26" si="17">L22*10%</f>
        <v>4238.9989999999998</v>
      </c>
      <c r="U22" s="9">
        <f t="shared" ref="U22:U27" si="18">T22/8.75</f>
        <v>484.45702857142857</v>
      </c>
      <c r="V22" s="153" t="s">
        <v>30</v>
      </c>
      <c r="W22" s="16" t="s">
        <v>989</v>
      </c>
      <c r="X22" s="145"/>
      <c r="Y22" s="145"/>
      <c r="Z22" s="145"/>
      <c r="AA22" s="145"/>
      <c r="AB22" s="145"/>
      <c r="AC22" s="145"/>
    </row>
    <row r="23" spans="1:29" s="11" customFormat="1" x14ac:dyDescent="0.25">
      <c r="A23" s="18" t="s">
        <v>52</v>
      </c>
      <c r="B23" s="78" t="s">
        <v>88</v>
      </c>
      <c r="C23" s="19" t="s">
        <v>89</v>
      </c>
      <c r="D23" s="5">
        <v>1812146160</v>
      </c>
      <c r="E23" s="6" t="s">
        <v>90</v>
      </c>
      <c r="F23" s="22" t="s">
        <v>93</v>
      </c>
      <c r="G23" s="7">
        <v>37</v>
      </c>
      <c r="H23" s="22">
        <v>75</v>
      </c>
      <c r="I23" s="7">
        <v>2</v>
      </c>
      <c r="J23" s="21">
        <v>43791</v>
      </c>
      <c r="K23" s="15" t="s">
        <v>29</v>
      </c>
      <c r="L23" s="9">
        <v>42389.99</v>
      </c>
      <c r="M23" s="9">
        <f t="shared" si="10"/>
        <v>4844.5702857142851</v>
      </c>
      <c r="N23" s="9">
        <f t="shared" si="11"/>
        <v>635.84984999999995</v>
      </c>
      <c r="O23" s="9">
        <f t="shared" si="12"/>
        <v>72.668554285714279</v>
      </c>
      <c r="P23" s="12">
        <f t="shared" si="13"/>
        <v>635.84984999999995</v>
      </c>
      <c r="Q23" s="9">
        <f t="shared" si="14"/>
        <v>72.668554285714279</v>
      </c>
      <c r="R23" s="9">
        <f t="shared" si="15"/>
        <v>41754.140149999999</v>
      </c>
      <c r="S23" s="9">
        <f t="shared" si="16"/>
        <v>4771.9017314285711</v>
      </c>
      <c r="T23" s="9">
        <f t="shared" si="17"/>
        <v>4238.9989999999998</v>
      </c>
      <c r="U23" s="9">
        <f t="shared" si="18"/>
        <v>484.45702857142857</v>
      </c>
      <c r="V23" s="153" t="s">
        <v>30</v>
      </c>
      <c r="W23" s="16" t="s">
        <v>989</v>
      </c>
      <c r="X23" s="145"/>
      <c r="Y23" s="145"/>
      <c r="Z23" s="145"/>
      <c r="AA23" s="145"/>
      <c r="AB23" s="145"/>
      <c r="AC23" s="145"/>
    </row>
    <row r="24" spans="1:29" s="11" customFormat="1" x14ac:dyDescent="0.25">
      <c r="A24" s="18" t="s">
        <v>52</v>
      </c>
      <c r="B24" s="78" t="s">
        <v>88</v>
      </c>
      <c r="C24" s="19" t="s">
        <v>89</v>
      </c>
      <c r="D24" s="5">
        <v>1810129827</v>
      </c>
      <c r="E24" s="6" t="s">
        <v>90</v>
      </c>
      <c r="F24" s="22" t="s">
        <v>94</v>
      </c>
      <c r="G24" s="7">
        <v>37</v>
      </c>
      <c r="H24" s="22">
        <v>76</v>
      </c>
      <c r="I24" s="7">
        <v>2</v>
      </c>
      <c r="J24" s="21">
        <v>43791</v>
      </c>
      <c r="K24" s="15" t="s">
        <v>29</v>
      </c>
      <c r="L24" s="9">
        <v>42389.99</v>
      </c>
      <c r="M24" s="9">
        <f t="shared" si="10"/>
        <v>4844.5702857142851</v>
      </c>
      <c r="N24" s="9">
        <f t="shared" si="11"/>
        <v>635.84984999999995</v>
      </c>
      <c r="O24" s="9">
        <f t="shared" si="12"/>
        <v>72.668554285714279</v>
      </c>
      <c r="P24" s="12">
        <f t="shared" si="13"/>
        <v>635.84984999999995</v>
      </c>
      <c r="Q24" s="9">
        <f t="shared" si="14"/>
        <v>72.668554285714279</v>
      </c>
      <c r="R24" s="9">
        <f t="shared" si="15"/>
        <v>41754.140149999999</v>
      </c>
      <c r="S24" s="9">
        <f t="shared" si="16"/>
        <v>4771.9017314285711</v>
      </c>
      <c r="T24" s="9">
        <f t="shared" si="17"/>
        <v>4238.9989999999998</v>
      </c>
      <c r="U24" s="9">
        <f t="shared" si="18"/>
        <v>484.45702857142857</v>
      </c>
      <c r="V24" s="153" t="s">
        <v>30</v>
      </c>
      <c r="W24" s="16" t="s">
        <v>989</v>
      </c>
      <c r="X24" s="145"/>
      <c r="Y24" s="145"/>
      <c r="Z24" s="145"/>
      <c r="AA24" s="145"/>
      <c r="AB24" s="145"/>
      <c r="AC24" s="145"/>
    </row>
    <row r="25" spans="1:29" s="11" customFormat="1" x14ac:dyDescent="0.25">
      <c r="A25" s="18" t="s">
        <v>52</v>
      </c>
      <c r="B25" s="78" t="s">
        <v>88</v>
      </c>
      <c r="C25" s="19" t="s">
        <v>89</v>
      </c>
      <c r="D25" s="5">
        <v>1810129838</v>
      </c>
      <c r="E25" s="6" t="s">
        <v>90</v>
      </c>
      <c r="F25" s="22" t="s">
        <v>95</v>
      </c>
      <c r="G25" s="7">
        <v>37</v>
      </c>
      <c r="H25" s="22">
        <v>77</v>
      </c>
      <c r="I25" s="7">
        <v>2</v>
      </c>
      <c r="J25" s="21">
        <v>43791</v>
      </c>
      <c r="K25" s="15" t="s">
        <v>29</v>
      </c>
      <c r="L25" s="9">
        <v>42389.99</v>
      </c>
      <c r="M25" s="9">
        <f t="shared" si="10"/>
        <v>4844.5702857142851</v>
      </c>
      <c r="N25" s="9">
        <f t="shared" si="11"/>
        <v>635.84984999999995</v>
      </c>
      <c r="O25" s="9">
        <f t="shared" si="12"/>
        <v>72.668554285714279</v>
      </c>
      <c r="P25" s="12">
        <f t="shared" si="13"/>
        <v>635.84984999999995</v>
      </c>
      <c r="Q25" s="9">
        <f t="shared" si="14"/>
        <v>72.668554285714279</v>
      </c>
      <c r="R25" s="9">
        <f t="shared" si="15"/>
        <v>41754.140149999999</v>
      </c>
      <c r="S25" s="9">
        <f t="shared" si="16"/>
        <v>4771.9017314285711</v>
      </c>
      <c r="T25" s="9">
        <f t="shared" si="17"/>
        <v>4238.9989999999998</v>
      </c>
      <c r="U25" s="9">
        <f t="shared" si="18"/>
        <v>484.45702857142857</v>
      </c>
      <c r="V25" s="153" t="s">
        <v>30</v>
      </c>
      <c r="W25" s="16" t="s">
        <v>989</v>
      </c>
      <c r="X25" s="145"/>
      <c r="Y25" s="145"/>
      <c r="Z25" s="145"/>
      <c r="AA25" s="145"/>
      <c r="AB25" s="145"/>
      <c r="AC25" s="145"/>
    </row>
    <row r="26" spans="1:29" s="11" customFormat="1" x14ac:dyDescent="0.25">
      <c r="A26" s="18" t="s">
        <v>52</v>
      </c>
      <c r="B26" s="78" t="s">
        <v>88</v>
      </c>
      <c r="C26" s="19" t="s">
        <v>89</v>
      </c>
      <c r="D26" s="5">
        <v>1812145691</v>
      </c>
      <c r="E26" s="6" t="s">
        <v>90</v>
      </c>
      <c r="F26" s="22" t="s">
        <v>96</v>
      </c>
      <c r="G26" s="7">
        <v>37</v>
      </c>
      <c r="H26" s="22">
        <v>78</v>
      </c>
      <c r="I26" s="7">
        <v>2</v>
      </c>
      <c r="J26" s="21">
        <v>43791</v>
      </c>
      <c r="K26" s="15" t="s">
        <v>29</v>
      </c>
      <c r="L26" s="9">
        <v>42389.99</v>
      </c>
      <c r="M26" s="9">
        <f t="shared" si="10"/>
        <v>4844.5702857142851</v>
      </c>
      <c r="N26" s="9">
        <f t="shared" si="11"/>
        <v>635.84984999999995</v>
      </c>
      <c r="O26" s="9">
        <f t="shared" si="12"/>
        <v>72.668554285714279</v>
      </c>
      <c r="P26" s="12">
        <f t="shared" si="13"/>
        <v>635.84984999999995</v>
      </c>
      <c r="Q26" s="9">
        <f t="shared" si="14"/>
        <v>72.668554285714279</v>
      </c>
      <c r="R26" s="9">
        <f t="shared" si="15"/>
        <v>41754.140149999999</v>
      </c>
      <c r="S26" s="9">
        <f t="shared" si="16"/>
        <v>4771.9017314285711</v>
      </c>
      <c r="T26" s="9">
        <f t="shared" si="17"/>
        <v>4238.9989999999998</v>
      </c>
      <c r="U26" s="9">
        <f t="shared" si="18"/>
        <v>484.45702857142857</v>
      </c>
      <c r="V26" s="153" t="s">
        <v>30</v>
      </c>
      <c r="W26" s="16" t="s">
        <v>989</v>
      </c>
      <c r="X26" s="145"/>
      <c r="Y26" s="145"/>
      <c r="Z26" s="145"/>
      <c r="AA26" s="145"/>
      <c r="AB26" s="145"/>
      <c r="AC26" s="145"/>
    </row>
    <row r="27" spans="1:29" ht="20.25" x14ac:dyDescent="0.3">
      <c r="A27" s="23"/>
      <c r="L27" s="102">
        <f>SUM(L7:L26)</f>
        <v>2263830.5100000007</v>
      </c>
      <c r="M27" s="103">
        <f>L27/8.75</f>
        <v>258723.48685714294</v>
      </c>
      <c r="N27" s="102">
        <f>SUM(N7:N26)</f>
        <v>1729834.9965000006</v>
      </c>
      <c r="O27" s="103">
        <f t="shared" si="12"/>
        <v>197695.42817142865</v>
      </c>
      <c r="P27" s="102">
        <f>SUM(P11:P26)</f>
        <v>7253.499749999999</v>
      </c>
      <c r="Q27" s="103">
        <f t="shared" si="14"/>
        <v>828.9713999999999</v>
      </c>
      <c r="R27" s="102">
        <f>SUM(R7:R26)</f>
        <v>533995.5135</v>
      </c>
      <c r="S27" s="103">
        <f t="shared" si="16"/>
        <v>61028.058685714284</v>
      </c>
      <c r="T27" s="102">
        <f>SUM(T7:T26)</f>
        <v>226383.05100000012</v>
      </c>
      <c r="U27" s="103">
        <f t="shared" si="18"/>
        <v>25872.3486857143</v>
      </c>
    </row>
    <row r="28" spans="1:29" ht="20.25" x14ac:dyDescent="0.3">
      <c r="A28" s="132"/>
      <c r="L28" s="130"/>
      <c r="M28" s="122"/>
      <c r="N28" s="130"/>
      <c r="O28" s="122"/>
      <c r="P28" s="130"/>
      <c r="Q28" s="122"/>
      <c r="R28" s="130"/>
      <c r="S28" s="122"/>
      <c r="T28" s="130"/>
      <c r="U28" s="122"/>
    </row>
    <row r="29" spans="1:29" ht="20.25" x14ac:dyDescent="0.3">
      <c r="A29" s="132"/>
      <c r="L29" s="130"/>
      <c r="M29" s="122"/>
      <c r="N29" s="130"/>
      <c r="O29" s="122"/>
      <c r="P29" s="130"/>
      <c r="Q29" s="122"/>
      <c r="R29" s="130"/>
      <c r="S29" s="122"/>
      <c r="T29" s="130"/>
      <c r="U29" s="122"/>
    </row>
    <row r="30" spans="1:29" ht="20.25" x14ac:dyDescent="0.3">
      <c r="A30" s="132" t="s">
        <v>97</v>
      </c>
      <c r="B30" s="163" t="s">
        <v>995</v>
      </c>
      <c r="L30" s="130">
        <f>L27</f>
        <v>2263830.5100000007</v>
      </c>
      <c r="M30" s="129">
        <f t="shared" ref="M30:U30" si="19">M27</f>
        <v>258723.48685714294</v>
      </c>
      <c r="N30" s="130">
        <f t="shared" si="19"/>
        <v>1729834.9965000006</v>
      </c>
      <c r="O30" s="129">
        <f t="shared" si="19"/>
        <v>197695.42817142865</v>
      </c>
      <c r="P30" s="130">
        <f t="shared" si="19"/>
        <v>7253.499749999999</v>
      </c>
      <c r="Q30" s="129">
        <f t="shared" si="19"/>
        <v>828.9713999999999</v>
      </c>
      <c r="R30" s="130">
        <f t="shared" si="19"/>
        <v>533995.5135</v>
      </c>
      <c r="S30" s="129">
        <f t="shared" si="19"/>
        <v>61028.058685714284</v>
      </c>
      <c r="T30" s="130">
        <f t="shared" si="19"/>
        <v>226383.05100000012</v>
      </c>
      <c r="U30" s="129">
        <f t="shared" si="19"/>
        <v>25872.3486857143</v>
      </c>
    </row>
    <row r="32" spans="1:29" ht="69.75" customHeight="1" x14ac:dyDescent="0.25">
      <c r="A32" s="68" t="s">
        <v>0</v>
      </c>
      <c r="B32" s="68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2" t="s">
        <v>12</v>
      </c>
      <c r="N32" s="97" t="s">
        <v>13</v>
      </c>
      <c r="O32" s="97" t="s">
        <v>14</v>
      </c>
      <c r="P32" s="3" t="s">
        <v>15</v>
      </c>
      <c r="Q32" s="2" t="s">
        <v>16</v>
      </c>
      <c r="R32" s="2" t="s">
        <v>17</v>
      </c>
      <c r="S32" s="2" t="s">
        <v>18</v>
      </c>
      <c r="T32" s="2" t="s">
        <v>19</v>
      </c>
      <c r="U32" s="2" t="s">
        <v>20</v>
      </c>
      <c r="V32" s="133" t="s">
        <v>21</v>
      </c>
      <c r="W32" s="2" t="s">
        <v>22</v>
      </c>
    </row>
    <row r="33" spans="1:29" s="29" customFormat="1" x14ac:dyDescent="0.25">
      <c r="A33" s="71" t="s">
        <v>98</v>
      </c>
      <c r="B33" s="71" t="s">
        <v>99</v>
      </c>
      <c r="C33" s="30" t="s">
        <v>100</v>
      </c>
      <c r="D33" s="30" t="s">
        <v>101</v>
      </c>
      <c r="E33" s="30" t="s">
        <v>102</v>
      </c>
      <c r="F33" s="30" t="s">
        <v>103</v>
      </c>
      <c r="G33" s="24">
        <v>64</v>
      </c>
      <c r="H33" s="24">
        <v>65</v>
      </c>
      <c r="I33" s="24">
        <v>4</v>
      </c>
      <c r="J33" s="25">
        <v>38776</v>
      </c>
      <c r="K33" s="25" t="s">
        <v>29</v>
      </c>
      <c r="L33" s="26">
        <v>169239.09</v>
      </c>
      <c r="M33" s="26">
        <v>19341.61</v>
      </c>
      <c r="N33" s="26">
        <f t="shared" ref="N33:N36" si="20">60*P33</f>
        <v>152315.18099999998</v>
      </c>
      <c r="O33" s="26">
        <f t="shared" ref="O33:O37" si="21">N33/8.75</f>
        <v>17407.449257142856</v>
      </c>
      <c r="P33" s="26">
        <f t="shared" ref="P33:P36" si="22">(L33-T33)/60</f>
        <v>2538.5863499999996</v>
      </c>
      <c r="Q33" s="26">
        <f t="shared" ref="Q33:Q36" si="23">P33/8.75</f>
        <v>290.12415428571421</v>
      </c>
      <c r="R33" s="26">
        <f t="shared" ref="R33:R36" si="24">L33-N33</f>
        <v>16923.909000000014</v>
      </c>
      <c r="S33" s="26">
        <f t="shared" ref="S33:S37" si="25">R33/8.75</f>
        <v>1934.1610285714303</v>
      </c>
      <c r="T33" s="26">
        <f t="shared" ref="T33:T36" si="26">L33*0.1</f>
        <v>16923.909</v>
      </c>
      <c r="U33" s="26">
        <f t="shared" ref="U33:U37" si="27">T33/8.75</f>
        <v>1934.1610285714285</v>
      </c>
      <c r="V33" s="134" t="s">
        <v>104</v>
      </c>
      <c r="W33" s="27" t="s">
        <v>104</v>
      </c>
      <c r="X33" s="146"/>
      <c r="Y33" s="147"/>
      <c r="Z33" s="147"/>
      <c r="AA33" s="147"/>
      <c r="AB33" s="147"/>
      <c r="AC33" s="147"/>
    </row>
    <row r="34" spans="1:29" s="29" customFormat="1" x14ac:dyDescent="0.25">
      <c r="A34" s="71" t="s">
        <v>105</v>
      </c>
      <c r="B34" s="71" t="s">
        <v>106</v>
      </c>
      <c r="C34" s="30" t="s">
        <v>107</v>
      </c>
      <c r="D34" s="30" t="s">
        <v>108</v>
      </c>
      <c r="E34" s="30" t="s">
        <v>102</v>
      </c>
      <c r="F34" s="30" t="s">
        <v>109</v>
      </c>
      <c r="G34" s="24">
        <v>64</v>
      </c>
      <c r="H34" s="24">
        <v>250</v>
      </c>
      <c r="I34" s="24">
        <v>4</v>
      </c>
      <c r="J34" s="25">
        <v>38776</v>
      </c>
      <c r="K34" s="25" t="s">
        <v>29</v>
      </c>
      <c r="L34" s="26">
        <v>244833.84</v>
      </c>
      <c r="M34" s="26">
        <f t="shared" ref="M34:M36" si="28">L34/8.75</f>
        <v>27981.010285714285</v>
      </c>
      <c r="N34" s="26">
        <f t="shared" si="20"/>
        <v>220350.45600000001</v>
      </c>
      <c r="O34" s="26">
        <f t="shared" si="21"/>
        <v>25182.909257142859</v>
      </c>
      <c r="P34" s="26">
        <f t="shared" si="22"/>
        <v>3672.5075999999999</v>
      </c>
      <c r="Q34" s="26">
        <f t="shared" si="23"/>
        <v>419.71515428571428</v>
      </c>
      <c r="R34" s="26">
        <f t="shared" si="24"/>
        <v>24483.383999999991</v>
      </c>
      <c r="S34" s="26">
        <f t="shared" si="25"/>
        <v>2798.1010285714274</v>
      </c>
      <c r="T34" s="26">
        <f t="shared" si="26"/>
        <v>24483.384000000002</v>
      </c>
      <c r="U34" s="26">
        <f t="shared" si="27"/>
        <v>2798.1010285714287</v>
      </c>
      <c r="V34" s="134" t="s">
        <v>104</v>
      </c>
      <c r="W34" s="27" t="s">
        <v>104</v>
      </c>
      <c r="X34" s="146"/>
      <c r="Y34" s="147"/>
      <c r="Z34" s="147"/>
      <c r="AA34" s="147"/>
      <c r="AB34" s="147"/>
      <c r="AC34" s="147"/>
    </row>
    <row r="35" spans="1:29" s="29" customFormat="1" x14ac:dyDescent="0.25">
      <c r="A35" s="71" t="s">
        <v>110</v>
      </c>
      <c r="B35" s="71" t="s">
        <v>111</v>
      </c>
      <c r="C35" s="30" t="s">
        <v>112</v>
      </c>
      <c r="D35" s="30" t="s">
        <v>113</v>
      </c>
      <c r="E35" s="30" t="s">
        <v>102</v>
      </c>
      <c r="F35" s="30" t="s">
        <v>114</v>
      </c>
      <c r="G35" s="24">
        <v>64</v>
      </c>
      <c r="H35" s="24">
        <v>174</v>
      </c>
      <c r="I35" s="24">
        <v>4</v>
      </c>
      <c r="J35" s="25">
        <v>38776</v>
      </c>
      <c r="K35" s="25" t="s">
        <v>29</v>
      </c>
      <c r="L35" s="26">
        <v>6190.62</v>
      </c>
      <c r="M35" s="26">
        <f t="shared" si="28"/>
        <v>707.49942857142855</v>
      </c>
      <c r="N35" s="26">
        <f t="shared" si="20"/>
        <v>5571.558</v>
      </c>
      <c r="O35" s="26">
        <f t="shared" si="21"/>
        <v>636.7494857142857</v>
      </c>
      <c r="P35" s="26">
        <f t="shared" si="22"/>
        <v>92.859300000000005</v>
      </c>
      <c r="Q35" s="26">
        <f t="shared" si="23"/>
        <v>10.612491428571429</v>
      </c>
      <c r="R35" s="26">
        <f t="shared" si="24"/>
        <v>619.0619999999999</v>
      </c>
      <c r="S35" s="26">
        <f t="shared" si="25"/>
        <v>70.749942857142841</v>
      </c>
      <c r="T35" s="26">
        <f t="shared" si="26"/>
        <v>619.06200000000001</v>
      </c>
      <c r="U35" s="26">
        <f t="shared" si="27"/>
        <v>70.749942857142855</v>
      </c>
      <c r="V35" s="134" t="s">
        <v>104</v>
      </c>
      <c r="W35" s="27" t="s">
        <v>104</v>
      </c>
      <c r="X35" s="146"/>
      <c r="Y35" s="147"/>
      <c r="Z35" s="147"/>
      <c r="AA35" s="147"/>
      <c r="AB35" s="147"/>
      <c r="AC35" s="147"/>
    </row>
    <row r="36" spans="1:29" s="29" customFormat="1" x14ac:dyDescent="0.25">
      <c r="A36" s="71" t="s">
        <v>110</v>
      </c>
      <c r="B36" s="71" t="s">
        <v>111</v>
      </c>
      <c r="C36" s="30" t="s">
        <v>112</v>
      </c>
      <c r="D36" s="30" t="s">
        <v>115</v>
      </c>
      <c r="E36" s="30" t="s">
        <v>102</v>
      </c>
      <c r="F36" s="30" t="s">
        <v>116</v>
      </c>
      <c r="G36" s="24">
        <v>64</v>
      </c>
      <c r="H36" s="24">
        <v>175</v>
      </c>
      <c r="I36" s="24">
        <v>4</v>
      </c>
      <c r="J36" s="25">
        <v>38776</v>
      </c>
      <c r="K36" s="25" t="s">
        <v>29</v>
      </c>
      <c r="L36" s="26">
        <v>6190.62</v>
      </c>
      <c r="M36" s="26">
        <f t="shared" si="28"/>
        <v>707.49942857142855</v>
      </c>
      <c r="N36" s="26">
        <f t="shared" si="20"/>
        <v>5571.558</v>
      </c>
      <c r="O36" s="26">
        <f t="shared" si="21"/>
        <v>636.7494857142857</v>
      </c>
      <c r="P36" s="26">
        <f t="shared" si="22"/>
        <v>92.859300000000005</v>
      </c>
      <c r="Q36" s="26">
        <f t="shared" si="23"/>
        <v>10.612491428571429</v>
      </c>
      <c r="R36" s="26">
        <f t="shared" si="24"/>
        <v>619.0619999999999</v>
      </c>
      <c r="S36" s="26">
        <f t="shared" si="25"/>
        <v>70.749942857142841</v>
      </c>
      <c r="T36" s="26">
        <f t="shared" si="26"/>
        <v>619.06200000000001</v>
      </c>
      <c r="U36" s="26">
        <f t="shared" si="27"/>
        <v>70.749942857142855</v>
      </c>
      <c r="V36" s="135" t="s">
        <v>117</v>
      </c>
      <c r="W36" s="38" t="s">
        <v>118</v>
      </c>
      <c r="X36" s="146"/>
      <c r="Y36" s="147"/>
      <c r="Z36" s="147"/>
      <c r="AA36" s="147"/>
      <c r="AB36" s="147"/>
      <c r="AC36" s="147"/>
    </row>
    <row r="37" spans="1:29" x14ac:dyDescent="0.25">
      <c r="L37" s="98">
        <f>SUM(L33:L36)</f>
        <v>426454.17</v>
      </c>
      <c r="M37" s="109">
        <f>L37/8.75</f>
        <v>48737.61942857143</v>
      </c>
      <c r="N37" s="98">
        <f>SUM(N33:N36)</f>
        <v>383808.75300000003</v>
      </c>
      <c r="O37" s="107">
        <f t="shared" si="21"/>
        <v>43863.857485714288</v>
      </c>
      <c r="P37">
        <v>0</v>
      </c>
      <c r="Q37" s="109">
        <v>0</v>
      </c>
      <c r="R37" s="98">
        <f>SUM(R33:R36)</f>
        <v>42645.417000000001</v>
      </c>
      <c r="S37" s="107">
        <f t="shared" si="25"/>
        <v>4873.7619428571434</v>
      </c>
      <c r="T37" s="98">
        <f>SUM(T33:T36)</f>
        <v>42645.417000000001</v>
      </c>
      <c r="U37" s="108">
        <f t="shared" si="27"/>
        <v>4873.7619428571434</v>
      </c>
      <c r="W37" s="115"/>
    </row>
    <row r="38" spans="1:29" ht="69.75" customHeight="1" x14ac:dyDescent="0.25">
      <c r="A38" s="68" t="s">
        <v>0</v>
      </c>
      <c r="B38" s="68" t="s">
        <v>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6</v>
      </c>
      <c r="H38" s="1" t="s">
        <v>7</v>
      </c>
      <c r="I38" s="1" t="s">
        <v>8</v>
      </c>
      <c r="J38" s="1" t="s">
        <v>9</v>
      </c>
      <c r="K38" s="1" t="s">
        <v>10</v>
      </c>
      <c r="L38" s="1" t="s">
        <v>11</v>
      </c>
      <c r="M38" s="2" t="s">
        <v>12</v>
      </c>
      <c r="N38" s="97" t="s">
        <v>13</v>
      </c>
      <c r="O38" s="97" t="s">
        <v>14</v>
      </c>
      <c r="P38" s="3" t="s">
        <v>15</v>
      </c>
      <c r="Q38" s="2" t="s">
        <v>16</v>
      </c>
      <c r="R38" s="2" t="s">
        <v>17</v>
      </c>
      <c r="S38" s="2" t="s">
        <v>18</v>
      </c>
      <c r="T38" s="2" t="s">
        <v>19</v>
      </c>
      <c r="U38" s="2" t="s">
        <v>20</v>
      </c>
      <c r="V38" s="2" t="s">
        <v>21</v>
      </c>
      <c r="W38" s="133" t="s">
        <v>22</v>
      </c>
    </row>
    <row r="39" spans="1:29" s="29" customFormat="1" x14ac:dyDescent="0.25">
      <c r="A39" s="72" t="s">
        <v>119</v>
      </c>
      <c r="B39" s="72" t="s">
        <v>120</v>
      </c>
      <c r="C39" s="34" t="s">
        <v>121</v>
      </c>
      <c r="D39" s="30" t="s">
        <v>122</v>
      </c>
      <c r="E39" s="30" t="s">
        <v>123</v>
      </c>
      <c r="F39" s="34" t="s">
        <v>124</v>
      </c>
      <c r="G39" s="24">
        <v>64</v>
      </c>
      <c r="H39" s="24">
        <v>306</v>
      </c>
      <c r="I39" s="24">
        <v>4</v>
      </c>
      <c r="J39" s="25">
        <v>39416</v>
      </c>
      <c r="K39" s="25" t="s">
        <v>29</v>
      </c>
      <c r="L39" s="26">
        <v>11258.71</v>
      </c>
      <c r="M39" s="26">
        <f t="shared" ref="M39:M51" si="29">L39/8.75</f>
        <v>1286.7097142857142</v>
      </c>
      <c r="N39" s="26">
        <f t="shared" ref="N39:N51" si="30">60*P39</f>
        <v>10132.839</v>
      </c>
      <c r="O39" s="26">
        <f t="shared" ref="O39:O52" si="31">N39/8.75</f>
        <v>1158.0387428571428</v>
      </c>
      <c r="P39" s="26">
        <f t="shared" ref="P39:P51" si="32">(L39-T39)/60</f>
        <v>168.88065</v>
      </c>
      <c r="Q39" s="26">
        <f t="shared" ref="Q39:Q52" si="33">P39/8.75</f>
        <v>19.300645714285714</v>
      </c>
      <c r="R39" s="26">
        <f t="shared" ref="R39:R51" si="34">L39-N39</f>
        <v>1125.8709999999992</v>
      </c>
      <c r="S39" s="26">
        <f t="shared" ref="S39:S52" si="35">R39/8.75</f>
        <v>128.67097142857133</v>
      </c>
      <c r="T39" s="26">
        <f t="shared" ref="T39:T51" si="36">L39*0.1</f>
        <v>1125.8709999999999</v>
      </c>
      <c r="U39" s="26">
        <f t="shared" ref="U39:U52" si="37">T39/8.75</f>
        <v>128.67097142857142</v>
      </c>
      <c r="V39" s="134" t="s">
        <v>125</v>
      </c>
      <c r="W39" s="27" t="s">
        <v>126</v>
      </c>
      <c r="X39" s="146"/>
      <c r="Y39" s="147"/>
      <c r="Z39" s="147"/>
      <c r="AA39" s="147"/>
      <c r="AB39" s="147"/>
      <c r="AC39" s="147"/>
    </row>
    <row r="40" spans="1:29" s="29" customFormat="1" x14ac:dyDescent="0.25">
      <c r="A40" s="72" t="s">
        <v>119</v>
      </c>
      <c r="B40" s="72" t="s">
        <v>120</v>
      </c>
      <c r="C40" s="34" t="s">
        <v>121</v>
      </c>
      <c r="D40" s="30" t="s">
        <v>127</v>
      </c>
      <c r="E40" s="30" t="s">
        <v>123</v>
      </c>
      <c r="F40" s="34" t="s">
        <v>128</v>
      </c>
      <c r="G40" s="24">
        <v>64</v>
      </c>
      <c r="H40" s="24">
        <v>307</v>
      </c>
      <c r="I40" s="24">
        <v>4</v>
      </c>
      <c r="J40" s="25">
        <v>39416</v>
      </c>
      <c r="K40" s="25" t="s">
        <v>29</v>
      </c>
      <c r="L40" s="26">
        <v>11258.71</v>
      </c>
      <c r="M40" s="26">
        <f t="shared" si="29"/>
        <v>1286.7097142857142</v>
      </c>
      <c r="N40" s="26">
        <f t="shared" si="30"/>
        <v>10132.839</v>
      </c>
      <c r="O40" s="26">
        <f t="shared" si="31"/>
        <v>1158.0387428571428</v>
      </c>
      <c r="P40" s="26">
        <f t="shared" si="32"/>
        <v>168.88065</v>
      </c>
      <c r="Q40" s="26">
        <f t="shared" si="33"/>
        <v>19.300645714285714</v>
      </c>
      <c r="R40" s="26">
        <f t="shared" si="34"/>
        <v>1125.8709999999992</v>
      </c>
      <c r="S40" s="26">
        <f t="shared" si="35"/>
        <v>128.67097142857133</v>
      </c>
      <c r="T40" s="26">
        <f t="shared" si="36"/>
        <v>1125.8709999999999</v>
      </c>
      <c r="U40" s="26">
        <f t="shared" si="37"/>
        <v>128.67097142857142</v>
      </c>
      <c r="V40" s="134" t="s">
        <v>104</v>
      </c>
      <c r="W40" s="27" t="s">
        <v>104</v>
      </c>
      <c r="X40" s="146"/>
      <c r="Y40" s="147"/>
      <c r="Z40" s="147"/>
      <c r="AA40" s="147"/>
      <c r="AB40" s="147"/>
      <c r="AC40" s="147"/>
    </row>
    <row r="41" spans="1:29" s="29" customFormat="1" x14ac:dyDescent="0.25">
      <c r="A41" s="72" t="s">
        <v>119</v>
      </c>
      <c r="B41" s="72" t="s">
        <v>120</v>
      </c>
      <c r="C41" s="34" t="s">
        <v>121</v>
      </c>
      <c r="D41" s="30" t="s">
        <v>129</v>
      </c>
      <c r="E41" s="30" t="s">
        <v>123</v>
      </c>
      <c r="F41" s="34" t="s">
        <v>130</v>
      </c>
      <c r="G41" s="24">
        <v>64</v>
      </c>
      <c r="H41" s="24">
        <v>308</v>
      </c>
      <c r="I41" s="24">
        <v>4</v>
      </c>
      <c r="J41" s="25">
        <v>39416</v>
      </c>
      <c r="K41" s="25" t="s">
        <v>29</v>
      </c>
      <c r="L41" s="26">
        <v>11258.71</v>
      </c>
      <c r="M41" s="26">
        <f t="shared" si="29"/>
        <v>1286.7097142857142</v>
      </c>
      <c r="N41" s="26">
        <f t="shared" si="30"/>
        <v>10132.839</v>
      </c>
      <c r="O41" s="26">
        <f t="shared" si="31"/>
        <v>1158.0387428571428</v>
      </c>
      <c r="P41" s="26">
        <f t="shared" si="32"/>
        <v>168.88065</v>
      </c>
      <c r="Q41" s="26">
        <f t="shared" si="33"/>
        <v>19.300645714285714</v>
      </c>
      <c r="R41" s="26">
        <f t="shared" si="34"/>
        <v>1125.8709999999992</v>
      </c>
      <c r="S41" s="26">
        <f t="shared" si="35"/>
        <v>128.67097142857133</v>
      </c>
      <c r="T41" s="26">
        <f t="shared" si="36"/>
        <v>1125.8709999999999</v>
      </c>
      <c r="U41" s="26">
        <f t="shared" si="37"/>
        <v>128.67097142857142</v>
      </c>
      <c r="V41" s="135" t="s">
        <v>131</v>
      </c>
      <c r="W41" s="38" t="s">
        <v>132</v>
      </c>
      <c r="X41" s="146"/>
      <c r="Y41" s="147"/>
      <c r="Z41" s="147"/>
      <c r="AA41" s="147"/>
      <c r="AB41" s="147"/>
      <c r="AC41" s="147"/>
    </row>
    <row r="42" spans="1:29" s="29" customFormat="1" x14ac:dyDescent="0.25">
      <c r="A42" s="72" t="s">
        <v>119</v>
      </c>
      <c r="B42" s="72" t="s">
        <v>120</v>
      </c>
      <c r="C42" s="34" t="s">
        <v>121</v>
      </c>
      <c r="D42" s="30" t="s">
        <v>133</v>
      </c>
      <c r="E42" s="30" t="s">
        <v>123</v>
      </c>
      <c r="F42" s="34" t="s">
        <v>134</v>
      </c>
      <c r="G42" s="24">
        <v>64</v>
      </c>
      <c r="H42" s="24">
        <v>309</v>
      </c>
      <c r="I42" s="24">
        <v>4</v>
      </c>
      <c r="J42" s="25">
        <v>39416</v>
      </c>
      <c r="K42" s="25" t="s">
        <v>29</v>
      </c>
      <c r="L42" s="26">
        <v>11258.71</v>
      </c>
      <c r="M42" s="26">
        <f t="shared" si="29"/>
        <v>1286.7097142857142</v>
      </c>
      <c r="N42" s="26">
        <f t="shared" si="30"/>
        <v>10132.839</v>
      </c>
      <c r="O42" s="26">
        <f t="shared" si="31"/>
        <v>1158.0387428571428</v>
      </c>
      <c r="P42" s="26">
        <f t="shared" si="32"/>
        <v>168.88065</v>
      </c>
      <c r="Q42" s="26">
        <f t="shared" si="33"/>
        <v>19.300645714285714</v>
      </c>
      <c r="R42" s="26">
        <f t="shared" si="34"/>
        <v>1125.8709999999992</v>
      </c>
      <c r="S42" s="26">
        <f t="shared" si="35"/>
        <v>128.67097142857133</v>
      </c>
      <c r="T42" s="26">
        <f t="shared" si="36"/>
        <v>1125.8709999999999</v>
      </c>
      <c r="U42" s="26">
        <f t="shared" si="37"/>
        <v>128.67097142857142</v>
      </c>
      <c r="V42" s="134" t="s">
        <v>104</v>
      </c>
      <c r="W42" s="27" t="s">
        <v>104</v>
      </c>
      <c r="X42" s="146"/>
      <c r="Y42" s="147"/>
      <c r="Z42" s="147"/>
      <c r="AA42" s="147"/>
      <c r="AB42" s="147"/>
      <c r="AC42" s="147"/>
    </row>
    <row r="43" spans="1:29" s="29" customFormat="1" x14ac:dyDescent="0.25">
      <c r="A43" s="72" t="s">
        <v>119</v>
      </c>
      <c r="B43" s="72" t="s">
        <v>120</v>
      </c>
      <c r="C43" s="34" t="s">
        <v>121</v>
      </c>
      <c r="D43" s="30" t="s">
        <v>135</v>
      </c>
      <c r="E43" s="30" t="s">
        <v>123</v>
      </c>
      <c r="F43" s="34" t="s">
        <v>136</v>
      </c>
      <c r="G43" s="24">
        <v>64</v>
      </c>
      <c r="H43" s="24">
        <v>312</v>
      </c>
      <c r="I43" s="24">
        <v>4</v>
      </c>
      <c r="J43" s="25">
        <v>39416</v>
      </c>
      <c r="K43" s="25" t="s">
        <v>29</v>
      </c>
      <c r="L43" s="26">
        <v>11258.71</v>
      </c>
      <c r="M43" s="26">
        <f t="shared" si="29"/>
        <v>1286.7097142857142</v>
      </c>
      <c r="N43" s="26">
        <f t="shared" si="30"/>
        <v>10132.839</v>
      </c>
      <c r="O43" s="26">
        <f t="shared" si="31"/>
        <v>1158.0387428571428</v>
      </c>
      <c r="P43" s="26">
        <f t="shared" si="32"/>
        <v>168.88065</v>
      </c>
      <c r="Q43" s="26">
        <f t="shared" si="33"/>
        <v>19.300645714285714</v>
      </c>
      <c r="R43" s="26">
        <f t="shared" si="34"/>
        <v>1125.8709999999992</v>
      </c>
      <c r="S43" s="26">
        <f t="shared" si="35"/>
        <v>128.67097142857133</v>
      </c>
      <c r="T43" s="26">
        <f t="shared" si="36"/>
        <v>1125.8709999999999</v>
      </c>
      <c r="U43" s="26">
        <f t="shared" si="37"/>
        <v>128.67097142857142</v>
      </c>
      <c r="V43" s="141" t="s">
        <v>137</v>
      </c>
      <c r="W43" s="16" t="s">
        <v>138</v>
      </c>
      <c r="X43" s="146"/>
      <c r="Y43" s="147"/>
      <c r="Z43" s="147"/>
      <c r="AA43" s="147"/>
      <c r="AB43" s="147"/>
      <c r="AC43" s="147"/>
    </row>
    <row r="44" spans="1:29" s="29" customFormat="1" x14ac:dyDescent="0.25">
      <c r="A44" s="72" t="s">
        <v>119</v>
      </c>
      <c r="B44" s="72" t="s">
        <v>120</v>
      </c>
      <c r="C44" s="34" t="s">
        <v>121</v>
      </c>
      <c r="D44" s="30" t="s">
        <v>139</v>
      </c>
      <c r="E44" s="30" t="s">
        <v>123</v>
      </c>
      <c r="F44" s="34" t="s">
        <v>140</v>
      </c>
      <c r="G44" s="24">
        <v>64</v>
      </c>
      <c r="H44" s="24">
        <v>314</v>
      </c>
      <c r="I44" s="24">
        <v>4</v>
      </c>
      <c r="J44" s="25">
        <v>39416</v>
      </c>
      <c r="K44" s="25" t="s">
        <v>29</v>
      </c>
      <c r="L44" s="26">
        <v>11258.71</v>
      </c>
      <c r="M44" s="26">
        <f t="shared" si="29"/>
        <v>1286.7097142857142</v>
      </c>
      <c r="N44" s="26">
        <f t="shared" si="30"/>
        <v>10132.839</v>
      </c>
      <c r="O44" s="26">
        <f t="shared" si="31"/>
        <v>1158.0387428571428</v>
      </c>
      <c r="P44" s="26">
        <f t="shared" si="32"/>
        <v>168.88065</v>
      </c>
      <c r="Q44" s="26">
        <f t="shared" si="33"/>
        <v>19.300645714285714</v>
      </c>
      <c r="R44" s="26">
        <f t="shared" si="34"/>
        <v>1125.8709999999992</v>
      </c>
      <c r="S44" s="26">
        <f t="shared" si="35"/>
        <v>128.67097142857133</v>
      </c>
      <c r="T44" s="26">
        <f t="shared" si="36"/>
        <v>1125.8709999999999</v>
      </c>
      <c r="U44" s="26">
        <f t="shared" si="37"/>
        <v>128.67097142857142</v>
      </c>
      <c r="V44" s="134" t="s">
        <v>104</v>
      </c>
      <c r="W44" s="27" t="s">
        <v>104</v>
      </c>
      <c r="X44" s="146"/>
      <c r="Y44" s="147"/>
      <c r="Z44" s="147"/>
      <c r="AA44" s="147"/>
      <c r="AB44" s="147"/>
      <c r="AC44" s="147"/>
    </row>
    <row r="45" spans="1:29" s="29" customFormat="1" x14ac:dyDescent="0.25">
      <c r="A45" s="72" t="s">
        <v>119</v>
      </c>
      <c r="B45" s="72" t="s">
        <v>120</v>
      </c>
      <c r="C45" s="34" t="s">
        <v>121</v>
      </c>
      <c r="D45" s="30" t="s">
        <v>141</v>
      </c>
      <c r="E45" s="30" t="s">
        <v>123</v>
      </c>
      <c r="F45" s="34" t="s">
        <v>142</v>
      </c>
      <c r="G45" s="24">
        <v>64</v>
      </c>
      <c r="H45" s="24">
        <v>315</v>
      </c>
      <c r="I45" s="24">
        <v>4</v>
      </c>
      <c r="J45" s="25">
        <v>39416</v>
      </c>
      <c r="K45" s="25" t="s">
        <v>29</v>
      </c>
      <c r="L45" s="26">
        <v>11258.71</v>
      </c>
      <c r="M45" s="26">
        <f t="shared" si="29"/>
        <v>1286.7097142857142</v>
      </c>
      <c r="N45" s="26">
        <f t="shared" si="30"/>
        <v>10132.839</v>
      </c>
      <c r="O45" s="26">
        <f t="shared" si="31"/>
        <v>1158.0387428571428</v>
      </c>
      <c r="P45" s="26">
        <f t="shared" si="32"/>
        <v>168.88065</v>
      </c>
      <c r="Q45" s="26">
        <f t="shared" si="33"/>
        <v>19.300645714285714</v>
      </c>
      <c r="R45" s="26">
        <f t="shared" si="34"/>
        <v>1125.8709999999992</v>
      </c>
      <c r="S45" s="26">
        <f t="shared" si="35"/>
        <v>128.67097142857133</v>
      </c>
      <c r="T45" s="26">
        <f t="shared" si="36"/>
        <v>1125.8709999999999</v>
      </c>
      <c r="U45" s="26">
        <f t="shared" si="37"/>
        <v>128.67097142857142</v>
      </c>
      <c r="V45" s="134" t="s">
        <v>104</v>
      </c>
      <c r="W45" s="27" t="s">
        <v>104</v>
      </c>
      <c r="X45" s="146"/>
      <c r="Y45" s="147"/>
      <c r="Z45" s="147"/>
      <c r="AA45" s="147"/>
      <c r="AB45" s="147"/>
      <c r="AC45" s="147"/>
    </row>
    <row r="46" spans="1:29" s="29" customFormat="1" x14ac:dyDescent="0.25">
      <c r="A46" s="72" t="s">
        <v>119</v>
      </c>
      <c r="B46" s="72" t="s">
        <v>120</v>
      </c>
      <c r="C46" s="34" t="s">
        <v>121</v>
      </c>
      <c r="D46" s="30" t="s">
        <v>143</v>
      </c>
      <c r="E46" s="30" t="s">
        <v>123</v>
      </c>
      <c r="F46" s="34" t="s">
        <v>144</v>
      </c>
      <c r="G46" s="24">
        <v>64</v>
      </c>
      <c r="H46" s="24">
        <v>317</v>
      </c>
      <c r="I46" s="24">
        <v>4</v>
      </c>
      <c r="J46" s="25">
        <v>39416</v>
      </c>
      <c r="K46" s="25" t="s">
        <v>29</v>
      </c>
      <c r="L46" s="26">
        <v>11258.71</v>
      </c>
      <c r="M46" s="26">
        <f t="shared" si="29"/>
        <v>1286.7097142857142</v>
      </c>
      <c r="N46" s="26">
        <f t="shared" si="30"/>
        <v>10132.839</v>
      </c>
      <c r="O46" s="26">
        <f t="shared" si="31"/>
        <v>1158.0387428571428</v>
      </c>
      <c r="P46" s="26">
        <f t="shared" si="32"/>
        <v>168.88065</v>
      </c>
      <c r="Q46" s="26">
        <f t="shared" si="33"/>
        <v>19.300645714285714</v>
      </c>
      <c r="R46" s="26">
        <f t="shared" si="34"/>
        <v>1125.8709999999992</v>
      </c>
      <c r="S46" s="26">
        <f t="shared" si="35"/>
        <v>128.67097142857133</v>
      </c>
      <c r="T46" s="26">
        <f t="shared" si="36"/>
        <v>1125.8709999999999</v>
      </c>
      <c r="U46" s="26">
        <f t="shared" si="37"/>
        <v>128.67097142857142</v>
      </c>
      <c r="V46" s="135" t="s">
        <v>145</v>
      </c>
      <c r="W46" s="38" t="s">
        <v>126</v>
      </c>
      <c r="X46" s="146"/>
      <c r="Y46" s="147"/>
      <c r="Z46" s="147"/>
      <c r="AA46" s="147"/>
      <c r="AB46" s="147"/>
      <c r="AC46" s="147"/>
    </row>
    <row r="47" spans="1:29" s="29" customFormat="1" x14ac:dyDescent="0.25">
      <c r="A47" s="72" t="s">
        <v>119</v>
      </c>
      <c r="B47" s="72" t="s">
        <v>120</v>
      </c>
      <c r="C47" s="34" t="s">
        <v>121</v>
      </c>
      <c r="D47" s="30" t="s">
        <v>146</v>
      </c>
      <c r="E47" s="30" t="s">
        <v>123</v>
      </c>
      <c r="F47" s="34" t="s">
        <v>147</v>
      </c>
      <c r="G47" s="24">
        <v>64</v>
      </c>
      <c r="H47" s="24">
        <v>319</v>
      </c>
      <c r="I47" s="24">
        <v>4</v>
      </c>
      <c r="J47" s="25">
        <v>39416</v>
      </c>
      <c r="K47" s="25" t="s">
        <v>29</v>
      </c>
      <c r="L47" s="26">
        <v>11258.71</v>
      </c>
      <c r="M47" s="26">
        <f t="shared" si="29"/>
        <v>1286.7097142857142</v>
      </c>
      <c r="N47" s="26">
        <f t="shared" si="30"/>
        <v>10132.839</v>
      </c>
      <c r="O47" s="26">
        <f t="shared" si="31"/>
        <v>1158.0387428571428</v>
      </c>
      <c r="P47" s="26">
        <f t="shared" si="32"/>
        <v>168.88065</v>
      </c>
      <c r="Q47" s="26">
        <f t="shared" si="33"/>
        <v>19.300645714285714</v>
      </c>
      <c r="R47" s="26">
        <f t="shared" si="34"/>
        <v>1125.8709999999992</v>
      </c>
      <c r="S47" s="26">
        <f t="shared" si="35"/>
        <v>128.67097142857133</v>
      </c>
      <c r="T47" s="26">
        <f t="shared" si="36"/>
        <v>1125.8709999999999</v>
      </c>
      <c r="U47" s="26">
        <f t="shared" si="37"/>
        <v>128.67097142857142</v>
      </c>
      <c r="V47" s="134" t="s">
        <v>104</v>
      </c>
      <c r="W47" s="27" t="s">
        <v>104</v>
      </c>
      <c r="X47" s="146"/>
      <c r="Y47" s="147"/>
      <c r="Z47" s="147"/>
      <c r="AA47" s="147"/>
      <c r="AB47" s="147"/>
      <c r="AC47" s="147"/>
    </row>
    <row r="48" spans="1:29" s="29" customFormat="1" x14ac:dyDescent="0.25">
      <c r="A48" s="72" t="s">
        <v>119</v>
      </c>
      <c r="B48" s="72" t="s">
        <v>120</v>
      </c>
      <c r="C48" s="34" t="s">
        <v>121</v>
      </c>
      <c r="D48" s="30" t="s">
        <v>148</v>
      </c>
      <c r="E48" s="30" t="s">
        <v>123</v>
      </c>
      <c r="F48" s="34" t="s">
        <v>149</v>
      </c>
      <c r="G48" s="24">
        <v>64</v>
      </c>
      <c r="H48" s="24">
        <v>320</v>
      </c>
      <c r="I48" s="24">
        <v>4</v>
      </c>
      <c r="J48" s="25">
        <v>39416</v>
      </c>
      <c r="K48" s="25" t="s">
        <v>29</v>
      </c>
      <c r="L48" s="26">
        <v>11258.71</v>
      </c>
      <c r="M48" s="26">
        <f t="shared" si="29"/>
        <v>1286.7097142857142</v>
      </c>
      <c r="N48" s="26">
        <f t="shared" si="30"/>
        <v>10132.839</v>
      </c>
      <c r="O48" s="26">
        <f t="shared" si="31"/>
        <v>1158.0387428571428</v>
      </c>
      <c r="P48" s="26">
        <f t="shared" si="32"/>
        <v>168.88065</v>
      </c>
      <c r="Q48" s="26">
        <f t="shared" si="33"/>
        <v>19.300645714285714</v>
      </c>
      <c r="R48" s="26">
        <f t="shared" si="34"/>
        <v>1125.8709999999992</v>
      </c>
      <c r="S48" s="26">
        <f t="shared" si="35"/>
        <v>128.67097142857133</v>
      </c>
      <c r="T48" s="26">
        <f t="shared" si="36"/>
        <v>1125.8709999999999</v>
      </c>
      <c r="U48" s="26">
        <f t="shared" si="37"/>
        <v>128.67097142857142</v>
      </c>
      <c r="V48" s="134" t="s">
        <v>104</v>
      </c>
      <c r="W48" s="27" t="s">
        <v>104</v>
      </c>
      <c r="X48" s="146"/>
      <c r="Y48" s="147"/>
      <c r="Z48" s="147"/>
      <c r="AA48" s="147"/>
      <c r="AB48" s="147"/>
      <c r="AC48" s="147"/>
    </row>
    <row r="49" spans="1:29" s="29" customFormat="1" x14ac:dyDescent="0.25">
      <c r="A49" s="72" t="s">
        <v>119</v>
      </c>
      <c r="B49" s="72" t="s">
        <v>120</v>
      </c>
      <c r="C49" s="34" t="s">
        <v>121</v>
      </c>
      <c r="D49" s="30" t="s">
        <v>150</v>
      </c>
      <c r="E49" s="30" t="s">
        <v>123</v>
      </c>
      <c r="F49" s="34" t="s">
        <v>151</v>
      </c>
      <c r="G49" s="24">
        <v>64</v>
      </c>
      <c r="H49" s="24">
        <v>323</v>
      </c>
      <c r="I49" s="24">
        <v>4</v>
      </c>
      <c r="J49" s="25">
        <v>39416</v>
      </c>
      <c r="K49" s="25" t="s">
        <v>29</v>
      </c>
      <c r="L49" s="26">
        <v>11258.71</v>
      </c>
      <c r="M49" s="26">
        <f t="shared" si="29"/>
        <v>1286.7097142857142</v>
      </c>
      <c r="N49" s="26">
        <f t="shared" si="30"/>
        <v>10132.839</v>
      </c>
      <c r="O49" s="26">
        <f t="shared" si="31"/>
        <v>1158.0387428571428</v>
      </c>
      <c r="P49" s="26">
        <f t="shared" si="32"/>
        <v>168.88065</v>
      </c>
      <c r="Q49" s="26">
        <f t="shared" si="33"/>
        <v>19.300645714285714</v>
      </c>
      <c r="R49" s="26">
        <f t="shared" si="34"/>
        <v>1125.8709999999992</v>
      </c>
      <c r="S49" s="26">
        <f t="shared" si="35"/>
        <v>128.67097142857133</v>
      </c>
      <c r="T49" s="26">
        <f t="shared" si="36"/>
        <v>1125.8709999999999</v>
      </c>
      <c r="U49" s="26">
        <f t="shared" si="37"/>
        <v>128.67097142857142</v>
      </c>
      <c r="V49" s="134" t="s">
        <v>104</v>
      </c>
      <c r="W49" s="27" t="s">
        <v>104</v>
      </c>
      <c r="X49" s="146"/>
      <c r="Y49" s="147"/>
      <c r="Z49" s="147"/>
      <c r="AA49" s="147"/>
      <c r="AB49" s="147"/>
      <c r="AC49" s="147"/>
    </row>
    <row r="50" spans="1:29" s="29" customFormat="1" x14ac:dyDescent="0.25">
      <c r="A50" s="72" t="s">
        <v>152</v>
      </c>
      <c r="B50" s="72" t="s">
        <v>153</v>
      </c>
      <c r="C50" s="34" t="s">
        <v>154</v>
      </c>
      <c r="D50" s="30" t="s">
        <v>155</v>
      </c>
      <c r="E50" s="30" t="s">
        <v>123</v>
      </c>
      <c r="F50" s="34" t="s">
        <v>156</v>
      </c>
      <c r="G50" s="24">
        <v>64</v>
      </c>
      <c r="H50" s="24">
        <v>324</v>
      </c>
      <c r="I50" s="24">
        <v>4</v>
      </c>
      <c r="J50" s="25">
        <v>39416</v>
      </c>
      <c r="K50" s="25" t="s">
        <v>29</v>
      </c>
      <c r="L50" s="26">
        <v>201660.03</v>
      </c>
      <c r="M50" s="26">
        <f t="shared" si="29"/>
        <v>23046.86057142857</v>
      </c>
      <c r="N50" s="26">
        <f t="shared" si="30"/>
        <v>181494.027</v>
      </c>
      <c r="O50" s="26">
        <f t="shared" si="31"/>
        <v>20742.174514285714</v>
      </c>
      <c r="P50" s="26">
        <f t="shared" si="32"/>
        <v>3024.9004500000001</v>
      </c>
      <c r="Q50" s="26">
        <f t="shared" si="33"/>
        <v>345.70290857142857</v>
      </c>
      <c r="R50" s="26">
        <f t="shared" si="34"/>
        <v>20166.002999999997</v>
      </c>
      <c r="S50" s="26">
        <f t="shared" si="35"/>
        <v>2304.686057142857</v>
      </c>
      <c r="T50" s="26">
        <f t="shared" si="36"/>
        <v>20166.003000000001</v>
      </c>
      <c r="U50" s="26">
        <f t="shared" si="37"/>
        <v>2304.6860571428574</v>
      </c>
      <c r="V50" s="135" t="s">
        <v>157</v>
      </c>
      <c r="W50" s="38" t="s">
        <v>158</v>
      </c>
      <c r="X50" s="146"/>
      <c r="Y50" s="147"/>
      <c r="Z50" s="147"/>
      <c r="AA50" s="147"/>
      <c r="AB50" s="147"/>
      <c r="AC50" s="147"/>
    </row>
    <row r="51" spans="1:29" s="29" customFormat="1" x14ac:dyDescent="0.25">
      <c r="A51" s="72" t="s">
        <v>159</v>
      </c>
      <c r="B51" s="72" t="s">
        <v>160</v>
      </c>
      <c r="C51" s="34" t="s">
        <v>161</v>
      </c>
      <c r="D51" s="30" t="s">
        <v>162</v>
      </c>
      <c r="E51" s="30" t="s">
        <v>123</v>
      </c>
      <c r="F51" s="34" t="s">
        <v>163</v>
      </c>
      <c r="G51" s="24">
        <v>74</v>
      </c>
      <c r="H51" s="24">
        <v>66</v>
      </c>
      <c r="I51" s="24">
        <v>4</v>
      </c>
      <c r="J51" s="25">
        <v>39416</v>
      </c>
      <c r="K51" s="25" t="s">
        <v>29</v>
      </c>
      <c r="L51" s="26">
        <v>66518.55</v>
      </c>
      <c r="M51" s="26">
        <f t="shared" si="29"/>
        <v>7602.12</v>
      </c>
      <c r="N51" s="26">
        <f t="shared" si="30"/>
        <v>59866.695</v>
      </c>
      <c r="O51" s="26">
        <f t="shared" si="31"/>
        <v>6841.9080000000004</v>
      </c>
      <c r="P51" s="26">
        <f t="shared" si="32"/>
        <v>997.77824999999996</v>
      </c>
      <c r="Q51" s="26">
        <f t="shared" si="33"/>
        <v>114.03179999999999</v>
      </c>
      <c r="R51" s="26">
        <f t="shared" si="34"/>
        <v>6651.8550000000032</v>
      </c>
      <c r="S51" s="26">
        <f t="shared" si="35"/>
        <v>760.21200000000033</v>
      </c>
      <c r="T51" s="26">
        <f t="shared" si="36"/>
        <v>6651.8550000000005</v>
      </c>
      <c r="U51" s="26">
        <f t="shared" si="37"/>
        <v>760.2120000000001</v>
      </c>
      <c r="V51" s="135" t="s">
        <v>157</v>
      </c>
      <c r="W51" s="38" t="s">
        <v>164</v>
      </c>
      <c r="X51" s="146"/>
      <c r="Y51" s="147"/>
      <c r="Z51" s="147"/>
      <c r="AA51" s="147"/>
      <c r="AB51" s="147"/>
      <c r="AC51" s="147"/>
    </row>
    <row r="52" spans="1:29" s="29" customFormat="1" ht="15.75" thickBot="1" x14ac:dyDescent="0.3">
      <c r="A52" s="72"/>
      <c r="B52" s="72"/>
      <c r="C52" s="34"/>
      <c r="D52" s="30"/>
      <c r="E52" s="30"/>
      <c r="F52" s="28"/>
      <c r="G52" s="31"/>
      <c r="H52" s="31"/>
      <c r="I52" s="31"/>
      <c r="J52" s="25"/>
      <c r="K52" s="25"/>
      <c r="L52" s="32">
        <f>SUM(L39:L51)</f>
        <v>392024.38999999996</v>
      </c>
      <c r="M52" s="110">
        <f>L52/8.75+0.01</f>
        <v>44802.797428571423</v>
      </c>
      <c r="N52" s="32">
        <f>SUM(N39:N51)</f>
        <v>352821.95100000006</v>
      </c>
      <c r="O52" s="110">
        <f t="shared" si="31"/>
        <v>40322.508685714296</v>
      </c>
      <c r="P52" s="32">
        <v>0</v>
      </c>
      <c r="Q52" s="110">
        <f t="shared" si="33"/>
        <v>0</v>
      </c>
      <c r="R52" s="32">
        <f>SUM(R39:R51)</f>
        <v>39202.438999999991</v>
      </c>
      <c r="S52" s="110">
        <f t="shared" si="35"/>
        <v>4480.2787428571419</v>
      </c>
      <c r="T52" s="32">
        <f>SUM(T39:T51)</f>
        <v>39202.438999999998</v>
      </c>
      <c r="U52" s="110">
        <f t="shared" si="37"/>
        <v>4480.2787428571428</v>
      </c>
      <c r="V52" s="154"/>
      <c r="W52" s="33"/>
      <c r="X52" s="146"/>
      <c r="Y52" s="147"/>
      <c r="Z52" s="147"/>
      <c r="AA52" s="147"/>
      <c r="AB52" s="147"/>
      <c r="AC52" s="147"/>
    </row>
    <row r="53" spans="1:29" ht="69.75" customHeight="1" thickTop="1" x14ac:dyDescent="0.25">
      <c r="A53" s="68" t="s">
        <v>0</v>
      </c>
      <c r="B53" s="68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2" t="s">
        <v>12</v>
      </c>
      <c r="N53" s="97" t="s">
        <v>13</v>
      </c>
      <c r="O53" s="97" t="s">
        <v>14</v>
      </c>
      <c r="P53" s="3" t="s">
        <v>15</v>
      </c>
      <c r="Q53" s="2" t="s">
        <v>16</v>
      </c>
      <c r="R53" s="2" t="s">
        <v>17</v>
      </c>
      <c r="S53" s="2" t="s">
        <v>18</v>
      </c>
      <c r="T53" s="2" t="s">
        <v>19</v>
      </c>
      <c r="U53" s="2" t="s">
        <v>20</v>
      </c>
      <c r="V53" s="2" t="s">
        <v>21</v>
      </c>
      <c r="W53" s="133" t="s">
        <v>22</v>
      </c>
    </row>
    <row r="54" spans="1:29" s="29" customFormat="1" x14ac:dyDescent="0.25">
      <c r="A54" s="72" t="s">
        <v>119</v>
      </c>
      <c r="B54" s="72" t="s">
        <v>165</v>
      </c>
      <c r="C54" s="34" t="s">
        <v>166</v>
      </c>
      <c r="D54" s="30" t="s">
        <v>167</v>
      </c>
      <c r="E54" s="30" t="s">
        <v>168</v>
      </c>
      <c r="F54" s="34" t="s">
        <v>169</v>
      </c>
      <c r="G54" s="24">
        <v>64</v>
      </c>
      <c r="H54" s="24">
        <v>340</v>
      </c>
      <c r="I54" s="24">
        <v>4</v>
      </c>
      <c r="J54" s="25">
        <v>39801</v>
      </c>
      <c r="K54" s="25" t="s">
        <v>29</v>
      </c>
      <c r="L54" s="35">
        <v>22977.5</v>
      </c>
      <c r="M54" s="26">
        <f t="shared" ref="M54:M64" si="38">L54/8.75</f>
        <v>2626</v>
      </c>
      <c r="N54" s="26">
        <f t="shared" ref="N54:N63" si="39">60*P54</f>
        <v>20679.75</v>
      </c>
      <c r="O54" s="26">
        <f t="shared" ref="O54:O64" si="40">N54/8.75</f>
        <v>2363.4</v>
      </c>
      <c r="P54" s="26">
        <f t="shared" ref="P54:P63" si="41">(L54-T54)/60</f>
        <v>344.66250000000002</v>
      </c>
      <c r="Q54" s="26">
        <f t="shared" ref="Q54:Q64" si="42">P54/8.75</f>
        <v>39.39</v>
      </c>
      <c r="R54" s="26">
        <f t="shared" ref="R54:R63" si="43">L54-N54</f>
        <v>2297.75</v>
      </c>
      <c r="S54" s="26">
        <f t="shared" ref="S54:S64" si="44">R54/8.75</f>
        <v>262.60000000000002</v>
      </c>
      <c r="T54" s="26">
        <f t="shared" ref="T54:T63" si="45">L54*0.1</f>
        <v>2297.75</v>
      </c>
      <c r="U54" s="26">
        <f t="shared" ref="U54:U64" si="46">T54/8.75</f>
        <v>262.60000000000002</v>
      </c>
      <c r="V54" s="135" t="s">
        <v>170</v>
      </c>
      <c r="W54" s="38" t="s">
        <v>171</v>
      </c>
      <c r="X54" s="146"/>
      <c r="Y54" s="147"/>
      <c r="Z54" s="147"/>
      <c r="AA54" s="147"/>
      <c r="AB54" s="147"/>
      <c r="AC54" s="147"/>
    </row>
    <row r="55" spans="1:29" s="29" customFormat="1" x14ac:dyDescent="0.25">
      <c r="A55" s="72" t="s">
        <v>119</v>
      </c>
      <c r="B55" s="72" t="s">
        <v>165</v>
      </c>
      <c r="C55" s="34" t="s">
        <v>166</v>
      </c>
      <c r="D55" s="30" t="s">
        <v>172</v>
      </c>
      <c r="E55" s="30" t="s">
        <v>168</v>
      </c>
      <c r="F55" s="34" t="s">
        <v>173</v>
      </c>
      <c r="G55" s="24">
        <v>64</v>
      </c>
      <c r="H55" s="24">
        <v>341</v>
      </c>
      <c r="I55" s="24">
        <v>4</v>
      </c>
      <c r="J55" s="25">
        <v>39801</v>
      </c>
      <c r="K55" s="25" t="s">
        <v>29</v>
      </c>
      <c r="L55" s="35">
        <v>22977.5</v>
      </c>
      <c r="M55" s="26">
        <f t="shared" si="38"/>
        <v>2626</v>
      </c>
      <c r="N55" s="26">
        <f t="shared" si="39"/>
        <v>20679.75</v>
      </c>
      <c r="O55" s="26">
        <f t="shared" si="40"/>
        <v>2363.4</v>
      </c>
      <c r="P55" s="26">
        <f t="shared" si="41"/>
        <v>344.66250000000002</v>
      </c>
      <c r="Q55" s="26">
        <f t="shared" si="42"/>
        <v>39.39</v>
      </c>
      <c r="R55" s="26">
        <f t="shared" si="43"/>
        <v>2297.75</v>
      </c>
      <c r="S55" s="26">
        <f t="shared" si="44"/>
        <v>262.60000000000002</v>
      </c>
      <c r="T55" s="26">
        <f t="shared" si="45"/>
        <v>2297.75</v>
      </c>
      <c r="U55" s="26">
        <f t="shared" si="46"/>
        <v>262.60000000000002</v>
      </c>
      <c r="V55" s="135" t="s">
        <v>174</v>
      </c>
      <c r="W55" s="37" t="s">
        <v>175</v>
      </c>
      <c r="X55" s="146"/>
      <c r="Y55" s="147"/>
      <c r="Z55" s="147"/>
      <c r="AA55" s="147"/>
      <c r="AB55" s="147"/>
      <c r="AC55" s="147"/>
    </row>
    <row r="56" spans="1:29" s="29" customFormat="1" x14ac:dyDescent="0.25">
      <c r="A56" s="72" t="s">
        <v>119</v>
      </c>
      <c r="B56" s="72" t="s">
        <v>165</v>
      </c>
      <c r="C56" s="34" t="s">
        <v>166</v>
      </c>
      <c r="D56" s="30" t="s">
        <v>176</v>
      </c>
      <c r="E56" s="30" t="s">
        <v>168</v>
      </c>
      <c r="F56" s="34" t="s">
        <v>177</v>
      </c>
      <c r="G56" s="24">
        <v>64</v>
      </c>
      <c r="H56" s="24">
        <v>342</v>
      </c>
      <c r="I56" s="24">
        <v>4</v>
      </c>
      <c r="J56" s="25">
        <v>39801</v>
      </c>
      <c r="K56" s="25" t="s">
        <v>29</v>
      </c>
      <c r="L56" s="35">
        <v>22977.5</v>
      </c>
      <c r="M56" s="26">
        <f t="shared" si="38"/>
        <v>2626</v>
      </c>
      <c r="N56" s="26">
        <f t="shared" si="39"/>
        <v>20679.75</v>
      </c>
      <c r="O56" s="26">
        <f t="shared" si="40"/>
        <v>2363.4</v>
      </c>
      <c r="P56" s="26">
        <f t="shared" si="41"/>
        <v>344.66250000000002</v>
      </c>
      <c r="Q56" s="26">
        <f t="shared" si="42"/>
        <v>39.39</v>
      </c>
      <c r="R56" s="26">
        <f t="shared" si="43"/>
        <v>2297.75</v>
      </c>
      <c r="S56" s="26">
        <f t="shared" si="44"/>
        <v>262.60000000000002</v>
      </c>
      <c r="T56" s="26">
        <f t="shared" si="45"/>
        <v>2297.75</v>
      </c>
      <c r="U56" s="26">
        <f t="shared" si="46"/>
        <v>262.60000000000002</v>
      </c>
      <c r="V56" s="135" t="s">
        <v>178</v>
      </c>
      <c r="W56" s="37" t="s">
        <v>175</v>
      </c>
      <c r="X56" s="146"/>
      <c r="Y56" s="147"/>
      <c r="Z56" s="147"/>
      <c r="AA56" s="147"/>
      <c r="AB56" s="147"/>
      <c r="AC56" s="147"/>
    </row>
    <row r="57" spans="1:29" s="29" customFormat="1" x14ac:dyDescent="0.25">
      <c r="A57" s="72" t="s">
        <v>119</v>
      </c>
      <c r="B57" s="72" t="s">
        <v>165</v>
      </c>
      <c r="C57" s="34" t="s">
        <v>166</v>
      </c>
      <c r="D57" s="30" t="s">
        <v>179</v>
      </c>
      <c r="E57" s="30" t="s">
        <v>168</v>
      </c>
      <c r="F57" s="34" t="s">
        <v>180</v>
      </c>
      <c r="G57" s="24">
        <v>64</v>
      </c>
      <c r="H57" s="24">
        <v>343</v>
      </c>
      <c r="I57" s="24">
        <v>4</v>
      </c>
      <c r="J57" s="25">
        <v>39801</v>
      </c>
      <c r="K57" s="25" t="s">
        <v>29</v>
      </c>
      <c r="L57" s="35">
        <v>22977.5</v>
      </c>
      <c r="M57" s="26">
        <f t="shared" si="38"/>
        <v>2626</v>
      </c>
      <c r="N57" s="26">
        <f t="shared" si="39"/>
        <v>20679.75</v>
      </c>
      <c r="O57" s="26">
        <f t="shared" si="40"/>
        <v>2363.4</v>
      </c>
      <c r="P57" s="26">
        <f t="shared" si="41"/>
        <v>344.66250000000002</v>
      </c>
      <c r="Q57" s="26">
        <f t="shared" si="42"/>
        <v>39.39</v>
      </c>
      <c r="R57" s="26">
        <f t="shared" si="43"/>
        <v>2297.75</v>
      </c>
      <c r="S57" s="26">
        <f t="shared" si="44"/>
        <v>262.60000000000002</v>
      </c>
      <c r="T57" s="26">
        <f t="shared" si="45"/>
        <v>2297.75</v>
      </c>
      <c r="U57" s="26">
        <f t="shared" si="46"/>
        <v>262.60000000000002</v>
      </c>
      <c r="V57" s="135" t="s">
        <v>181</v>
      </c>
      <c r="W57" s="38" t="s">
        <v>182</v>
      </c>
      <c r="X57" s="146"/>
      <c r="Y57" s="147"/>
      <c r="Z57" s="147"/>
      <c r="AA57" s="147"/>
      <c r="AB57" s="147"/>
      <c r="AC57" s="147"/>
    </row>
    <row r="58" spans="1:29" s="29" customFormat="1" x14ac:dyDescent="0.25">
      <c r="A58" s="72" t="s">
        <v>119</v>
      </c>
      <c r="B58" s="72" t="s">
        <v>165</v>
      </c>
      <c r="C58" s="34" t="s">
        <v>166</v>
      </c>
      <c r="D58" s="30" t="s">
        <v>183</v>
      </c>
      <c r="E58" s="30" t="s">
        <v>168</v>
      </c>
      <c r="F58" s="34" t="s">
        <v>184</v>
      </c>
      <c r="G58" s="24">
        <v>64</v>
      </c>
      <c r="H58" s="24">
        <v>344</v>
      </c>
      <c r="I58" s="24">
        <v>4</v>
      </c>
      <c r="J58" s="25">
        <v>39801</v>
      </c>
      <c r="K58" s="25" t="s">
        <v>29</v>
      </c>
      <c r="L58" s="35">
        <v>22977.5</v>
      </c>
      <c r="M58" s="26">
        <f t="shared" si="38"/>
        <v>2626</v>
      </c>
      <c r="N58" s="26">
        <f t="shared" si="39"/>
        <v>20679.75</v>
      </c>
      <c r="O58" s="26">
        <f t="shared" si="40"/>
        <v>2363.4</v>
      </c>
      <c r="P58" s="26">
        <f t="shared" si="41"/>
        <v>344.66250000000002</v>
      </c>
      <c r="Q58" s="26">
        <f t="shared" si="42"/>
        <v>39.39</v>
      </c>
      <c r="R58" s="26">
        <f t="shared" si="43"/>
        <v>2297.75</v>
      </c>
      <c r="S58" s="26">
        <f t="shared" si="44"/>
        <v>262.60000000000002</v>
      </c>
      <c r="T58" s="26">
        <f t="shared" si="45"/>
        <v>2297.75</v>
      </c>
      <c r="U58" s="26">
        <f t="shared" si="46"/>
        <v>262.60000000000002</v>
      </c>
      <c r="V58" s="135" t="s">
        <v>157</v>
      </c>
      <c r="W58" s="38" t="s">
        <v>182</v>
      </c>
      <c r="X58" s="146"/>
      <c r="Y58" s="147"/>
      <c r="Z58" s="147"/>
      <c r="AA58" s="147"/>
      <c r="AB58" s="147"/>
      <c r="AC58" s="147"/>
    </row>
    <row r="59" spans="1:29" s="29" customFormat="1" x14ac:dyDescent="0.25">
      <c r="A59" s="72" t="s">
        <v>119</v>
      </c>
      <c r="B59" s="72" t="s">
        <v>165</v>
      </c>
      <c r="C59" s="34" t="s">
        <v>166</v>
      </c>
      <c r="D59" s="30" t="s">
        <v>185</v>
      </c>
      <c r="E59" s="30" t="s">
        <v>168</v>
      </c>
      <c r="F59" s="34" t="s">
        <v>186</v>
      </c>
      <c r="G59" s="24">
        <v>64</v>
      </c>
      <c r="H59" s="24">
        <v>345</v>
      </c>
      <c r="I59" s="24">
        <v>4</v>
      </c>
      <c r="J59" s="25">
        <v>39801</v>
      </c>
      <c r="K59" s="25" t="s">
        <v>29</v>
      </c>
      <c r="L59" s="35">
        <v>22977.5</v>
      </c>
      <c r="M59" s="26">
        <f t="shared" si="38"/>
        <v>2626</v>
      </c>
      <c r="N59" s="26">
        <f t="shared" si="39"/>
        <v>20679.75</v>
      </c>
      <c r="O59" s="26">
        <f t="shared" si="40"/>
        <v>2363.4</v>
      </c>
      <c r="P59" s="26">
        <f t="shared" si="41"/>
        <v>344.66250000000002</v>
      </c>
      <c r="Q59" s="26">
        <f t="shared" si="42"/>
        <v>39.39</v>
      </c>
      <c r="R59" s="26">
        <f t="shared" si="43"/>
        <v>2297.75</v>
      </c>
      <c r="S59" s="26">
        <f t="shared" si="44"/>
        <v>262.60000000000002</v>
      </c>
      <c r="T59" s="26">
        <f t="shared" si="45"/>
        <v>2297.75</v>
      </c>
      <c r="U59" s="26">
        <f t="shared" si="46"/>
        <v>262.60000000000002</v>
      </c>
      <c r="V59" s="135" t="s">
        <v>187</v>
      </c>
      <c r="W59" s="38" t="s">
        <v>171</v>
      </c>
      <c r="X59" s="146"/>
      <c r="Y59" s="147"/>
      <c r="Z59" s="147"/>
      <c r="AA59" s="147"/>
      <c r="AB59" s="147"/>
      <c r="AC59" s="147"/>
    </row>
    <row r="60" spans="1:29" s="29" customFormat="1" x14ac:dyDescent="0.25">
      <c r="A60" s="72" t="s">
        <v>119</v>
      </c>
      <c r="B60" s="72" t="s">
        <v>165</v>
      </c>
      <c r="C60" s="34" t="s">
        <v>166</v>
      </c>
      <c r="D60" s="30" t="s">
        <v>188</v>
      </c>
      <c r="E60" s="30" t="s">
        <v>168</v>
      </c>
      <c r="F60" s="34" t="s">
        <v>189</v>
      </c>
      <c r="G60" s="24">
        <v>64</v>
      </c>
      <c r="H60" s="24">
        <v>346</v>
      </c>
      <c r="I60" s="24">
        <v>4</v>
      </c>
      <c r="J60" s="25">
        <v>39801</v>
      </c>
      <c r="K60" s="25" t="s">
        <v>29</v>
      </c>
      <c r="L60" s="35">
        <v>22977.5</v>
      </c>
      <c r="M60" s="26">
        <f t="shared" si="38"/>
        <v>2626</v>
      </c>
      <c r="N60" s="26">
        <f t="shared" si="39"/>
        <v>20679.75</v>
      </c>
      <c r="O60" s="26">
        <f t="shared" si="40"/>
        <v>2363.4</v>
      </c>
      <c r="P60" s="26">
        <f t="shared" si="41"/>
        <v>344.66250000000002</v>
      </c>
      <c r="Q60" s="26">
        <f t="shared" si="42"/>
        <v>39.39</v>
      </c>
      <c r="R60" s="26">
        <f t="shared" si="43"/>
        <v>2297.75</v>
      </c>
      <c r="S60" s="26">
        <f t="shared" si="44"/>
        <v>262.60000000000002</v>
      </c>
      <c r="T60" s="26">
        <f t="shared" si="45"/>
        <v>2297.75</v>
      </c>
      <c r="U60" s="26">
        <f t="shared" si="46"/>
        <v>262.60000000000002</v>
      </c>
      <c r="V60" s="135" t="s">
        <v>190</v>
      </c>
      <c r="W60" s="38" t="s">
        <v>182</v>
      </c>
      <c r="X60" s="146"/>
      <c r="Y60" s="147"/>
      <c r="Z60" s="147"/>
      <c r="AA60" s="147"/>
      <c r="AB60" s="147"/>
      <c r="AC60" s="147"/>
    </row>
    <row r="61" spans="1:29" s="29" customFormat="1" x14ac:dyDescent="0.25">
      <c r="A61" s="72" t="s">
        <v>119</v>
      </c>
      <c r="B61" s="72" t="s">
        <v>165</v>
      </c>
      <c r="C61" s="34" t="s">
        <v>166</v>
      </c>
      <c r="D61" s="30" t="s">
        <v>191</v>
      </c>
      <c r="E61" s="30" t="s">
        <v>168</v>
      </c>
      <c r="F61" s="34" t="s">
        <v>192</v>
      </c>
      <c r="G61" s="24">
        <v>64</v>
      </c>
      <c r="H61" s="24">
        <v>347</v>
      </c>
      <c r="I61" s="24">
        <v>4</v>
      </c>
      <c r="J61" s="25">
        <v>39801</v>
      </c>
      <c r="K61" s="25" t="s">
        <v>29</v>
      </c>
      <c r="L61" s="35">
        <v>22977.5</v>
      </c>
      <c r="M61" s="26">
        <f t="shared" si="38"/>
        <v>2626</v>
      </c>
      <c r="N61" s="26">
        <f t="shared" si="39"/>
        <v>20679.75</v>
      </c>
      <c r="O61" s="26">
        <f t="shared" si="40"/>
        <v>2363.4</v>
      </c>
      <c r="P61" s="26">
        <f t="shared" si="41"/>
        <v>344.66250000000002</v>
      </c>
      <c r="Q61" s="26">
        <f t="shared" si="42"/>
        <v>39.39</v>
      </c>
      <c r="R61" s="26">
        <f t="shared" si="43"/>
        <v>2297.75</v>
      </c>
      <c r="S61" s="26">
        <f t="shared" si="44"/>
        <v>262.60000000000002</v>
      </c>
      <c r="T61" s="26">
        <f t="shared" si="45"/>
        <v>2297.75</v>
      </c>
      <c r="U61" s="26">
        <f t="shared" si="46"/>
        <v>262.60000000000002</v>
      </c>
      <c r="V61" s="135" t="s">
        <v>193</v>
      </c>
      <c r="W61" s="37" t="s">
        <v>175</v>
      </c>
      <c r="X61" s="146"/>
      <c r="Y61" s="147"/>
      <c r="Z61" s="147"/>
      <c r="AA61" s="147"/>
      <c r="AB61" s="147"/>
      <c r="AC61" s="147"/>
    </row>
    <row r="62" spans="1:29" s="29" customFormat="1" x14ac:dyDescent="0.25">
      <c r="A62" s="72" t="s">
        <v>119</v>
      </c>
      <c r="B62" s="72" t="s">
        <v>165</v>
      </c>
      <c r="C62" s="34" t="s">
        <v>166</v>
      </c>
      <c r="D62" s="30" t="s">
        <v>194</v>
      </c>
      <c r="E62" s="30" t="s">
        <v>168</v>
      </c>
      <c r="F62" s="34" t="s">
        <v>195</v>
      </c>
      <c r="G62" s="24">
        <v>64</v>
      </c>
      <c r="H62" s="24">
        <v>348</v>
      </c>
      <c r="I62" s="24">
        <v>4</v>
      </c>
      <c r="J62" s="25">
        <v>39801</v>
      </c>
      <c r="K62" s="25" t="s">
        <v>29</v>
      </c>
      <c r="L62" s="35">
        <v>22977.5</v>
      </c>
      <c r="M62" s="26">
        <f t="shared" si="38"/>
        <v>2626</v>
      </c>
      <c r="N62" s="26">
        <f t="shared" si="39"/>
        <v>20679.75</v>
      </c>
      <c r="O62" s="26">
        <f t="shared" si="40"/>
        <v>2363.4</v>
      </c>
      <c r="P62" s="26">
        <f t="shared" si="41"/>
        <v>344.66250000000002</v>
      </c>
      <c r="Q62" s="26">
        <f t="shared" si="42"/>
        <v>39.39</v>
      </c>
      <c r="R62" s="26">
        <f t="shared" si="43"/>
        <v>2297.75</v>
      </c>
      <c r="S62" s="26">
        <f t="shared" si="44"/>
        <v>262.60000000000002</v>
      </c>
      <c r="T62" s="26">
        <f t="shared" si="45"/>
        <v>2297.75</v>
      </c>
      <c r="U62" s="26">
        <f t="shared" si="46"/>
        <v>262.60000000000002</v>
      </c>
      <c r="V62" s="135" t="s">
        <v>196</v>
      </c>
      <c r="W62" s="37" t="s">
        <v>175</v>
      </c>
      <c r="X62" s="146"/>
      <c r="Y62" s="147"/>
      <c r="Z62" s="147"/>
      <c r="AA62" s="147"/>
      <c r="AB62" s="147"/>
      <c r="AC62" s="147"/>
    </row>
    <row r="63" spans="1:29" s="29" customFormat="1" x14ac:dyDescent="0.25">
      <c r="A63" s="72" t="s">
        <v>119</v>
      </c>
      <c r="B63" s="72" t="s">
        <v>165</v>
      </c>
      <c r="C63" s="34" t="s">
        <v>166</v>
      </c>
      <c r="D63" s="30" t="s">
        <v>197</v>
      </c>
      <c r="E63" s="30" t="s">
        <v>168</v>
      </c>
      <c r="F63" s="34" t="s">
        <v>198</v>
      </c>
      <c r="G63" s="24">
        <v>64</v>
      </c>
      <c r="H63" s="24">
        <v>349</v>
      </c>
      <c r="I63" s="24">
        <v>4</v>
      </c>
      <c r="J63" s="25">
        <v>39801</v>
      </c>
      <c r="K63" s="25" t="s">
        <v>29</v>
      </c>
      <c r="L63" s="35">
        <v>22977.5</v>
      </c>
      <c r="M63" s="26">
        <f t="shared" si="38"/>
        <v>2626</v>
      </c>
      <c r="N63" s="26">
        <f t="shared" si="39"/>
        <v>20679.75</v>
      </c>
      <c r="O63" s="26">
        <f t="shared" si="40"/>
        <v>2363.4</v>
      </c>
      <c r="P63" s="26">
        <f t="shared" si="41"/>
        <v>344.66250000000002</v>
      </c>
      <c r="Q63" s="26">
        <f t="shared" si="42"/>
        <v>39.39</v>
      </c>
      <c r="R63" s="26">
        <f t="shared" si="43"/>
        <v>2297.75</v>
      </c>
      <c r="S63" s="26">
        <f t="shared" si="44"/>
        <v>262.60000000000002</v>
      </c>
      <c r="T63" s="26">
        <f t="shared" si="45"/>
        <v>2297.75</v>
      </c>
      <c r="U63" s="26">
        <f t="shared" si="46"/>
        <v>262.60000000000002</v>
      </c>
      <c r="V63" s="135" t="s">
        <v>181</v>
      </c>
      <c r="W63" s="38" t="s">
        <v>182</v>
      </c>
      <c r="X63" s="146"/>
      <c r="Y63" s="147"/>
      <c r="Z63" s="147"/>
      <c r="AA63" s="147"/>
      <c r="AB63" s="147"/>
      <c r="AC63" s="147"/>
    </row>
    <row r="64" spans="1:29" s="29" customFormat="1" ht="15.75" thickBot="1" x14ac:dyDescent="0.3">
      <c r="A64" s="72"/>
      <c r="B64" s="72"/>
      <c r="C64" s="34"/>
      <c r="D64" s="30"/>
      <c r="E64" s="34"/>
      <c r="F64" s="34"/>
      <c r="G64" s="31"/>
      <c r="H64" s="31"/>
      <c r="I64" s="31"/>
      <c r="J64" s="25"/>
      <c r="K64" s="25"/>
      <c r="L64" s="36">
        <f>SUM(L54:L63)</f>
        <v>229775</v>
      </c>
      <c r="M64" s="110">
        <f t="shared" si="38"/>
        <v>26260</v>
      </c>
      <c r="N64" s="32">
        <f>SUM(N54:N63)</f>
        <v>206797.5</v>
      </c>
      <c r="O64" s="110">
        <f t="shared" si="40"/>
        <v>23634</v>
      </c>
      <c r="P64" s="32">
        <v>0</v>
      </c>
      <c r="Q64" s="110">
        <f t="shared" si="42"/>
        <v>0</v>
      </c>
      <c r="R64" s="32">
        <f>SUM(R54:R63)</f>
        <v>22977.5</v>
      </c>
      <c r="S64" s="110">
        <f t="shared" si="44"/>
        <v>2626</v>
      </c>
      <c r="T64" s="32">
        <f>SUM(T54:T63)</f>
        <v>22977.5</v>
      </c>
      <c r="U64" s="110">
        <f t="shared" si="46"/>
        <v>2626</v>
      </c>
      <c r="V64" s="154"/>
      <c r="W64" s="33"/>
      <c r="X64" s="146"/>
      <c r="Y64" s="147"/>
      <c r="Z64" s="147"/>
      <c r="AA64" s="147"/>
      <c r="AB64" s="147"/>
      <c r="AC64" s="147"/>
    </row>
    <row r="65" spans="1:29" ht="69.75" customHeight="1" thickTop="1" x14ac:dyDescent="0.25">
      <c r="A65" s="68" t="s">
        <v>0</v>
      </c>
      <c r="B65" s="68" t="s">
        <v>1</v>
      </c>
      <c r="C65" s="1" t="s">
        <v>2</v>
      </c>
      <c r="D65" s="1" t="s">
        <v>3</v>
      </c>
      <c r="E65" s="1" t="s">
        <v>4</v>
      </c>
      <c r="F65" s="1" t="s">
        <v>5</v>
      </c>
      <c r="G65" s="1" t="s">
        <v>6</v>
      </c>
      <c r="H65" s="1" t="s">
        <v>7</v>
      </c>
      <c r="I65" s="1" t="s">
        <v>8</v>
      </c>
      <c r="J65" s="1" t="s">
        <v>9</v>
      </c>
      <c r="K65" s="1" t="s">
        <v>10</v>
      </c>
      <c r="L65" s="1" t="s">
        <v>11</v>
      </c>
      <c r="M65" s="2" t="s">
        <v>12</v>
      </c>
      <c r="N65" s="97" t="s">
        <v>13</v>
      </c>
      <c r="O65" s="97" t="s">
        <v>14</v>
      </c>
      <c r="P65" s="3" t="s">
        <v>15</v>
      </c>
      <c r="Q65" s="2" t="s">
        <v>16</v>
      </c>
      <c r="R65" s="2" t="s">
        <v>17</v>
      </c>
      <c r="S65" s="2" t="s">
        <v>18</v>
      </c>
      <c r="T65" s="2" t="s">
        <v>19</v>
      </c>
      <c r="U65" s="2" t="s">
        <v>20</v>
      </c>
      <c r="V65" s="2" t="s">
        <v>21</v>
      </c>
      <c r="W65" s="133" t="s">
        <v>22</v>
      </c>
    </row>
    <row r="66" spans="1:29" s="29" customFormat="1" x14ac:dyDescent="0.25">
      <c r="A66" s="72" t="s">
        <v>119</v>
      </c>
      <c r="B66" s="72" t="s">
        <v>199</v>
      </c>
      <c r="C66" s="34" t="s">
        <v>200</v>
      </c>
      <c r="D66" s="34" t="s">
        <v>201</v>
      </c>
      <c r="E66" s="30" t="s">
        <v>202</v>
      </c>
      <c r="F66" s="34" t="s">
        <v>203</v>
      </c>
      <c r="G66" s="24">
        <v>64</v>
      </c>
      <c r="H66" s="24">
        <v>360</v>
      </c>
      <c r="I66" s="24">
        <v>4</v>
      </c>
      <c r="J66" s="25">
        <v>40263</v>
      </c>
      <c r="K66" s="25" t="s">
        <v>29</v>
      </c>
      <c r="L66" s="26">
        <v>7998.99</v>
      </c>
      <c r="M66" s="26">
        <f t="shared" ref="M66:M128" si="47">L66/8.75</f>
        <v>914.17028571428568</v>
      </c>
      <c r="N66" s="26">
        <f t="shared" ref="N66:N128" si="48">60*P66</f>
        <v>7199.0909999999994</v>
      </c>
      <c r="O66" s="26">
        <f t="shared" ref="O66:O129" si="49">N66/8.75</f>
        <v>822.75325714285702</v>
      </c>
      <c r="P66" s="26">
        <f t="shared" ref="P66:P128" si="50">(L66-T66)/60</f>
        <v>119.98484999999999</v>
      </c>
      <c r="Q66" s="26">
        <f t="shared" ref="Q66:Q129" si="51">P66/8.75</f>
        <v>13.712554285714285</v>
      </c>
      <c r="R66" s="26">
        <f t="shared" ref="R66:R128" si="52">L66-N66</f>
        <v>799.89900000000034</v>
      </c>
      <c r="S66" s="26">
        <f t="shared" ref="S66:S129" si="53">R66/8.75</f>
        <v>91.417028571428617</v>
      </c>
      <c r="T66" s="26">
        <f t="shared" ref="T66:T128" si="54">L66*0.1</f>
        <v>799.899</v>
      </c>
      <c r="U66" s="26">
        <f t="shared" ref="U66:U129" si="55">T66/8.75</f>
        <v>91.417028571428574</v>
      </c>
      <c r="V66" s="135" t="s">
        <v>204</v>
      </c>
      <c r="W66" s="38" t="s">
        <v>205</v>
      </c>
      <c r="X66" s="146"/>
      <c r="Y66" s="147"/>
      <c r="Z66" s="147"/>
      <c r="AA66" s="147"/>
      <c r="AB66" s="147"/>
      <c r="AC66" s="147"/>
    </row>
    <row r="67" spans="1:29" s="29" customFormat="1" x14ac:dyDescent="0.25">
      <c r="A67" s="72" t="s">
        <v>119</v>
      </c>
      <c r="B67" s="72" t="s">
        <v>199</v>
      </c>
      <c r="C67" s="34" t="s">
        <v>200</v>
      </c>
      <c r="D67" s="34" t="s">
        <v>206</v>
      </c>
      <c r="E67" s="30" t="s">
        <v>202</v>
      </c>
      <c r="F67" s="34" t="s">
        <v>207</v>
      </c>
      <c r="G67" s="24">
        <v>64</v>
      </c>
      <c r="H67" s="24">
        <v>361</v>
      </c>
      <c r="I67" s="24">
        <v>4</v>
      </c>
      <c r="J67" s="25">
        <v>40263</v>
      </c>
      <c r="K67" s="25" t="s">
        <v>29</v>
      </c>
      <c r="L67" s="26">
        <v>7998.99</v>
      </c>
      <c r="M67" s="26">
        <f t="shared" si="47"/>
        <v>914.17028571428568</v>
      </c>
      <c r="N67" s="26">
        <f t="shared" si="48"/>
        <v>7199.0909999999994</v>
      </c>
      <c r="O67" s="26">
        <f t="shared" si="49"/>
        <v>822.75325714285702</v>
      </c>
      <c r="P67" s="26">
        <f t="shared" si="50"/>
        <v>119.98484999999999</v>
      </c>
      <c r="Q67" s="26">
        <f t="shared" si="51"/>
        <v>13.712554285714285</v>
      </c>
      <c r="R67" s="26">
        <f t="shared" si="52"/>
        <v>799.89900000000034</v>
      </c>
      <c r="S67" s="26">
        <f t="shared" si="53"/>
        <v>91.417028571428617</v>
      </c>
      <c r="T67" s="26">
        <f t="shared" si="54"/>
        <v>799.899</v>
      </c>
      <c r="U67" s="26">
        <f t="shared" si="55"/>
        <v>91.417028571428574</v>
      </c>
      <c r="V67" s="135" t="s">
        <v>208</v>
      </c>
      <c r="W67" s="38" t="s">
        <v>209</v>
      </c>
      <c r="X67" s="146"/>
      <c r="Y67" s="147"/>
      <c r="Z67" s="147"/>
      <c r="AA67" s="147"/>
      <c r="AB67" s="147"/>
      <c r="AC67" s="147"/>
    </row>
    <row r="68" spans="1:29" s="29" customFormat="1" x14ac:dyDescent="0.25">
      <c r="A68" s="72" t="s">
        <v>119</v>
      </c>
      <c r="B68" s="72" t="s">
        <v>199</v>
      </c>
      <c r="C68" s="34" t="s">
        <v>200</v>
      </c>
      <c r="D68" s="34" t="s">
        <v>210</v>
      </c>
      <c r="E68" s="30" t="s">
        <v>202</v>
      </c>
      <c r="F68" s="34" t="s">
        <v>211</v>
      </c>
      <c r="G68" s="24">
        <v>64</v>
      </c>
      <c r="H68" s="24">
        <v>362</v>
      </c>
      <c r="I68" s="24">
        <v>4</v>
      </c>
      <c r="J68" s="25">
        <v>40263</v>
      </c>
      <c r="K68" s="25" t="s">
        <v>29</v>
      </c>
      <c r="L68" s="26">
        <v>7998.99</v>
      </c>
      <c r="M68" s="26">
        <f t="shared" si="47"/>
        <v>914.17028571428568</v>
      </c>
      <c r="N68" s="26">
        <f t="shared" si="48"/>
        <v>7199.0909999999994</v>
      </c>
      <c r="O68" s="26">
        <f t="shared" si="49"/>
        <v>822.75325714285702</v>
      </c>
      <c r="P68" s="26">
        <f t="shared" si="50"/>
        <v>119.98484999999999</v>
      </c>
      <c r="Q68" s="26">
        <f t="shared" si="51"/>
        <v>13.712554285714285</v>
      </c>
      <c r="R68" s="26">
        <f t="shared" si="52"/>
        <v>799.89900000000034</v>
      </c>
      <c r="S68" s="26">
        <f t="shared" si="53"/>
        <v>91.417028571428617</v>
      </c>
      <c r="T68" s="26">
        <f t="shared" si="54"/>
        <v>799.899</v>
      </c>
      <c r="U68" s="26">
        <f t="shared" si="55"/>
        <v>91.417028571428574</v>
      </c>
      <c r="V68" s="135" t="s">
        <v>212</v>
      </c>
      <c r="W68" s="38" t="s">
        <v>213</v>
      </c>
      <c r="X68" s="146"/>
      <c r="Y68" s="147"/>
      <c r="Z68" s="147"/>
      <c r="AA68" s="147"/>
      <c r="AB68" s="147"/>
      <c r="AC68" s="147"/>
    </row>
    <row r="69" spans="1:29" s="29" customFormat="1" x14ac:dyDescent="0.25">
      <c r="A69" s="72" t="s">
        <v>119</v>
      </c>
      <c r="B69" s="72" t="s">
        <v>199</v>
      </c>
      <c r="C69" s="34" t="s">
        <v>200</v>
      </c>
      <c r="D69" s="34" t="s">
        <v>214</v>
      </c>
      <c r="E69" s="30" t="s">
        <v>202</v>
      </c>
      <c r="F69" s="34" t="s">
        <v>215</v>
      </c>
      <c r="G69" s="24">
        <v>64</v>
      </c>
      <c r="H69" s="24">
        <v>363</v>
      </c>
      <c r="I69" s="24">
        <v>4</v>
      </c>
      <c r="J69" s="25">
        <v>40263</v>
      </c>
      <c r="K69" s="25" t="s">
        <v>29</v>
      </c>
      <c r="L69" s="26">
        <v>7998.99</v>
      </c>
      <c r="M69" s="26">
        <f t="shared" si="47"/>
        <v>914.17028571428568</v>
      </c>
      <c r="N69" s="26">
        <f t="shared" si="48"/>
        <v>7199.0909999999994</v>
      </c>
      <c r="O69" s="26">
        <f t="shared" si="49"/>
        <v>822.75325714285702</v>
      </c>
      <c r="P69" s="26">
        <f t="shared" si="50"/>
        <v>119.98484999999999</v>
      </c>
      <c r="Q69" s="26">
        <f t="shared" si="51"/>
        <v>13.712554285714285</v>
      </c>
      <c r="R69" s="26">
        <f t="shared" si="52"/>
        <v>799.89900000000034</v>
      </c>
      <c r="S69" s="26">
        <f t="shared" si="53"/>
        <v>91.417028571428617</v>
      </c>
      <c r="T69" s="26">
        <f t="shared" si="54"/>
        <v>799.899</v>
      </c>
      <c r="U69" s="26">
        <f t="shared" si="55"/>
        <v>91.417028571428574</v>
      </c>
      <c r="V69" s="135" t="s">
        <v>216</v>
      </c>
      <c r="W69" s="38" t="s">
        <v>118</v>
      </c>
      <c r="X69" s="146"/>
      <c r="Y69" s="147"/>
      <c r="Z69" s="147"/>
      <c r="AA69" s="147"/>
      <c r="AB69" s="147"/>
      <c r="AC69" s="147"/>
    </row>
    <row r="70" spans="1:29" s="29" customFormat="1" x14ac:dyDescent="0.25">
      <c r="A70" s="72" t="s">
        <v>119</v>
      </c>
      <c r="B70" s="72" t="s">
        <v>199</v>
      </c>
      <c r="C70" s="34" t="s">
        <v>200</v>
      </c>
      <c r="D70" s="34" t="s">
        <v>217</v>
      </c>
      <c r="E70" s="30" t="s">
        <v>202</v>
      </c>
      <c r="F70" s="34" t="s">
        <v>218</v>
      </c>
      <c r="G70" s="24">
        <v>64</v>
      </c>
      <c r="H70" s="24">
        <v>364</v>
      </c>
      <c r="I70" s="24">
        <v>4</v>
      </c>
      <c r="J70" s="25">
        <v>40263</v>
      </c>
      <c r="K70" s="25" t="s">
        <v>29</v>
      </c>
      <c r="L70" s="26">
        <v>7998.99</v>
      </c>
      <c r="M70" s="26">
        <f t="shared" si="47"/>
        <v>914.17028571428568</v>
      </c>
      <c r="N70" s="26">
        <f t="shared" si="48"/>
        <v>7199.0909999999994</v>
      </c>
      <c r="O70" s="26">
        <f t="shared" si="49"/>
        <v>822.75325714285702</v>
      </c>
      <c r="P70" s="26">
        <f t="shared" si="50"/>
        <v>119.98484999999999</v>
      </c>
      <c r="Q70" s="26">
        <f t="shared" si="51"/>
        <v>13.712554285714285</v>
      </c>
      <c r="R70" s="26">
        <f t="shared" si="52"/>
        <v>799.89900000000034</v>
      </c>
      <c r="S70" s="26">
        <f t="shared" si="53"/>
        <v>91.417028571428617</v>
      </c>
      <c r="T70" s="26">
        <f t="shared" si="54"/>
        <v>799.899</v>
      </c>
      <c r="U70" s="26">
        <f t="shared" si="55"/>
        <v>91.417028571428574</v>
      </c>
      <c r="V70" s="135" t="s">
        <v>219</v>
      </c>
      <c r="W70" s="38" t="s">
        <v>220</v>
      </c>
      <c r="X70" s="146"/>
      <c r="Y70" s="147"/>
      <c r="Z70" s="147"/>
      <c r="AA70" s="147"/>
      <c r="AB70" s="147"/>
      <c r="AC70" s="147"/>
    </row>
    <row r="71" spans="1:29" s="29" customFormat="1" x14ac:dyDescent="0.25">
      <c r="A71" s="72" t="s">
        <v>119</v>
      </c>
      <c r="B71" s="72" t="s">
        <v>199</v>
      </c>
      <c r="C71" s="34" t="s">
        <v>200</v>
      </c>
      <c r="D71" s="34" t="s">
        <v>221</v>
      </c>
      <c r="E71" s="30" t="s">
        <v>202</v>
      </c>
      <c r="F71" s="34" t="s">
        <v>222</v>
      </c>
      <c r="G71" s="24">
        <v>64</v>
      </c>
      <c r="H71" s="24">
        <v>365</v>
      </c>
      <c r="I71" s="24">
        <v>4</v>
      </c>
      <c r="J71" s="25">
        <v>40263</v>
      </c>
      <c r="K71" s="25" t="s">
        <v>29</v>
      </c>
      <c r="L71" s="26">
        <v>7998.99</v>
      </c>
      <c r="M71" s="26">
        <f t="shared" si="47"/>
        <v>914.17028571428568</v>
      </c>
      <c r="N71" s="26">
        <f t="shared" si="48"/>
        <v>7199.0909999999994</v>
      </c>
      <c r="O71" s="26">
        <f t="shared" si="49"/>
        <v>822.75325714285702</v>
      </c>
      <c r="P71" s="26">
        <f t="shared" si="50"/>
        <v>119.98484999999999</v>
      </c>
      <c r="Q71" s="26">
        <f t="shared" si="51"/>
        <v>13.712554285714285</v>
      </c>
      <c r="R71" s="26">
        <f t="shared" si="52"/>
        <v>799.89900000000034</v>
      </c>
      <c r="S71" s="26">
        <f t="shared" si="53"/>
        <v>91.417028571428617</v>
      </c>
      <c r="T71" s="26">
        <f t="shared" si="54"/>
        <v>799.899</v>
      </c>
      <c r="U71" s="26">
        <f t="shared" si="55"/>
        <v>91.417028571428574</v>
      </c>
      <c r="V71" s="137" t="s">
        <v>223</v>
      </c>
      <c r="W71" s="38" t="s">
        <v>224</v>
      </c>
      <c r="X71" s="146"/>
      <c r="Y71" s="147"/>
      <c r="Z71" s="147"/>
      <c r="AA71" s="147"/>
      <c r="AB71" s="147"/>
      <c r="AC71" s="147"/>
    </row>
    <row r="72" spans="1:29" s="29" customFormat="1" x14ac:dyDescent="0.25">
      <c r="A72" s="72" t="s">
        <v>119</v>
      </c>
      <c r="B72" s="72" t="s">
        <v>199</v>
      </c>
      <c r="C72" s="34" t="s">
        <v>200</v>
      </c>
      <c r="D72" s="34" t="s">
        <v>225</v>
      </c>
      <c r="E72" s="30" t="s">
        <v>202</v>
      </c>
      <c r="F72" s="34" t="s">
        <v>226</v>
      </c>
      <c r="G72" s="24">
        <v>64</v>
      </c>
      <c r="H72" s="24">
        <v>367</v>
      </c>
      <c r="I72" s="24">
        <v>4</v>
      </c>
      <c r="J72" s="25">
        <v>40263</v>
      </c>
      <c r="K72" s="25" t="s">
        <v>29</v>
      </c>
      <c r="L72" s="26">
        <v>7998.99</v>
      </c>
      <c r="M72" s="26">
        <f t="shared" si="47"/>
        <v>914.17028571428568</v>
      </c>
      <c r="N72" s="26">
        <f t="shared" si="48"/>
        <v>7199.0909999999994</v>
      </c>
      <c r="O72" s="26">
        <f t="shared" si="49"/>
        <v>822.75325714285702</v>
      </c>
      <c r="P72" s="26">
        <f t="shared" si="50"/>
        <v>119.98484999999999</v>
      </c>
      <c r="Q72" s="26">
        <f t="shared" si="51"/>
        <v>13.712554285714285</v>
      </c>
      <c r="R72" s="26">
        <f t="shared" si="52"/>
        <v>799.89900000000034</v>
      </c>
      <c r="S72" s="26">
        <f t="shared" si="53"/>
        <v>91.417028571428617</v>
      </c>
      <c r="T72" s="26">
        <f t="shared" si="54"/>
        <v>799.899</v>
      </c>
      <c r="U72" s="26">
        <f t="shared" si="55"/>
        <v>91.417028571428574</v>
      </c>
      <c r="V72" s="134" t="s">
        <v>227</v>
      </c>
      <c r="W72" s="39" t="s">
        <v>205</v>
      </c>
      <c r="X72" s="146"/>
      <c r="Y72" s="147"/>
      <c r="Z72" s="147"/>
      <c r="AA72" s="147"/>
      <c r="AB72" s="147"/>
      <c r="AC72" s="147"/>
    </row>
    <row r="73" spans="1:29" s="29" customFormat="1" x14ac:dyDescent="0.25">
      <c r="A73" s="72" t="s">
        <v>119</v>
      </c>
      <c r="B73" s="72" t="s">
        <v>199</v>
      </c>
      <c r="C73" s="34" t="s">
        <v>200</v>
      </c>
      <c r="D73" s="34" t="s">
        <v>228</v>
      </c>
      <c r="E73" s="30" t="s">
        <v>202</v>
      </c>
      <c r="F73" s="34" t="s">
        <v>229</v>
      </c>
      <c r="G73" s="24">
        <v>64</v>
      </c>
      <c r="H73" s="24">
        <v>368</v>
      </c>
      <c r="I73" s="24">
        <v>4</v>
      </c>
      <c r="J73" s="25">
        <v>40263</v>
      </c>
      <c r="K73" s="25" t="s">
        <v>29</v>
      </c>
      <c r="L73" s="26">
        <v>7998.99</v>
      </c>
      <c r="M73" s="26">
        <f t="shared" si="47"/>
        <v>914.17028571428568</v>
      </c>
      <c r="N73" s="26">
        <f t="shared" si="48"/>
        <v>7199.0909999999994</v>
      </c>
      <c r="O73" s="26">
        <f t="shared" si="49"/>
        <v>822.75325714285702</v>
      </c>
      <c r="P73" s="26">
        <f t="shared" si="50"/>
        <v>119.98484999999999</v>
      </c>
      <c r="Q73" s="26">
        <f t="shared" si="51"/>
        <v>13.712554285714285</v>
      </c>
      <c r="R73" s="26">
        <f t="shared" si="52"/>
        <v>799.89900000000034</v>
      </c>
      <c r="S73" s="26">
        <f t="shared" si="53"/>
        <v>91.417028571428617</v>
      </c>
      <c r="T73" s="26">
        <f t="shared" si="54"/>
        <v>799.899</v>
      </c>
      <c r="U73" s="26">
        <f t="shared" si="55"/>
        <v>91.417028571428574</v>
      </c>
      <c r="V73" s="135" t="s">
        <v>230</v>
      </c>
      <c r="W73" s="38" t="s">
        <v>231</v>
      </c>
      <c r="X73" s="146"/>
      <c r="Y73" s="147"/>
      <c r="Z73" s="147"/>
      <c r="AA73" s="147"/>
      <c r="AB73" s="147"/>
      <c r="AC73" s="147"/>
    </row>
    <row r="74" spans="1:29" s="29" customFormat="1" x14ac:dyDescent="0.25">
      <c r="A74" s="72" t="s">
        <v>119</v>
      </c>
      <c r="B74" s="72" t="s">
        <v>199</v>
      </c>
      <c r="C74" s="34" t="s">
        <v>200</v>
      </c>
      <c r="D74" s="34" t="s">
        <v>232</v>
      </c>
      <c r="E74" s="30" t="s">
        <v>202</v>
      </c>
      <c r="F74" s="34" t="s">
        <v>233</v>
      </c>
      <c r="G74" s="24">
        <v>64</v>
      </c>
      <c r="H74" s="24">
        <v>369</v>
      </c>
      <c r="I74" s="24">
        <v>4</v>
      </c>
      <c r="J74" s="25">
        <v>40263</v>
      </c>
      <c r="K74" s="25" t="s">
        <v>29</v>
      </c>
      <c r="L74" s="26">
        <v>7998.99</v>
      </c>
      <c r="M74" s="26">
        <f t="shared" si="47"/>
        <v>914.17028571428568</v>
      </c>
      <c r="N74" s="26">
        <f t="shared" si="48"/>
        <v>7199.0909999999994</v>
      </c>
      <c r="O74" s="26">
        <f t="shared" si="49"/>
        <v>822.75325714285702</v>
      </c>
      <c r="P74" s="26">
        <f t="shared" si="50"/>
        <v>119.98484999999999</v>
      </c>
      <c r="Q74" s="26">
        <f t="shared" si="51"/>
        <v>13.712554285714285</v>
      </c>
      <c r="R74" s="26">
        <f t="shared" si="52"/>
        <v>799.89900000000034</v>
      </c>
      <c r="S74" s="26">
        <f t="shared" si="53"/>
        <v>91.417028571428617</v>
      </c>
      <c r="T74" s="26">
        <f t="shared" si="54"/>
        <v>799.899</v>
      </c>
      <c r="U74" s="26">
        <f t="shared" si="55"/>
        <v>91.417028571428574</v>
      </c>
      <c r="V74" s="135" t="s">
        <v>234</v>
      </c>
      <c r="W74" s="38" t="s">
        <v>235</v>
      </c>
      <c r="X74" s="146"/>
      <c r="Y74" s="147"/>
      <c r="Z74" s="147"/>
      <c r="AA74" s="147"/>
      <c r="AB74" s="147"/>
      <c r="AC74" s="147"/>
    </row>
    <row r="75" spans="1:29" s="29" customFormat="1" x14ac:dyDescent="0.25">
      <c r="A75" s="72" t="s">
        <v>119</v>
      </c>
      <c r="B75" s="72" t="s">
        <v>199</v>
      </c>
      <c r="C75" s="34" t="s">
        <v>200</v>
      </c>
      <c r="D75" s="34" t="s">
        <v>236</v>
      </c>
      <c r="E75" s="30" t="s">
        <v>202</v>
      </c>
      <c r="F75" s="34" t="s">
        <v>237</v>
      </c>
      <c r="G75" s="24">
        <v>64</v>
      </c>
      <c r="H75" s="24">
        <v>370</v>
      </c>
      <c r="I75" s="24">
        <v>4</v>
      </c>
      <c r="J75" s="25">
        <v>40263</v>
      </c>
      <c r="K75" s="25" t="s">
        <v>29</v>
      </c>
      <c r="L75" s="26">
        <v>7998.99</v>
      </c>
      <c r="M75" s="26">
        <f t="shared" si="47"/>
        <v>914.17028571428568</v>
      </c>
      <c r="N75" s="26">
        <f t="shared" si="48"/>
        <v>7199.0909999999994</v>
      </c>
      <c r="O75" s="26">
        <f t="shared" si="49"/>
        <v>822.75325714285702</v>
      </c>
      <c r="P75" s="26">
        <f t="shared" si="50"/>
        <v>119.98484999999999</v>
      </c>
      <c r="Q75" s="26">
        <f t="shared" si="51"/>
        <v>13.712554285714285</v>
      </c>
      <c r="R75" s="26">
        <f t="shared" si="52"/>
        <v>799.89900000000034</v>
      </c>
      <c r="S75" s="26">
        <f t="shared" si="53"/>
        <v>91.417028571428617</v>
      </c>
      <c r="T75" s="26">
        <f t="shared" si="54"/>
        <v>799.899</v>
      </c>
      <c r="U75" s="26">
        <f t="shared" si="55"/>
        <v>91.417028571428574</v>
      </c>
      <c r="V75" s="135" t="s">
        <v>238</v>
      </c>
      <c r="W75" s="38" t="s">
        <v>239</v>
      </c>
      <c r="X75" s="146"/>
      <c r="Y75" s="147"/>
      <c r="Z75" s="147"/>
      <c r="AA75" s="147"/>
      <c r="AB75" s="147"/>
      <c r="AC75" s="147"/>
    </row>
    <row r="76" spans="1:29" s="29" customFormat="1" x14ac:dyDescent="0.25">
      <c r="A76" s="72" t="s">
        <v>119</v>
      </c>
      <c r="B76" s="72" t="s">
        <v>199</v>
      </c>
      <c r="C76" s="34" t="s">
        <v>200</v>
      </c>
      <c r="D76" s="34" t="s">
        <v>240</v>
      </c>
      <c r="E76" s="30" t="s">
        <v>202</v>
      </c>
      <c r="F76" s="34" t="s">
        <v>241</v>
      </c>
      <c r="G76" s="24">
        <v>64</v>
      </c>
      <c r="H76" s="24">
        <v>371</v>
      </c>
      <c r="I76" s="24">
        <v>4</v>
      </c>
      <c r="J76" s="25">
        <v>40263</v>
      </c>
      <c r="K76" s="25" t="s">
        <v>29</v>
      </c>
      <c r="L76" s="26">
        <v>7998.99</v>
      </c>
      <c r="M76" s="26">
        <f t="shared" si="47"/>
        <v>914.17028571428568</v>
      </c>
      <c r="N76" s="26">
        <f t="shared" si="48"/>
        <v>7199.0909999999994</v>
      </c>
      <c r="O76" s="26">
        <f t="shared" si="49"/>
        <v>822.75325714285702</v>
      </c>
      <c r="P76" s="26">
        <f t="shared" si="50"/>
        <v>119.98484999999999</v>
      </c>
      <c r="Q76" s="26">
        <f t="shared" si="51"/>
        <v>13.712554285714285</v>
      </c>
      <c r="R76" s="26">
        <f t="shared" si="52"/>
        <v>799.89900000000034</v>
      </c>
      <c r="S76" s="26">
        <f t="shared" si="53"/>
        <v>91.417028571428617</v>
      </c>
      <c r="T76" s="26">
        <f t="shared" si="54"/>
        <v>799.899</v>
      </c>
      <c r="U76" s="26">
        <f t="shared" si="55"/>
        <v>91.417028571428574</v>
      </c>
      <c r="V76" s="44" t="s">
        <v>242</v>
      </c>
      <c r="W76" s="37" t="s">
        <v>243</v>
      </c>
      <c r="X76" s="146"/>
      <c r="Y76" s="147"/>
      <c r="Z76" s="147"/>
      <c r="AA76" s="147"/>
      <c r="AB76" s="147"/>
      <c r="AC76" s="147"/>
    </row>
    <row r="77" spans="1:29" s="29" customFormat="1" x14ac:dyDescent="0.25">
      <c r="A77" s="72" t="s">
        <v>119</v>
      </c>
      <c r="B77" s="72" t="s">
        <v>199</v>
      </c>
      <c r="C77" s="34" t="s">
        <v>200</v>
      </c>
      <c r="D77" s="34" t="s">
        <v>244</v>
      </c>
      <c r="E77" s="30" t="s">
        <v>202</v>
      </c>
      <c r="F77" s="34" t="s">
        <v>245</v>
      </c>
      <c r="G77" s="24">
        <v>64</v>
      </c>
      <c r="H77" s="24">
        <v>372</v>
      </c>
      <c r="I77" s="24">
        <v>4</v>
      </c>
      <c r="J77" s="25">
        <v>40263</v>
      </c>
      <c r="K77" s="25" t="s">
        <v>29</v>
      </c>
      <c r="L77" s="26">
        <v>7998.99</v>
      </c>
      <c r="M77" s="26">
        <f t="shared" si="47"/>
        <v>914.17028571428568</v>
      </c>
      <c r="N77" s="26">
        <f t="shared" si="48"/>
        <v>7199.0909999999994</v>
      </c>
      <c r="O77" s="26">
        <f t="shared" si="49"/>
        <v>822.75325714285702</v>
      </c>
      <c r="P77" s="26">
        <f t="shared" si="50"/>
        <v>119.98484999999999</v>
      </c>
      <c r="Q77" s="26">
        <f t="shared" si="51"/>
        <v>13.712554285714285</v>
      </c>
      <c r="R77" s="26">
        <f t="shared" si="52"/>
        <v>799.89900000000034</v>
      </c>
      <c r="S77" s="26">
        <f t="shared" si="53"/>
        <v>91.417028571428617</v>
      </c>
      <c r="T77" s="26">
        <f t="shared" si="54"/>
        <v>799.899</v>
      </c>
      <c r="U77" s="26">
        <f t="shared" si="55"/>
        <v>91.417028571428574</v>
      </c>
      <c r="V77" s="135" t="s">
        <v>246</v>
      </c>
      <c r="W77" s="38" t="s">
        <v>247</v>
      </c>
      <c r="X77" s="146"/>
      <c r="Y77" s="147"/>
      <c r="Z77" s="147"/>
      <c r="AA77" s="147"/>
      <c r="AB77" s="147"/>
      <c r="AC77" s="147"/>
    </row>
    <row r="78" spans="1:29" s="29" customFormat="1" x14ac:dyDescent="0.25">
      <c r="A78" s="72" t="s">
        <v>119</v>
      </c>
      <c r="B78" s="72" t="s">
        <v>199</v>
      </c>
      <c r="C78" s="34" t="s">
        <v>200</v>
      </c>
      <c r="D78" s="34" t="s">
        <v>248</v>
      </c>
      <c r="E78" s="30" t="s">
        <v>202</v>
      </c>
      <c r="F78" s="34" t="s">
        <v>249</v>
      </c>
      <c r="G78" s="24">
        <v>64</v>
      </c>
      <c r="H78" s="24">
        <v>373</v>
      </c>
      <c r="I78" s="24">
        <v>4</v>
      </c>
      <c r="J78" s="25">
        <v>40263</v>
      </c>
      <c r="K78" s="25" t="s">
        <v>29</v>
      </c>
      <c r="L78" s="26">
        <v>7998.99</v>
      </c>
      <c r="M78" s="26">
        <f t="shared" si="47"/>
        <v>914.17028571428568</v>
      </c>
      <c r="N78" s="26">
        <f t="shared" si="48"/>
        <v>7199.0909999999994</v>
      </c>
      <c r="O78" s="26">
        <f t="shared" si="49"/>
        <v>822.75325714285702</v>
      </c>
      <c r="P78" s="26">
        <f t="shared" si="50"/>
        <v>119.98484999999999</v>
      </c>
      <c r="Q78" s="26">
        <f t="shared" si="51"/>
        <v>13.712554285714285</v>
      </c>
      <c r="R78" s="26">
        <f t="shared" si="52"/>
        <v>799.89900000000034</v>
      </c>
      <c r="S78" s="26">
        <f t="shared" si="53"/>
        <v>91.417028571428617</v>
      </c>
      <c r="T78" s="26">
        <f t="shared" si="54"/>
        <v>799.899</v>
      </c>
      <c r="U78" s="26">
        <f t="shared" si="55"/>
        <v>91.417028571428574</v>
      </c>
      <c r="V78" s="135" t="s">
        <v>250</v>
      </c>
      <c r="W78" s="38" t="s">
        <v>251</v>
      </c>
      <c r="X78" s="146"/>
      <c r="Y78" s="147"/>
      <c r="Z78" s="147"/>
      <c r="AA78" s="147"/>
      <c r="AB78" s="147"/>
      <c r="AC78" s="147"/>
    </row>
    <row r="79" spans="1:29" s="29" customFormat="1" x14ac:dyDescent="0.25">
      <c r="A79" s="72" t="s">
        <v>119</v>
      </c>
      <c r="B79" s="72" t="s">
        <v>199</v>
      </c>
      <c r="C79" s="34" t="s">
        <v>200</v>
      </c>
      <c r="D79" s="34" t="s">
        <v>252</v>
      </c>
      <c r="E79" s="30" t="s">
        <v>202</v>
      </c>
      <c r="F79" s="34" t="s">
        <v>253</v>
      </c>
      <c r="G79" s="24">
        <v>64</v>
      </c>
      <c r="H79" s="24">
        <v>374</v>
      </c>
      <c r="I79" s="24">
        <v>4</v>
      </c>
      <c r="J79" s="25">
        <v>40263</v>
      </c>
      <c r="K79" s="25" t="s">
        <v>29</v>
      </c>
      <c r="L79" s="26">
        <v>7998.99</v>
      </c>
      <c r="M79" s="26">
        <f t="shared" si="47"/>
        <v>914.17028571428568</v>
      </c>
      <c r="N79" s="26">
        <f t="shared" si="48"/>
        <v>7199.0909999999994</v>
      </c>
      <c r="O79" s="26">
        <f t="shared" si="49"/>
        <v>822.75325714285702</v>
      </c>
      <c r="P79" s="26">
        <f t="shared" si="50"/>
        <v>119.98484999999999</v>
      </c>
      <c r="Q79" s="26">
        <f t="shared" si="51"/>
        <v>13.712554285714285</v>
      </c>
      <c r="R79" s="26">
        <f t="shared" si="52"/>
        <v>799.89900000000034</v>
      </c>
      <c r="S79" s="26">
        <f t="shared" si="53"/>
        <v>91.417028571428617</v>
      </c>
      <c r="T79" s="26">
        <f t="shared" si="54"/>
        <v>799.899</v>
      </c>
      <c r="U79" s="26">
        <f t="shared" si="55"/>
        <v>91.417028571428574</v>
      </c>
      <c r="V79" s="135" t="s">
        <v>254</v>
      </c>
      <c r="W79" s="38" t="s">
        <v>205</v>
      </c>
      <c r="X79" s="146"/>
      <c r="Y79" s="147"/>
      <c r="Z79" s="147"/>
      <c r="AA79" s="147"/>
      <c r="AB79" s="147"/>
      <c r="AC79" s="147"/>
    </row>
    <row r="80" spans="1:29" s="29" customFormat="1" x14ac:dyDescent="0.25">
      <c r="A80" s="72" t="s">
        <v>119</v>
      </c>
      <c r="B80" s="72" t="s">
        <v>199</v>
      </c>
      <c r="C80" s="34" t="s">
        <v>200</v>
      </c>
      <c r="D80" s="34" t="s">
        <v>255</v>
      </c>
      <c r="E80" s="30" t="s">
        <v>202</v>
      </c>
      <c r="F80" s="34" t="s">
        <v>256</v>
      </c>
      <c r="G80" s="24">
        <v>64</v>
      </c>
      <c r="H80" s="24">
        <v>375</v>
      </c>
      <c r="I80" s="24">
        <v>4</v>
      </c>
      <c r="J80" s="25">
        <v>40263</v>
      </c>
      <c r="K80" s="25" t="s">
        <v>29</v>
      </c>
      <c r="L80" s="26">
        <v>7998.99</v>
      </c>
      <c r="M80" s="26">
        <f t="shared" si="47"/>
        <v>914.17028571428568</v>
      </c>
      <c r="N80" s="26">
        <f t="shared" si="48"/>
        <v>7199.0909999999994</v>
      </c>
      <c r="O80" s="26">
        <f t="shared" si="49"/>
        <v>822.75325714285702</v>
      </c>
      <c r="P80" s="26">
        <f t="shared" si="50"/>
        <v>119.98484999999999</v>
      </c>
      <c r="Q80" s="26">
        <f t="shared" si="51"/>
        <v>13.712554285714285</v>
      </c>
      <c r="R80" s="26">
        <f t="shared" si="52"/>
        <v>799.89900000000034</v>
      </c>
      <c r="S80" s="26">
        <f t="shared" si="53"/>
        <v>91.417028571428617</v>
      </c>
      <c r="T80" s="26">
        <f t="shared" si="54"/>
        <v>799.899</v>
      </c>
      <c r="U80" s="26">
        <f t="shared" si="55"/>
        <v>91.417028571428574</v>
      </c>
      <c r="V80" s="135" t="s">
        <v>257</v>
      </c>
      <c r="W80" s="38" t="s">
        <v>243</v>
      </c>
      <c r="X80" s="146"/>
      <c r="Y80" s="147"/>
      <c r="Z80" s="147"/>
      <c r="AA80" s="147"/>
      <c r="AB80" s="147"/>
      <c r="AC80" s="147"/>
    </row>
    <row r="81" spans="1:29" s="29" customFormat="1" x14ac:dyDescent="0.25">
      <c r="A81" s="72" t="s">
        <v>119</v>
      </c>
      <c r="B81" s="72" t="s">
        <v>199</v>
      </c>
      <c r="C81" s="34" t="s">
        <v>200</v>
      </c>
      <c r="D81" s="34" t="s">
        <v>258</v>
      </c>
      <c r="E81" s="30" t="s">
        <v>202</v>
      </c>
      <c r="F81" s="34" t="s">
        <v>259</v>
      </c>
      <c r="G81" s="24">
        <v>64</v>
      </c>
      <c r="H81" s="24">
        <v>376</v>
      </c>
      <c r="I81" s="24">
        <v>4</v>
      </c>
      <c r="J81" s="25">
        <v>40263</v>
      </c>
      <c r="K81" s="25" t="s">
        <v>29</v>
      </c>
      <c r="L81" s="26">
        <v>7998.99</v>
      </c>
      <c r="M81" s="26">
        <f t="shared" si="47"/>
        <v>914.17028571428568</v>
      </c>
      <c r="N81" s="26">
        <f t="shared" si="48"/>
        <v>7199.0909999999994</v>
      </c>
      <c r="O81" s="26">
        <f t="shared" si="49"/>
        <v>822.75325714285702</v>
      </c>
      <c r="P81" s="26">
        <f t="shared" si="50"/>
        <v>119.98484999999999</v>
      </c>
      <c r="Q81" s="26">
        <f t="shared" si="51"/>
        <v>13.712554285714285</v>
      </c>
      <c r="R81" s="26">
        <f t="shared" si="52"/>
        <v>799.89900000000034</v>
      </c>
      <c r="S81" s="26">
        <f t="shared" si="53"/>
        <v>91.417028571428617</v>
      </c>
      <c r="T81" s="26">
        <f t="shared" si="54"/>
        <v>799.899</v>
      </c>
      <c r="U81" s="26">
        <f t="shared" si="55"/>
        <v>91.417028571428574</v>
      </c>
      <c r="V81" s="135" t="s">
        <v>260</v>
      </c>
      <c r="W81" s="38" t="s">
        <v>261</v>
      </c>
      <c r="X81" s="146"/>
      <c r="Y81" s="147"/>
      <c r="Z81" s="147"/>
      <c r="AA81" s="147"/>
      <c r="AB81" s="147"/>
      <c r="AC81" s="147"/>
    </row>
    <row r="82" spans="1:29" s="29" customFormat="1" x14ac:dyDescent="0.25">
      <c r="A82" s="72" t="s">
        <v>119</v>
      </c>
      <c r="B82" s="72" t="s">
        <v>199</v>
      </c>
      <c r="C82" s="34" t="s">
        <v>200</v>
      </c>
      <c r="D82" s="34" t="s">
        <v>262</v>
      </c>
      <c r="E82" s="30" t="s">
        <v>202</v>
      </c>
      <c r="F82" s="34" t="s">
        <v>263</v>
      </c>
      <c r="G82" s="24">
        <v>64</v>
      </c>
      <c r="H82" s="24">
        <v>377</v>
      </c>
      <c r="I82" s="24">
        <v>4</v>
      </c>
      <c r="J82" s="25">
        <v>40263</v>
      </c>
      <c r="K82" s="25" t="s">
        <v>29</v>
      </c>
      <c r="L82" s="26">
        <v>7998.99</v>
      </c>
      <c r="M82" s="26">
        <f t="shared" si="47"/>
        <v>914.17028571428568</v>
      </c>
      <c r="N82" s="26">
        <f t="shared" si="48"/>
        <v>7199.0909999999994</v>
      </c>
      <c r="O82" s="26">
        <f t="shared" si="49"/>
        <v>822.75325714285702</v>
      </c>
      <c r="P82" s="26">
        <f t="shared" si="50"/>
        <v>119.98484999999999</v>
      </c>
      <c r="Q82" s="26">
        <f t="shared" si="51"/>
        <v>13.712554285714285</v>
      </c>
      <c r="R82" s="26">
        <f t="shared" si="52"/>
        <v>799.89900000000034</v>
      </c>
      <c r="S82" s="26">
        <f t="shared" si="53"/>
        <v>91.417028571428617</v>
      </c>
      <c r="T82" s="26">
        <f t="shared" si="54"/>
        <v>799.899</v>
      </c>
      <c r="U82" s="26">
        <f t="shared" si="55"/>
        <v>91.417028571428574</v>
      </c>
      <c r="V82" s="135" t="s">
        <v>264</v>
      </c>
      <c r="W82" s="38" t="s">
        <v>265</v>
      </c>
      <c r="X82" s="146"/>
      <c r="Y82" s="147"/>
      <c r="Z82" s="147"/>
      <c r="AA82" s="147"/>
      <c r="AB82" s="147"/>
      <c r="AC82" s="147"/>
    </row>
    <row r="83" spans="1:29" s="29" customFormat="1" x14ac:dyDescent="0.25">
      <c r="A83" s="72" t="s">
        <v>119</v>
      </c>
      <c r="B83" s="72" t="s">
        <v>199</v>
      </c>
      <c r="C83" s="34" t="s">
        <v>200</v>
      </c>
      <c r="D83" s="34" t="s">
        <v>266</v>
      </c>
      <c r="E83" s="30" t="s">
        <v>202</v>
      </c>
      <c r="F83" s="34" t="s">
        <v>267</v>
      </c>
      <c r="G83" s="24">
        <v>64</v>
      </c>
      <c r="H83" s="24">
        <v>378</v>
      </c>
      <c r="I83" s="24">
        <v>4</v>
      </c>
      <c r="J83" s="25">
        <v>40263</v>
      </c>
      <c r="K83" s="25" t="s">
        <v>29</v>
      </c>
      <c r="L83" s="26">
        <v>7998.99</v>
      </c>
      <c r="M83" s="26">
        <f t="shared" si="47"/>
        <v>914.17028571428568</v>
      </c>
      <c r="N83" s="26">
        <f t="shared" si="48"/>
        <v>7199.0909999999994</v>
      </c>
      <c r="O83" s="26">
        <f t="shared" si="49"/>
        <v>822.75325714285702</v>
      </c>
      <c r="P83" s="26">
        <f t="shared" si="50"/>
        <v>119.98484999999999</v>
      </c>
      <c r="Q83" s="26">
        <f t="shared" si="51"/>
        <v>13.712554285714285</v>
      </c>
      <c r="R83" s="26">
        <f t="shared" si="52"/>
        <v>799.89900000000034</v>
      </c>
      <c r="S83" s="26">
        <f t="shared" si="53"/>
        <v>91.417028571428617</v>
      </c>
      <c r="T83" s="26">
        <f t="shared" si="54"/>
        <v>799.899</v>
      </c>
      <c r="U83" s="26">
        <f t="shared" si="55"/>
        <v>91.417028571428574</v>
      </c>
      <c r="V83" s="135" t="s">
        <v>268</v>
      </c>
      <c r="W83" s="38" t="s">
        <v>247</v>
      </c>
      <c r="X83" s="146"/>
      <c r="Y83" s="147"/>
      <c r="Z83" s="147"/>
      <c r="AA83" s="147"/>
      <c r="AB83" s="147"/>
      <c r="AC83" s="147"/>
    </row>
    <row r="84" spans="1:29" s="29" customFormat="1" x14ac:dyDescent="0.25">
      <c r="A84" s="72" t="s">
        <v>119</v>
      </c>
      <c r="B84" s="72" t="s">
        <v>199</v>
      </c>
      <c r="C84" s="34" t="s">
        <v>200</v>
      </c>
      <c r="D84" s="34" t="s">
        <v>269</v>
      </c>
      <c r="E84" s="30" t="s">
        <v>202</v>
      </c>
      <c r="F84" s="34" t="s">
        <v>270</v>
      </c>
      <c r="G84" s="24">
        <v>64</v>
      </c>
      <c r="H84" s="24">
        <v>379</v>
      </c>
      <c r="I84" s="24">
        <v>4</v>
      </c>
      <c r="J84" s="25">
        <v>40263</v>
      </c>
      <c r="K84" s="25" t="s">
        <v>29</v>
      </c>
      <c r="L84" s="26">
        <v>7998.99</v>
      </c>
      <c r="M84" s="26">
        <f t="shared" si="47"/>
        <v>914.17028571428568</v>
      </c>
      <c r="N84" s="26">
        <f t="shared" si="48"/>
        <v>7199.0909999999994</v>
      </c>
      <c r="O84" s="26">
        <f t="shared" si="49"/>
        <v>822.75325714285702</v>
      </c>
      <c r="P84" s="26">
        <f t="shared" si="50"/>
        <v>119.98484999999999</v>
      </c>
      <c r="Q84" s="26">
        <f t="shared" si="51"/>
        <v>13.712554285714285</v>
      </c>
      <c r="R84" s="26">
        <f t="shared" si="52"/>
        <v>799.89900000000034</v>
      </c>
      <c r="S84" s="26">
        <f t="shared" si="53"/>
        <v>91.417028571428617</v>
      </c>
      <c r="T84" s="26">
        <f t="shared" si="54"/>
        <v>799.899</v>
      </c>
      <c r="U84" s="26">
        <f t="shared" si="55"/>
        <v>91.417028571428574</v>
      </c>
      <c r="V84" s="135" t="s">
        <v>271</v>
      </c>
      <c r="W84" s="38" t="s">
        <v>272</v>
      </c>
      <c r="X84" s="146"/>
      <c r="Y84" s="147"/>
      <c r="Z84" s="147"/>
      <c r="AA84" s="147"/>
      <c r="AB84" s="147"/>
      <c r="AC84" s="147"/>
    </row>
    <row r="85" spans="1:29" s="29" customFormat="1" x14ac:dyDescent="0.25">
      <c r="A85" s="72" t="s">
        <v>119</v>
      </c>
      <c r="B85" s="72" t="s">
        <v>199</v>
      </c>
      <c r="C85" s="34" t="s">
        <v>200</v>
      </c>
      <c r="D85" s="34" t="s">
        <v>273</v>
      </c>
      <c r="E85" s="30" t="s">
        <v>202</v>
      </c>
      <c r="F85" s="34" t="s">
        <v>274</v>
      </c>
      <c r="G85" s="24">
        <v>64</v>
      </c>
      <c r="H85" s="24">
        <v>380</v>
      </c>
      <c r="I85" s="24">
        <v>4</v>
      </c>
      <c r="J85" s="25">
        <v>40263</v>
      </c>
      <c r="K85" s="25" t="s">
        <v>29</v>
      </c>
      <c r="L85" s="26">
        <v>7998.99</v>
      </c>
      <c r="M85" s="26">
        <f t="shared" si="47"/>
        <v>914.17028571428568</v>
      </c>
      <c r="N85" s="26">
        <f t="shared" si="48"/>
        <v>7199.0909999999994</v>
      </c>
      <c r="O85" s="26">
        <f t="shared" si="49"/>
        <v>822.75325714285702</v>
      </c>
      <c r="P85" s="26">
        <f t="shared" si="50"/>
        <v>119.98484999999999</v>
      </c>
      <c r="Q85" s="26">
        <f t="shared" si="51"/>
        <v>13.712554285714285</v>
      </c>
      <c r="R85" s="26">
        <f t="shared" si="52"/>
        <v>799.89900000000034</v>
      </c>
      <c r="S85" s="26">
        <f t="shared" si="53"/>
        <v>91.417028571428617</v>
      </c>
      <c r="T85" s="26">
        <f t="shared" si="54"/>
        <v>799.899</v>
      </c>
      <c r="U85" s="26">
        <f t="shared" si="55"/>
        <v>91.417028571428574</v>
      </c>
      <c r="V85" s="135" t="s">
        <v>275</v>
      </c>
      <c r="W85" s="38" t="s">
        <v>276</v>
      </c>
      <c r="X85" s="146"/>
      <c r="Y85" s="147"/>
      <c r="Z85" s="147"/>
      <c r="AA85" s="147"/>
      <c r="AB85" s="147"/>
      <c r="AC85" s="147"/>
    </row>
    <row r="86" spans="1:29" s="29" customFormat="1" x14ac:dyDescent="0.25">
      <c r="A86" s="72" t="s">
        <v>119</v>
      </c>
      <c r="B86" s="72" t="s">
        <v>199</v>
      </c>
      <c r="C86" s="34" t="s">
        <v>200</v>
      </c>
      <c r="D86" s="34" t="s">
        <v>277</v>
      </c>
      <c r="E86" s="30" t="s">
        <v>202</v>
      </c>
      <c r="F86" s="34" t="s">
        <v>278</v>
      </c>
      <c r="G86" s="24">
        <v>64</v>
      </c>
      <c r="H86" s="24">
        <v>381</v>
      </c>
      <c r="I86" s="24">
        <v>4</v>
      </c>
      <c r="J86" s="25">
        <v>40263</v>
      </c>
      <c r="K86" s="25" t="s">
        <v>29</v>
      </c>
      <c r="L86" s="26">
        <v>7998.99</v>
      </c>
      <c r="M86" s="26">
        <f t="shared" si="47"/>
        <v>914.17028571428568</v>
      </c>
      <c r="N86" s="26">
        <f t="shared" si="48"/>
        <v>7199.0909999999994</v>
      </c>
      <c r="O86" s="26">
        <f t="shared" si="49"/>
        <v>822.75325714285702</v>
      </c>
      <c r="P86" s="26">
        <f t="shared" si="50"/>
        <v>119.98484999999999</v>
      </c>
      <c r="Q86" s="26">
        <f t="shared" si="51"/>
        <v>13.712554285714285</v>
      </c>
      <c r="R86" s="26">
        <f t="shared" si="52"/>
        <v>799.89900000000034</v>
      </c>
      <c r="S86" s="26">
        <f t="shared" si="53"/>
        <v>91.417028571428617</v>
      </c>
      <c r="T86" s="26">
        <f t="shared" si="54"/>
        <v>799.899</v>
      </c>
      <c r="U86" s="26">
        <f t="shared" si="55"/>
        <v>91.417028571428574</v>
      </c>
      <c r="V86" s="135" t="s">
        <v>279</v>
      </c>
      <c r="W86" s="37" t="s">
        <v>276</v>
      </c>
      <c r="X86" s="146"/>
      <c r="Y86" s="147"/>
      <c r="Z86" s="147"/>
      <c r="AA86" s="147"/>
      <c r="AB86" s="147"/>
      <c r="AC86" s="147"/>
    </row>
    <row r="87" spans="1:29" s="29" customFormat="1" x14ac:dyDescent="0.25">
      <c r="A87" s="72" t="s">
        <v>119</v>
      </c>
      <c r="B87" s="72" t="s">
        <v>199</v>
      </c>
      <c r="C87" s="34" t="s">
        <v>200</v>
      </c>
      <c r="D87" s="34" t="s">
        <v>280</v>
      </c>
      <c r="E87" s="30" t="s">
        <v>202</v>
      </c>
      <c r="F87" s="34" t="s">
        <v>281</v>
      </c>
      <c r="G87" s="24">
        <v>64</v>
      </c>
      <c r="H87" s="24">
        <v>382</v>
      </c>
      <c r="I87" s="24">
        <v>4</v>
      </c>
      <c r="J87" s="25">
        <v>40263</v>
      </c>
      <c r="K87" s="25" t="s">
        <v>29</v>
      </c>
      <c r="L87" s="26">
        <v>7998.99</v>
      </c>
      <c r="M87" s="26">
        <f t="shared" si="47"/>
        <v>914.17028571428568</v>
      </c>
      <c r="N87" s="26">
        <f t="shared" si="48"/>
        <v>7199.0909999999994</v>
      </c>
      <c r="O87" s="26">
        <f t="shared" si="49"/>
        <v>822.75325714285702</v>
      </c>
      <c r="P87" s="26">
        <f t="shared" si="50"/>
        <v>119.98484999999999</v>
      </c>
      <c r="Q87" s="26">
        <f t="shared" si="51"/>
        <v>13.712554285714285</v>
      </c>
      <c r="R87" s="26">
        <f t="shared" si="52"/>
        <v>799.89900000000034</v>
      </c>
      <c r="S87" s="26">
        <f t="shared" si="53"/>
        <v>91.417028571428617</v>
      </c>
      <c r="T87" s="26">
        <f t="shared" si="54"/>
        <v>799.899</v>
      </c>
      <c r="U87" s="26">
        <f t="shared" si="55"/>
        <v>91.417028571428574</v>
      </c>
      <c r="V87" s="135" t="s">
        <v>282</v>
      </c>
      <c r="W87" s="38" t="s">
        <v>272</v>
      </c>
      <c r="X87" s="146"/>
      <c r="Y87" s="147"/>
      <c r="Z87" s="147"/>
      <c r="AA87" s="147"/>
      <c r="AB87" s="147"/>
      <c r="AC87" s="147"/>
    </row>
    <row r="88" spans="1:29" s="29" customFormat="1" x14ac:dyDescent="0.25">
      <c r="A88" s="72" t="s">
        <v>119</v>
      </c>
      <c r="B88" s="72" t="s">
        <v>199</v>
      </c>
      <c r="C88" s="34" t="s">
        <v>200</v>
      </c>
      <c r="D88" s="34" t="s">
        <v>283</v>
      </c>
      <c r="E88" s="30" t="s">
        <v>202</v>
      </c>
      <c r="F88" s="34" t="s">
        <v>284</v>
      </c>
      <c r="G88" s="24">
        <v>64</v>
      </c>
      <c r="H88" s="24">
        <v>383</v>
      </c>
      <c r="I88" s="24">
        <v>4</v>
      </c>
      <c r="J88" s="25">
        <v>40263</v>
      </c>
      <c r="K88" s="25" t="s">
        <v>29</v>
      </c>
      <c r="L88" s="26">
        <v>7998.99</v>
      </c>
      <c r="M88" s="26">
        <f t="shared" si="47"/>
        <v>914.17028571428568</v>
      </c>
      <c r="N88" s="26">
        <f t="shared" si="48"/>
        <v>7199.0909999999994</v>
      </c>
      <c r="O88" s="26">
        <f t="shared" si="49"/>
        <v>822.75325714285702</v>
      </c>
      <c r="P88" s="26">
        <f t="shared" si="50"/>
        <v>119.98484999999999</v>
      </c>
      <c r="Q88" s="26">
        <f t="shared" si="51"/>
        <v>13.712554285714285</v>
      </c>
      <c r="R88" s="26">
        <f t="shared" si="52"/>
        <v>799.89900000000034</v>
      </c>
      <c r="S88" s="26">
        <f t="shared" si="53"/>
        <v>91.417028571428617</v>
      </c>
      <c r="T88" s="26">
        <f t="shared" si="54"/>
        <v>799.899</v>
      </c>
      <c r="U88" s="26">
        <f t="shared" si="55"/>
        <v>91.417028571428574</v>
      </c>
      <c r="V88" s="135" t="s">
        <v>285</v>
      </c>
      <c r="W88" s="38" t="s">
        <v>286</v>
      </c>
      <c r="X88" s="146"/>
      <c r="Y88" s="147"/>
      <c r="Z88" s="147"/>
      <c r="AA88" s="147"/>
      <c r="AB88" s="147"/>
      <c r="AC88" s="147"/>
    </row>
    <row r="89" spans="1:29" s="29" customFormat="1" x14ac:dyDescent="0.25">
      <c r="A89" s="72" t="s">
        <v>119</v>
      </c>
      <c r="B89" s="72" t="s">
        <v>199</v>
      </c>
      <c r="C89" s="34" t="s">
        <v>200</v>
      </c>
      <c r="D89" s="34" t="s">
        <v>287</v>
      </c>
      <c r="E89" s="30" t="s">
        <v>202</v>
      </c>
      <c r="F89" s="34" t="s">
        <v>288</v>
      </c>
      <c r="G89" s="24">
        <v>64</v>
      </c>
      <c r="H89" s="24">
        <v>384</v>
      </c>
      <c r="I89" s="24">
        <v>4</v>
      </c>
      <c r="J89" s="25">
        <v>40263</v>
      </c>
      <c r="K89" s="25" t="s">
        <v>29</v>
      </c>
      <c r="L89" s="26">
        <v>7998.99</v>
      </c>
      <c r="M89" s="26">
        <f t="shared" si="47"/>
        <v>914.17028571428568</v>
      </c>
      <c r="N89" s="26">
        <f t="shared" si="48"/>
        <v>7199.0909999999994</v>
      </c>
      <c r="O89" s="26">
        <f t="shared" si="49"/>
        <v>822.75325714285702</v>
      </c>
      <c r="P89" s="26">
        <f t="shared" si="50"/>
        <v>119.98484999999999</v>
      </c>
      <c r="Q89" s="26">
        <f t="shared" si="51"/>
        <v>13.712554285714285</v>
      </c>
      <c r="R89" s="26">
        <f t="shared" si="52"/>
        <v>799.89900000000034</v>
      </c>
      <c r="S89" s="26">
        <f t="shared" si="53"/>
        <v>91.417028571428617</v>
      </c>
      <c r="T89" s="26">
        <f t="shared" si="54"/>
        <v>799.899</v>
      </c>
      <c r="U89" s="26">
        <f t="shared" si="55"/>
        <v>91.417028571428574</v>
      </c>
      <c r="V89" s="135" t="s">
        <v>289</v>
      </c>
      <c r="W89" s="38" t="s">
        <v>265</v>
      </c>
      <c r="X89" s="146"/>
      <c r="Y89" s="147"/>
      <c r="Z89" s="147"/>
      <c r="AA89" s="147"/>
      <c r="AB89" s="147"/>
      <c r="AC89" s="147"/>
    </row>
    <row r="90" spans="1:29" s="29" customFormat="1" x14ac:dyDescent="0.25">
      <c r="A90" s="72" t="s">
        <v>119</v>
      </c>
      <c r="B90" s="72" t="s">
        <v>199</v>
      </c>
      <c r="C90" s="34" t="s">
        <v>200</v>
      </c>
      <c r="D90" s="34" t="s">
        <v>290</v>
      </c>
      <c r="E90" s="30" t="s">
        <v>202</v>
      </c>
      <c r="F90" s="34" t="s">
        <v>291</v>
      </c>
      <c r="G90" s="24">
        <v>64</v>
      </c>
      <c r="H90" s="24">
        <v>385</v>
      </c>
      <c r="I90" s="24">
        <v>4</v>
      </c>
      <c r="J90" s="25">
        <v>40263</v>
      </c>
      <c r="K90" s="25" t="s">
        <v>29</v>
      </c>
      <c r="L90" s="26">
        <v>7998.99</v>
      </c>
      <c r="M90" s="26">
        <f t="shared" si="47"/>
        <v>914.17028571428568</v>
      </c>
      <c r="N90" s="26">
        <f t="shared" si="48"/>
        <v>7199.0909999999994</v>
      </c>
      <c r="O90" s="26">
        <f t="shared" si="49"/>
        <v>822.75325714285702</v>
      </c>
      <c r="P90" s="26">
        <f t="shared" si="50"/>
        <v>119.98484999999999</v>
      </c>
      <c r="Q90" s="26">
        <f t="shared" si="51"/>
        <v>13.712554285714285</v>
      </c>
      <c r="R90" s="26">
        <f t="shared" si="52"/>
        <v>799.89900000000034</v>
      </c>
      <c r="S90" s="26">
        <f t="shared" si="53"/>
        <v>91.417028571428617</v>
      </c>
      <c r="T90" s="26">
        <f t="shared" si="54"/>
        <v>799.899</v>
      </c>
      <c r="U90" s="26">
        <f t="shared" si="55"/>
        <v>91.417028571428574</v>
      </c>
      <c r="V90" s="44" t="s">
        <v>292</v>
      </c>
      <c r="W90" s="38" t="s">
        <v>293</v>
      </c>
      <c r="X90" s="146"/>
      <c r="Y90" s="147"/>
      <c r="Z90" s="147"/>
      <c r="AA90" s="147"/>
      <c r="AB90" s="147"/>
      <c r="AC90" s="147"/>
    </row>
    <row r="91" spans="1:29" s="29" customFormat="1" x14ac:dyDescent="0.25">
      <c r="A91" s="72" t="s">
        <v>119</v>
      </c>
      <c r="B91" s="72" t="s">
        <v>199</v>
      </c>
      <c r="C91" s="34" t="s">
        <v>200</v>
      </c>
      <c r="D91" s="34" t="s">
        <v>294</v>
      </c>
      <c r="E91" s="30" t="s">
        <v>202</v>
      </c>
      <c r="F91" s="34" t="s">
        <v>295</v>
      </c>
      <c r="G91" s="24">
        <v>64</v>
      </c>
      <c r="H91" s="24">
        <v>386</v>
      </c>
      <c r="I91" s="24">
        <v>4</v>
      </c>
      <c r="J91" s="25">
        <v>40263</v>
      </c>
      <c r="K91" s="25" t="s">
        <v>29</v>
      </c>
      <c r="L91" s="26">
        <v>7998.99</v>
      </c>
      <c r="M91" s="26">
        <f t="shared" si="47"/>
        <v>914.17028571428568</v>
      </c>
      <c r="N91" s="26">
        <f t="shared" si="48"/>
        <v>7199.0909999999994</v>
      </c>
      <c r="O91" s="26">
        <f t="shared" si="49"/>
        <v>822.75325714285702</v>
      </c>
      <c r="P91" s="26">
        <f t="shared" si="50"/>
        <v>119.98484999999999</v>
      </c>
      <c r="Q91" s="26">
        <f t="shared" si="51"/>
        <v>13.712554285714285</v>
      </c>
      <c r="R91" s="26">
        <f t="shared" si="52"/>
        <v>799.89900000000034</v>
      </c>
      <c r="S91" s="26">
        <f t="shared" si="53"/>
        <v>91.417028571428617</v>
      </c>
      <c r="T91" s="26">
        <f t="shared" si="54"/>
        <v>799.899</v>
      </c>
      <c r="U91" s="26">
        <f t="shared" si="55"/>
        <v>91.417028571428574</v>
      </c>
      <c r="V91" s="136" t="s">
        <v>104</v>
      </c>
      <c r="W91" s="39" t="s">
        <v>104</v>
      </c>
      <c r="X91" s="146"/>
      <c r="Y91" s="147"/>
      <c r="Z91" s="147"/>
      <c r="AA91" s="147"/>
      <c r="AB91" s="147"/>
      <c r="AC91" s="147"/>
    </row>
    <row r="92" spans="1:29" s="29" customFormat="1" x14ac:dyDescent="0.25">
      <c r="A92" s="72" t="s">
        <v>119</v>
      </c>
      <c r="B92" s="72" t="s">
        <v>199</v>
      </c>
      <c r="C92" s="34" t="s">
        <v>200</v>
      </c>
      <c r="D92" s="34" t="s">
        <v>296</v>
      </c>
      <c r="E92" s="30" t="s">
        <v>202</v>
      </c>
      <c r="F92" s="34" t="s">
        <v>297</v>
      </c>
      <c r="G92" s="24">
        <v>64</v>
      </c>
      <c r="H92" s="24">
        <v>387</v>
      </c>
      <c r="I92" s="24">
        <v>4</v>
      </c>
      <c r="J92" s="25">
        <v>40263</v>
      </c>
      <c r="K92" s="25" t="s">
        <v>29</v>
      </c>
      <c r="L92" s="26">
        <v>7998.99</v>
      </c>
      <c r="M92" s="26">
        <f t="shared" si="47"/>
        <v>914.17028571428568</v>
      </c>
      <c r="N92" s="26">
        <f t="shared" si="48"/>
        <v>7199.0909999999994</v>
      </c>
      <c r="O92" s="26">
        <f t="shared" si="49"/>
        <v>822.75325714285702</v>
      </c>
      <c r="P92" s="26">
        <f t="shared" si="50"/>
        <v>119.98484999999999</v>
      </c>
      <c r="Q92" s="26">
        <f t="shared" si="51"/>
        <v>13.712554285714285</v>
      </c>
      <c r="R92" s="26">
        <f t="shared" si="52"/>
        <v>799.89900000000034</v>
      </c>
      <c r="S92" s="26">
        <f t="shared" si="53"/>
        <v>91.417028571428617</v>
      </c>
      <c r="T92" s="26">
        <f t="shared" si="54"/>
        <v>799.899</v>
      </c>
      <c r="U92" s="26">
        <f t="shared" si="55"/>
        <v>91.417028571428574</v>
      </c>
      <c r="V92" s="135" t="s">
        <v>298</v>
      </c>
      <c r="W92" s="38" t="s">
        <v>299</v>
      </c>
      <c r="X92" s="146"/>
      <c r="Y92" s="147"/>
      <c r="Z92" s="147"/>
      <c r="AA92" s="147"/>
      <c r="AB92" s="147"/>
      <c r="AC92" s="147"/>
    </row>
    <row r="93" spans="1:29" s="29" customFormat="1" x14ac:dyDescent="0.25">
      <c r="A93" s="72" t="s">
        <v>119</v>
      </c>
      <c r="B93" s="72" t="s">
        <v>199</v>
      </c>
      <c r="C93" s="34" t="s">
        <v>200</v>
      </c>
      <c r="D93" s="34" t="s">
        <v>300</v>
      </c>
      <c r="E93" s="30" t="s">
        <v>202</v>
      </c>
      <c r="F93" s="34" t="s">
        <v>301</v>
      </c>
      <c r="G93" s="24">
        <v>64</v>
      </c>
      <c r="H93" s="24">
        <v>388</v>
      </c>
      <c r="I93" s="24">
        <v>4</v>
      </c>
      <c r="J93" s="25">
        <v>40263</v>
      </c>
      <c r="K93" s="25" t="s">
        <v>29</v>
      </c>
      <c r="L93" s="26">
        <v>7998.99</v>
      </c>
      <c r="M93" s="26">
        <f t="shared" si="47"/>
        <v>914.17028571428568</v>
      </c>
      <c r="N93" s="26">
        <f t="shared" si="48"/>
        <v>7199.0909999999994</v>
      </c>
      <c r="O93" s="26">
        <f t="shared" si="49"/>
        <v>822.75325714285702</v>
      </c>
      <c r="P93" s="26">
        <f t="shared" si="50"/>
        <v>119.98484999999999</v>
      </c>
      <c r="Q93" s="26">
        <f t="shared" si="51"/>
        <v>13.712554285714285</v>
      </c>
      <c r="R93" s="26">
        <f t="shared" si="52"/>
        <v>799.89900000000034</v>
      </c>
      <c r="S93" s="26">
        <f t="shared" si="53"/>
        <v>91.417028571428617</v>
      </c>
      <c r="T93" s="26">
        <f t="shared" si="54"/>
        <v>799.899</v>
      </c>
      <c r="U93" s="26">
        <f t="shared" si="55"/>
        <v>91.417028571428574</v>
      </c>
      <c r="V93" s="135" t="s">
        <v>302</v>
      </c>
      <c r="W93" s="38" t="s">
        <v>138</v>
      </c>
      <c r="X93" s="146"/>
      <c r="Y93" s="147"/>
      <c r="Z93" s="147"/>
      <c r="AA93" s="147"/>
      <c r="AB93" s="147"/>
      <c r="AC93" s="147"/>
    </row>
    <row r="94" spans="1:29" s="29" customFormat="1" x14ac:dyDescent="0.25">
      <c r="A94" s="72" t="s">
        <v>119</v>
      </c>
      <c r="B94" s="72" t="s">
        <v>199</v>
      </c>
      <c r="C94" s="34" t="s">
        <v>200</v>
      </c>
      <c r="D94" s="34" t="s">
        <v>303</v>
      </c>
      <c r="E94" s="30" t="s">
        <v>202</v>
      </c>
      <c r="F94" s="34" t="s">
        <v>304</v>
      </c>
      <c r="G94" s="24">
        <v>64</v>
      </c>
      <c r="H94" s="24">
        <v>389</v>
      </c>
      <c r="I94" s="24">
        <v>4</v>
      </c>
      <c r="J94" s="25">
        <v>40263</v>
      </c>
      <c r="K94" s="25" t="s">
        <v>29</v>
      </c>
      <c r="L94" s="26">
        <v>7998.99</v>
      </c>
      <c r="M94" s="26">
        <f t="shared" si="47"/>
        <v>914.17028571428568</v>
      </c>
      <c r="N94" s="26">
        <f t="shared" si="48"/>
        <v>7199.0909999999994</v>
      </c>
      <c r="O94" s="26">
        <f t="shared" si="49"/>
        <v>822.75325714285702</v>
      </c>
      <c r="P94" s="26">
        <f t="shared" si="50"/>
        <v>119.98484999999999</v>
      </c>
      <c r="Q94" s="26">
        <f t="shared" si="51"/>
        <v>13.712554285714285</v>
      </c>
      <c r="R94" s="26">
        <f t="shared" si="52"/>
        <v>799.89900000000034</v>
      </c>
      <c r="S94" s="26">
        <f t="shared" si="53"/>
        <v>91.417028571428617</v>
      </c>
      <c r="T94" s="26">
        <f t="shared" si="54"/>
        <v>799.899</v>
      </c>
      <c r="U94" s="26">
        <f t="shared" si="55"/>
        <v>91.417028571428574</v>
      </c>
      <c r="V94" s="135" t="s">
        <v>305</v>
      </c>
      <c r="W94" s="38" t="s">
        <v>306</v>
      </c>
      <c r="X94" s="146"/>
      <c r="Y94" s="147"/>
      <c r="Z94" s="147"/>
      <c r="AA94" s="147"/>
      <c r="AB94" s="147"/>
      <c r="AC94" s="147"/>
    </row>
    <row r="95" spans="1:29" s="29" customFormat="1" x14ac:dyDescent="0.25">
      <c r="A95" s="72" t="s">
        <v>119</v>
      </c>
      <c r="B95" s="72" t="s">
        <v>199</v>
      </c>
      <c r="C95" s="34" t="s">
        <v>200</v>
      </c>
      <c r="D95" s="34" t="s">
        <v>307</v>
      </c>
      <c r="E95" s="30" t="s">
        <v>202</v>
      </c>
      <c r="F95" s="34" t="s">
        <v>308</v>
      </c>
      <c r="G95" s="24">
        <v>64</v>
      </c>
      <c r="H95" s="24">
        <v>390</v>
      </c>
      <c r="I95" s="24">
        <v>4</v>
      </c>
      <c r="J95" s="25">
        <v>40263</v>
      </c>
      <c r="K95" s="25" t="s">
        <v>29</v>
      </c>
      <c r="L95" s="26">
        <v>7998.99</v>
      </c>
      <c r="M95" s="26">
        <f t="shared" si="47"/>
        <v>914.17028571428568</v>
      </c>
      <c r="N95" s="26">
        <f t="shared" si="48"/>
        <v>7199.0909999999994</v>
      </c>
      <c r="O95" s="26">
        <f t="shared" si="49"/>
        <v>822.75325714285702</v>
      </c>
      <c r="P95" s="26">
        <f t="shared" si="50"/>
        <v>119.98484999999999</v>
      </c>
      <c r="Q95" s="26">
        <f t="shared" si="51"/>
        <v>13.712554285714285</v>
      </c>
      <c r="R95" s="26">
        <f t="shared" si="52"/>
        <v>799.89900000000034</v>
      </c>
      <c r="S95" s="26">
        <f t="shared" si="53"/>
        <v>91.417028571428617</v>
      </c>
      <c r="T95" s="26">
        <f t="shared" si="54"/>
        <v>799.899</v>
      </c>
      <c r="U95" s="26">
        <f t="shared" si="55"/>
        <v>91.417028571428574</v>
      </c>
      <c r="V95" s="135" t="s">
        <v>309</v>
      </c>
      <c r="W95" s="38" t="s">
        <v>310</v>
      </c>
      <c r="X95" s="146"/>
      <c r="Y95" s="147"/>
      <c r="Z95" s="147"/>
      <c r="AA95" s="147"/>
      <c r="AB95" s="147"/>
      <c r="AC95" s="147"/>
    </row>
    <row r="96" spans="1:29" s="29" customFormat="1" x14ac:dyDescent="0.25">
      <c r="A96" s="72" t="s">
        <v>119</v>
      </c>
      <c r="B96" s="72" t="s">
        <v>199</v>
      </c>
      <c r="C96" s="34" t="s">
        <v>200</v>
      </c>
      <c r="D96" s="34" t="s">
        <v>311</v>
      </c>
      <c r="E96" s="30" t="s">
        <v>202</v>
      </c>
      <c r="F96" s="34" t="s">
        <v>312</v>
      </c>
      <c r="G96" s="24">
        <v>64</v>
      </c>
      <c r="H96" s="24">
        <v>391</v>
      </c>
      <c r="I96" s="24">
        <v>4</v>
      </c>
      <c r="J96" s="25">
        <v>40263</v>
      </c>
      <c r="K96" s="25" t="s">
        <v>29</v>
      </c>
      <c r="L96" s="26">
        <v>7998.99</v>
      </c>
      <c r="M96" s="26">
        <f t="shared" si="47"/>
        <v>914.17028571428568</v>
      </c>
      <c r="N96" s="26">
        <f t="shared" si="48"/>
        <v>7199.0909999999994</v>
      </c>
      <c r="O96" s="26">
        <f t="shared" si="49"/>
        <v>822.75325714285702</v>
      </c>
      <c r="P96" s="26">
        <f t="shared" si="50"/>
        <v>119.98484999999999</v>
      </c>
      <c r="Q96" s="26">
        <f t="shared" si="51"/>
        <v>13.712554285714285</v>
      </c>
      <c r="R96" s="26">
        <f t="shared" si="52"/>
        <v>799.89900000000034</v>
      </c>
      <c r="S96" s="26">
        <f t="shared" si="53"/>
        <v>91.417028571428617</v>
      </c>
      <c r="T96" s="26">
        <f t="shared" si="54"/>
        <v>799.899</v>
      </c>
      <c r="U96" s="26">
        <f t="shared" si="55"/>
        <v>91.417028571428574</v>
      </c>
      <c r="V96" s="135" t="s">
        <v>313</v>
      </c>
      <c r="W96" s="38" t="s">
        <v>71</v>
      </c>
      <c r="X96" s="146"/>
      <c r="Y96" s="147"/>
      <c r="Z96" s="147"/>
      <c r="AA96" s="147"/>
      <c r="AB96" s="147"/>
      <c r="AC96" s="147"/>
    </row>
    <row r="97" spans="1:29" s="29" customFormat="1" x14ac:dyDescent="0.25">
      <c r="A97" s="72" t="s">
        <v>119</v>
      </c>
      <c r="B97" s="72" t="s">
        <v>199</v>
      </c>
      <c r="C97" s="34" t="s">
        <v>200</v>
      </c>
      <c r="D97" s="34" t="s">
        <v>314</v>
      </c>
      <c r="E97" s="30" t="s">
        <v>202</v>
      </c>
      <c r="F97" s="34" t="s">
        <v>315</v>
      </c>
      <c r="G97" s="24">
        <v>64</v>
      </c>
      <c r="H97" s="24">
        <v>392</v>
      </c>
      <c r="I97" s="24">
        <v>4</v>
      </c>
      <c r="J97" s="25">
        <v>40263</v>
      </c>
      <c r="K97" s="25" t="s">
        <v>29</v>
      </c>
      <c r="L97" s="26">
        <v>7998.99</v>
      </c>
      <c r="M97" s="26">
        <f t="shared" si="47"/>
        <v>914.17028571428568</v>
      </c>
      <c r="N97" s="26">
        <f t="shared" si="48"/>
        <v>7199.0909999999994</v>
      </c>
      <c r="O97" s="26">
        <f t="shared" si="49"/>
        <v>822.75325714285702</v>
      </c>
      <c r="P97" s="26">
        <f t="shared" si="50"/>
        <v>119.98484999999999</v>
      </c>
      <c r="Q97" s="26">
        <f t="shared" si="51"/>
        <v>13.712554285714285</v>
      </c>
      <c r="R97" s="26">
        <f t="shared" si="52"/>
        <v>799.89900000000034</v>
      </c>
      <c r="S97" s="26">
        <f t="shared" si="53"/>
        <v>91.417028571428617</v>
      </c>
      <c r="T97" s="26">
        <f t="shared" si="54"/>
        <v>799.899</v>
      </c>
      <c r="U97" s="26">
        <f t="shared" si="55"/>
        <v>91.417028571428574</v>
      </c>
      <c r="V97" s="44" t="s">
        <v>316</v>
      </c>
      <c r="W97" s="38" t="s">
        <v>40</v>
      </c>
      <c r="X97" s="146"/>
      <c r="Y97" s="147"/>
      <c r="Z97" s="147"/>
      <c r="AA97" s="147"/>
      <c r="AB97" s="147"/>
      <c r="AC97" s="147"/>
    </row>
    <row r="98" spans="1:29" s="29" customFormat="1" x14ac:dyDescent="0.25">
      <c r="A98" s="72" t="s">
        <v>119</v>
      </c>
      <c r="B98" s="72" t="s">
        <v>199</v>
      </c>
      <c r="C98" s="34" t="s">
        <v>200</v>
      </c>
      <c r="D98" s="34" t="s">
        <v>317</v>
      </c>
      <c r="E98" s="30" t="s">
        <v>202</v>
      </c>
      <c r="F98" s="34" t="s">
        <v>318</v>
      </c>
      <c r="G98" s="24">
        <v>64</v>
      </c>
      <c r="H98" s="24">
        <v>393</v>
      </c>
      <c r="I98" s="24">
        <v>4</v>
      </c>
      <c r="J98" s="25">
        <v>40263</v>
      </c>
      <c r="K98" s="25" t="s">
        <v>29</v>
      </c>
      <c r="L98" s="26">
        <v>7998.99</v>
      </c>
      <c r="M98" s="26">
        <f t="shared" si="47"/>
        <v>914.17028571428568</v>
      </c>
      <c r="N98" s="26">
        <f t="shared" si="48"/>
        <v>7199.0909999999994</v>
      </c>
      <c r="O98" s="26">
        <f t="shared" si="49"/>
        <v>822.75325714285702</v>
      </c>
      <c r="P98" s="26">
        <f t="shared" si="50"/>
        <v>119.98484999999999</v>
      </c>
      <c r="Q98" s="26">
        <f t="shared" si="51"/>
        <v>13.712554285714285</v>
      </c>
      <c r="R98" s="26">
        <f t="shared" si="52"/>
        <v>799.89900000000034</v>
      </c>
      <c r="S98" s="26">
        <f t="shared" si="53"/>
        <v>91.417028571428617</v>
      </c>
      <c r="T98" s="26">
        <f t="shared" si="54"/>
        <v>799.899</v>
      </c>
      <c r="U98" s="26">
        <f t="shared" si="55"/>
        <v>91.417028571428574</v>
      </c>
      <c r="V98" s="137" t="s">
        <v>86</v>
      </c>
      <c r="W98" s="155" t="s">
        <v>319</v>
      </c>
      <c r="X98" s="146"/>
      <c r="Y98" s="147"/>
      <c r="Z98" s="147"/>
      <c r="AA98" s="147"/>
      <c r="AB98" s="147"/>
      <c r="AC98" s="147"/>
    </row>
    <row r="99" spans="1:29" s="29" customFormat="1" x14ac:dyDescent="0.25">
      <c r="A99" s="72" t="s">
        <v>119</v>
      </c>
      <c r="B99" s="72" t="s">
        <v>199</v>
      </c>
      <c r="C99" s="34" t="s">
        <v>200</v>
      </c>
      <c r="D99" s="34" t="s">
        <v>320</v>
      </c>
      <c r="E99" s="30" t="s">
        <v>202</v>
      </c>
      <c r="F99" s="34" t="s">
        <v>321</v>
      </c>
      <c r="G99" s="24">
        <v>64</v>
      </c>
      <c r="H99" s="24">
        <v>394</v>
      </c>
      <c r="I99" s="24">
        <v>4</v>
      </c>
      <c r="J99" s="25">
        <v>40263</v>
      </c>
      <c r="K99" s="25" t="s">
        <v>29</v>
      </c>
      <c r="L99" s="26">
        <v>7998.99</v>
      </c>
      <c r="M99" s="26">
        <f t="shared" si="47"/>
        <v>914.17028571428568</v>
      </c>
      <c r="N99" s="26">
        <f t="shared" si="48"/>
        <v>7199.0909999999994</v>
      </c>
      <c r="O99" s="26">
        <f t="shared" si="49"/>
        <v>822.75325714285702</v>
      </c>
      <c r="P99" s="26">
        <f t="shared" si="50"/>
        <v>119.98484999999999</v>
      </c>
      <c r="Q99" s="26">
        <f t="shared" si="51"/>
        <v>13.712554285714285</v>
      </c>
      <c r="R99" s="26">
        <f t="shared" si="52"/>
        <v>799.89900000000034</v>
      </c>
      <c r="S99" s="26">
        <f t="shared" si="53"/>
        <v>91.417028571428617</v>
      </c>
      <c r="T99" s="26">
        <f t="shared" si="54"/>
        <v>799.899</v>
      </c>
      <c r="U99" s="26">
        <f t="shared" si="55"/>
        <v>91.417028571428574</v>
      </c>
      <c r="V99" s="135" t="s">
        <v>322</v>
      </c>
      <c r="W99" s="38" t="s">
        <v>224</v>
      </c>
      <c r="X99" s="146"/>
      <c r="Y99" s="147"/>
      <c r="Z99" s="147"/>
      <c r="AA99" s="147"/>
      <c r="AB99" s="147"/>
      <c r="AC99" s="147"/>
    </row>
    <row r="100" spans="1:29" s="29" customFormat="1" x14ac:dyDescent="0.25">
      <c r="A100" s="72" t="s">
        <v>119</v>
      </c>
      <c r="B100" s="72" t="s">
        <v>199</v>
      </c>
      <c r="C100" s="34" t="s">
        <v>200</v>
      </c>
      <c r="D100" s="34" t="s">
        <v>323</v>
      </c>
      <c r="E100" s="30" t="s">
        <v>202</v>
      </c>
      <c r="F100" s="34" t="s">
        <v>324</v>
      </c>
      <c r="G100" s="24">
        <v>64</v>
      </c>
      <c r="H100" s="24">
        <v>395</v>
      </c>
      <c r="I100" s="24">
        <v>4</v>
      </c>
      <c r="J100" s="25">
        <v>40263</v>
      </c>
      <c r="K100" s="25" t="s">
        <v>29</v>
      </c>
      <c r="L100" s="26">
        <v>7998.99</v>
      </c>
      <c r="M100" s="26">
        <f t="shared" si="47"/>
        <v>914.17028571428568</v>
      </c>
      <c r="N100" s="26">
        <f t="shared" si="48"/>
        <v>7199.0909999999994</v>
      </c>
      <c r="O100" s="26">
        <f t="shared" si="49"/>
        <v>822.75325714285702</v>
      </c>
      <c r="P100" s="26">
        <f t="shared" si="50"/>
        <v>119.98484999999999</v>
      </c>
      <c r="Q100" s="26">
        <f t="shared" si="51"/>
        <v>13.712554285714285</v>
      </c>
      <c r="R100" s="26">
        <f t="shared" si="52"/>
        <v>799.89900000000034</v>
      </c>
      <c r="S100" s="26">
        <f t="shared" si="53"/>
        <v>91.417028571428617</v>
      </c>
      <c r="T100" s="26">
        <f t="shared" si="54"/>
        <v>799.899</v>
      </c>
      <c r="U100" s="26">
        <f t="shared" si="55"/>
        <v>91.417028571428574</v>
      </c>
      <c r="V100" s="135" t="s">
        <v>325</v>
      </c>
      <c r="W100" s="38" t="s">
        <v>132</v>
      </c>
      <c r="X100" s="146"/>
      <c r="Y100" s="147"/>
      <c r="Z100" s="147"/>
      <c r="AA100" s="147"/>
      <c r="AB100" s="147"/>
      <c r="AC100" s="147"/>
    </row>
    <row r="101" spans="1:29" s="29" customFormat="1" x14ac:dyDescent="0.25">
      <c r="A101" s="72" t="s">
        <v>119</v>
      </c>
      <c r="B101" s="72" t="s">
        <v>199</v>
      </c>
      <c r="C101" s="34" t="s">
        <v>200</v>
      </c>
      <c r="D101" s="34" t="s">
        <v>326</v>
      </c>
      <c r="E101" s="30" t="s">
        <v>202</v>
      </c>
      <c r="F101" s="34" t="s">
        <v>327</v>
      </c>
      <c r="G101" s="24">
        <v>64</v>
      </c>
      <c r="H101" s="24">
        <v>396</v>
      </c>
      <c r="I101" s="24">
        <v>4</v>
      </c>
      <c r="J101" s="25">
        <v>40263</v>
      </c>
      <c r="K101" s="25" t="s">
        <v>29</v>
      </c>
      <c r="L101" s="26">
        <v>7998.99</v>
      </c>
      <c r="M101" s="26">
        <f t="shared" si="47"/>
        <v>914.17028571428568</v>
      </c>
      <c r="N101" s="26">
        <f t="shared" si="48"/>
        <v>7199.0909999999994</v>
      </c>
      <c r="O101" s="26">
        <f t="shared" si="49"/>
        <v>822.75325714285702</v>
      </c>
      <c r="P101" s="26">
        <f t="shared" si="50"/>
        <v>119.98484999999999</v>
      </c>
      <c r="Q101" s="26">
        <f t="shared" si="51"/>
        <v>13.712554285714285</v>
      </c>
      <c r="R101" s="26">
        <f t="shared" si="52"/>
        <v>799.89900000000034</v>
      </c>
      <c r="S101" s="26">
        <f t="shared" si="53"/>
        <v>91.417028571428617</v>
      </c>
      <c r="T101" s="26">
        <f t="shared" si="54"/>
        <v>799.899</v>
      </c>
      <c r="U101" s="26">
        <f t="shared" si="55"/>
        <v>91.417028571428574</v>
      </c>
      <c r="V101" s="135" t="s">
        <v>328</v>
      </c>
      <c r="W101" s="38" t="s">
        <v>224</v>
      </c>
      <c r="X101" s="146"/>
      <c r="Y101" s="147"/>
      <c r="Z101" s="147"/>
      <c r="AA101" s="147"/>
      <c r="AB101" s="147"/>
      <c r="AC101" s="147"/>
    </row>
    <row r="102" spans="1:29" s="29" customFormat="1" x14ac:dyDescent="0.25">
      <c r="A102" s="72" t="s">
        <v>119</v>
      </c>
      <c r="B102" s="72" t="s">
        <v>199</v>
      </c>
      <c r="C102" s="34" t="s">
        <v>200</v>
      </c>
      <c r="D102" s="34" t="s">
        <v>329</v>
      </c>
      <c r="E102" s="30" t="s">
        <v>202</v>
      </c>
      <c r="F102" s="34" t="s">
        <v>330</v>
      </c>
      <c r="G102" s="24">
        <v>64</v>
      </c>
      <c r="H102" s="24">
        <v>397</v>
      </c>
      <c r="I102" s="24">
        <v>4</v>
      </c>
      <c r="J102" s="25">
        <v>40263</v>
      </c>
      <c r="K102" s="25" t="s">
        <v>29</v>
      </c>
      <c r="L102" s="26">
        <v>7998.99</v>
      </c>
      <c r="M102" s="26">
        <f t="shared" si="47"/>
        <v>914.17028571428568</v>
      </c>
      <c r="N102" s="26">
        <f t="shared" si="48"/>
        <v>7199.0909999999994</v>
      </c>
      <c r="O102" s="26">
        <f t="shared" si="49"/>
        <v>822.75325714285702</v>
      </c>
      <c r="P102" s="26">
        <f t="shared" si="50"/>
        <v>119.98484999999999</v>
      </c>
      <c r="Q102" s="26">
        <f t="shared" si="51"/>
        <v>13.712554285714285</v>
      </c>
      <c r="R102" s="26">
        <f t="shared" si="52"/>
        <v>799.89900000000034</v>
      </c>
      <c r="S102" s="26">
        <f t="shared" si="53"/>
        <v>91.417028571428617</v>
      </c>
      <c r="T102" s="26">
        <f t="shared" si="54"/>
        <v>799.899</v>
      </c>
      <c r="U102" s="26">
        <f t="shared" si="55"/>
        <v>91.417028571428574</v>
      </c>
      <c r="V102" s="135" t="s">
        <v>331</v>
      </c>
      <c r="W102" s="37" t="s">
        <v>332</v>
      </c>
      <c r="X102" s="146"/>
      <c r="Y102" s="147"/>
      <c r="Z102" s="147"/>
      <c r="AA102" s="147"/>
      <c r="AB102" s="147"/>
      <c r="AC102" s="147"/>
    </row>
    <row r="103" spans="1:29" s="29" customFormat="1" x14ac:dyDescent="0.25">
      <c r="A103" s="72" t="s">
        <v>119</v>
      </c>
      <c r="B103" s="72" t="s">
        <v>199</v>
      </c>
      <c r="C103" s="34" t="s">
        <v>200</v>
      </c>
      <c r="D103" s="34" t="s">
        <v>333</v>
      </c>
      <c r="E103" s="30" t="s">
        <v>202</v>
      </c>
      <c r="F103" s="34" t="s">
        <v>334</v>
      </c>
      <c r="G103" s="24">
        <v>64</v>
      </c>
      <c r="H103" s="24">
        <v>398</v>
      </c>
      <c r="I103" s="24">
        <v>4</v>
      </c>
      <c r="J103" s="25">
        <v>40263</v>
      </c>
      <c r="K103" s="25" t="s">
        <v>29</v>
      </c>
      <c r="L103" s="26">
        <v>7998.99</v>
      </c>
      <c r="M103" s="26">
        <f t="shared" si="47"/>
        <v>914.17028571428568</v>
      </c>
      <c r="N103" s="26">
        <f t="shared" si="48"/>
        <v>7199.0909999999994</v>
      </c>
      <c r="O103" s="26">
        <f t="shared" si="49"/>
        <v>822.75325714285702</v>
      </c>
      <c r="P103" s="26">
        <f t="shared" si="50"/>
        <v>119.98484999999999</v>
      </c>
      <c r="Q103" s="26">
        <f t="shared" si="51"/>
        <v>13.712554285714285</v>
      </c>
      <c r="R103" s="26">
        <f t="shared" si="52"/>
        <v>799.89900000000034</v>
      </c>
      <c r="S103" s="26">
        <f t="shared" si="53"/>
        <v>91.417028571428617</v>
      </c>
      <c r="T103" s="26">
        <f t="shared" si="54"/>
        <v>799.899</v>
      </c>
      <c r="U103" s="26">
        <f t="shared" si="55"/>
        <v>91.417028571428574</v>
      </c>
      <c r="V103" s="136" t="s">
        <v>104</v>
      </c>
      <c r="W103" s="39" t="s">
        <v>104</v>
      </c>
      <c r="X103" s="146"/>
      <c r="Y103" s="147"/>
      <c r="Z103" s="147"/>
      <c r="AA103" s="147"/>
      <c r="AB103" s="147"/>
      <c r="AC103" s="147"/>
    </row>
    <row r="104" spans="1:29" s="29" customFormat="1" x14ac:dyDescent="0.25">
      <c r="A104" s="72" t="s">
        <v>119</v>
      </c>
      <c r="B104" s="72" t="s">
        <v>199</v>
      </c>
      <c r="C104" s="34" t="s">
        <v>200</v>
      </c>
      <c r="D104" s="34" t="s">
        <v>335</v>
      </c>
      <c r="E104" s="30" t="s">
        <v>202</v>
      </c>
      <c r="F104" s="34" t="s">
        <v>336</v>
      </c>
      <c r="G104" s="24">
        <v>64</v>
      </c>
      <c r="H104" s="24">
        <v>399</v>
      </c>
      <c r="I104" s="24">
        <v>4</v>
      </c>
      <c r="J104" s="25">
        <v>40263</v>
      </c>
      <c r="K104" s="25" t="s">
        <v>29</v>
      </c>
      <c r="L104" s="26">
        <v>7998.99</v>
      </c>
      <c r="M104" s="26">
        <f t="shared" si="47"/>
        <v>914.17028571428568</v>
      </c>
      <c r="N104" s="26">
        <f t="shared" si="48"/>
        <v>7199.0909999999994</v>
      </c>
      <c r="O104" s="26">
        <f t="shared" si="49"/>
        <v>822.75325714285702</v>
      </c>
      <c r="P104" s="26">
        <f t="shared" si="50"/>
        <v>119.98484999999999</v>
      </c>
      <c r="Q104" s="26">
        <f t="shared" si="51"/>
        <v>13.712554285714285</v>
      </c>
      <c r="R104" s="26">
        <f t="shared" si="52"/>
        <v>799.89900000000034</v>
      </c>
      <c r="S104" s="26">
        <f t="shared" si="53"/>
        <v>91.417028571428617</v>
      </c>
      <c r="T104" s="26">
        <f t="shared" si="54"/>
        <v>799.899</v>
      </c>
      <c r="U104" s="26">
        <f t="shared" si="55"/>
        <v>91.417028571428574</v>
      </c>
      <c r="V104" s="135" t="s">
        <v>337</v>
      </c>
      <c r="W104" s="38" t="s">
        <v>138</v>
      </c>
      <c r="X104" s="146"/>
      <c r="Y104" s="147"/>
      <c r="Z104" s="147"/>
      <c r="AA104" s="147"/>
      <c r="AB104" s="147"/>
      <c r="AC104" s="147"/>
    </row>
    <row r="105" spans="1:29" s="29" customFormat="1" x14ac:dyDescent="0.25">
      <c r="A105" s="72" t="s">
        <v>119</v>
      </c>
      <c r="B105" s="72" t="s">
        <v>199</v>
      </c>
      <c r="C105" s="34" t="s">
        <v>200</v>
      </c>
      <c r="D105" s="34" t="s">
        <v>338</v>
      </c>
      <c r="E105" s="30" t="s">
        <v>202</v>
      </c>
      <c r="F105" s="34" t="s">
        <v>339</v>
      </c>
      <c r="G105" s="24">
        <v>64</v>
      </c>
      <c r="H105" s="24">
        <v>400</v>
      </c>
      <c r="I105" s="24">
        <v>4</v>
      </c>
      <c r="J105" s="25">
        <v>40263</v>
      </c>
      <c r="K105" s="25" t="s">
        <v>29</v>
      </c>
      <c r="L105" s="26">
        <v>7998.99</v>
      </c>
      <c r="M105" s="26">
        <f t="shared" si="47"/>
        <v>914.17028571428568</v>
      </c>
      <c r="N105" s="26">
        <f t="shared" si="48"/>
        <v>7199.0909999999994</v>
      </c>
      <c r="O105" s="26">
        <f t="shared" si="49"/>
        <v>822.75325714285702</v>
      </c>
      <c r="P105" s="26">
        <f t="shared" si="50"/>
        <v>119.98484999999999</v>
      </c>
      <c r="Q105" s="26">
        <f t="shared" si="51"/>
        <v>13.712554285714285</v>
      </c>
      <c r="R105" s="26">
        <f t="shared" si="52"/>
        <v>799.89900000000034</v>
      </c>
      <c r="S105" s="26">
        <f t="shared" si="53"/>
        <v>91.417028571428617</v>
      </c>
      <c r="T105" s="26">
        <f t="shared" si="54"/>
        <v>799.899</v>
      </c>
      <c r="U105" s="26">
        <f t="shared" si="55"/>
        <v>91.417028571428574</v>
      </c>
      <c r="V105" s="135" t="s">
        <v>51</v>
      </c>
      <c r="W105" s="38" t="s">
        <v>265</v>
      </c>
      <c r="X105" s="146"/>
      <c r="Y105" s="147"/>
      <c r="Z105" s="147"/>
      <c r="AA105" s="147"/>
      <c r="AB105" s="147"/>
      <c r="AC105" s="147"/>
    </row>
    <row r="106" spans="1:29" s="29" customFormat="1" x14ac:dyDescent="0.25">
      <c r="A106" s="72" t="s">
        <v>119</v>
      </c>
      <c r="B106" s="72" t="s">
        <v>199</v>
      </c>
      <c r="C106" s="34" t="s">
        <v>200</v>
      </c>
      <c r="D106" s="34" t="s">
        <v>340</v>
      </c>
      <c r="E106" s="30" t="s">
        <v>202</v>
      </c>
      <c r="F106" s="34" t="s">
        <v>341</v>
      </c>
      <c r="G106" s="24">
        <v>64</v>
      </c>
      <c r="H106" s="24">
        <v>401</v>
      </c>
      <c r="I106" s="24">
        <v>4</v>
      </c>
      <c r="J106" s="25">
        <v>40263</v>
      </c>
      <c r="K106" s="25" t="s">
        <v>29</v>
      </c>
      <c r="L106" s="26">
        <v>7998.99</v>
      </c>
      <c r="M106" s="26">
        <f t="shared" si="47"/>
        <v>914.17028571428568</v>
      </c>
      <c r="N106" s="26">
        <f t="shared" si="48"/>
        <v>7199.0909999999994</v>
      </c>
      <c r="O106" s="26">
        <f t="shared" si="49"/>
        <v>822.75325714285702</v>
      </c>
      <c r="P106" s="26">
        <f t="shared" si="50"/>
        <v>119.98484999999999</v>
      </c>
      <c r="Q106" s="26">
        <f t="shared" si="51"/>
        <v>13.712554285714285</v>
      </c>
      <c r="R106" s="26">
        <f t="shared" si="52"/>
        <v>799.89900000000034</v>
      </c>
      <c r="S106" s="26">
        <f t="shared" si="53"/>
        <v>91.417028571428617</v>
      </c>
      <c r="T106" s="26">
        <f t="shared" si="54"/>
        <v>799.899</v>
      </c>
      <c r="U106" s="26">
        <f t="shared" si="55"/>
        <v>91.417028571428574</v>
      </c>
      <c r="V106" s="135" t="s">
        <v>342</v>
      </c>
      <c r="W106" s="38" t="s">
        <v>343</v>
      </c>
      <c r="X106" s="146"/>
      <c r="Y106" s="147"/>
      <c r="Z106" s="147"/>
      <c r="AA106" s="147"/>
      <c r="AB106" s="147"/>
      <c r="AC106" s="147"/>
    </row>
    <row r="107" spans="1:29" s="29" customFormat="1" x14ac:dyDescent="0.25">
      <c r="A107" s="72" t="s">
        <v>119</v>
      </c>
      <c r="B107" s="72" t="s">
        <v>199</v>
      </c>
      <c r="C107" s="34" t="s">
        <v>200</v>
      </c>
      <c r="D107" s="34" t="s">
        <v>344</v>
      </c>
      <c r="E107" s="30" t="s">
        <v>202</v>
      </c>
      <c r="F107" s="34" t="s">
        <v>345</v>
      </c>
      <c r="G107" s="24">
        <v>64</v>
      </c>
      <c r="H107" s="24">
        <v>402</v>
      </c>
      <c r="I107" s="24">
        <v>4</v>
      </c>
      <c r="J107" s="25">
        <v>40263</v>
      </c>
      <c r="K107" s="25" t="s">
        <v>29</v>
      </c>
      <c r="L107" s="26">
        <v>7998.99</v>
      </c>
      <c r="M107" s="26">
        <f t="shared" si="47"/>
        <v>914.17028571428568</v>
      </c>
      <c r="N107" s="26">
        <f t="shared" si="48"/>
        <v>7199.0909999999994</v>
      </c>
      <c r="O107" s="26">
        <f t="shared" si="49"/>
        <v>822.75325714285702</v>
      </c>
      <c r="P107" s="26">
        <f t="shared" si="50"/>
        <v>119.98484999999999</v>
      </c>
      <c r="Q107" s="26">
        <f t="shared" si="51"/>
        <v>13.712554285714285</v>
      </c>
      <c r="R107" s="26">
        <f t="shared" si="52"/>
        <v>799.89900000000034</v>
      </c>
      <c r="S107" s="26">
        <f t="shared" si="53"/>
        <v>91.417028571428617</v>
      </c>
      <c r="T107" s="26">
        <f t="shared" si="54"/>
        <v>799.899</v>
      </c>
      <c r="U107" s="26">
        <f t="shared" si="55"/>
        <v>91.417028571428574</v>
      </c>
      <c r="V107" s="135" t="s">
        <v>346</v>
      </c>
      <c r="W107" s="38" t="s">
        <v>224</v>
      </c>
      <c r="X107" s="146"/>
      <c r="Y107" s="147"/>
      <c r="Z107" s="147"/>
      <c r="AA107" s="147"/>
      <c r="AB107" s="147"/>
      <c r="AC107" s="147"/>
    </row>
    <row r="108" spans="1:29" s="29" customFormat="1" x14ac:dyDescent="0.25">
      <c r="A108" s="72" t="s">
        <v>119</v>
      </c>
      <c r="B108" s="72" t="s">
        <v>199</v>
      </c>
      <c r="C108" s="34" t="s">
        <v>200</v>
      </c>
      <c r="D108" s="34" t="s">
        <v>347</v>
      </c>
      <c r="E108" s="30" t="s">
        <v>202</v>
      </c>
      <c r="F108" s="34" t="s">
        <v>348</v>
      </c>
      <c r="G108" s="24">
        <v>64</v>
      </c>
      <c r="H108" s="24">
        <v>403</v>
      </c>
      <c r="I108" s="24">
        <v>4</v>
      </c>
      <c r="J108" s="25">
        <v>40263</v>
      </c>
      <c r="K108" s="25" t="s">
        <v>29</v>
      </c>
      <c r="L108" s="26">
        <v>7998.99</v>
      </c>
      <c r="M108" s="26">
        <f t="shared" si="47"/>
        <v>914.17028571428568</v>
      </c>
      <c r="N108" s="26">
        <f t="shared" si="48"/>
        <v>7199.0909999999994</v>
      </c>
      <c r="O108" s="26">
        <f t="shared" si="49"/>
        <v>822.75325714285702</v>
      </c>
      <c r="P108" s="26">
        <f t="shared" si="50"/>
        <v>119.98484999999999</v>
      </c>
      <c r="Q108" s="26">
        <f t="shared" si="51"/>
        <v>13.712554285714285</v>
      </c>
      <c r="R108" s="26">
        <f t="shared" si="52"/>
        <v>799.89900000000034</v>
      </c>
      <c r="S108" s="26">
        <f t="shared" si="53"/>
        <v>91.417028571428617</v>
      </c>
      <c r="T108" s="26">
        <f t="shared" si="54"/>
        <v>799.899</v>
      </c>
      <c r="U108" s="26">
        <f t="shared" si="55"/>
        <v>91.417028571428574</v>
      </c>
      <c r="V108" s="135" t="s">
        <v>349</v>
      </c>
      <c r="W108" s="38" t="s">
        <v>350</v>
      </c>
      <c r="X108" s="146"/>
      <c r="Y108" s="147"/>
      <c r="Z108" s="147"/>
      <c r="AA108" s="147"/>
      <c r="AB108" s="147"/>
      <c r="AC108" s="147"/>
    </row>
    <row r="109" spans="1:29" s="29" customFormat="1" x14ac:dyDescent="0.25">
      <c r="A109" s="72" t="s">
        <v>119</v>
      </c>
      <c r="B109" s="72" t="s">
        <v>199</v>
      </c>
      <c r="C109" s="34" t="s">
        <v>200</v>
      </c>
      <c r="D109" s="34" t="s">
        <v>351</v>
      </c>
      <c r="E109" s="30" t="s">
        <v>202</v>
      </c>
      <c r="F109" s="34" t="s">
        <v>352</v>
      </c>
      <c r="G109" s="24">
        <v>64</v>
      </c>
      <c r="H109" s="24">
        <v>404</v>
      </c>
      <c r="I109" s="24">
        <v>4</v>
      </c>
      <c r="J109" s="25">
        <v>40263</v>
      </c>
      <c r="K109" s="25" t="s">
        <v>29</v>
      </c>
      <c r="L109" s="26">
        <v>7998.99</v>
      </c>
      <c r="M109" s="26">
        <f t="shared" si="47"/>
        <v>914.17028571428568</v>
      </c>
      <c r="N109" s="26">
        <f t="shared" si="48"/>
        <v>7199.0909999999994</v>
      </c>
      <c r="O109" s="26">
        <f t="shared" si="49"/>
        <v>822.75325714285702</v>
      </c>
      <c r="P109" s="26">
        <f t="shared" si="50"/>
        <v>119.98484999999999</v>
      </c>
      <c r="Q109" s="26">
        <f t="shared" si="51"/>
        <v>13.712554285714285</v>
      </c>
      <c r="R109" s="26">
        <f t="shared" si="52"/>
        <v>799.89900000000034</v>
      </c>
      <c r="S109" s="26">
        <f t="shared" si="53"/>
        <v>91.417028571428617</v>
      </c>
      <c r="T109" s="26">
        <f t="shared" si="54"/>
        <v>799.899</v>
      </c>
      <c r="U109" s="26">
        <f t="shared" si="55"/>
        <v>91.417028571428574</v>
      </c>
      <c r="V109" s="135" t="s">
        <v>353</v>
      </c>
      <c r="W109" s="38" t="s">
        <v>118</v>
      </c>
      <c r="X109" s="146"/>
      <c r="Y109" s="147"/>
      <c r="Z109" s="147"/>
      <c r="AA109" s="147"/>
      <c r="AB109" s="147"/>
      <c r="AC109" s="147"/>
    </row>
    <row r="110" spans="1:29" s="29" customFormat="1" x14ac:dyDescent="0.25">
      <c r="A110" s="72" t="s">
        <v>119</v>
      </c>
      <c r="B110" s="72" t="s">
        <v>199</v>
      </c>
      <c r="C110" s="34" t="s">
        <v>200</v>
      </c>
      <c r="D110" s="34" t="s">
        <v>354</v>
      </c>
      <c r="E110" s="30" t="s">
        <v>202</v>
      </c>
      <c r="F110" s="34" t="s">
        <v>355</v>
      </c>
      <c r="G110" s="24">
        <v>64</v>
      </c>
      <c r="H110" s="24">
        <v>405</v>
      </c>
      <c r="I110" s="24">
        <v>4</v>
      </c>
      <c r="J110" s="25">
        <v>40263</v>
      </c>
      <c r="K110" s="25" t="s">
        <v>29</v>
      </c>
      <c r="L110" s="26">
        <v>7998.99</v>
      </c>
      <c r="M110" s="26">
        <f t="shared" si="47"/>
        <v>914.17028571428568</v>
      </c>
      <c r="N110" s="26">
        <f t="shared" si="48"/>
        <v>7199.0909999999994</v>
      </c>
      <c r="O110" s="26">
        <f t="shared" si="49"/>
        <v>822.75325714285702</v>
      </c>
      <c r="P110" s="26">
        <f t="shared" si="50"/>
        <v>119.98484999999999</v>
      </c>
      <c r="Q110" s="26">
        <f t="shared" si="51"/>
        <v>13.712554285714285</v>
      </c>
      <c r="R110" s="26">
        <f t="shared" si="52"/>
        <v>799.89900000000034</v>
      </c>
      <c r="S110" s="26">
        <f t="shared" si="53"/>
        <v>91.417028571428617</v>
      </c>
      <c r="T110" s="26">
        <f t="shared" si="54"/>
        <v>799.899</v>
      </c>
      <c r="U110" s="26">
        <f t="shared" si="55"/>
        <v>91.417028571428574</v>
      </c>
      <c r="V110" s="135" t="s">
        <v>356</v>
      </c>
      <c r="W110" s="38" t="s">
        <v>357</v>
      </c>
      <c r="X110" s="146"/>
      <c r="Y110" s="147"/>
      <c r="Z110" s="147"/>
      <c r="AA110" s="147"/>
      <c r="AB110" s="147"/>
      <c r="AC110" s="147"/>
    </row>
    <row r="111" spans="1:29" s="29" customFormat="1" x14ac:dyDescent="0.25">
      <c r="A111" s="72" t="s">
        <v>119</v>
      </c>
      <c r="B111" s="72" t="s">
        <v>199</v>
      </c>
      <c r="C111" s="34" t="s">
        <v>200</v>
      </c>
      <c r="D111" s="34" t="s">
        <v>358</v>
      </c>
      <c r="E111" s="30" t="s">
        <v>202</v>
      </c>
      <c r="F111" s="34" t="s">
        <v>359</v>
      </c>
      <c r="G111" s="24">
        <v>64</v>
      </c>
      <c r="H111" s="24">
        <v>406</v>
      </c>
      <c r="I111" s="24">
        <v>4</v>
      </c>
      <c r="J111" s="25">
        <v>40263</v>
      </c>
      <c r="K111" s="25" t="s">
        <v>29</v>
      </c>
      <c r="L111" s="26">
        <v>7998.99</v>
      </c>
      <c r="M111" s="26">
        <f t="shared" si="47"/>
        <v>914.17028571428568</v>
      </c>
      <c r="N111" s="26">
        <f t="shared" si="48"/>
        <v>7199.0909999999994</v>
      </c>
      <c r="O111" s="26">
        <f t="shared" si="49"/>
        <v>822.75325714285702</v>
      </c>
      <c r="P111" s="26">
        <f t="shared" si="50"/>
        <v>119.98484999999999</v>
      </c>
      <c r="Q111" s="26">
        <f t="shared" si="51"/>
        <v>13.712554285714285</v>
      </c>
      <c r="R111" s="26">
        <f t="shared" si="52"/>
        <v>799.89900000000034</v>
      </c>
      <c r="S111" s="26">
        <f t="shared" si="53"/>
        <v>91.417028571428617</v>
      </c>
      <c r="T111" s="26">
        <f t="shared" si="54"/>
        <v>799.899</v>
      </c>
      <c r="U111" s="26">
        <f t="shared" si="55"/>
        <v>91.417028571428574</v>
      </c>
      <c r="V111" s="135" t="s">
        <v>360</v>
      </c>
      <c r="W111" s="38" t="s">
        <v>361</v>
      </c>
      <c r="X111" s="146"/>
      <c r="Y111" s="147"/>
      <c r="Z111" s="147"/>
      <c r="AA111" s="147"/>
      <c r="AB111" s="147"/>
      <c r="AC111" s="147"/>
    </row>
    <row r="112" spans="1:29" s="29" customFormat="1" x14ac:dyDescent="0.25">
      <c r="A112" s="72" t="s">
        <v>119</v>
      </c>
      <c r="B112" s="72" t="s">
        <v>199</v>
      </c>
      <c r="C112" s="34" t="s">
        <v>200</v>
      </c>
      <c r="D112" s="34" t="s">
        <v>362</v>
      </c>
      <c r="E112" s="30" t="s">
        <v>202</v>
      </c>
      <c r="F112" s="34" t="s">
        <v>363</v>
      </c>
      <c r="G112" s="24">
        <v>64</v>
      </c>
      <c r="H112" s="24">
        <v>407</v>
      </c>
      <c r="I112" s="24">
        <v>4</v>
      </c>
      <c r="J112" s="25">
        <v>40263</v>
      </c>
      <c r="K112" s="25" t="s">
        <v>29</v>
      </c>
      <c r="L112" s="26">
        <v>7998.99</v>
      </c>
      <c r="M112" s="26">
        <f t="shared" si="47"/>
        <v>914.17028571428568</v>
      </c>
      <c r="N112" s="26">
        <f t="shared" si="48"/>
        <v>7199.0909999999994</v>
      </c>
      <c r="O112" s="26">
        <f t="shared" si="49"/>
        <v>822.75325714285702</v>
      </c>
      <c r="P112" s="26">
        <f t="shared" si="50"/>
        <v>119.98484999999999</v>
      </c>
      <c r="Q112" s="26">
        <f t="shared" si="51"/>
        <v>13.712554285714285</v>
      </c>
      <c r="R112" s="26">
        <f t="shared" si="52"/>
        <v>799.89900000000034</v>
      </c>
      <c r="S112" s="26">
        <f t="shared" si="53"/>
        <v>91.417028571428617</v>
      </c>
      <c r="T112" s="26">
        <f t="shared" si="54"/>
        <v>799.899</v>
      </c>
      <c r="U112" s="26">
        <f t="shared" si="55"/>
        <v>91.417028571428574</v>
      </c>
      <c r="V112" s="135" t="s">
        <v>364</v>
      </c>
      <c r="W112" s="38" t="s">
        <v>365</v>
      </c>
      <c r="X112" s="146"/>
      <c r="Y112" s="147"/>
      <c r="Z112" s="147"/>
      <c r="AA112" s="147"/>
      <c r="AB112" s="147"/>
      <c r="AC112" s="147"/>
    </row>
    <row r="113" spans="1:29" s="29" customFormat="1" x14ac:dyDescent="0.25">
      <c r="A113" s="72" t="s">
        <v>119</v>
      </c>
      <c r="B113" s="72" t="s">
        <v>199</v>
      </c>
      <c r="C113" s="34" t="s">
        <v>200</v>
      </c>
      <c r="D113" s="34" t="s">
        <v>366</v>
      </c>
      <c r="E113" s="30" t="s">
        <v>202</v>
      </c>
      <c r="F113" s="34" t="s">
        <v>367</v>
      </c>
      <c r="G113" s="24">
        <v>64</v>
      </c>
      <c r="H113" s="24">
        <v>408</v>
      </c>
      <c r="I113" s="24">
        <v>4</v>
      </c>
      <c r="J113" s="25">
        <v>40263</v>
      </c>
      <c r="K113" s="25" t="s">
        <v>29</v>
      </c>
      <c r="L113" s="26">
        <v>7998.99</v>
      </c>
      <c r="M113" s="26">
        <f t="shared" si="47"/>
        <v>914.17028571428568</v>
      </c>
      <c r="N113" s="26">
        <f t="shared" si="48"/>
        <v>7199.0909999999994</v>
      </c>
      <c r="O113" s="26">
        <f t="shared" si="49"/>
        <v>822.75325714285702</v>
      </c>
      <c r="P113" s="26">
        <f t="shared" si="50"/>
        <v>119.98484999999999</v>
      </c>
      <c r="Q113" s="26">
        <f t="shared" si="51"/>
        <v>13.712554285714285</v>
      </c>
      <c r="R113" s="26">
        <f t="shared" si="52"/>
        <v>799.89900000000034</v>
      </c>
      <c r="S113" s="26">
        <f t="shared" si="53"/>
        <v>91.417028571428617</v>
      </c>
      <c r="T113" s="26">
        <f t="shared" si="54"/>
        <v>799.899</v>
      </c>
      <c r="U113" s="26">
        <f t="shared" si="55"/>
        <v>91.417028571428574</v>
      </c>
      <c r="V113" s="135" t="s">
        <v>368</v>
      </c>
      <c r="W113" s="38" t="s">
        <v>132</v>
      </c>
      <c r="X113" s="146"/>
      <c r="Y113" s="147"/>
      <c r="Z113" s="147"/>
      <c r="AA113" s="147"/>
      <c r="AB113" s="147"/>
      <c r="AC113" s="147"/>
    </row>
    <row r="114" spans="1:29" s="29" customFormat="1" x14ac:dyDescent="0.25">
      <c r="A114" s="72" t="s">
        <v>119</v>
      </c>
      <c r="B114" s="72" t="s">
        <v>199</v>
      </c>
      <c r="C114" s="34" t="s">
        <v>200</v>
      </c>
      <c r="D114" s="34" t="s">
        <v>369</v>
      </c>
      <c r="E114" s="30" t="s">
        <v>202</v>
      </c>
      <c r="F114" s="34" t="s">
        <v>370</v>
      </c>
      <c r="G114" s="24">
        <v>64</v>
      </c>
      <c r="H114" s="24">
        <v>409</v>
      </c>
      <c r="I114" s="24">
        <v>4</v>
      </c>
      <c r="J114" s="25">
        <v>40263</v>
      </c>
      <c r="K114" s="25" t="s">
        <v>29</v>
      </c>
      <c r="L114" s="26">
        <v>7998.99</v>
      </c>
      <c r="M114" s="26">
        <f t="shared" si="47"/>
        <v>914.17028571428568</v>
      </c>
      <c r="N114" s="26">
        <f t="shared" si="48"/>
        <v>7199.0909999999994</v>
      </c>
      <c r="O114" s="26">
        <f t="shared" si="49"/>
        <v>822.75325714285702</v>
      </c>
      <c r="P114" s="26">
        <f t="shared" si="50"/>
        <v>119.98484999999999</v>
      </c>
      <c r="Q114" s="26">
        <f t="shared" si="51"/>
        <v>13.712554285714285</v>
      </c>
      <c r="R114" s="26">
        <f t="shared" si="52"/>
        <v>799.89900000000034</v>
      </c>
      <c r="S114" s="26">
        <f t="shared" si="53"/>
        <v>91.417028571428617</v>
      </c>
      <c r="T114" s="26">
        <f t="shared" si="54"/>
        <v>799.899</v>
      </c>
      <c r="U114" s="26">
        <f t="shared" si="55"/>
        <v>91.417028571428574</v>
      </c>
      <c r="V114" s="135" t="s">
        <v>47</v>
      </c>
      <c r="W114" s="38" t="s">
        <v>293</v>
      </c>
      <c r="X114" s="146"/>
      <c r="Y114" s="147"/>
      <c r="Z114" s="147"/>
      <c r="AA114" s="147"/>
      <c r="AB114" s="147"/>
      <c r="AC114" s="147"/>
    </row>
    <row r="115" spans="1:29" s="29" customFormat="1" x14ac:dyDescent="0.25">
      <c r="A115" s="72" t="s">
        <v>119</v>
      </c>
      <c r="B115" s="72" t="s">
        <v>199</v>
      </c>
      <c r="C115" s="34" t="s">
        <v>200</v>
      </c>
      <c r="D115" s="34" t="s">
        <v>371</v>
      </c>
      <c r="E115" s="30" t="s">
        <v>202</v>
      </c>
      <c r="F115" s="34" t="s">
        <v>372</v>
      </c>
      <c r="G115" s="24">
        <v>64</v>
      </c>
      <c r="H115" s="24">
        <v>410</v>
      </c>
      <c r="I115" s="24">
        <v>4</v>
      </c>
      <c r="J115" s="25">
        <v>40263</v>
      </c>
      <c r="K115" s="25" t="s">
        <v>29</v>
      </c>
      <c r="L115" s="26">
        <v>7998.99</v>
      </c>
      <c r="M115" s="26">
        <f t="shared" si="47"/>
        <v>914.17028571428568</v>
      </c>
      <c r="N115" s="26">
        <f t="shared" si="48"/>
        <v>7199.0909999999994</v>
      </c>
      <c r="O115" s="26">
        <f t="shared" si="49"/>
        <v>822.75325714285702</v>
      </c>
      <c r="P115" s="26">
        <f t="shared" si="50"/>
        <v>119.98484999999999</v>
      </c>
      <c r="Q115" s="26">
        <f t="shared" si="51"/>
        <v>13.712554285714285</v>
      </c>
      <c r="R115" s="26">
        <f t="shared" si="52"/>
        <v>799.89900000000034</v>
      </c>
      <c r="S115" s="26">
        <f t="shared" si="53"/>
        <v>91.417028571428617</v>
      </c>
      <c r="T115" s="26">
        <f t="shared" si="54"/>
        <v>799.899</v>
      </c>
      <c r="U115" s="26">
        <f t="shared" si="55"/>
        <v>91.417028571428574</v>
      </c>
      <c r="V115" s="135" t="s">
        <v>373</v>
      </c>
      <c r="W115" s="37" t="s">
        <v>374</v>
      </c>
      <c r="X115" s="146"/>
      <c r="Y115" s="147"/>
      <c r="Z115" s="147"/>
      <c r="AA115" s="147"/>
      <c r="AB115" s="147"/>
      <c r="AC115" s="147"/>
    </row>
    <row r="116" spans="1:29" s="29" customFormat="1" x14ac:dyDescent="0.25">
      <c r="A116" s="72" t="s">
        <v>119</v>
      </c>
      <c r="B116" s="72" t="s">
        <v>199</v>
      </c>
      <c r="C116" s="34" t="s">
        <v>200</v>
      </c>
      <c r="D116" s="34" t="s">
        <v>375</v>
      </c>
      <c r="E116" s="30" t="s">
        <v>202</v>
      </c>
      <c r="F116" s="34" t="s">
        <v>376</v>
      </c>
      <c r="G116" s="24">
        <v>64</v>
      </c>
      <c r="H116" s="24">
        <v>411</v>
      </c>
      <c r="I116" s="24">
        <v>4</v>
      </c>
      <c r="J116" s="25">
        <v>40263</v>
      </c>
      <c r="K116" s="25" t="s">
        <v>29</v>
      </c>
      <c r="L116" s="26">
        <v>7998.99</v>
      </c>
      <c r="M116" s="26">
        <f t="shared" si="47"/>
        <v>914.17028571428568</v>
      </c>
      <c r="N116" s="26">
        <f t="shared" si="48"/>
        <v>7199.0909999999994</v>
      </c>
      <c r="O116" s="26">
        <f t="shared" si="49"/>
        <v>822.75325714285702</v>
      </c>
      <c r="P116" s="26">
        <f t="shared" si="50"/>
        <v>119.98484999999999</v>
      </c>
      <c r="Q116" s="26">
        <f t="shared" si="51"/>
        <v>13.712554285714285</v>
      </c>
      <c r="R116" s="26">
        <f t="shared" si="52"/>
        <v>799.89900000000034</v>
      </c>
      <c r="S116" s="26">
        <f t="shared" si="53"/>
        <v>91.417028571428617</v>
      </c>
      <c r="T116" s="26">
        <f t="shared" si="54"/>
        <v>799.899</v>
      </c>
      <c r="U116" s="26">
        <f t="shared" si="55"/>
        <v>91.417028571428574</v>
      </c>
      <c r="V116" s="135" t="s">
        <v>377</v>
      </c>
      <c r="W116" s="38" t="s">
        <v>126</v>
      </c>
      <c r="X116" s="146"/>
      <c r="Y116" s="147"/>
      <c r="Z116" s="147"/>
      <c r="AA116" s="147"/>
      <c r="AB116" s="147"/>
      <c r="AC116" s="147"/>
    </row>
    <row r="117" spans="1:29" s="29" customFormat="1" x14ac:dyDescent="0.25">
      <c r="A117" s="72" t="s">
        <v>119</v>
      </c>
      <c r="B117" s="72" t="s">
        <v>199</v>
      </c>
      <c r="C117" s="34" t="s">
        <v>200</v>
      </c>
      <c r="D117" s="34" t="s">
        <v>378</v>
      </c>
      <c r="E117" s="30" t="s">
        <v>202</v>
      </c>
      <c r="F117" s="34" t="s">
        <v>379</v>
      </c>
      <c r="G117" s="24">
        <v>64</v>
      </c>
      <c r="H117" s="24">
        <v>412</v>
      </c>
      <c r="I117" s="24">
        <v>4</v>
      </c>
      <c r="J117" s="25">
        <v>40263</v>
      </c>
      <c r="K117" s="25" t="s">
        <v>29</v>
      </c>
      <c r="L117" s="26">
        <v>7998.99</v>
      </c>
      <c r="M117" s="26">
        <f t="shared" si="47"/>
        <v>914.17028571428568</v>
      </c>
      <c r="N117" s="26">
        <f t="shared" si="48"/>
        <v>7199.0909999999994</v>
      </c>
      <c r="O117" s="26">
        <f t="shared" si="49"/>
        <v>822.75325714285702</v>
      </c>
      <c r="P117" s="26">
        <f t="shared" si="50"/>
        <v>119.98484999999999</v>
      </c>
      <c r="Q117" s="26">
        <f t="shared" si="51"/>
        <v>13.712554285714285</v>
      </c>
      <c r="R117" s="26">
        <f t="shared" si="52"/>
        <v>799.89900000000034</v>
      </c>
      <c r="S117" s="26">
        <f t="shared" si="53"/>
        <v>91.417028571428617</v>
      </c>
      <c r="T117" s="26">
        <f t="shared" si="54"/>
        <v>799.899</v>
      </c>
      <c r="U117" s="26">
        <f t="shared" si="55"/>
        <v>91.417028571428574</v>
      </c>
      <c r="V117" s="135" t="s">
        <v>380</v>
      </c>
      <c r="W117" s="38" t="s">
        <v>231</v>
      </c>
      <c r="X117" s="146"/>
      <c r="Y117" s="147"/>
      <c r="Z117" s="147"/>
      <c r="AA117" s="147"/>
      <c r="AB117" s="147"/>
      <c r="AC117" s="147"/>
    </row>
    <row r="118" spans="1:29" s="29" customFormat="1" x14ac:dyDescent="0.25">
      <c r="A118" s="72" t="s">
        <v>119</v>
      </c>
      <c r="B118" s="72" t="s">
        <v>199</v>
      </c>
      <c r="C118" s="34" t="s">
        <v>200</v>
      </c>
      <c r="D118" s="34" t="s">
        <v>381</v>
      </c>
      <c r="E118" s="30" t="s">
        <v>202</v>
      </c>
      <c r="F118" s="34" t="s">
        <v>382</v>
      </c>
      <c r="G118" s="24">
        <v>64</v>
      </c>
      <c r="H118" s="24">
        <v>413</v>
      </c>
      <c r="I118" s="24">
        <v>4</v>
      </c>
      <c r="J118" s="25">
        <v>40263</v>
      </c>
      <c r="K118" s="25" t="s">
        <v>29</v>
      </c>
      <c r="L118" s="26">
        <v>7998.99</v>
      </c>
      <c r="M118" s="26">
        <f t="shared" si="47"/>
        <v>914.17028571428568</v>
      </c>
      <c r="N118" s="26">
        <f t="shared" si="48"/>
        <v>7199.0909999999994</v>
      </c>
      <c r="O118" s="26">
        <f t="shared" si="49"/>
        <v>822.75325714285702</v>
      </c>
      <c r="P118" s="26">
        <f t="shared" si="50"/>
        <v>119.98484999999999</v>
      </c>
      <c r="Q118" s="26">
        <f t="shared" si="51"/>
        <v>13.712554285714285</v>
      </c>
      <c r="R118" s="26">
        <f t="shared" si="52"/>
        <v>799.89900000000034</v>
      </c>
      <c r="S118" s="26">
        <f t="shared" si="53"/>
        <v>91.417028571428617</v>
      </c>
      <c r="T118" s="26">
        <f t="shared" si="54"/>
        <v>799.899</v>
      </c>
      <c r="U118" s="26">
        <f t="shared" si="55"/>
        <v>91.417028571428574</v>
      </c>
      <c r="V118" s="135" t="s">
        <v>383</v>
      </c>
      <c r="W118" s="37" t="s">
        <v>384</v>
      </c>
      <c r="X118" s="146"/>
      <c r="Y118" s="147"/>
      <c r="Z118" s="147"/>
      <c r="AA118" s="147"/>
      <c r="AB118" s="147"/>
      <c r="AC118" s="147"/>
    </row>
    <row r="119" spans="1:29" s="29" customFormat="1" x14ac:dyDescent="0.25">
      <c r="A119" s="72" t="s">
        <v>119</v>
      </c>
      <c r="B119" s="72" t="s">
        <v>199</v>
      </c>
      <c r="C119" s="34" t="s">
        <v>200</v>
      </c>
      <c r="D119" s="34" t="s">
        <v>385</v>
      </c>
      <c r="E119" s="30" t="s">
        <v>202</v>
      </c>
      <c r="F119" s="34" t="s">
        <v>386</v>
      </c>
      <c r="G119" s="24">
        <v>64</v>
      </c>
      <c r="H119" s="24">
        <v>414</v>
      </c>
      <c r="I119" s="24">
        <v>4</v>
      </c>
      <c r="J119" s="25">
        <v>40263</v>
      </c>
      <c r="K119" s="25" t="s">
        <v>29</v>
      </c>
      <c r="L119" s="26">
        <v>7998.99</v>
      </c>
      <c r="M119" s="26">
        <f t="shared" si="47"/>
        <v>914.17028571428568</v>
      </c>
      <c r="N119" s="26">
        <f t="shared" si="48"/>
        <v>7199.0909999999994</v>
      </c>
      <c r="O119" s="26">
        <f t="shared" si="49"/>
        <v>822.75325714285702</v>
      </c>
      <c r="P119" s="26">
        <f t="shared" si="50"/>
        <v>119.98484999999999</v>
      </c>
      <c r="Q119" s="26">
        <f t="shared" si="51"/>
        <v>13.712554285714285</v>
      </c>
      <c r="R119" s="26">
        <f t="shared" si="52"/>
        <v>799.89900000000034</v>
      </c>
      <c r="S119" s="26">
        <f t="shared" si="53"/>
        <v>91.417028571428617</v>
      </c>
      <c r="T119" s="26">
        <f t="shared" si="54"/>
        <v>799.899</v>
      </c>
      <c r="U119" s="26">
        <f t="shared" si="55"/>
        <v>91.417028571428574</v>
      </c>
      <c r="V119" s="135" t="s">
        <v>387</v>
      </c>
      <c r="W119" s="38" t="s">
        <v>265</v>
      </c>
      <c r="X119" s="146"/>
      <c r="Y119" s="147"/>
      <c r="Z119" s="147"/>
      <c r="AA119" s="147"/>
      <c r="AB119" s="147"/>
      <c r="AC119" s="147"/>
    </row>
    <row r="120" spans="1:29" s="29" customFormat="1" x14ac:dyDescent="0.25">
      <c r="A120" s="72" t="s">
        <v>119</v>
      </c>
      <c r="B120" s="72" t="s">
        <v>199</v>
      </c>
      <c r="C120" s="34" t="s">
        <v>200</v>
      </c>
      <c r="D120" s="34" t="s">
        <v>388</v>
      </c>
      <c r="E120" s="30" t="s">
        <v>202</v>
      </c>
      <c r="F120" s="34" t="s">
        <v>389</v>
      </c>
      <c r="G120" s="24">
        <v>64</v>
      </c>
      <c r="H120" s="24">
        <v>415</v>
      </c>
      <c r="I120" s="24">
        <v>4</v>
      </c>
      <c r="J120" s="25">
        <v>40263</v>
      </c>
      <c r="K120" s="25" t="s">
        <v>29</v>
      </c>
      <c r="L120" s="26">
        <v>7998.99</v>
      </c>
      <c r="M120" s="26">
        <f t="shared" si="47"/>
        <v>914.17028571428568</v>
      </c>
      <c r="N120" s="26">
        <f t="shared" si="48"/>
        <v>7199.0909999999994</v>
      </c>
      <c r="O120" s="26">
        <f t="shared" si="49"/>
        <v>822.75325714285702</v>
      </c>
      <c r="P120" s="26">
        <f t="shared" si="50"/>
        <v>119.98484999999999</v>
      </c>
      <c r="Q120" s="26">
        <f t="shared" si="51"/>
        <v>13.712554285714285</v>
      </c>
      <c r="R120" s="26">
        <f t="shared" si="52"/>
        <v>799.89900000000034</v>
      </c>
      <c r="S120" s="26">
        <f t="shared" si="53"/>
        <v>91.417028571428617</v>
      </c>
      <c r="T120" s="26">
        <f t="shared" si="54"/>
        <v>799.899</v>
      </c>
      <c r="U120" s="26">
        <f t="shared" si="55"/>
        <v>91.417028571428574</v>
      </c>
      <c r="V120" s="135" t="s">
        <v>390</v>
      </c>
      <c r="W120" s="38" t="s">
        <v>391</v>
      </c>
      <c r="X120" s="146"/>
      <c r="Y120" s="147"/>
      <c r="Z120" s="147"/>
      <c r="AA120" s="147"/>
      <c r="AB120" s="147"/>
      <c r="AC120" s="147"/>
    </row>
    <row r="121" spans="1:29" s="29" customFormat="1" x14ac:dyDescent="0.25">
      <c r="A121" s="72" t="s">
        <v>119</v>
      </c>
      <c r="B121" s="72" t="s">
        <v>199</v>
      </c>
      <c r="C121" s="34" t="s">
        <v>200</v>
      </c>
      <c r="D121" s="34" t="s">
        <v>392</v>
      </c>
      <c r="E121" s="30" t="s">
        <v>202</v>
      </c>
      <c r="F121" s="34" t="s">
        <v>393</v>
      </c>
      <c r="G121" s="24">
        <v>64</v>
      </c>
      <c r="H121" s="24">
        <v>416</v>
      </c>
      <c r="I121" s="24">
        <v>4</v>
      </c>
      <c r="J121" s="25">
        <v>40263</v>
      </c>
      <c r="K121" s="25" t="s">
        <v>29</v>
      </c>
      <c r="L121" s="26">
        <v>7998.99</v>
      </c>
      <c r="M121" s="26">
        <f t="shared" si="47"/>
        <v>914.17028571428568</v>
      </c>
      <c r="N121" s="26">
        <f t="shared" si="48"/>
        <v>7199.0909999999994</v>
      </c>
      <c r="O121" s="26">
        <f t="shared" si="49"/>
        <v>822.75325714285702</v>
      </c>
      <c r="P121" s="26">
        <f t="shared" si="50"/>
        <v>119.98484999999999</v>
      </c>
      <c r="Q121" s="26">
        <f t="shared" si="51"/>
        <v>13.712554285714285</v>
      </c>
      <c r="R121" s="26">
        <f t="shared" si="52"/>
        <v>799.89900000000034</v>
      </c>
      <c r="S121" s="26">
        <f t="shared" si="53"/>
        <v>91.417028571428617</v>
      </c>
      <c r="T121" s="26">
        <f t="shared" si="54"/>
        <v>799.899</v>
      </c>
      <c r="U121" s="26">
        <f t="shared" si="55"/>
        <v>91.417028571428574</v>
      </c>
      <c r="V121" s="135" t="s">
        <v>30</v>
      </c>
      <c r="W121" s="38" t="s">
        <v>31</v>
      </c>
      <c r="X121" s="146"/>
      <c r="Y121" s="147"/>
      <c r="Z121" s="147"/>
      <c r="AA121" s="147"/>
      <c r="AB121" s="147"/>
      <c r="AC121" s="147"/>
    </row>
    <row r="122" spans="1:29" s="29" customFormat="1" x14ac:dyDescent="0.25">
      <c r="A122" s="72" t="s">
        <v>119</v>
      </c>
      <c r="B122" s="72" t="s">
        <v>199</v>
      </c>
      <c r="C122" s="34" t="s">
        <v>200</v>
      </c>
      <c r="D122" s="34" t="s">
        <v>394</v>
      </c>
      <c r="E122" s="30" t="s">
        <v>202</v>
      </c>
      <c r="F122" s="34" t="s">
        <v>395</v>
      </c>
      <c r="G122" s="24">
        <v>64</v>
      </c>
      <c r="H122" s="24">
        <v>417</v>
      </c>
      <c r="I122" s="24">
        <v>4</v>
      </c>
      <c r="J122" s="25">
        <v>40263</v>
      </c>
      <c r="K122" s="25" t="s">
        <v>29</v>
      </c>
      <c r="L122" s="26">
        <v>7998.99</v>
      </c>
      <c r="M122" s="26">
        <f t="shared" si="47"/>
        <v>914.17028571428568</v>
      </c>
      <c r="N122" s="26">
        <f t="shared" si="48"/>
        <v>7199.0909999999994</v>
      </c>
      <c r="O122" s="26">
        <f t="shared" si="49"/>
        <v>822.75325714285702</v>
      </c>
      <c r="P122" s="26">
        <f t="shared" si="50"/>
        <v>119.98484999999999</v>
      </c>
      <c r="Q122" s="26">
        <f t="shared" si="51"/>
        <v>13.712554285714285</v>
      </c>
      <c r="R122" s="26">
        <f t="shared" si="52"/>
        <v>799.89900000000034</v>
      </c>
      <c r="S122" s="26">
        <f t="shared" si="53"/>
        <v>91.417028571428617</v>
      </c>
      <c r="T122" s="26">
        <f t="shared" si="54"/>
        <v>799.899</v>
      </c>
      <c r="U122" s="26">
        <f t="shared" si="55"/>
        <v>91.417028571428574</v>
      </c>
      <c r="V122" s="135" t="s">
        <v>396</v>
      </c>
      <c r="W122" s="38" t="s">
        <v>235</v>
      </c>
      <c r="X122" s="146"/>
      <c r="Y122" s="147"/>
      <c r="Z122" s="147"/>
      <c r="AA122" s="147"/>
      <c r="AB122" s="147"/>
      <c r="AC122" s="147"/>
    </row>
    <row r="123" spans="1:29" s="29" customFormat="1" x14ac:dyDescent="0.25">
      <c r="A123" s="72" t="s">
        <v>119</v>
      </c>
      <c r="B123" s="72" t="s">
        <v>199</v>
      </c>
      <c r="C123" s="34" t="s">
        <v>200</v>
      </c>
      <c r="D123" s="34" t="s">
        <v>397</v>
      </c>
      <c r="E123" s="30" t="s">
        <v>202</v>
      </c>
      <c r="F123" s="34" t="s">
        <v>398</v>
      </c>
      <c r="G123" s="24">
        <v>64</v>
      </c>
      <c r="H123" s="24">
        <v>418</v>
      </c>
      <c r="I123" s="24">
        <v>4</v>
      </c>
      <c r="J123" s="25">
        <v>40263</v>
      </c>
      <c r="K123" s="25" t="s">
        <v>29</v>
      </c>
      <c r="L123" s="26">
        <v>7998.99</v>
      </c>
      <c r="M123" s="26">
        <f t="shared" si="47"/>
        <v>914.17028571428568</v>
      </c>
      <c r="N123" s="26">
        <f t="shared" si="48"/>
        <v>7199.0909999999994</v>
      </c>
      <c r="O123" s="26">
        <f t="shared" si="49"/>
        <v>822.75325714285702</v>
      </c>
      <c r="P123" s="26">
        <f t="shared" si="50"/>
        <v>119.98484999999999</v>
      </c>
      <c r="Q123" s="26">
        <f t="shared" si="51"/>
        <v>13.712554285714285</v>
      </c>
      <c r="R123" s="26">
        <f t="shared" si="52"/>
        <v>799.89900000000034</v>
      </c>
      <c r="S123" s="26">
        <f t="shared" si="53"/>
        <v>91.417028571428617</v>
      </c>
      <c r="T123" s="26">
        <f t="shared" si="54"/>
        <v>799.899</v>
      </c>
      <c r="U123" s="26">
        <f t="shared" si="55"/>
        <v>91.417028571428574</v>
      </c>
      <c r="V123" s="135" t="s">
        <v>399</v>
      </c>
      <c r="W123" s="38" t="s">
        <v>224</v>
      </c>
      <c r="X123" s="146"/>
      <c r="Y123" s="147"/>
      <c r="Z123" s="147"/>
      <c r="AA123" s="147"/>
      <c r="AB123" s="147"/>
      <c r="AC123" s="147"/>
    </row>
    <row r="124" spans="1:29" s="29" customFormat="1" x14ac:dyDescent="0.25">
      <c r="A124" s="72" t="s">
        <v>119</v>
      </c>
      <c r="B124" s="72" t="s">
        <v>199</v>
      </c>
      <c r="C124" s="34" t="s">
        <v>200</v>
      </c>
      <c r="D124" s="34" t="s">
        <v>400</v>
      </c>
      <c r="E124" s="30" t="s">
        <v>202</v>
      </c>
      <c r="F124" s="34" t="s">
        <v>401</v>
      </c>
      <c r="G124" s="24">
        <v>64</v>
      </c>
      <c r="H124" s="24">
        <v>419</v>
      </c>
      <c r="I124" s="24">
        <v>4</v>
      </c>
      <c r="J124" s="25">
        <v>40263</v>
      </c>
      <c r="K124" s="25" t="s">
        <v>29</v>
      </c>
      <c r="L124" s="26">
        <v>7998.99</v>
      </c>
      <c r="M124" s="26">
        <f t="shared" si="47"/>
        <v>914.17028571428568</v>
      </c>
      <c r="N124" s="26">
        <f t="shared" si="48"/>
        <v>7199.0909999999994</v>
      </c>
      <c r="O124" s="26">
        <f t="shared" si="49"/>
        <v>822.75325714285702</v>
      </c>
      <c r="P124" s="26">
        <f t="shared" si="50"/>
        <v>119.98484999999999</v>
      </c>
      <c r="Q124" s="26">
        <f t="shared" si="51"/>
        <v>13.712554285714285</v>
      </c>
      <c r="R124" s="26">
        <f t="shared" si="52"/>
        <v>799.89900000000034</v>
      </c>
      <c r="S124" s="26">
        <f t="shared" si="53"/>
        <v>91.417028571428617</v>
      </c>
      <c r="T124" s="26">
        <f t="shared" si="54"/>
        <v>799.899</v>
      </c>
      <c r="U124" s="26">
        <f t="shared" si="55"/>
        <v>91.417028571428574</v>
      </c>
      <c r="V124" s="135" t="s">
        <v>402</v>
      </c>
      <c r="W124" s="38" t="s">
        <v>209</v>
      </c>
      <c r="X124" s="146"/>
      <c r="Y124" s="147"/>
      <c r="Z124" s="147"/>
      <c r="AA124" s="147"/>
      <c r="AB124" s="147"/>
      <c r="AC124" s="147"/>
    </row>
    <row r="125" spans="1:29" s="29" customFormat="1" x14ac:dyDescent="0.25">
      <c r="A125" s="72" t="s">
        <v>152</v>
      </c>
      <c r="B125" s="72" t="s">
        <v>199</v>
      </c>
      <c r="C125" s="34" t="s">
        <v>403</v>
      </c>
      <c r="D125" s="30" t="s">
        <v>404</v>
      </c>
      <c r="E125" s="30" t="s">
        <v>202</v>
      </c>
      <c r="F125" s="34" t="s">
        <v>405</v>
      </c>
      <c r="G125" s="24">
        <v>64</v>
      </c>
      <c r="H125" s="24">
        <v>420</v>
      </c>
      <c r="I125" s="24">
        <v>4</v>
      </c>
      <c r="J125" s="25">
        <v>40263</v>
      </c>
      <c r="K125" s="25" t="s">
        <v>29</v>
      </c>
      <c r="L125" s="26">
        <v>99517.69</v>
      </c>
      <c r="M125" s="26">
        <f t="shared" si="47"/>
        <v>11373.450285714285</v>
      </c>
      <c r="N125" s="26">
        <f t="shared" si="48"/>
        <v>89565.921000000002</v>
      </c>
      <c r="O125" s="26">
        <f t="shared" si="49"/>
        <v>10236.105257142857</v>
      </c>
      <c r="P125" s="26">
        <f t="shared" si="50"/>
        <v>1492.7653500000001</v>
      </c>
      <c r="Q125" s="26">
        <f t="shared" si="51"/>
        <v>170.60175428571429</v>
      </c>
      <c r="R125" s="26">
        <f t="shared" si="52"/>
        <v>9951.7690000000002</v>
      </c>
      <c r="S125" s="26">
        <f t="shared" si="53"/>
        <v>1137.3450285714287</v>
      </c>
      <c r="T125" s="26">
        <f t="shared" si="54"/>
        <v>9951.7690000000002</v>
      </c>
      <c r="U125" s="26">
        <f t="shared" si="55"/>
        <v>1137.3450285714287</v>
      </c>
      <c r="V125" s="135" t="s">
        <v>157</v>
      </c>
      <c r="W125" s="38" t="s">
        <v>158</v>
      </c>
      <c r="X125" s="146"/>
      <c r="Y125" s="147"/>
      <c r="Z125" s="147"/>
      <c r="AA125" s="147"/>
      <c r="AB125" s="147"/>
      <c r="AC125" s="147"/>
    </row>
    <row r="126" spans="1:29" s="29" customFormat="1" x14ac:dyDescent="0.25">
      <c r="A126" s="72" t="s">
        <v>406</v>
      </c>
      <c r="B126" s="72" t="s">
        <v>199</v>
      </c>
      <c r="C126" s="30">
        <v>1020</v>
      </c>
      <c r="D126" s="30" t="s">
        <v>407</v>
      </c>
      <c r="E126" s="30" t="s">
        <v>202</v>
      </c>
      <c r="F126" s="34" t="s">
        <v>408</v>
      </c>
      <c r="G126" s="24">
        <v>74</v>
      </c>
      <c r="H126" s="24">
        <v>70</v>
      </c>
      <c r="I126" s="24">
        <v>4</v>
      </c>
      <c r="J126" s="25">
        <v>40263</v>
      </c>
      <c r="K126" s="25" t="s">
        <v>29</v>
      </c>
      <c r="L126" s="26">
        <v>14149.01</v>
      </c>
      <c r="M126" s="26">
        <f t="shared" si="47"/>
        <v>1617.0297142857144</v>
      </c>
      <c r="N126" s="26">
        <f t="shared" si="48"/>
        <v>12734.109</v>
      </c>
      <c r="O126" s="26">
        <f t="shared" si="49"/>
        <v>1455.3267428571428</v>
      </c>
      <c r="P126" s="26">
        <f t="shared" si="50"/>
        <v>212.23515</v>
      </c>
      <c r="Q126" s="26">
        <f t="shared" si="51"/>
        <v>24.255445714285713</v>
      </c>
      <c r="R126" s="26">
        <f t="shared" si="52"/>
        <v>1414.9009999999998</v>
      </c>
      <c r="S126" s="26">
        <f t="shared" si="53"/>
        <v>161.7029714285714</v>
      </c>
      <c r="T126" s="26">
        <f t="shared" si="54"/>
        <v>1414.9010000000001</v>
      </c>
      <c r="U126" s="26">
        <f t="shared" si="55"/>
        <v>161.70297142857143</v>
      </c>
      <c r="V126" s="135" t="s">
        <v>157</v>
      </c>
      <c r="W126" s="38" t="s">
        <v>158</v>
      </c>
      <c r="X126" s="146"/>
      <c r="Y126" s="147"/>
      <c r="Z126" s="147"/>
      <c r="AA126" s="147"/>
      <c r="AB126" s="147"/>
      <c r="AC126" s="147"/>
    </row>
    <row r="127" spans="1:29" s="29" customFormat="1" x14ac:dyDescent="0.25">
      <c r="A127" s="72" t="s">
        <v>409</v>
      </c>
      <c r="B127" s="72" t="s">
        <v>199</v>
      </c>
      <c r="C127" s="34" t="s">
        <v>410</v>
      </c>
      <c r="D127" s="30" t="s">
        <v>411</v>
      </c>
      <c r="E127" s="30" t="s">
        <v>202</v>
      </c>
      <c r="F127" s="34" t="s">
        <v>412</v>
      </c>
      <c r="G127" s="24">
        <v>74</v>
      </c>
      <c r="H127" s="24">
        <v>71</v>
      </c>
      <c r="I127" s="24">
        <v>4</v>
      </c>
      <c r="J127" s="25">
        <v>40263</v>
      </c>
      <c r="K127" s="25" t="s">
        <v>29</v>
      </c>
      <c r="L127" s="26">
        <v>43554.44</v>
      </c>
      <c r="M127" s="26">
        <f t="shared" si="47"/>
        <v>4977.6502857142859</v>
      </c>
      <c r="N127" s="26">
        <f t="shared" si="48"/>
        <v>39198.995999999999</v>
      </c>
      <c r="O127" s="26">
        <f t="shared" si="49"/>
        <v>4479.885257142857</v>
      </c>
      <c r="P127" s="26">
        <f t="shared" si="50"/>
        <v>653.31659999999999</v>
      </c>
      <c r="Q127" s="26">
        <f t="shared" si="51"/>
        <v>74.664754285714281</v>
      </c>
      <c r="R127" s="26">
        <f t="shared" si="52"/>
        <v>4355.4440000000031</v>
      </c>
      <c r="S127" s="26">
        <f t="shared" si="53"/>
        <v>497.76502857142896</v>
      </c>
      <c r="T127" s="26">
        <f t="shared" si="54"/>
        <v>4355.4440000000004</v>
      </c>
      <c r="U127" s="26">
        <f t="shared" si="55"/>
        <v>497.76502857142862</v>
      </c>
      <c r="V127" s="135" t="s">
        <v>157</v>
      </c>
      <c r="W127" s="38" t="s">
        <v>158</v>
      </c>
      <c r="X127" s="146"/>
      <c r="Y127" s="147"/>
      <c r="Z127" s="147"/>
      <c r="AA127" s="147"/>
      <c r="AB127" s="147"/>
      <c r="AC127" s="147"/>
    </row>
    <row r="128" spans="1:29" s="29" customFormat="1" x14ac:dyDescent="0.25">
      <c r="A128" s="72" t="s">
        <v>413</v>
      </c>
      <c r="B128" s="72" t="s">
        <v>199</v>
      </c>
      <c r="C128" s="34" t="s">
        <v>414</v>
      </c>
      <c r="D128" s="30" t="s">
        <v>415</v>
      </c>
      <c r="E128" s="30" t="s">
        <v>202</v>
      </c>
      <c r="F128" s="34" t="s">
        <v>416</v>
      </c>
      <c r="G128" s="24">
        <v>74</v>
      </c>
      <c r="H128" s="24">
        <v>72</v>
      </c>
      <c r="I128" s="24">
        <v>4</v>
      </c>
      <c r="J128" s="25">
        <v>40263</v>
      </c>
      <c r="K128" s="25" t="s">
        <v>29</v>
      </c>
      <c r="L128" s="26">
        <v>39836.74</v>
      </c>
      <c r="M128" s="26">
        <f t="shared" si="47"/>
        <v>4552.7702857142858</v>
      </c>
      <c r="N128" s="26">
        <f t="shared" si="48"/>
        <v>35853.065999999999</v>
      </c>
      <c r="O128" s="26">
        <f t="shared" si="49"/>
        <v>4097.4932571428571</v>
      </c>
      <c r="P128" s="26">
        <f t="shared" si="50"/>
        <v>597.55110000000002</v>
      </c>
      <c r="Q128" s="26">
        <f t="shared" si="51"/>
        <v>68.291554285714284</v>
      </c>
      <c r="R128" s="26">
        <f t="shared" si="52"/>
        <v>3983.6739999999991</v>
      </c>
      <c r="S128" s="26">
        <f t="shared" si="53"/>
        <v>455.27702857142845</v>
      </c>
      <c r="T128" s="26">
        <f t="shared" si="54"/>
        <v>3983.674</v>
      </c>
      <c r="U128" s="26">
        <f t="shared" si="55"/>
        <v>455.27702857142856</v>
      </c>
      <c r="V128" s="135" t="s">
        <v>157</v>
      </c>
      <c r="W128" s="38" t="s">
        <v>158</v>
      </c>
      <c r="X128" s="146"/>
      <c r="Y128" s="147"/>
      <c r="Z128" s="147"/>
      <c r="AA128" s="147"/>
      <c r="AB128" s="147"/>
      <c r="AC128" s="147"/>
    </row>
    <row r="129" spans="1:29" s="29" customFormat="1" ht="15.75" thickBot="1" x14ac:dyDescent="0.3">
      <c r="A129" s="72"/>
      <c r="B129" s="72"/>
      <c r="C129" s="34"/>
      <c r="D129" s="30"/>
      <c r="E129" s="30"/>
      <c r="F129" s="28"/>
      <c r="G129" s="31"/>
      <c r="H129" s="31"/>
      <c r="I129" s="31"/>
      <c r="J129" s="25"/>
      <c r="K129" s="25"/>
      <c r="L129" s="32">
        <f>SUM(L66:L128)</f>
        <v>668998.28999999957</v>
      </c>
      <c r="M129" s="110">
        <f>L129/8.75-0.02</f>
        <v>76456.927428571376</v>
      </c>
      <c r="N129" s="32">
        <f>SUM(N66:N128)</f>
        <v>602098.46100000013</v>
      </c>
      <c r="O129" s="110">
        <f t="shared" si="49"/>
        <v>68811.252685714295</v>
      </c>
      <c r="P129" s="32">
        <v>0</v>
      </c>
      <c r="Q129" s="110">
        <f t="shared" si="51"/>
        <v>0</v>
      </c>
      <c r="R129" s="32">
        <f>SUM(R66:R128)</f>
        <v>66899.828999999998</v>
      </c>
      <c r="S129" s="110">
        <f t="shared" si="53"/>
        <v>7645.694742857143</v>
      </c>
      <c r="T129" s="32">
        <f>SUM(T66:T128)</f>
        <v>66899.828999999983</v>
      </c>
      <c r="U129" s="110">
        <f t="shared" si="55"/>
        <v>7645.6947428571411</v>
      </c>
      <c r="V129" s="154"/>
      <c r="W129" s="33"/>
      <c r="X129" s="146"/>
      <c r="Y129" s="147"/>
      <c r="Z129" s="147"/>
      <c r="AA129" s="147"/>
      <c r="AB129" s="147"/>
      <c r="AC129" s="147"/>
    </row>
    <row r="130" spans="1:29" ht="69.75" customHeight="1" thickTop="1" x14ac:dyDescent="0.25">
      <c r="A130" s="68" t="s">
        <v>0</v>
      </c>
      <c r="B130" s="68" t="s">
        <v>1</v>
      </c>
      <c r="C130" s="1" t="s">
        <v>2</v>
      </c>
      <c r="D130" s="1" t="s">
        <v>3</v>
      </c>
      <c r="E130" s="1" t="s">
        <v>4</v>
      </c>
      <c r="F130" s="1" t="s">
        <v>5</v>
      </c>
      <c r="G130" s="1" t="s">
        <v>6</v>
      </c>
      <c r="H130" s="1" t="s">
        <v>7</v>
      </c>
      <c r="I130" s="1" t="s">
        <v>8</v>
      </c>
      <c r="J130" s="1" t="s">
        <v>9</v>
      </c>
      <c r="K130" s="1" t="s">
        <v>10</v>
      </c>
      <c r="L130" s="1" t="s">
        <v>11</v>
      </c>
      <c r="M130" s="2" t="s">
        <v>12</v>
      </c>
      <c r="N130" s="97" t="s">
        <v>13</v>
      </c>
      <c r="O130" s="97" t="s">
        <v>14</v>
      </c>
      <c r="P130" s="3" t="s">
        <v>15</v>
      </c>
      <c r="Q130" s="2" t="s">
        <v>16</v>
      </c>
      <c r="R130" s="2" t="s">
        <v>17</v>
      </c>
      <c r="S130" s="2" t="s">
        <v>18</v>
      </c>
      <c r="T130" s="2" t="s">
        <v>19</v>
      </c>
      <c r="U130" s="2" t="s">
        <v>20</v>
      </c>
      <c r="V130" s="2" t="s">
        <v>21</v>
      </c>
      <c r="W130" s="133" t="s">
        <v>22</v>
      </c>
    </row>
    <row r="131" spans="1:29" s="29" customFormat="1" x14ac:dyDescent="0.25">
      <c r="A131" s="72" t="s">
        <v>119</v>
      </c>
      <c r="B131" s="72" t="s">
        <v>199</v>
      </c>
      <c r="C131" s="34" t="s">
        <v>417</v>
      </c>
      <c r="D131" s="34" t="s">
        <v>418</v>
      </c>
      <c r="E131" s="30" t="s">
        <v>419</v>
      </c>
      <c r="F131" s="34" t="s">
        <v>420</v>
      </c>
      <c r="G131" s="24">
        <v>64</v>
      </c>
      <c r="H131" s="24">
        <v>432</v>
      </c>
      <c r="I131" s="24">
        <v>4</v>
      </c>
      <c r="J131" s="25">
        <v>40612</v>
      </c>
      <c r="K131" s="25" t="s">
        <v>29</v>
      </c>
      <c r="L131" s="26">
        <v>6818.81</v>
      </c>
      <c r="M131" s="26">
        <f t="shared" ref="M131:M174" si="56">L131/8.75</f>
        <v>779.29257142857148</v>
      </c>
      <c r="N131" s="26">
        <f t="shared" ref="N131:N174" si="57">60*P131</f>
        <v>6136.9290000000001</v>
      </c>
      <c r="O131" s="26">
        <f t="shared" ref="O131:O175" si="58">N131/8.75</f>
        <v>701.3633142857143</v>
      </c>
      <c r="P131" s="26">
        <f t="shared" ref="P131:P174" si="59">(L131-T131)/60</f>
        <v>102.28215</v>
      </c>
      <c r="Q131" s="26">
        <f t="shared" ref="Q131:Q175" si="60">P131/8.75</f>
        <v>11.689388571428571</v>
      </c>
      <c r="R131" s="26">
        <f t="shared" ref="R131:R174" si="61">L131-N131</f>
        <v>681.88100000000031</v>
      </c>
      <c r="S131" s="26">
        <f t="shared" ref="S131:S175" si="62">R131/8.75</f>
        <v>77.929257142857182</v>
      </c>
      <c r="T131" s="26">
        <f t="shared" ref="T131:T174" si="63">L131*0.1</f>
        <v>681.88100000000009</v>
      </c>
      <c r="U131" s="26">
        <f t="shared" ref="U131:U175" si="64">T131/8.75</f>
        <v>77.929257142857153</v>
      </c>
      <c r="V131" s="135" t="s">
        <v>421</v>
      </c>
      <c r="W131" s="38" t="s">
        <v>422</v>
      </c>
      <c r="X131" s="146"/>
      <c r="Y131" s="147"/>
      <c r="Z131" s="147"/>
      <c r="AA131" s="147"/>
      <c r="AB131" s="147"/>
      <c r="AC131" s="147"/>
    </row>
    <row r="132" spans="1:29" s="29" customFormat="1" x14ac:dyDescent="0.25">
      <c r="A132" s="72" t="s">
        <v>119</v>
      </c>
      <c r="B132" s="72" t="s">
        <v>199</v>
      </c>
      <c r="C132" s="34" t="s">
        <v>417</v>
      </c>
      <c r="D132" s="34" t="s">
        <v>423</v>
      </c>
      <c r="E132" s="30" t="s">
        <v>419</v>
      </c>
      <c r="F132" s="34" t="s">
        <v>424</v>
      </c>
      <c r="G132" s="24">
        <v>64</v>
      </c>
      <c r="H132" s="24">
        <v>433</v>
      </c>
      <c r="I132" s="24">
        <v>4</v>
      </c>
      <c r="J132" s="25">
        <v>40612</v>
      </c>
      <c r="K132" s="25" t="s">
        <v>29</v>
      </c>
      <c r="L132" s="26">
        <v>6818.81</v>
      </c>
      <c r="M132" s="26">
        <f t="shared" si="56"/>
        <v>779.29257142857148</v>
      </c>
      <c r="N132" s="26">
        <f t="shared" si="57"/>
        <v>6136.9290000000001</v>
      </c>
      <c r="O132" s="26">
        <f t="shared" si="58"/>
        <v>701.3633142857143</v>
      </c>
      <c r="P132" s="26">
        <f t="shared" si="59"/>
        <v>102.28215</v>
      </c>
      <c r="Q132" s="26">
        <f t="shared" si="60"/>
        <v>11.689388571428571</v>
      </c>
      <c r="R132" s="26">
        <f t="shared" si="61"/>
        <v>681.88100000000031</v>
      </c>
      <c r="S132" s="26">
        <f t="shared" si="62"/>
        <v>77.929257142857182</v>
      </c>
      <c r="T132" s="26">
        <f t="shared" si="63"/>
        <v>681.88100000000009</v>
      </c>
      <c r="U132" s="26">
        <f t="shared" si="64"/>
        <v>77.929257142857153</v>
      </c>
      <c r="V132" s="135" t="s">
        <v>425</v>
      </c>
      <c r="W132" s="38" t="s">
        <v>235</v>
      </c>
      <c r="X132" s="146"/>
      <c r="Y132" s="147"/>
      <c r="Z132" s="147"/>
      <c r="AA132" s="147"/>
      <c r="AB132" s="147"/>
      <c r="AC132" s="147"/>
    </row>
    <row r="133" spans="1:29" s="29" customFormat="1" x14ac:dyDescent="0.25">
      <c r="A133" s="72" t="s">
        <v>119</v>
      </c>
      <c r="B133" s="72" t="s">
        <v>199</v>
      </c>
      <c r="C133" s="34" t="s">
        <v>417</v>
      </c>
      <c r="D133" s="34" t="s">
        <v>426</v>
      </c>
      <c r="E133" s="30" t="s">
        <v>419</v>
      </c>
      <c r="F133" s="34" t="s">
        <v>427</v>
      </c>
      <c r="G133" s="24">
        <v>64</v>
      </c>
      <c r="H133" s="24">
        <v>421</v>
      </c>
      <c r="I133" s="24">
        <v>4</v>
      </c>
      <c r="J133" s="25">
        <v>40612</v>
      </c>
      <c r="K133" s="25" t="s">
        <v>29</v>
      </c>
      <c r="L133" s="26">
        <v>6818.81</v>
      </c>
      <c r="M133" s="26">
        <f t="shared" si="56"/>
        <v>779.29257142857148</v>
      </c>
      <c r="N133" s="26">
        <f t="shared" si="57"/>
        <v>6136.9290000000001</v>
      </c>
      <c r="O133" s="26">
        <f t="shared" si="58"/>
        <v>701.3633142857143</v>
      </c>
      <c r="P133" s="26">
        <f t="shared" si="59"/>
        <v>102.28215</v>
      </c>
      <c r="Q133" s="26">
        <f t="shared" si="60"/>
        <v>11.689388571428571</v>
      </c>
      <c r="R133" s="26">
        <f t="shared" si="61"/>
        <v>681.88100000000031</v>
      </c>
      <c r="S133" s="26">
        <f t="shared" si="62"/>
        <v>77.929257142857182</v>
      </c>
      <c r="T133" s="26">
        <f t="shared" si="63"/>
        <v>681.88100000000009</v>
      </c>
      <c r="U133" s="26">
        <f t="shared" si="64"/>
        <v>77.929257142857153</v>
      </c>
      <c r="V133" s="135" t="s">
        <v>428</v>
      </c>
      <c r="W133" s="38" t="s">
        <v>265</v>
      </c>
      <c r="X133" s="146"/>
      <c r="Y133" s="147"/>
      <c r="Z133" s="147"/>
      <c r="AA133" s="147"/>
      <c r="AB133" s="147"/>
      <c r="AC133" s="147"/>
    </row>
    <row r="134" spans="1:29" s="29" customFormat="1" x14ac:dyDescent="0.25">
      <c r="A134" s="72" t="s">
        <v>119</v>
      </c>
      <c r="B134" s="72" t="s">
        <v>199</v>
      </c>
      <c r="C134" s="34" t="s">
        <v>417</v>
      </c>
      <c r="D134" s="34" t="s">
        <v>429</v>
      </c>
      <c r="E134" s="30" t="s">
        <v>419</v>
      </c>
      <c r="F134" s="34" t="s">
        <v>430</v>
      </c>
      <c r="G134" s="24">
        <v>64</v>
      </c>
      <c r="H134" s="24">
        <v>434</v>
      </c>
      <c r="I134" s="24">
        <v>4</v>
      </c>
      <c r="J134" s="25">
        <v>40612</v>
      </c>
      <c r="K134" s="25" t="s">
        <v>29</v>
      </c>
      <c r="L134" s="26">
        <v>6818.81</v>
      </c>
      <c r="M134" s="26">
        <f t="shared" si="56"/>
        <v>779.29257142857148</v>
      </c>
      <c r="N134" s="26">
        <f t="shared" si="57"/>
        <v>6136.9290000000001</v>
      </c>
      <c r="O134" s="26">
        <f t="shared" si="58"/>
        <v>701.3633142857143</v>
      </c>
      <c r="P134" s="26">
        <f t="shared" si="59"/>
        <v>102.28215</v>
      </c>
      <c r="Q134" s="26">
        <f t="shared" si="60"/>
        <v>11.689388571428571</v>
      </c>
      <c r="R134" s="26">
        <f t="shared" si="61"/>
        <v>681.88100000000031</v>
      </c>
      <c r="S134" s="26">
        <f t="shared" si="62"/>
        <v>77.929257142857182</v>
      </c>
      <c r="T134" s="26">
        <f t="shared" si="63"/>
        <v>681.88100000000009</v>
      </c>
      <c r="U134" s="26">
        <f t="shared" si="64"/>
        <v>77.929257142857153</v>
      </c>
      <c r="V134" s="135" t="s">
        <v>431</v>
      </c>
      <c r="W134" s="38" t="s">
        <v>432</v>
      </c>
      <c r="X134" s="146"/>
      <c r="Y134" s="147"/>
      <c r="Z134" s="147"/>
      <c r="AA134" s="147"/>
      <c r="AB134" s="147"/>
      <c r="AC134" s="147"/>
    </row>
    <row r="135" spans="1:29" s="29" customFormat="1" x14ac:dyDescent="0.25">
      <c r="A135" s="72" t="s">
        <v>119</v>
      </c>
      <c r="B135" s="72" t="s">
        <v>199</v>
      </c>
      <c r="C135" s="34" t="s">
        <v>417</v>
      </c>
      <c r="D135" s="34" t="s">
        <v>433</v>
      </c>
      <c r="E135" s="30" t="s">
        <v>419</v>
      </c>
      <c r="F135" s="34" t="s">
        <v>434</v>
      </c>
      <c r="G135" s="24">
        <v>64</v>
      </c>
      <c r="H135" s="24">
        <v>435</v>
      </c>
      <c r="I135" s="24">
        <v>4</v>
      </c>
      <c r="J135" s="25">
        <v>40612</v>
      </c>
      <c r="K135" s="25" t="s">
        <v>29</v>
      </c>
      <c r="L135" s="26">
        <v>6818.81</v>
      </c>
      <c r="M135" s="26">
        <f t="shared" si="56"/>
        <v>779.29257142857148</v>
      </c>
      <c r="N135" s="26">
        <f t="shared" si="57"/>
        <v>6136.9290000000001</v>
      </c>
      <c r="O135" s="26">
        <f t="shared" si="58"/>
        <v>701.3633142857143</v>
      </c>
      <c r="P135" s="26">
        <f t="shared" si="59"/>
        <v>102.28215</v>
      </c>
      <c r="Q135" s="26">
        <f t="shared" si="60"/>
        <v>11.689388571428571</v>
      </c>
      <c r="R135" s="26">
        <f t="shared" si="61"/>
        <v>681.88100000000031</v>
      </c>
      <c r="S135" s="26">
        <f t="shared" si="62"/>
        <v>77.929257142857182</v>
      </c>
      <c r="T135" s="26">
        <f t="shared" si="63"/>
        <v>681.88100000000009</v>
      </c>
      <c r="U135" s="26">
        <f t="shared" si="64"/>
        <v>77.929257142857153</v>
      </c>
      <c r="V135" s="135" t="s">
        <v>435</v>
      </c>
      <c r="W135" s="38" t="s">
        <v>209</v>
      </c>
      <c r="X135" s="146"/>
      <c r="Y135" s="147"/>
      <c r="Z135" s="147"/>
      <c r="AA135" s="147"/>
      <c r="AB135" s="147"/>
      <c r="AC135" s="147"/>
    </row>
    <row r="136" spans="1:29" s="29" customFormat="1" x14ac:dyDescent="0.25">
      <c r="A136" s="72" t="s">
        <v>119</v>
      </c>
      <c r="B136" s="72" t="s">
        <v>199</v>
      </c>
      <c r="C136" s="34" t="s">
        <v>417</v>
      </c>
      <c r="D136" s="34" t="s">
        <v>436</v>
      </c>
      <c r="E136" s="30" t="s">
        <v>419</v>
      </c>
      <c r="F136" s="34" t="s">
        <v>437</v>
      </c>
      <c r="G136" s="24">
        <v>64</v>
      </c>
      <c r="H136" s="24">
        <v>436</v>
      </c>
      <c r="I136" s="24">
        <v>4</v>
      </c>
      <c r="J136" s="25">
        <v>40612</v>
      </c>
      <c r="K136" s="25" t="s">
        <v>29</v>
      </c>
      <c r="L136" s="26">
        <v>6818.81</v>
      </c>
      <c r="M136" s="26">
        <f t="shared" si="56"/>
        <v>779.29257142857148</v>
      </c>
      <c r="N136" s="26">
        <f t="shared" si="57"/>
        <v>6136.9290000000001</v>
      </c>
      <c r="O136" s="26">
        <f t="shared" si="58"/>
        <v>701.3633142857143</v>
      </c>
      <c r="P136" s="26">
        <f t="shared" si="59"/>
        <v>102.28215</v>
      </c>
      <c r="Q136" s="26">
        <f t="shared" si="60"/>
        <v>11.689388571428571</v>
      </c>
      <c r="R136" s="26">
        <f t="shared" si="61"/>
        <v>681.88100000000031</v>
      </c>
      <c r="S136" s="26">
        <f t="shared" si="62"/>
        <v>77.929257142857182</v>
      </c>
      <c r="T136" s="26">
        <f t="shared" si="63"/>
        <v>681.88100000000009</v>
      </c>
      <c r="U136" s="26">
        <f t="shared" si="64"/>
        <v>77.929257142857153</v>
      </c>
      <c r="V136" s="135" t="s">
        <v>438</v>
      </c>
      <c r="W136" s="38" t="s">
        <v>265</v>
      </c>
      <c r="X136" s="146"/>
      <c r="Y136" s="147"/>
      <c r="Z136" s="147"/>
      <c r="AA136" s="147"/>
      <c r="AB136" s="147"/>
      <c r="AC136" s="147"/>
    </row>
    <row r="137" spans="1:29" s="29" customFormat="1" x14ac:dyDescent="0.25">
      <c r="A137" s="72" t="s">
        <v>119</v>
      </c>
      <c r="B137" s="72" t="s">
        <v>199</v>
      </c>
      <c r="C137" s="34" t="s">
        <v>417</v>
      </c>
      <c r="D137" s="34" t="s">
        <v>439</v>
      </c>
      <c r="E137" s="30" t="s">
        <v>419</v>
      </c>
      <c r="F137" s="34" t="s">
        <v>440</v>
      </c>
      <c r="G137" s="24">
        <v>64</v>
      </c>
      <c r="H137" s="24">
        <v>425</v>
      </c>
      <c r="I137" s="24">
        <v>4</v>
      </c>
      <c r="J137" s="25">
        <v>40612</v>
      </c>
      <c r="K137" s="25" t="s">
        <v>29</v>
      </c>
      <c r="L137" s="26">
        <v>6818.81</v>
      </c>
      <c r="M137" s="26">
        <f t="shared" si="56"/>
        <v>779.29257142857148</v>
      </c>
      <c r="N137" s="26">
        <f t="shared" si="57"/>
        <v>6136.9290000000001</v>
      </c>
      <c r="O137" s="26">
        <f t="shared" si="58"/>
        <v>701.3633142857143</v>
      </c>
      <c r="P137" s="26">
        <f t="shared" si="59"/>
        <v>102.28215</v>
      </c>
      <c r="Q137" s="26">
        <f t="shared" si="60"/>
        <v>11.689388571428571</v>
      </c>
      <c r="R137" s="26">
        <f t="shared" si="61"/>
        <v>681.88100000000031</v>
      </c>
      <c r="S137" s="26">
        <f t="shared" si="62"/>
        <v>77.929257142857182</v>
      </c>
      <c r="T137" s="26">
        <f t="shared" si="63"/>
        <v>681.88100000000009</v>
      </c>
      <c r="U137" s="26">
        <f t="shared" si="64"/>
        <v>77.929257142857153</v>
      </c>
      <c r="V137" s="44" t="s">
        <v>441</v>
      </c>
      <c r="W137" s="38" t="s">
        <v>231</v>
      </c>
      <c r="X137" s="146"/>
      <c r="Y137" s="147"/>
      <c r="Z137" s="147"/>
      <c r="AA137" s="147"/>
      <c r="AB137" s="147"/>
      <c r="AC137" s="147"/>
    </row>
    <row r="138" spans="1:29" s="29" customFormat="1" x14ac:dyDescent="0.25">
      <c r="A138" s="72" t="s">
        <v>119</v>
      </c>
      <c r="B138" s="72" t="s">
        <v>199</v>
      </c>
      <c r="C138" s="34" t="s">
        <v>417</v>
      </c>
      <c r="D138" s="34" t="s">
        <v>442</v>
      </c>
      <c r="E138" s="30" t="s">
        <v>419</v>
      </c>
      <c r="F138" s="34" t="s">
        <v>443</v>
      </c>
      <c r="G138" s="24">
        <v>64</v>
      </c>
      <c r="H138" s="24">
        <v>437</v>
      </c>
      <c r="I138" s="24">
        <v>4</v>
      </c>
      <c r="J138" s="25">
        <v>40612</v>
      </c>
      <c r="K138" s="25" t="s">
        <v>29</v>
      </c>
      <c r="L138" s="26">
        <v>6818.81</v>
      </c>
      <c r="M138" s="26">
        <f t="shared" si="56"/>
        <v>779.29257142857148</v>
      </c>
      <c r="N138" s="26">
        <f t="shared" si="57"/>
        <v>6136.9290000000001</v>
      </c>
      <c r="O138" s="26">
        <f t="shared" si="58"/>
        <v>701.3633142857143</v>
      </c>
      <c r="P138" s="26">
        <f t="shared" si="59"/>
        <v>102.28215</v>
      </c>
      <c r="Q138" s="26">
        <f t="shared" si="60"/>
        <v>11.689388571428571</v>
      </c>
      <c r="R138" s="26">
        <f t="shared" si="61"/>
        <v>681.88100000000031</v>
      </c>
      <c r="S138" s="26">
        <f t="shared" si="62"/>
        <v>77.929257142857182</v>
      </c>
      <c r="T138" s="26">
        <f t="shared" si="63"/>
        <v>681.88100000000009</v>
      </c>
      <c r="U138" s="26">
        <f t="shared" si="64"/>
        <v>77.929257142857153</v>
      </c>
      <c r="V138" s="135" t="s">
        <v>444</v>
      </c>
      <c r="W138" s="38" t="s">
        <v>243</v>
      </c>
      <c r="X138" s="146"/>
      <c r="Y138" s="147"/>
      <c r="Z138" s="147"/>
      <c r="AA138" s="147"/>
      <c r="AB138" s="147"/>
      <c r="AC138" s="147"/>
    </row>
    <row r="139" spans="1:29" s="29" customFormat="1" x14ac:dyDescent="0.25">
      <c r="A139" s="72" t="s">
        <v>119</v>
      </c>
      <c r="B139" s="72" t="s">
        <v>199</v>
      </c>
      <c r="C139" s="34" t="s">
        <v>417</v>
      </c>
      <c r="D139" s="34" t="s">
        <v>445</v>
      </c>
      <c r="E139" s="30" t="s">
        <v>419</v>
      </c>
      <c r="F139" s="34" t="s">
        <v>446</v>
      </c>
      <c r="G139" s="24">
        <v>64</v>
      </c>
      <c r="H139" s="24">
        <v>438</v>
      </c>
      <c r="I139" s="24">
        <v>4</v>
      </c>
      <c r="J139" s="25">
        <v>40612</v>
      </c>
      <c r="K139" s="25" t="s">
        <v>29</v>
      </c>
      <c r="L139" s="26">
        <v>6818.81</v>
      </c>
      <c r="M139" s="26">
        <f t="shared" si="56"/>
        <v>779.29257142857148</v>
      </c>
      <c r="N139" s="26">
        <f t="shared" si="57"/>
        <v>6136.9290000000001</v>
      </c>
      <c r="O139" s="26">
        <f t="shared" si="58"/>
        <v>701.3633142857143</v>
      </c>
      <c r="P139" s="26">
        <f t="shared" si="59"/>
        <v>102.28215</v>
      </c>
      <c r="Q139" s="26">
        <f t="shared" si="60"/>
        <v>11.689388571428571</v>
      </c>
      <c r="R139" s="26">
        <f t="shared" si="61"/>
        <v>681.88100000000031</v>
      </c>
      <c r="S139" s="26">
        <f t="shared" si="62"/>
        <v>77.929257142857182</v>
      </c>
      <c r="T139" s="26">
        <f t="shared" si="63"/>
        <v>681.88100000000009</v>
      </c>
      <c r="U139" s="26">
        <f t="shared" si="64"/>
        <v>77.929257142857153</v>
      </c>
      <c r="V139" s="135" t="s">
        <v>447</v>
      </c>
      <c r="W139" s="38" t="s">
        <v>448</v>
      </c>
      <c r="X139" s="146"/>
      <c r="Y139" s="147"/>
      <c r="Z139" s="147"/>
      <c r="AA139" s="147"/>
      <c r="AB139" s="147"/>
      <c r="AC139" s="147"/>
    </row>
    <row r="140" spans="1:29" s="29" customFormat="1" x14ac:dyDescent="0.25">
      <c r="A140" s="72" t="s">
        <v>119</v>
      </c>
      <c r="B140" s="72" t="s">
        <v>199</v>
      </c>
      <c r="C140" s="34" t="s">
        <v>417</v>
      </c>
      <c r="D140" s="34" t="s">
        <v>449</v>
      </c>
      <c r="E140" s="30" t="s">
        <v>419</v>
      </c>
      <c r="F140" s="34" t="s">
        <v>450</v>
      </c>
      <c r="G140" s="24">
        <v>64</v>
      </c>
      <c r="H140" s="24">
        <v>439</v>
      </c>
      <c r="I140" s="24">
        <v>4</v>
      </c>
      <c r="J140" s="25">
        <v>40612</v>
      </c>
      <c r="K140" s="25" t="s">
        <v>29</v>
      </c>
      <c r="L140" s="26">
        <v>6818.81</v>
      </c>
      <c r="M140" s="26">
        <f t="shared" si="56"/>
        <v>779.29257142857148</v>
      </c>
      <c r="N140" s="26">
        <f t="shared" si="57"/>
        <v>6136.9290000000001</v>
      </c>
      <c r="O140" s="26">
        <f t="shared" si="58"/>
        <v>701.3633142857143</v>
      </c>
      <c r="P140" s="26">
        <f t="shared" si="59"/>
        <v>102.28215</v>
      </c>
      <c r="Q140" s="26">
        <f t="shared" si="60"/>
        <v>11.689388571428571</v>
      </c>
      <c r="R140" s="26">
        <f t="shared" si="61"/>
        <v>681.88100000000031</v>
      </c>
      <c r="S140" s="26">
        <f t="shared" si="62"/>
        <v>77.929257142857182</v>
      </c>
      <c r="T140" s="26">
        <f t="shared" si="63"/>
        <v>681.88100000000009</v>
      </c>
      <c r="U140" s="26">
        <f t="shared" si="64"/>
        <v>77.929257142857153</v>
      </c>
      <c r="V140" s="135" t="s">
        <v>451</v>
      </c>
      <c r="W140" s="38" t="s">
        <v>293</v>
      </c>
      <c r="X140" s="146"/>
      <c r="Y140" s="147"/>
      <c r="Z140" s="147"/>
      <c r="AA140" s="147"/>
      <c r="AB140" s="147"/>
      <c r="AC140" s="147"/>
    </row>
    <row r="141" spans="1:29" s="29" customFormat="1" x14ac:dyDescent="0.25">
      <c r="A141" s="72" t="s">
        <v>119</v>
      </c>
      <c r="B141" s="72" t="s">
        <v>199</v>
      </c>
      <c r="C141" s="34" t="s">
        <v>417</v>
      </c>
      <c r="D141" s="34" t="s">
        <v>452</v>
      </c>
      <c r="E141" s="30" t="s">
        <v>419</v>
      </c>
      <c r="F141" s="34" t="s">
        <v>453</v>
      </c>
      <c r="G141" s="24">
        <v>64</v>
      </c>
      <c r="H141" s="24">
        <v>440</v>
      </c>
      <c r="I141" s="24">
        <v>4</v>
      </c>
      <c r="J141" s="25">
        <v>40612</v>
      </c>
      <c r="K141" s="25" t="s">
        <v>29</v>
      </c>
      <c r="L141" s="26">
        <v>6818.81</v>
      </c>
      <c r="M141" s="26">
        <f t="shared" si="56"/>
        <v>779.29257142857148</v>
      </c>
      <c r="N141" s="26">
        <f t="shared" si="57"/>
        <v>6136.9290000000001</v>
      </c>
      <c r="O141" s="26">
        <f t="shared" si="58"/>
        <v>701.3633142857143</v>
      </c>
      <c r="P141" s="26">
        <f t="shared" si="59"/>
        <v>102.28215</v>
      </c>
      <c r="Q141" s="26">
        <f t="shared" si="60"/>
        <v>11.689388571428571</v>
      </c>
      <c r="R141" s="26">
        <f t="shared" si="61"/>
        <v>681.88100000000031</v>
      </c>
      <c r="S141" s="26">
        <f t="shared" si="62"/>
        <v>77.929257142857182</v>
      </c>
      <c r="T141" s="26">
        <f t="shared" si="63"/>
        <v>681.88100000000009</v>
      </c>
      <c r="U141" s="26">
        <f t="shared" si="64"/>
        <v>77.929257142857153</v>
      </c>
      <c r="V141" s="135" t="s">
        <v>454</v>
      </c>
      <c r="W141" s="38" t="s">
        <v>276</v>
      </c>
      <c r="X141" s="146"/>
      <c r="Y141" s="147"/>
      <c r="Z141" s="147"/>
      <c r="AA141" s="147"/>
      <c r="AB141" s="147"/>
      <c r="AC141" s="147"/>
    </row>
    <row r="142" spans="1:29" s="29" customFormat="1" x14ac:dyDescent="0.25">
      <c r="A142" s="72" t="s">
        <v>119</v>
      </c>
      <c r="B142" s="72" t="s">
        <v>199</v>
      </c>
      <c r="C142" s="34" t="s">
        <v>417</v>
      </c>
      <c r="D142" s="34" t="s">
        <v>455</v>
      </c>
      <c r="E142" s="30" t="s">
        <v>419</v>
      </c>
      <c r="F142" s="34" t="s">
        <v>456</v>
      </c>
      <c r="G142" s="24">
        <v>64</v>
      </c>
      <c r="H142" s="24">
        <v>441</v>
      </c>
      <c r="I142" s="24">
        <v>4</v>
      </c>
      <c r="J142" s="25">
        <v>40612</v>
      </c>
      <c r="K142" s="25" t="s">
        <v>29</v>
      </c>
      <c r="L142" s="26">
        <v>6818.81</v>
      </c>
      <c r="M142" s="26">
        <f t="shared" si="56"/>
        <v>779.29257142857148</v>
      </c>
      <c r="N142" s="26">
        <f t="shared" si="57"/>
        <v>6136.9290000000001</v>
      </c>
      <c r="O142" s="26">
        <f t="shared" si="58"/>
        <v>701.3633142857143</v>
      </c>
      <c r="P142" s="26">
        <f t="shared" si="59"/>
        <v>102.28215</v>
      </c>
      <c r="Q142" s="26">
        <f t="shared" si="60"/>
        <v>11.689388571428571</v>
      </c>
      <c r="R142" s="26">
        <f t="shared" si="61"/>
        <v>681.88100000000031</v>
      </c>
      <c r="S142" s="26">
        <f t="shared" si="62"/>
        <v>77.929257142857182</v>
      </c>
      <c r="T142" s="26">
        <f t="shared" si="63"/>
        <v>681.88100000000009</v>
      </c>
      <c r="U142" s="26">
        <f t="shared" si="64"/>
        <v>77.929257142857153</v>
      </c>
      <c r="V142" s="135" t="s">
        <v>457</v>
      </c>
      <c r="W142" s="38" t="s">
        <v>138</v>
      </c>
      <c r="X142" s="146"/>
      <c r="Y142" s="147"/>
      <c r="Z142" s="147"/>
      <c r="AA142" s="147"/>
      <c r="AB142" s="147"/>
      <c r="AC142" s="147"/>
    </row>
    <row r="143" spans="1:29" s="29" customFormat="1" x14ac:dyDescent="0.25">
      <c r="A143" s="72" t="s">
        <v>119</v>
      </c>
      <c r="B143" s="72" t="s">
        <v>199</v>
      </c>
      <c r="C143" s="34" t="s">
        <v>417</v>
      </c>
      <c r="D143" s="34" t="s">
        <v>458</v>
      </c>
      <c r="E143" s="30" t="s">
        <v>419</v>
      </c>
      <c r="F143" s="34" t="s">
        <v>459</v>
      </c>
      <c r="G143" s="24">
        <v>64</v>
      </c>
      <c r="H143" s="24">
        <v>442</v>
      </c>
      <c r="I143" s="24">
        <v>4</v>
      </c>
      <c r="J143" s="25">
        <v>40612</v>
      </c>
      <c r="K143" s="25" t="s">
        <v>29</v>
      </c>
      <c r="L143" s="26">
        <v>6818.81</v>
      </c>
      <c r="M143" s="26">
        <f t="shared" si="56"/>
        <v>779.29257142857148</v>
      </c>
      <c r="N143" s="26">
        <f t="shared" si="57"/>
        <v>6136.9290000000001</v>
      </c>
      <c r="O143" s="26">
        <f t="shared" si="58"/>
        <v>701.3633142857143</v>
      </c>
      <c r="P143" s="26">
        <f t="shared" si="59"/>
        <v>102.28215</v>
      </c>
      <c r="Q143" s="26">
        <f t="shared" si="60"/>
        <v>11.689388571428571</v>
      </c>
      <c r="R143" s="26">
        <f t="shared" si="61"/>
        <v>681.88100000000031</v>
      </c>
      <c r="S143" s="26">
        <f t="shared" si="62"/>
        <v>77.929257142857182</v>
      </c>
      <c r="T143" s="26">
        <f t="shared" si="63"/>
        <v>681.88100000000009</v>
      </c>
      <c r="U143" s="26">
        <f t="shared" si="64"/>
        <v>77.929257142857153</v>
      </c>
      <c r="V143" s="136" t="s">
        <v>104</v>
      </c>
      <c r="W143" s="39" t="s">
        <v>104</v>
      </c>
      <c r="X143" s="146"/>
      <c r="Y143" s="147"/>
      <c r="Z143" s="147"/>
      <c r="AA143" s="147"/>
      <c r="AB143" s="147"/>
      <c r="AC143" s="147"/>
    </row>
    <row r="144" spans="1:29" s="29" customFormat="1" x14ac:dyDescent="0.25">
      <c r="A144" s="72" t="s">
        <v>119</v>
      </c>
      <c r="B144" s="72" t="s">
        <v>199</v>
      </c>
      <c r="C144" s="34" t="s">
        <v>417</v>
      </c>
      <c r="D144" s="34" t="s">
        <v>460</v>
      </c>
      <c r="E144" s="30" t="s">
        <v>419</v>
      </c>
      <c r="F144" s="34" t="s">
        <v>461</v>
      </c>
      <c r="G144" s="24">
        <v>64</v>
      </c>
      <c r="H144" s="24">
        <v>443</v>
      </c>
      <c r="I144" s="24">
        <v>4</v>
      </c>
      <c r="J144" s="25">
        <v>40612</v>
      </c>
      <c r="K144" s="25" t="s">
        <v>29</v>
      </c>
      <c r="L144" s="26">
        <v>6818.81</v>
      </c>
      <c r="M144" s="26">
        <f t="shared" si="56"/>
        <v>779.29257142857148</v>
      </c>
      <c r="N144" s="26">
        <f t="shared" si="57"/>
        <v>6136.9290000000001</v>
      </c>
      <c r="O144" s="26">
        <f t="shared" si="58"/>
        <v>701.3633142857143</v>
      </c>
      <c r="P144" s="26">
        <f t="shared" si="59"/>
        <v>102.28215</v>
      </c>
      <c r="Q144" s="26">
        <f t="shared" si="60"/>
        <v>11.689388571428571</v>
      </c>
      <c r="R144" s="26">
        <f t="shared" si="61"/>
        <v>681.88100000000031</v>
      </c>
      <c r="S144" s="26">
        <f t="shared" si="62"/>
        <v>77.929257142857182</v>
      </c>
      <c r="T144" s="26">
        <f t="shared" si="63"/>
        <v>681.88100000000009</v>
      </c>
      <c r="U144" s="26">
        <f t="shared" si="64"/>
        <v>77.929257142857153</v>
      </c>
      <c r="V144" s="136" t="s">
        <v>104</v>
      </c>
      <c r="W144" s="39" t="s">
        <v>104</v>
      </c>
      <c r="X144" s="146"/>
      <c r="Y144" s="147"/>
      <c r="Z144" s="147"/>
      <c r="AA144" s="147"/>
      <c r="AB144" s="147"/>
      <c r="AC144" s="147"/>
    </row>
    <row r="145" spans="1:29" s="29" customFormat="1" x14ac:dyDescent="0.25">
      <c r="A145" s="72" t="s">
        <v>119</v>
      </c>
      <c r="B145" s="72" t="s">
        <v>199</v>
      </c>
      <c r="C145" s="34" t="s">
        <v>417</v>
      </c>
      <c r="D145" s="34" t="s">
        <v>462</v>
      </c>
      <c r="E145" s="30" t="s">
        <v>419</v>
      </c>
      <c r="F145" s="34" t="s">
        <v>463</v>
      </c>
      <c r="G145" s="24">
        <v>64</v>
      </c>
      <c r="H145" s="24">
        <v>444</v>
      </c>
      <c r="I145" s="24">
        <v>4</v>
      </c>
      <c r="J145" s="25">
        <v>40612</v>
      </c>
      <c r="K145" s="25" t="s">
        <v>29</v>
      </c>
      <c r="L145" s="26">
        <v>6818.81</v>
      </c>
      <c r="M145" s="26">
        <f t="shared" si="56"/>
        <v>779.29257142857148</v>
      </c>
      <c r="N145" s="26">
        <f t="shared" si="57"/>
        <v>6136.9290000000001</v>
      </c>
      <c r="O145" s="26">
        <f t="shared" si="58"/>
        <v>701.3633142857143</v>
      </c>
      <c r="P145" s="26">
        <f t="shared" si="59"/>
        <v>102.28215</v>
      </c>
      <c r="Q145" s="26">
        <f t="shared" si="60"/>
        <v>11.689388571428571</v>
      </c>
      <c r="R145" s="26">
        <f t="shared" si="61"/>
        <v>681.88100000000031</v>
      </c>
      <c r="S145" s="26">
        <f t="shared" si="62"/>
        <v>77.929257142857182</v>
      </c>
      <c r="T145" s="26">
        <f t="shared" si="63"/>
        <v>681.88100000000009</v>
      </c>
      <c r="U145" s="26">
        <f t="shared" si="64"/>
        <v>77.929257142857153</v>
      </c>
      <c r="V145" s="135" t="s">
        <v>464</v>
      </c>
      <c r="W145" s="38" t="s">
        <v>182</v>
      </c>
      <c r="X145" s="146"/>
      <c r="Y145" s="147"/>
      <c r="Z145" s="147"/>
      <c r="AA145" s="147"/>
      <c r="AB145" s="147"/>
      <c r="AC145" s="147"/>
    </row>
    <row r="146" spans="1:29" s="29" customFormat="1" x14ac:dyDescent="0.25">
      <c r="A146" s="72" t="s">
        <v>119</v>
      </c>
      <c r="B146" s="72" t="s">
        <v>199</v>
      </c>
      <c r="C146" s="34" t="s">
        <v>417</v>
      </c>
      <c r="D146" s="34" t="s">
        <v>465</v>
      </c>
      <c r="E146" s="30" t="s">
        <v>419</v>
      </c>
      <c r="F146" s="34" t="s">
        <v>466</v>
      </c>
      <c r="G146" s="24">
        <v>64</v>
      </c>
      <c r="H146" s="24">
        <v>445</v>
      </c>
      <c r="I146" s="24">
        <v>4</v>
      </c>
      <c r="J146" s="25">
        <v>40612</v>
      </c>
      <c r="K146" s="25" t="s">
        <v>29</v>
      </c>
      <c r="L146" s="26">
        <v>6818.81</v>
      </c>
      <c r="M146" s="26">
        <f t="shared" si="56"/>
        <v>779.29257142857148</v>
      </c>
      <c r="N146" s="26">
        <f t="shared" si="57"/>
        <v>6136.9290000000001</v>
      </c>
      <c r="O146" s="26">
        <f t="shared" si="58"/>
        <v>701.3633142857143</v>
      </c>
      <c r="P146" s="26">
        <f t="shared" si="59"/>
        <v>102.28215</v>
      </c>
      <c r="Q146" s="26">
        <f t="shared" si="60"/>
        <v>11.689388571428571</v>
      </c>
      <c r="R146" s="26">
        <f t="shared" si="61"/>
        <v>681.88100000000031</v>
      </c>
      <c r="S146" s="26">
        <f t="shared" si="62"/>
        <v>77.929257142857182</v>
      </c>
      <c r="T146" s="26">
        <f t="shared" si="63"/>
        <v>681.88100000000009</v>
      </c>
      <c r="U146" s="26">
        <f t="shared" si="64"/>
        <v>77.929257142857153</v>
      </c>
      <c r="V146" s="137" t="s">
        <v>467</v>
      </c>
      <c r="W146" s="38" t="s">
        <v>468</v>
      </c>
      <c r="X146" s="146"/>
      <c r="Y146" s="147"/>
      <c r="Z146" s="147"/>
      <c r="AA146" s="147"/>
      <c r="AB146" s="147"/>
      <c r="AC146" s="147"/>
    </row>
    <row r="147" spans="1:29" s="29" customFormat="1" x14ac:dyDescent="0.25">
      <c r="A147" s="72" t="s">
        <v>119</v>
      </c>
      <c r="B147" s="72" t="s">
        <v>199</v>
      </c>
      <c r="C147" s="34" t="s">
        <v>417</v>
      </c>
      <c r="D147" s="34" t="s">
        <v>469</v>
      </c>
      <c r="E147" s="30" t="s">
        <v>419</v>
      </c>
      <c r="F147" s="34" t="s">
        <v>470</v>
      </c>
      <c r="G147" s="24">
        <v>64</v>
      </c>
      <c r="H147" s="24">
        <v>446</v>
      </c>
      <c r="I147" s="24">
        <v>4</v>
      </c>
      <c r="J147" s="25">
        <v>40612</v>
      </c>
      <c r="K147" s="25" t="s">
        <v>29</v>
      </c>
      <c r="L147" s="26">
        <v>6818.81</v>
      </c>
      <c r="M147" s="26">
        <f t="shared" si="56"/>
        <v>779.29257142857148</v>
      </c>
      <c r="N147" s="26">
        <f t="shared" si="57"/>
        <v>6136.9290000000001</v>
      </c>
      <c r="O147" s="26">
        <f t="shared" si="58"/>
        <v>701.3633142857143</v>
      </c>
      <c r="P147" s="26">
        <f t="shared" si="59"/>
        <v>102.28215</v>
      </c>
      <c r="Q147" s="26">
        <f t="shared" si="60"/>
        <v>11.689388571428571</v>
      </c>
      <c r="R147" s="26">
        <f t="shared" si="61"/>
        <v>681.88100000000031</v>
      </c>
      <c r="S147" s="26">
        <f t="shared" si="62"/>
        <v>77.929257142857182</v>
      </c>
      <c r="T147" s="26">
        <f t="shared" si="63"/>
        <v>681.88100000000009</v>
      </c>
      <c r="U147" s="26">
        <f t="shared" si="64"/>
        <v>77.929257142857153</v>
      </c>
      <c r="V147" s="135" t="s">
        <v>471</v>
      </c>
      <c r="W147" s="38" t="s">
        <v>472</v>
      </c>
      <c r="X147" s="146"/>
      <c r="Y147" s="147"/>
      <c r="Z147" s="147"/>
      <c r="AA147" s="147"/>
      <c r="AB147" s="147"/>
      <c r="AC147" s="147"/>
    </row>
    <row r="148" spans="1:29" s="29" customFormat="1" x14ac:dyDescent="0.25">
      <c r="A148" s="72" t="s">
        <v>119</v>
      </c>
      <c r="B148" s="72" t="s">
        <v>199</v>
      </c>
      <c r="C148" s="34" t="s">
        <v>417</v>
      </c>
      <c r="D148" s="34" t="s">
        <v>473</v>
      </c>
      <c r="E148" s="30" t="s">
        <v>419</v>
      </c>
      <c r="F148" s="34" t="s">
        <v>474</v>
      </c>
      <c r="G148" s="24">
        <v>64</v>
      </c>
      <c r="H148" s="24">
        <v>447</v>
      </c>
      <c r="I148" s="24">
        <v>4</v>
      </c>
      <c r="J148" s="25">
        <v>40612</v>
      </c>
      <c r="K148" s="25" t="s">
        <v>29</v>
      </c>
      <c r="L148" s="26">
        <v>6818.81</v>
      </c>
      <c r="M148" s="26">
        <f t="shared" si="56"/>
        <v>779.29257142857148</v>
      </c>
      <c r="N148" s="26">
        <f t="shared" si="57"/>
        <v>6136.9290000000001</v>
      </c>
      <c r="O148" s="26">
        <f t="shared" si="58"/>
        <v>701.3633142857143</v>
      </c>
      <c r="P148" s="26">
        <f t="shared" si="59"/>
        <v>102.28215</v>
      </c>
      <c r="Q148" s="26">
        <f t="shared" si="60"/>
        <v>11.689388571428571</v>
      </c>
      <c r="R148" s="26">
        <f t="shared" si="61"/>
        <v>681.88100000000031</v>
      </c>
      <c r="S148" s="26">
        <f t="shared" si="62"/>
        <v>77.929257142857182</v>
      </c>
      <c r="T148" s="26">
        <f t="shared" si="63"/>
        <v>681.88100000000009</v>
      </c>
      <c r="U148" s="26">
        <f t="shared" si="64"/>
        <v>77.929257142857153</v>
      </c>
      <c r="V148" s="135" t="s">
        <v>117</v>
      </c>
      <c r="W148" s="38" t="s">
        <v>118</v>
      </c>
      <c r="X148" s="146"/>
      <c r="Y148" s="147"/>
      <c r="Z148" s="147"/>
      <c r="AA148" s="147"/>
      <c r="AB148" s="147"/>
      <c r="AC148" s="147"/>
    </row>
    <row r="149" spans="1:29" s="29" customFormat="1" x14ac:dyDescent="0.25">
      <c r="A149" s="72" t="s">
        <v>119</v>
      </c>
      <c r="B149" s="72" t="s">
        <v>199</v>
      </c>
      <c r="C149" s="34" t="s">
        <v>417</v>
      </c>
      <c r="D149" s="34" t="s">
        <v>475</v>
      </c>
      <c r="E149" s="30" t="s">
        <v>419</v>
      </c>
      <c r="F149" s="34" t="s">
        <v>476</v>
      </c>
      <c r="G149" s="24">
        <v>64</v>
      </c>
      <c r="H149" s="24">
        <v>448</v>
      </c>
      <c r="I149" s="24">
        <v>4</v>
      </c>
      <c r="J149" s="25">
        <v>40612</v>
      </c>
      <c r="K149" s="25" t="s">
        <v>29</v>
      </c>
      <c r="L149" s="26">
        <v>6818.81</v>
      </c>
      <c r="M149" s="26">
        <f t="shared" si="56"/>
        <v>779.29257142857148</v>
      </c>
      <c r="N149" s="26">
        <f t="shared" si="57"/>
        <v>6136.9290000000001</v>
      </c>
      <c r="O149" s="26">
        <f t="shared" si="58"/>
        <v>701.3633142857143</v>
      </c>
      <c r="P149" s="26">
        <f t="shared" si="59"/>
        <v>102.28215</v>
      </c>
      <c r="Q149" s="26">
        <f t="shared" si="60"/>
        <v>11.689388571428571</v>
      </c>
      <c r="R149" s="26">
        <f t="shared" si="61"/>
        <v>681.88100000000031</v>
      </c>
      <c r="S149" s="26">
        <f t="shared" si="62"/>
        <v>77.929257142857182</v>
      </c>
      <c r="T149" s="26">
        <f t="shared" si="63"/>
        <v>681.88100000000009</v>
      </c>
      <c r="U149" s="26">
        <f t="shared" si="64"/>
        <v>77.929257142857153</v>
      </c>
      <c r="V149" s="135" t="s">
        <v>477</v>
      </c>
      <c r="W149" s="38" t="s">
        <v>235</v>
      </c>
      <c r="X149" s="146"/>
      <c r="Y149" s="147"/>
      <c r="Z149" s="147"/>
      <c r="AA149" s="147"/>
      <c r="AB149" s="147"/>
      <c r="AC149" s="147"/>
    </row>
    <row r="150" spans="1:29" s="29" customFormat="1" x14ac:dyDescent="0.25">
      <c r="A150" s="72" t="s">
        <v>119</v>
      </c>
      <c r="B150" s="72" t="s">
        <v>199</v>
      </c>
      <c r="C150" s="34" t="s">
        <v>417</v>
      </c>
      <c r="D150" s="34" t="s">
        <v>478</v>
      </c>
      <c r="E150" s="30" t="s">
        <v>419</v>
      </c>
      <c r="F150" s="34" t="s">
        <v>479</v>
      </c>
      <c r="G150" s="24">
        <v>64</v>
      </c>
      <c r="H150" s="24">
        <v>449</v>
      </c>
      <c r="I150" s="24">
        <v>4</v>
      </c>
      <c r="J150" s="25">
        <v>40612</v>
      </c>
      <c r="K150" s="25" t="s">
        <v>29</v>
      </c>
      <c r="L150" s="26">
        <v>6818.81</v>
      </c>
      <c r="M150" s="26">
        <f t="shared" si="56"/>
        <v>779.29257142857148</v>
      </c>
      <c r="N150" s="26">
        <f t="shared" si="57"/>
        <v>6136.9290000000001</v>
      </c>
      <c r="O150" s="26">
        <f t="shared" si="58"/>
        <v>701.3633142857143</v>
      </c>
      <c r="P150" s="26">
        <f t="shared" si="59"/>
        <v>102.28215</v>
      </c>
      <c r="Q150" s="26">
        <f t="shared" si="60"/>
        <v>11.689388571428571</v>
      </c>
      <c r="R150" s="26">
        <f t="shared" si="61"/>
        <v>681.88100000000031</v>
      </c>
      <c r="S150" s="26">
        <f t="shared" si="62"/>
        <v>77.929257142857182</v>
      </c>
      <c r="T150" s="26">
        <f t="shared" si="63"/>
        <v>681.88100000000009</v>
      </c>
      <c r="U150" s="26">
        <f t="shared" si="64"/>
        <v>77.929257142857153</v>
      </c>
      <c r="V150" s="156" t="s">
        <v>480</v>
      </c>
      <c r="W150" s="38" t="s">
        <v>310</v>
      </c>
      <c r="X150" s="146"/>
      <c r="Y150" s="147"/>
      <c r="Z150" s="147"/>
      <c r="AA150" s="147"/>
      <c r="AB150" s="147"/>
      <c r="AC150" s="147"/>
    </row>
    <row r="151" spans="1:29" s="29" customFormat="1" x14ac:dyDescent="0.25">
      <c r="A151" s="72" t="s">
        <v>119</v>
      </c>
      <c r="B151" s="72" t="s">
        <v>199</v>
      </c>
      <c r="C151" s="34" t="s">
        <v>417</v>
      </c>
      <c r="D151" s="34" t="s">
        <v>481</v>
      </c>
      <c r="E151" s="30" t="s">
        <v>419</v>
      </c>
      <c r="F151" s="34" t="s">
        <v>482</v>
      </c>
      <c r="G151" s="24">
        <v>64</v>
      </c>
      <c r="H151" s="24">
        <v>450</v>
      </c>
      <c r="I151" s="24">
        <v>4</v>
      </c>
      <c r="J151" s="25">
        <v>40612</v>
      </c>
      <c r="K151" s="25" t="s">
        <v>29</v>
      </c>
      <c r="L151" s="26">
        <v>6818.81</v>
      </c>
      <c r="M151" s="26">
        <f t="shared" si="56"/>
        <v>779.29257142857148</v>
      </c>
      <c r="N151" s="26">
        <f t="shared" si="57"/>
        <v>6136.9290000000001</v>
      </c>
      <c r="O151" s="26">
        <f t="shared" si="58"/>
        <v>701.3633142857143</v>
      </c>
      <c r="P151" s="26">
        <f t="shared" si="59"/>
        <v>102.28215</v>
      </c>
      <c r="Q151" s="26">
        <f t="shared" si="60"/>
        <v>11.689388571428571</v>
      </c>
      <c r="R151" s="26">
        <f t="shared" si="61"/>
        <v>681.88100000000031</v>
      </c>
      <c r="S151" s="26">
        <f t="shared" si="62"/>
        <v>77.929257142857182</v>
      </c>
      <c r="T151" s="26">
        <f t="shared" si="63"/>
        <v>681.88100000000009</v>
      </c>
      <c r="U151" s="26">
        <f t="shared" si="64"/>
        <v>77.929257142857153</v>
      </c>
      <c r="V151" s="135" t="s">
        <v>483</v>
      </c>
      <c r="W151" s="38" t="s">
        <v>272</v>
      </c>
      <c r="X151" s="146"/>
      <c r="Y151" s="147"/>
      <c r="Z151" s="147"/>
      <c r="AA151" s="147"/>
      <c r="AB151" s="147"/>
      <c r="AC151" s="147"/>
    </row>
    <row r="152" spans="1:29" s="29" customFormat="1" x14ac:dyDescent="0.25">
      <c r="A152" s="72" t="s">
        <v>119</v>
      </c>
      <c r="B152" s="72" t="s">
        <v>199</v>
      </c>
      <c r="C152" s="34" t="s">
        <v>417</v>
      </c>
      <c r="D152" s="34" t="s">
        <v>484</v>
      </c>
      <c r="E152" s="30" t="s">
        <v>419</v>
      </c>
      <c r="F152" s="34" t="s">
        <v>485</v>
      </c>
      <c r="G152" s="24">
        <v>64</v>
      </c>
      <c r="H152" s="24">
        <v>431</v>
      </c>
      <c r="I152" s="24">
        <v>4</v>
      </c>
      <c r="J152" s="25">
        <v>40612</v>
      </c>
      <c r="K152" s="25" t="s">
        <v>29</v>
      </c>
      <c r="L152" s="26">
        <v>6818.81</v>
      </c>
      <c r="M152" s="26">
        <f t="shared" si="56"/>
        <v>779.29257142857148</v>
      </c>
      <c r="N152" s="26">
        <f t="shared" si="57"/>
        <v>6136.9290000000001</v>
      </c>
      <c r="O152" s="26">
        <f t="shared" si="58"/>
        <v>701.3633142857143</v>
      </c>
      <c r="P152" s="26">
        <f t="shared" si="59"/>
        <v>102.28215</v>
      </c>
      <c r="Q152" s="26">
        <f t="shared" si="60"/>
        <v>11.689388571428571</v>
      </c>
      <c r="R152" s="26">
        <f t="shared" si="61"/>
        <v>681.88100000000031</v>
      </c>
      <c r="S152" s="26">
        <f t="shared" si="62"/>
        <v>77.929257142857182</v>
      </c>
      <c r="T152" s="26">
        <f t="shared" si="63"/>
        <v>681.88100000000009</v>
      </c>
      <c r="U152" s="26">
        <f t="shared" si="64"/>
        <v>77.929257142857153</v>
      </c>
      <c r="V152" s="135" t="s">
        <v>486</v>
      </c>
      <c r="W152" s="38" t="s">
        <v>231</v>
      </c>
      <c r="X152" s="146"/>
      <c r="Y152" s="147"/>
      <c r="Z152" s="147"/>
      <c r="AA152" s="147"/>
      <c r="AB152" s="147"/>
      <c r="AC152" s="147"/>
    </row>
    <row r="153" spans="1:29" s="29" customFormat="1" x14ac:dyDescent="0.25">
      <c r="A153" s="72" t="s">
        <v>119</v>
      </c>
      <c r="B153" s="72" t="s">
        <v>199</v>
      </c>
      <c r="C153" s="34" t="s">
        <v>417</v>
      </c>
      <c r="D153" s="34" t="s">
        <v>487</v>
      </c>
      <c r="E153" s="30" t="s">
        <v>419</v>
      </c>
      <c r="F153" s="34" t="s">
        <v>488</v>
      </c>
      <c r="G153" s="24">
        <v>64</v>
      </c>
      <c r="H153" s="24">
        <v>427</v>
      </c>
      <c r="I153" s="24">
        <v>4</v>
      </c>
      <c r="J153" s="25">
        <v>40612</v>
      </c>
      <c r="K153" s="25" t="s">
        <v>29</v>
      </c>
      <c r="L153" s="26">
        <v>6818.81</v>
      </c>
      <c r="M153" s="26">
        <f t="shared" si="56"/>
        <v>779.29257142857148</v>
      </c>
      <c r="N153" s="26">
        <f t="shared" si="57"/>
        <v>6136.9290000000001</v>
      </c>
      <c r="O153" s="26">
        <f t="shared" si="58"/>
        <v>701.3633142857143</v>
      </c>
      <c r="P153" s="26">
        <f t="shared" si="59"/>
        <v>102.28215</v>
      </c>
      <c r="Q153" s="26">
        <f t="shared" si="60"/>
        <v>11.689388571428571</v>
      </c>
      <c r="R153" s="26">
        <f t="shared" si="61"/>
        <v>681.88100000000031</v>
      </c>
      <c r="S153" s="26">
        <f t="shared" si="62"/>
        <v>77.929257142857182</v>
      </c>
      <c r="T153" s="26">
        <f t="shared" si="63"/>
        <v>681.88100000000009</v>
      </c>
      <c r="U153" s="26">
        <f t="shared" si="64"/>
        <v>77.929257142857153</v>
      </c>
      <c r="V153" s="135" t="s">
        <v>489</v>
      </c>
      <c r="W153" s="38" t="s">
        <v>490</v>
      </c>
      <c r="X153" s="146"/>
      <c r="Y153" s="147"/>
      <c r="Z153" s="147"/>
      <c r="AA153" s="147"/>
      <c r="AB153" s="147"/>
      <c r="AC153" s="147"/>
    </row>
    <row r="154" spans="1:29" s="29" customFormat="1" x14ac:dyDescent="0.25">
      <c r="A154" s="72" t="s">
        <v>119</v>
      </c>
      <c r="B154" s="72" t="s">
        <v>199</v>
      </c>
      <c r="C154" s="34" t="s">
        <v>417</v>
      </c>
      <c r="D154" s="34" t="s">
        <v>491</v>
      </c>
      <c r="E154" s="30" t="s">
        <v>419</v>
      </c>
      <c r="F154" s="34" t="s">
        <v>492</v>
      </c>
      <c r="G154" s="24">
        <v>64</v>
      </c>
      <c r="H154" s="24">
        <v>451</v>
      </c>
      <c r="I154" s="24">
        <v>4</v>
      </c>
      <c r="J154" s="25">
        <v>40612</v>
      </c>
      <c r="K154" s="25" t="s">
        <v>29</v>
      </c>
      <c r="L154" s="26">
        <v>6818.81</v>
      </c>
      <c r="M154" s="26">
        <f t="shared" si="56"/>
        <v>779.29257142857148</v>
      </c>
      <c r="N154" s="26">
        <f t="shared" si="57"/>
        <v>6136.9290000000001</v>
      </c>
      <c r="O154" s="26">
        <f t="shared" si="58"/>
        <v>701.3633142857143</v>
      </c>
      <c r="P154" s="26">
        <f t="shared" si="59"/>
        <v>102.28215</v>
      </c>
      <c r="Q154" s="26">
        <f t="shared" si="60"/>
        <v>11.689388571428571</v>
      </c>
      <c r="R154" s="26">
        <f t="shared" si="61"/>
        <v>681.88100000000031</v>
      </c>
      <c r="S154" s="26">
        <f t="shared" si="62"/>
        <v>77.929257142857182</v>
      </c>
      <c r="T154" s="26">
        <f t="shared" si="63"/>
        <v>681.88100000000009</v>
      </c>
      <c r="U154" s="26">
        <f t="shared" si="64"/>
        <v>77.929257142857153</v>
      </c>
      <c r="V154" s="135" t="s">
        <v>493</v>
      </c>
      <c r="W154" s="38" t="s">
        <v>361</v>
      </c>
      <c r="X154" s="146"/>
      <c r="Y154" s="147"/>
      <c r="Z154" s="147"/>
      <c r="AA154" s="147"/>
      <c r="AB154" s="147"/>
      <c r="AC154" s="147"/>
    </row>
    <row r="155" spans="1:29" s="29" customFormat="1" x14ac:dyDescent="0.25">
      <c r="A155" s="72" t="s">
        <v>119</v>
      </c>
      <c r="B155" s="72" t="s">
        <v>199</v>
      </c>
      <c r="C155" s="34" t="s">
        <v>417</v>
      </c>
      <c r="D155" s="34" t="s">
        <v>494</v>
      </c>
      <c r="E155" s="30" t="s">
        <v>419</v>
      </c>
      <c r="F155" s="34" t="s">
        <v>495</v>
      </c>
      <c r="G155" s="24">
        <v>64</v>
      </c>
      <c r="H155" s="24">
        <v>452</v>
      </c>
      <c r="I155" s="24">
        <v>4</v>
      </c>
      <c r="J155" s="25">
        <v>40612</v>
      </c>
      <c r="K155" s="25" t="s">
        <v>29</v>
      </c>
      <c r="L155" s="26">
        <v>6818.81</v>
      </c>
      <c r="M155" s="26">
        <f t="shared" si="56"/>
        <v>779.29257142857148</v>
      </c>
      <c r="N155" s="26">
        <f t="shared" si="57"/>
        <v>6136.9290000000001</v>
      </c>
      <c r="O155" s="26">
        <f t="shared" si="58"/>
        <v>701.3633142857143</v>
      </c>
      <c r="P155" s="26">
        <f t="shared" si="59"/>
        <v>102.28215</v>
      </c>
      <c r="Q155" s="26">
        <f t="shared" si="60"/>
        <v>11.689388571428571</v>
      </c>
      <c r="R155" s="26">
        <f t="shared" si="61"/>
        <v>681.88100000000031</v>
      </c>
      <c r="S155" s="26">
        <f t="shared" si="62"/>
        <v>77.929257142857182</v>
      </c>
      <c r="T155" s="26">
        <f t="shared" si="63"/>
        <v>681.88100000000009</v>
      </c>
      <c r="U155" s="26">
        <f t="shared" si="64"/>
        <v>77.929257142857153</v>
      </c>
      <c r="V155" s="135" t="s">
        <v>496</v>
      </c>
      <c r="W155" s="38" t="s">
        <v>497</v>
      </c>
      <c r="X155" s="146"/>
      <c r="Y155" s="147"/>
      <c r="Z155" s="147"/>
      <c r="AA155" s="147"/>
      <c r="AB155" s="147"/>
      <c r="AC155" s="147"/>
    </row>
    <row r="156" spans="1:29" s="29" customFormat="1" x14ac:dyDescent="0.25">
      <c r="A156" s="72" t="s">
        <v>119</v>
      </c>
      <c r="B156" s="72" t="s">
        <v>199</v>
      </c>
      <c r="C156" s="34" t="s">
        <v>417</v>
      </c>
      <c r="D156" s="34" t="s">
        <v>498</v>
      </c>
      <c r="E156" s="30" t="s">
        <v>419</v>
      </c>
      <c r="F156" s="34" t="s">
        <v>499</v>
      </c>
      <c r="G156" s="24">
        <v>64</v>
      </c>
      <c r="H156" s="24">
        <v>453</v>
      </c>
      <c r="I156" s="24">
        <v>4</v>
      </c>
      <c r="J156" s="25">
        <v>40612</v>
      </c>
      <c r="K156" s="25" t="s">
        <v>29</v>
      </c>
      <c r="L156" s="26">
        <v>6818.81</v>
      </c>
      <c r="M156" s="26">
        <f t="shared" si="56"/>
        <v>779.29257142857148</v>
      </c>
      <c r="N156" s="26">
        <f t="shared" si="57"/>
        <v>6136.9290000000001</v>
      </c>
      <c r="O156" s="26">
        <f t="shared" si="58"/>
        <v>701.3633142857143</v>
      </c>
      <c r="P156" s="26">
        <f t="shared" si="59"/>
        <v>102.28215</v>
      </c>
      <c r="Q156" s="26">
        <f t="shared" si="60"/>
        <v>11.689388571428571</v>
      </c>
      <c r="R156" s="26">
        <f t="shared" si="61"/>
        <v>681.88100000000031</v>
      </c>
      <c r="S156" s="26">
        <f t="shared" si="62"/>
        <v>77.929257142857182</v>
      </c>
      <c r="T156" s="26">
        <f t="shared" si="63"/>
        <v>681.88100000000009</v>
      </c>
      <c r="U156" s="26">
        <f t="shared" si="64"/>
        <v>77.929257142857153</v>
      </c>
      <c r="V156" s="135" t="s">
        <v>500</v>
      </c>
      <c r="W156" s="38" t="s">
        <v>501</v>
      </c>
      <c r="X156" s="146"/>
      <c r="Y156" s="147"/>
      <c r="Z156" s="147"/>
      <c r="AA156" s="147"/>
      <c r="AB156" s="147"/>
      <c r="AC156" s="147"/>
    </row>
    <row r="157" spans="1:29" s="29" customFormat="1" x14ac:dyDescent="0.25">
      <c r="A157" s="72" t="s">
        <v>119</v>
      </c>
      <c r="B157" s="72" t="s">
        <v>199</v>
      </c>
      <c r="C157" s="34" t="s">
        <v>417</v>
      </c>
      <c r="D157" s="34" t="s">
        <v>502</v>
      </c>
      <c r="E157" s="30" t="s">
        <v>419</v>
      </c>
      <c r="F157" s="34" t="s">
        <v>503</v>
      </c>
      <c r="G157" s="24">
        <v>64</v>
      </c>
      <c r="H157" s="24">
        <v>454</v>
      </c>
      <c r="I157" s="24">
        <v>4</v>
      </c>
      <c r="J157" s="25">
        <v>40612</v>
      </c>
      <c r="K157" s="25" t="s">
        <v>29</v>
      </c>
      <c r="L157" s="26">
        <v>6818.81</v>
      </c>
      <c r="M157" s="26">
        <f t="shared" si="56"/>
        <v>779.29257142857148</v>
      </c>
      <c r="N157" s="26">
        <f t="shared" si="57"/>
        <v>6136.9290000000001</v>
      </c>
      <c r="O157" s="26">
        <f t="shared" si="58"/>
        <v>701.3633142857143</v>
      </c>
      <c r="P157" s="26">
        <f t="shared" si="59"/>
        <v>102.28215</v>
      </c>
      <c r="Q157" s="26">
        <f t="shared" si="60"/>
        <v>11.689388571428571</v>
      </c>
      <c r="R157" s="26">
        <f t="shared" si="61"/>
        <v>681.88100000000031</v>
      </c>
      <c r="S157" s="26">
        <f t="shared" si="62"/>
        <v>77.929257142857182</v>
      </c>
      <c r="T157" s="26">
        <f t="shared" si="63"/>
        <v>681.88100000000009</v>
      </c>
      <c r="U157" s="26">
        <f t="shared" si="64"/>
        <v>77.929257142857153</v>
      </c>
      <c r="V157" s="135" t="s">
        <v>504</v>
      </c>
      <c r="W157" s="38" t="s">
        <v>235</v>
      </c>
      <c r="X157" s="146"/>
      <c r="Y157" s="147"/>
      <c r="Z157" s="147"/>
      <c r="AA157" s="147"/>
      <c r="AB157" s="147"/>
      <c r="AC157" s="147"/>
    </row>
    <row r="158" spans="1:29" s="29" customFormat="1" x14ac:dyDescent="0.25">
      <c r="A158" s="72" t="s">
        <v>119</v>
      </c>
      <c r="B158" s="72" t="s">
        <v>199</v>
      </c>
      <c r="C158" s="34" t="s">
        <v>417</v>
      </c>
      <c r="D158" s="34" t="s">
        <v>505</v>
      </c>
      <c r="E158" s="30" t="s">
        <v>419</v>
      </c>
      <c r="F158" s="34" t="s">
        <v>506</v>
      </c>
      <c r="G158" s="24">
        <v>64</v>
      </c>
      <c r="H158" s="24">
        <v>423</v>
      </c>
      <c r="I158" s="24">
        <v>4</v>
      </c>
      <c r="J158" s="25">
        <v>40612</v>
      </c>
      <c r="K158" s="25" t="s">
        <v>29</v>
      </c>
      <c r="L158" s="26">
        <v>6818.81</v>
      </c>
      <c r="M158" s="26">
        <f t="shared" si="56"/>
        <v>779.29257142857148</v>
      </c>
      <c r="N158" s="26">
        <f t="shared" si="57"/>
        <v>6136.9290000000001</v>
      </c>
      <c r="O158" s="26">
        <f t="shared" si="58"/>
        <v>701.3633142857143</v>
      </c>
      <c r="P158" s="26">
        <f t="shared" si="59"/>
        <v>102.28215</v>
      </c>
      <c r="Q158" s="26">
        <f t="shared" si="60"/>
        <v>11.689388571428571</v>
      </c>
      <c r="R158" s="26">
        <f t="shared" si="61"/>
        <v>681.88100000000031</v>
      </c>
      <c r="S158" s="26">
        <f t="shared" si="62"/>
        <v>77.929257142857182</v>
      </c>
      <c r="T158" s="26">
        <f t="shared" si="63"/>
        <v>681.88100000000009</v>
      </c>
      <c r="U158" s="26">
        <f t="shared" si="64"/>
        <v>77.929257142857153</v>
      </c>
      <c r="V158" s="135" t="s">
        <v>507</v>
      </c>
      <c r="W158" s="38" t="s">
        <v>231</v>
      </c>
      <c r="X158" s="146"/>
      <c r="Y158" s="147"/>
      <c r="Z158" s="147"/>
      <c r="AA158" s="147"/>
      <c r="AB158" s="147"/>
      <c r="AC158" s="147"/>
    </row>
    <row r="159" spans="1:29" s="29" customFormat="1" x14ac:dyDescent="0.25">
      <c r="A159" s="72" t="s">
        <v>119</v>
      </c>
      <c r="B159" s="72" t="s">
        <v>199</v>
      </c>
      <c r="C159" s="34" t="s">
        <v>417</v>
      </c>
      <c r="D159" s="34" t="s">
        <v>508</v>
      </c>
      <c r="E159" s="30" t="s">
        <v>419</v>
      </c>
      <c r="F159" s="34" t="s">
        <v>509</v>
      </c>
      <c r="G159" s="24">
        <v>64</v>
      </c>
      <c r="H159" s="24">
        <v>422</v>
      </c>
      <c r="I159" s="24">
        <v>4</v>
      </c>
      <c r="J159" s="25">
        <v>40612</v>
      </c>
      <c r="K159" s="25" t="s">
        <v>29</v>
      </c>
      <c r="L159" s="26">
        <v>6818.81</v>
      </c>
      <c r="M159" s="26">
        <f t="shared" si="56"/>
        <v>779.29257142857148</v>
      </c>
      <c r="N159" s="26">
        <f t="shared" si="57"/>
        <v>6136.9290000000001</v>
      </c>
      <c r="O159" s="26">
        <f t="shared" si="58"/>
        <v>701.3633142857143</v>
      </c>
      <c r="P159" s="26">
        <f t="shared" si="59"/>
        <v>102.28215</v>
      </c>
      <c r="Q159" s="26">
        <f t="shared" si="60"/>
        <v>11.689388571428571</v>
      </c>
      <c r="R159" s="26">
        <f t="shared" si="61"/>
        <v>681.88100000000031</v>
      </c>
      <c r="S159" s="26">
        <f t="shared" si="62"/>
        <v>77.929257142857182</v>
      </c>
      <c r="T159" s="26">
        <f t="shared" si="63"/>
        <v>681.88100000000009</v>
      </c>
      <c r="U159" s="26">
        <f t="shared" si="64"/>
        <v>77.929257142857153</v>
      </c>
      <c r="V159" s="135" t="s">
        <v>510</v>
      </c>
      <c r="W159" s="38" t="s">
        <v>511</v>
      </c>
      <c r="X159" s="146"/>
      <c r="Y159" s="147"/>
      <c r="Z159" s="147"/>
      <c r="AA159" s="147"/>
      <c r="AB159" s="147"/>
      <c r="AC159" s="147"/>
    </row>
    <row r="160" spans="1:29" s="29" customFormat="1" x14ac:dyDescent="0.25">
      <c r="A160" s="72" t="s">
        <v>119</v>
      </c>
      <c r="B160" s="72" t="s">
        <v>199</v>
      </c>
      <c r="C160" s="34" t="s">
        <v>417</v>
      </c>
      <c r="D160" s="34" t="s">
        <v>512</v>
      </c>
      <c r="E160" s="30" t="s">
        <v>419</v>
      </c>
      <c r="F160" s="34" t="s">
        <v>513</v>
      </c>
      <c r="G160" s="24">
        <v>64</v>
      </c>
      <c r="H160" s="24">
        <v>428</v>
      </c>
      <c r="I160" s="24">
        <v>4</v>
      </c>
      <c r="J160" s="25">
        <v>40612</v>
      </c>
      <c r="K160" s="25" t="s">
        <v>29</v>
      </c>
      <c r="L160" s="26">
        <v>6818.81</v>
      </c>
      <c r="M160" s="26">
        <f t="shared" si="56"/>
        <v>779.29257142857148</v>
      </c>
      <c r="N160" s="26">
        <f t="shared" si="57"/>
        <v>6136.9290000000001</v>
      </c>
      <c r="O160" s="26">
        <f t="shared" si="58"/>
        <v>701.3633142857143</v>
      </c>
      <c r="P160" s="26">
        <f t="shared" si="59"/>
        <v>102.28215</v>
      </c>
      <c r="Q160" s="26">
        <f t="shared" si="60"/>
        <v>11.689388571428571</v>
      </c>
      <c r="R160" s="26">
        <f t="shared" si="61"/>
        <v>681.88100000000031</v>
      </c>
      <c r="S160" s="26">
        <f t="shared" si="62"/>
        <v>77.929257142857182</v>
      </c>
      <c r="T160" s="26">
        <f t="shared" si="63"/>
        <v>681.88100000000009</v>
      </c>
      <c r="U160" s="26">
        <f t="shared" si="64"/>
        <v>77.929257142857153</v>
      </c>
      <c r="V160" s="135" t="s">
        <v>514</v>
      </c>
      <c r="W160" s="38" t="s">
        <v>83</v>
      </c>
      <c r="X160" s="146"/>
      <c r="Y160" s="147"/>
      <c r="Z160" s="147"/>
      <c r="AA160" s="147"/>
      <c r="AB160" s="147"/>
      <c r="AC160" s="147"/>
    </row>
    <row r="161" spans="1:29" s="29" customFormat="1" x14ac:dyDescent="0.25">
      <c r="A161" s="72" t="s">
        <v>119</v>
      </c>
      <c r="B161" s="72" t="s">
        <v>199</v>
      </c>
      <c r="C161" s="34" t="s">
        <v>417</v>
      </c>
      <c r="D161" s="34" t="s">
        <v>515</v>
      </c>
      <c r="E161" s="30" t="s">
        <v>419</v>
      </c>
      <c r="F161" s="34" t="s">
        <v>516</v>
      </c>
      <c r="G161" s="24">
        <v>64</v>
      </c>
      <c r="H161" s="24">
        <v>455</v>
      </c>
      <c r="I161" s="24">
        <v>4</v>
      </c>
      <c r="J161" s="25">
        <v>40612</v>
      </c>
      <c r="K161" s="25" t="s">
        <v>29</v>
      </c>
      <c r="L161" s="26">
        <v>6818.81</v>
      </c>
      <c r="M161" s="26">
        <f t="shared" si="56"/>
        <v>779.29257142857148</v>
      </c>
      <c r="N161" s="26">
        <f t="shared" si="57"/>
        <v>6136.9290000000001</v>
      </c>
      <c r="O161" s="26">
        <f t="shared" si="58"/>
        <v>701.3633142857143</v>
      </c>
      <c r="P161" s="26">
        <f t="shared" si="59"/>
        <v>102.28215</v>
      </c>
      <c r="Q161" s="26">
        <f t="shared" si="60"/>
        <v>11.689388571428571</v>
      </c>
      <c r="R161" s="26">
        <f t="shared" si="61"/>
        <v>681.88100000000031</v>
      </c>
      <c r="S161" s="26">
        <f t="shared" si="62"/>
        <v>77.929257142857182</v>
      </c>
      <c r="T161" s="26">
        <f t="shared" si="63"/>
        <v>681.88100000000009</v>
      </c>
      <c r="U161" s="26">
        <f t="shared" si="64"/>
        <v>77.929257142857153</v>
      </c>
      <c r="V161" s="135" t="s">
        <v>517</v>
      </c>
      <c r="W161" s="38" t="s">
        <v>205</v>
      </c>
      <c r="X161" s="146"/>
      <c r="Y161" s="147"/>
      <c r="Z161" s="147"/>
      <c r="AA161" s="147"/>
      <c r="AB161" s="147"/>
      <c r="AC161" s="147"/>
    </row>
    <row r="162" spans="1:29" s="29" customFormat="1" x14ac:dyDescent="0.25">
      <c r="A162" s="72" t="s">
        <v>119</v>
      </c>
      <c r="B162" s="72" t="s">
        <v>199</v>
      </c>
      <c r="C162" s="34" t="s">
        <v>417</v>
      </c>
      <c r="D162" s="34" t="s">
        <v>518</v>
      </c>
      <c r="E162" s="30" t="s">
        <v>419</v>
      </c>
      <c r="F162" s="34" t="s">
        <v>519</v>
      </c>
      <c r="G162" s="24">
        <v>64</v>
      </c>
      <c r="H162" s="24">
        <v>424</v>
      </c>
      <c r="I162" s="24">
        <v>4</v>
      </c>
      <c r="J162" s="25">
        <v>40612</v>
      </c>
      <c r="K162" s="25" t="s">
        <v>29</v>
      </c>
      <c r="L162" s="26">
        <v>6818.81</v>
      </c>
      <c r="M162" s="26">
        <f t="shared" si="56"/>
        <v>779.29257142857148</v>
      </c>
      <c r="N162" s="26">
        <f t="shared" si="57"/>
        <v>6136.9290000000001</v>
      </c>
      <c r="O162" s="26">
        <f t="shared" si="58"/>
        <v>701.3633142857143</v>
      </c>
      <c r="P162" s="26">
        <f t="shared" si="59"/>
        <v>102.28215</v>
      </c>
      <c r="Q162" s="26">
        <f t="shared" si="60"/>
        <v>11.689388571428571</v>
      </c>
      <c r="R162" s="26">
        <f t="shared" si="61"/>
        <v>681.88100000000031</v>
      </c>
      <c r="S162" s="26">
        <f t="shared" si="62"/>
        <v>77.929257142857182</v>
      </c>
      <c r="T162" s="26">
        <f t="shared" si="63"/>
        <v>681.88100000000009</v>
      </c>
      <c r="U162" s="26">
        <f t="shared" si="64"/>
        <v>77.929257142857153</v>
      </c>
      <c r="V162" s="136" t="s">
        <v>104</v>
      </c>
      <c r="W162" s="39" t="s">
        <v>104</v>
      </c>
      <c r="X162" s="146"/>
      <c r="Y162" s="147"/>
      <c r="Z162" s="147"/>
      <c r="AA162" s="147"/>
      <c r="AB162" s="147"/>
      <c r="AC162" s="147"/>
    </row>
    <row r="163" spans="1:29" s="29" customFormat="1" x14ac:dyDescent="0.25">
      <c r="A163" s="72" t="s">
        <v>119</v>
      </c>
      <c r="B163" s="72" t="s">
        <v>199</v>
      </c>
      <c r="C163" s="34" t="s">
        <v>417</v>
      </c>
      <c r="D163" s="34" t="s">
        <v>520</v>
      </c>
      <c r="E163" s="30" t="s">
        <v>419</v>
      </c>
      <c r="F163" s="34" t="s">
        <v>521</v>
      </c>
      <c r="G163" s="24">
        <v>64</v>
      </c>
      <c r="H163" s="24">
        <v>456</v>
      </c>
      <c r="I163" s="24">
        <v>4</v>
      </c>
      <c r="J163" s="25">
        <v>40612</v>
      </c>
      <c r="K163" s="25" t="s">
        <v>29</v>
      </c>
      <c r="L163" s="26">
        <v>6818.81</v>
      </c>
      <c r="M163" s="26">
        <f t="shared" si="56"/>
        <v>779.29257142857148</v>
      </c>
      <c r="N163" s="26">
        <f t="shared" si="57"/>
        <v>6136.9290000000001</v>
      </c>
      <c r="O163" s="26">
        <f t="shared" si="58"/>
        <v>701.3633142857143</v>
      </c>
      <c r="P163" s="26">
        <f t="shared" si="59"/>
        <v>102.28215</v>
      </c>
      <c r="Q163" s="26">
        <f t="shared" si="60"/>
        <v>11.689388571428571</v>
      </c>
      <c r="R163" s="26">
        <f t="shared" si="61"/>
        <v>681.88100000000031</v>
      </c>
      <c r="S163" s="26">
        <f t="shared" si="62"/>
        <v>77.929257142857182</v>
      </c>
      <c r="T163" s="26">
        <f t="shared" si="63"/>
        <v>681.88100000000009</v>
      </c>
      <c r="U163" s="26">
        <f t="shared" si="64"/>
        <v>77.929257142857153</v>
      </c>
      <c r="V163" s="135" t="s">
        <v>522</v>
      </c>
      <c r="W163" s="38" t="s">
        <v>472</v>
      </c>
      <c r="X163" s="146"/>
      <c r="Y163" s="147"/>
      <c r="Z163" s="147"/>
      <c r="AA163" s="147"/>
      <c r="AB163" s="147"/>
      <c r="AC163" s="147"/>
    </row>
    <row r="164" spans="1:29" s="29" customFormat="1" x14ac:dyDescent="0.25">
      <c r="A164" s="72" t="s">
        <v>119</v>
      </c>
      <c r="B164" s="72" t="s">
        <v>199</v>
      </c>
      <c r="C164" s="34" t="s">
        <v>417</v>
      </c>
      <c r="D164" s="34" t="s">
        <v>523</v>
      </c>
      <c r="E164" s="30" t="s">
        <v>419</v>
      </c>
      <c r="F164" s="34" t="s">
        <v>524</v>
      </c>
      <c r="G164" s="24">
        <v>64</v>
      </c>
      <c r="H164" s="24">
        <v>426</v>
      </c>
      <c r="I164" s="24">
        <v>4</v>
      </c>
      <c r="J164" s="25">
        <v>40612</v>
      </c>
      <c r="K164" s="25" t="s">
        <v>29</v>
      </c>
      <c r="L164" s="26">
        <v>6818.81</v>
      </c>
      <c r="M164" s="26">
        <f t="shared" si="56"/>
        <v>779.29257142857148</v>
      </c>
      <c r="N164" s="26">
        <f t="shared" si="57"/>
        <v>6136.9290000000001</v>
      </c>
      <c r="O164" s="26">
        <f t="shared" si="58"/>
        <v>701.3633142857143</v>
      </c>
      <c r="P164" s="26">
        <f t="shared" si="59"/>
        <v>102.28215</v>
      </c>
      <c r="Q164" s="26">
        <f t="shared" si="60"/>
        <v>11.689388571428571</v>
      </c>
      <c r="R164" s="26">
        <f t="shared" si="61"/>
        <v>681.88100000000031</v>
      </c>
      <c r="S164" s="26">
        <f t="shared" si="62"/>
        <v>77.929257142857182</v>
      </c>
      <c r="T164" s="26">
        <f t="shared" si="63"/>
        <v>681.88100000000009</v>
      </c>
      <c r="U164" s="26">
        <f t="shared" si="64"/>
        <v>77.929257142857153</v>
      </c>
      <c r="V164" s="44" t="s">
        <v>525</v>
      </c>
      <c r="W164" s="38" t="s">
        <v>448</v>
      </c>
      <c r="X164" s="146"/>
      <c r="Y164" s="147"/>
      <c r="Z164" s="147"/>
      <c r="AA164" s="147"/>
      <c r="AB164" s="147"/>
      <c r="AC164" s="147"/>
    </row>
    <row r="165" spans="1:29" s="29" customFormat="1" x14ac:dyDescent="0.25">
      <c r="A165" s="72" t="s">
        <v>119</v>
      </c>
      <c r="B165" s="72" t="s">
        <v>199</v>
      </c>
      <c r="C165" s="34" t="s">
        <v>417</v>
      </c>
      <c r="D165" s="34" t="s">
        <v>526</v>
      </c>
      <c r="E165" s="30" t="s">
        <v>419</v>
      </c>
      <c r="F165" s="34" t="s">
        <v>527</v>
      </c>
      <c r="G165" s="24">
        <v>64</v>
      </c>
      <c r="H165" s="24">
        <v>457</v>
      </c>
      <c r="I165" s="24">
        <v>4</v>
      </c>
      <c r="J165" s="25">
        <v>40612</v>
      </c>
      <c r="K165" s="25" t="s">
        <v>29</v>
      </c>
      <c r="L165" s="26">
        <v>6818.81</v>
      </c>
      <c r="M165" s="26">
        <f t="shared" si="56"/>
        <v>779.29257142857148</v>
      </c>
      <c r="N165" s="26">
        <f t="shared" si="57"/>
        <v>6136.9290000000001</v>
      </c>
      <c r="O165" s="26">
        <f t="shared" si="58"/>
        <v>701.3633142857143</v>
      </c>
      <c r="P165" s="26">
        <f t="shared" si="59"/>
        <v>102.28215</v>
      </c>
      <c r="Q165" s="26">
        <f t="shared" si="60"/>
        <v>11.689388571428571</v>
      </c>
      <c r="R165" s="26">
        <f t="shared" si="61"/>
        <v>681.88100000000031</v>
      </c>
      <c r="S165" s="26">
        <f t="shared" si="62"/>
        <v>77.929257142857182</v>
      </c>
      <c r="T165" s="26">
        <f t="shared" si="63"/>
        <v>681.88100000000009</v>
      </c>
      <c r="U165" s="26">
        <f t="shared" si="64"/>
        <v>77.929257142857153</v>
      </c>
      <c r="V165" s="137" t="s">
        <v>464</v>
      </c>
      <c r="W165" s="38" t="s">
        <v>182</v>
      </c>
      <c r="X165" s="146"/>
      <c r="Y165" s="147"/>
      <c r="Z165" s="147"/>
      <c r="AA165" s="147"/>
      <c r="AB165" s="147"/>
      <c r="AC165" s="147"/>
    </row>
    <row r="166" spans="1:29" s="29" customFormat="1" x14ac:dyDescent="0.25">
      <c r="A166" s="72" t="s">
        <v>119</v>
      </c>
      <c r="B166" s="72" t="s">
        <v>199</v>
      </c>
      <c r="C166" s="34" t="s">
        <v>417</v>
      </c>
      <c r="D166" s="34" t="s">
        <v>528</v>
      </c>
      <c r="E166" s="30" t="s">
        <v>419</v>
      </c>
      <c r="F166" s="34" t="s">
        <v>529</v>
      </c>
      <c r="G166" s="24">
        <v>64</v>
      </c>
      <c r="H166" s="24">
        <v>458</v>
      </c>
      <c r="I166" s="24">
        <v>4</v>
      </c>
      <c r="J166" s="25">
        <v>40612</v>
      </c>
      <c r="K166" s="25" t="s">
        <v>29</v>
      </c>
      <c r="L166" s="26">
        <v>6818.81</v>
      </c>
      <c r="M166" s="26">
        <f t="shared" si="56"/>
        <v>779.29257142857148</v>
      </c>
      <c r="N166" s="26">
        <f t="shared" si="57"/>
        <v>6136.9290000000001</v>
      </c>
      <c r="O166" s="26">
        <f t="shared" si="58"/>
        <v>701.3633142857143</v>
      </c>
      <c r="P166" s="26">
        <f t="shared" si="59"/>
        <v>102.28215</v>
      </c>
      <c r="Q166" s="26">
        <f t="shared" si="60"/>
        <v>11.689388571428571</v>
      </c>
      <c r="R166" s="26">
        <f t="shared" si="61"/>
        <v>681.88100000000031</v>
      </c>
      <c r="S166" s="26">
        <f t="shared" si="62"/>
        <v>77.929257142857182</v>
      </c>
      <c r="T166" s="26">
        <f t="shared" si="63"/>
        <v>681.88100000000009</v>
      </c>
      <c r="U166" s="26">
        <f t="shared" si="64"/>
        <v>77.929257142857153</v>
      </c>
      <c r="V166" s="135" t="s">
        <v>530</v>
      </c>
      <c r="W166" s="38" t="s">
        <v>138</v>
      </c>
      <c r="X166" s="146"/>
      <c r="Y166" s="147"/>
      <c r="Z166" s="147"/>
      <c r="AA166" s="147"/>
      <c r="AB166" s="147"/>
      <c r="AC166" s="147"/>
    </row>
    <row r="167" spans="1:29" s="29" customFormat="1" x14ac:dyDescent="0.25">
      <c r="A167" s="72" t="s">
        <v>119</v>
      </c>
      <c r="B167" s="72" t="s">
        <v>199</v>
      </c>
      <c r="C167" s="34" t="s">
        <v>417</v>
      </c>
      <c r="D167" s="34" t="s">
        <v>531</v>
      </c>
      <c r="E167" s="30" t="s">
        <v>419</v>
      </c>
      <c r="F167" s="34" t="s">
        <v>532</v>
      </c>
      <c r="G167" s="24">
        <v>64</v>
      </c>
      <c r="H167" s="24">
        <v>459</v>
      </c>
      <c r="I167" s="24">
        <v>4</v>
      </c>
      <c r="J167" s="25">
        <v>40612</v>
      </c>
      <c r="K167" s="25" t="s">
        <v>29</v>
      </c>
      <c r="L167" s="26">
        <v>6818.81</v>
      </c>
      <c r="M167" s="26">
        <f t="shared" si="56"/>
        <v>779.29257142857148</v>
      </c>
      <c r="N167" s="26">
        <f t="shared" si="57"/>
        <v>6136.9290000000001</v>
      </c>
      <c r="O167" s="26">
        <f t="shared" si="58"/>
        <v>701.3633142857143</v>
      </c>
      <c r="P167" s="26">
        <f t="shared" si="59"/>
        <v>102.28215</v>
      </c>
      <c r="Q167" s="26">
        <f t="shared" si="60"/>
        <v>11.689388571428571</v>
      </c>
      <c r="R167" s="26">
        <f t="shared" si="61"/>
        <v>681.88100000000031</v>
      </c>
      <c r="S167" s="26">
        <f t="shared" si="62"/>
        <v>77.929257142857182</v>
      </c>
      <c r="T167" s="26">
        <f t="shared" si="63"/>
        <v>681.88100000000009</v>
      </c>
      <c r="U167" s="26">
        <f t="shared" si="64"/>
        <v>77.929257142857153</v>
      </c>
      <c r="V167" s="135" t="s">
        <v>533</v>
      </c>
      <c r="W167" s="38" t="s">
        <v>213</v>
      </c>
      <c r="X167" s="146"/>
      <c r="Y167" s="147"/>
      <c r="Z167" s="147"/>
      <c r="AA167" s="147"/>
      <c r="AB167" s="147"/>
      <c r="AC167" s="147"/>
    </row>
    <row r="168" spans="1:29" s="29" customFormat="1" x14ac:dyDescent="0.25">
      <c r="A168" s="72" t="s">
        <v>119</v>
      </c>
      <c r="B168" s="72" t="s">
        <v>199</v>
      </c>
      <c r="C168" s="34" t="s">
        <v>417</v>
      </c>
      <c r="D168" s="34" t="s">
        <v>534</v>
      </c>
      <c r="E168" s="30" t="s">
        <v>419</v>
      </c>
      <c r="F168" s="34" t="s">
        <v>535</v>
      </c>
      <c r="G168" s="24">
        <v>64</v>
      </c>
      <c r="H168" s="24">
        <v>460</v>
      </c>
      <c r="I168" s="24">
        <v>4</v>
      </c>
      <c r="J168" s="25">
        <v>40612</v>
      </c>
      <c r="K168" s="25" t="s">
        <v>29</v>
      </c>
      <c r="L168" s="26">
        <v>6818.81</v>
      </c>
      <c r="M168" s="26">
        <f t="shared" si="56"/>
        <v>779.29257142857148</v>
      </c>
      <c r="N168" s="26">
        <f t="shared" si="57"/>
        <v>6136.9290000000001</v>
      </c>
      <c r="O168" s="26">
        <f t="shared" si="58"/>
        <v>701.3633142857143</v>
      </c>
      <c r="P168" s="26">
        <f t="shared" si="59"/>
        <v>102.28215</v>
      </c>
      <c r="Q168" s="26">
        <f t="shared" si="60"/>
        <v>11.689388571428571</v>
      </c>
      <c r="R168" s="26">
        <f t="shared" si="61"/>
        <v>681.88100000000031</v>
      </c>
      <c r="S168" s="26">
        <f t="shared" si="62"/>
        <v>77.929257142857182</v>
      </c>
      <c r="T168" s="26">
        <f t="shared" si="63"/>
        <v>681.88100000000009</v>
      </c>
      <c r="U168" s="26">
        <f t="shared" si="64"/>
        <v>77.929257142857153</v>
      </c>
      <c r="V168" s="135" t="s">
        <v>536</v>
      </c>
      <c r="W168" s="38" t="s">
        <v>490</v>
      </c>
      <c r="X168" s="146"/>
      <c r="Y168" s="147"/>
      <c r="Z168" s="147"/>
      <c r="AA168" s="147"/>
      <c r="AB168" s="147"/>
      <c r="AC168" s="147"/>
    </row>
    <row r="169" spans="1:29" s="29" customFormat="1" x14ac:dyDescent="0.25">
      <c r="A169" s="72" t="s">
        <v>119</v>
      </c>
      <c r="B169" s="72" t="s">
        <v>199</v>
      </c>
      <c r="C169" s="34" t="s">
        <v>417</v>
      </c>
      <c r="D169" s="34" t="s">
        <v>537</v>
      </c>
      <c r="E169" s="30" t="s">
        <v>419</v>
      </c>
      <c r="F169" s="34" t="s">
        <v>538</v>
      </c>
      <c r="G169" s="24">
        <v>64</v>
      </c>
      <c r="H169" s="24">
        <v>461</v>
      </c>
      <c r="I169" s="24">
        <v>4</v>
      </c>
      <c r="J169" s="25">
        <v>40612</v>
      </c>
      <c r="K169" s="25" t="s">
        <v>29</v>
      </c>
      <c r="L169" s="26">
        <v>6818.81</v>
      </c>
      <c r="M169" s="26">
        <f t="shared" si="56"/>
        <v>779.29257142857148</v>
      </c>
      <c r="N169" s="26">
        <f t="shared" si="57"/>
        <v>6136.9290000000001</v>
      </c>
      <c r="O169" s="26">
        <f t="shared" si="58"/>
        <v>701.3633142857143</v>
      </c>
      <c r="P169" s="26">
        <f t="shared" si="59"/>
        <v>102.28215</v>
      </c>
      <c r="Q169" s="26">
        <f t="shared" si="60"/>
        <v>11.689388571428571</v>
      </c>
      <c r="R169" s="26">
        <f t="shared" si="61"/>
        <v>681.88100000000031</v>
      </c>
      <c r="S169" s="26">
        <f t="shared" si="62"/>
        <v>77.929257142857182</v>
      </c>
      <c r="T169" s="26">
        <f t="shared" si="63"/>
        <v>681.88100000000009</v>
      </c>
      <c r="U169" s="26">
        <f t="shared" si="64"/>
        <v>77.929257142857153</v>
      </c>
      <c r="V169" s="135" t="s">
        <v>539</v>
      </c>
      <c r="W169" s="38" t="s">
        <v>138</v>
      </c>
      <c r="X169" s="146"/>
      <c r="Y169" s="147"/>
      <c r="Z169" s="147"/>
      <c r="AA169" s="147"/>
      <c r="AB169" s="147"/>
      <c r="AC169" s="147"/>
    </row>
    <row r="170" spans="1:29" s="29" customFormat="1" x14ac:dyDescent="0.25">
      <c r="A170" s="72" t="s">
        <v>119</v>
      </c>
      <c r="B170" s="72" t="s">
        <v>199</v>
      </c>
      <c r="C170" s="34" t="s">
        <v>417</v>
      </c>
      <c r="D170" s="34" t="s">
        <v>540</v>
      </c>
      <c r="E170" s="30" t="s">
        <v>419</v>
      </c>
      <c r="F170" s="34" t="s">
        <v>541</v>
      </c>
      <c r="G170" s="24">
        <v>64</v>
      </c>
      <c r="H170" s="24">
        <v>430</v>
      </c>
      <c r="I170" s="24">
        <v>4</v>
      </c>
      <c r="J170" s="25">
        <v>40612</v>
      </c>
      <c r="K170" s="25" t="s">
        <v>29</v>
      </c>
      <c r="L170" s="26">
        <v>6818.81</v>
      </c>
      <c r="M170" s="26">
        <f t="shared" si="56"/>
        <v>779.29257142857148</v>
      </c>
      <c r="N170" s="26">
        <f t="shared" si="57"/>
        <v>6136.9290000000001</v>
      </c>
      <c r="O170" s="26">
        <f t="shared" si="58"/>
        <v>701.3633142857143</v>
      </c>
      <c r="P170" s="26">
        <f t="shared" si="59"/>
        <v>102.28215</v>
      </c>
      <c r="Q170" s="26">
        <f t="shared" si="60"/>
        <v>11.689388571428571</v>
      </c>
      <c r="R170" s="26">
        <f t="shared" si="61"/>
        <v>681.88100000000031</v>
      </c>
      <c r="S170" s="26">
        <f t="shared" si="62"/>
        <v>77.929257142857182</v>
      </c>
      <c r="T170" s="26">
        <f t="shared" si="63"/>
        <v>681.88100000000009</v>
      </c>
      <c r="U170" s="26">
        <f t="shared" si="64"/>
        <v>77.929257142857153</v>
      </c>
      <c r="V170" s="44" t="s">
        <v>542</v>
      </c>
      <c r="W170" s="38" t="s">
        <v>71</v>
      </c>
      <c r="X170" s="146"/>
      <c r="Y170" s="147"/>
      <c r="Z170" s="147"/>
      <c r="AA170" s="147"/>
      <c r="AB170" s="147"/>
      <c r="AC170" s="147"/>
    </row>
    <row r="171" spans="1:29" s="29" customFormat="1" x14ac:dyDescent="0.25">
      <c r="A171" s="72" t="s">
        <v>119</v>
      </c>
      <c r="B171" s="72" t="s">
        <v>199</v>
      </c>
      <c r="C171" s="34" t="s">
        <v>417</v>
      </c>
      <c r="D171" s="34" t="s">
        <v>543</v>
      </c>
      <c r="E171" s="30" t="s">
        <v>419</v>
      </c>
      <c r="F171" s="34" t="s">
        <v>544</v>
      </c>
      <c r="G171" s="24">
        <v>64</v>
      </c>
      <c r="H171" s="24">
        <v>462</v>
      </c>
      <c r="I171" s="24">
        <v>4</v>
      </c>
      <c r="J171" s="25">
        <v>40612</v>
      </c>
      <c r="K171" s="25" t="s">
        <v>29</v>
      </c>
      <c r="L171" s="26">
        <v>6818.81</v>
      </c>
      <c r="M171" s="26">
        <f t="shared" si="56"/>
        <v>779.29257142857148</v>
      </c>
      <c r="N171" s="26">
        <f t="shared" si="57"/>
        <v>6136.9290000000001</v>
      </c>
      <c r="O171" s="26">
        <f t="shared" si="58"/>
        <v>701.3633142857143</v>
      </c>
      <c r="P171" s="26">
        <f t="shared" si="59"/>
        <v>102.28215</v>
      </c>
      <c r="Q171" s="26">
        <f t="shared" si="60"/>
        <v>11.689388571428571</v>
      </c>
      <c r="R171" s="26">
        <f t="shared" si="61"/>
        <v>681.88100000000031</v>
      </c>
      <c r="S171" s="26">
        <f t="shared" si="62"/>
        <v>77.929257142857182</v>
      </c>
      <c r="T171" s="26">
        <f t="shared" si="63"/>
        <v>681.88100000000009</v>
      </c>
      <c r="U171" s="26">
        <f t="shared" si="64"/>
        <v>77.929257142857153</v>
      </c>
      <c r="V171" s="135" t="s">
        <v>137</v>
      </c>
      <c r="W171" s="38" t="s">
        <v>138</v>
      </c>
      <c r="X171" s="146"/>
      <c r="Y171" s="147"/>
      <c r="Z171" s="147"/>
      <c r="AA171" s="147"/>
      <c r="AB171" s="147"/>
      <c r="AC171" s="147"/>
    </row>
    <row r="172" spans="1:29" s="29" customFormat="1" x14ac:dyDescent="0.25">
      <c r="A172" s="72" t="s">
        <v>119</v>
      </c>
      <c r="B172" s="72" t="s">
        <v>199</v>
      </c>
      <c r="C172" s="34" t="s">
        <v>417</v>
      </c>
      <c r="D172" s="34" t="s">
        <v>545</v>
      </c>
      <c r="E172" s="30" t="s">
        <v>546</v>
      </c>
      <c r="F172" s="34" t="s">
        <v>547</v>
      </c>
      <c r="G172" s="24">
        <v>64</v>
      </c>
      <c r="H172" s="24">
        <v>429</v>
      </c>
      <c r="I172" s="24">
        <v>4</v>
      </c>
      <c r="J172" s="25">
        <v>40612</v>
      </c>
      <c r="K172" s="25" t="s">
        <v>29</v>
      </c>
      <c r="L172" s="26">
        <v>6818.81</v>
      </c>
      <c r="M172" s="26">
        <f t="shared" si="56"/>
        <v>779.29257142857148</v>
      </c>
      <c r="N172" s="26">
        <f t="shared" si="57"/>
        <v>6136.9290000000001</v>
      </c>
      <c r="O172" s="26">
        <f t="shared" si="58"/>
        <v>701.3633142857143</v>
      </c>
      <c r="P172" s="26">
        <f t="shared" si="59"/>
        <v>102.28215</v>
      </c>
      <c r="Q172" s="26">
        <f t="shared" si="60"/>
        <v>11.689388571428571</v>
      </c>
      <c r="R172" s="26">
        <f t="shared" si="61"/>
        <v>681.88100000000031</v>
      </c>
      <c r="S172" s="26">
        <f t="shared" si="62"/>
        <v>77.929257142857182</v>
      </c>
      <c r="T172" s="26">
        <f t="shared" si="63"/>
        <v>681.88100000000009</v>
      </c>
      <c r="U172" s="26">
        <f t="shared" si="64"/>
        <v>77.929257142857153</v>
      </c>
      <c r="V172" s="135" t="s">
        <v>548</v>
      </c>
      <c r="W172" s="38" t="s">
        <v>549</v>
      </c>
      <c r="X172" s="146"/>
      <c r="Y172" s="147"/>
      <c r="Z172" s="147"/>
      <c r="AA172" s="147"/>
      <c r="AB172" s="147"/>
      <c r="AC172" s="147"/>
    </row>
    <row r="173" spans="1:29" s="29" customFormat="1" x14ac:dyDescent="0.25">
      <c r="A173" s="72" t="s">
        <v>119</v>
      </c>
      <c r="B173" s="72" t="s">
        <v>199</v>
      </c>
      <c r="C173" s="34" t="s">
        <v>417</v>
      </c>
      <c r="D173" s="34" t="s">
        <v>550</v>
      </c>
      <c r="E173" s="30" t="s">
        <v>546</v>
      </c>
      <c r="F173" s="34" t="s">
        <v>551</v>
      </c>
      <c r="G173" s="24">
        <v>64</v>
      </c>
      <c r="H173" s="24">
        <v>463</v>
      </c>
      <c r="I173" s="24">
        <v>4</v>
      </c>
      <c r="J173" s="25">
        <v>40612</v>
      </c>
      <c r="K173" s="25" t="s">
        <v>29</v>
      </c>
      <c r="L173" s="26">
        <v>6818.81</v>
      </c>
      <c r="M173" s="26">
        <f t="shared" si="56"/>
        <v>779.29257142857148</v>
      </c>
      <c r="N173" s="26">
        <f t="shared" si="57"/>
        <v>6136.9290000000001</v>
      </c>
      <c r="O173" s="26">
        <f t="shared" si="58"/>
        <v>701.3633142857143</v>
      </c>
      <c r="P173" s="26">
        <f t="shared" si="59"/>
        <v>102.28215</v>
      </c>
      <c r="Q173" s="26">
        <f t="shared" si="60"/>
        <v>11.689388571428571</v>
      </c>
      <c r="R173" s="26">
        <f t="shared" si="61"/>
        <v>681.88100000000031</v>
      </c>
      <c r="S173" s="26">
        <f t="shared" si="62"/>
        <v>77.929257142857182</v>
      </c>
      <c r="T173" s="26">
        <f t="shared" si="63"/>
        <v>681.88100000000009</v>
      </c>
      <c r="U173" s="26">
        <f t="shared" si="64"/>
        <v>77.929257142857153</v>
      </c>
      <c r="V173" s="135" t="s">
        <v>552</v>
      </c>
      <c r="W173" s="38" t="s">
        <v>448</v>
      </c>
      <c r="X173" s="146"/>
      <c r="Y173" s="147"/>
      <c r="Z173" s="147"/>
      <c r="AA173" s="147"/>
      <c r="AB173" s="147"/>
      <c r="AC173" s="147"/>
    </row>
    <row r="174" spans="1:29" s="29" customFormat="1" x14ac:dyDescent="0.25">
      <c r="A174" s="72" t="s">
        <v>110</v>
      </c>
      <c r="B174" s="72" t="s">
        <v>553</v>
      </c>
      <c r="C174" s="34" t="s">
        <v>554</v>
      </c>
      <c r="D174" s="34" t="s">
        <v>555</v>
      </c>
      <c r="E174" s="30" t="s">
        <v>556</v>
      </c>
      <c r="F174" s="22" t="s">
        <v>557</v>
      </c>
      <c r="G174" s="24">
        <v>64</v>
      </c>
      <c r="H174" s="24">
        <v>144</v>
      </c>
      <c r="I174" s="24">
        <v>4</v>
      </c>
      <c r="J174" s="25">
        <v>40612</v>
      </c>
      <c r="K174" s="25" t="s">
        <v>29</v>
      </c>
      <c r="L174" s="26">
        <v>29662.5</v>
      </c>
      <c r="M174" s="26">
        <f t="shared" si="56"/>
        <v>3390</v>
      </c>
      <c r="N174" s="26">
        <f t="shared" si="57"/>
        <v>26696.25</v>
      </c>
      <c r="O174" s="26">
        <f t="shared" si="58"/>
        <v>3051</v>
      </c>
      <c r="P174" s="26">
        <f t="shared" si="59"/>
        <v>444.9375</v>
      </c>
      <c r="Q174" s="26">
        <f t="shared" si="60"/>
        <v>50.85</v>
      </c>
      <c r="R174" s="26">
        <f t="shared" si="61"/>
        <v>2966.25</v>
      </c>
      <c r="S174" s="26">
        <f t="shared" si="62"/>
        <v>339</v>
      </c>
      <c r="T174" s="26">
        <f t="shared" si="63"/>
        <v>2966.25</v>
      </c>
      <c r="U174" s="26">
        <f t="shared" si="64"/>
        <v>339</v>
      </c>
      <c r="V174" s="136" t="s">
        <v>104</v>
      </c>
      <c r="W174" s="39" t="s">
        <v>104</v>
      </c>
      <c r="X174" s="146"/>
      <c r="Y174" s="147"/>
      <c r="Z174" s="147"/>
      <c r="AA174" s="147"/>
      <c r="AB174" s="147"/>
      <c r="AC174" s="147"/>
    </row>
    <row r="175" spans="1:29" s="29" customFormat="1" ht="15.75" thickBot="1" x14ac:dyDescent="0.3">
      <c r="A175" s="72"/>
      <c r="B175" s="72"/>
      <c r="C175" s="34"/>
      <c r="D175" s="30"/>
      <c r="E175" s="30"/>
      <c r="F175" s="28"/>
      <c r="G175" s="31"/>
      <c r="H175" s="31"/>
      <c r="I175" s="31"/>
      <c r="J175" s="25"/>
      <c r="K175" s="25"/>
      <c r="L175" s="32">
        <f>SUM(L131:L174)</f>
        <v>322871.32999999996</v>
      </c>
      <c r="M175" s="110">
        <f>L175/8.75+0.03</f>
        <v>36899.610571428566</v>
      </c>
      <c r="N175" s="32">
        <f>SUM(N131:N174)</f>
        <v>290584.1970000001</v>
      </c>
      <c r="O175" s="110">
        <f t="shared" si="58"/>
        <v>33209.622514285729</v>
      </c>
      <c r="P175" s="32">
        <v>0</v>
      </c>
      <c r="Q175" s="110">
        <f t="shared" si="60"/>
        <v>0</v>
      </c>
      <c r="R175" s="32">
        <f>SUM(R131:R174)</f>
        <v>32287.133000000042</v>
      </c>
      <c r="S175" s="110">
        <f t="shared" si="62"/>
        <v>3689.9580571428619</v>
      </c>
      <c r="T175" s="32">
        <f>SUM(T131:T174)</f>
        <v>32287.13300000002</v>
      </c>
      <c r="U175" s="110">
        <f t="shared" si="64"/>
        <v>3689.9580571428596</v>
      </c>
      <c r="V175" s="157"/>
      <c r="W175" s="40"/>
      <c r="X175" s="146"/>
      <c r="Y175" s="147"/>
      <c r="Z175" s="147"/>
      <c r="AA175" s="147"/>
      <c r="AB175" s="147"/>
      <c r="AC175" s="147"/>
    </row>
    <row r="176" spans="1:29" ht="69.75" customHeight="1" thickTop="1" x14ac:dyDescent="0.25">
      <c r="A176" s="68" t="s">
        <v>0</v>
      </c>
      <c r="B176" s="68" t="s">
        <v>1</v>
      </c>
      <c r="C176" s="1" t="s">
        <v>2</v>
      </c>
      <c r="D176" s="1" t="s">
        <v>3</v>
      </c>
      <c r="E176" s="1" t="s">
        <v>4</v>
      </c>
      <c r="F176" s="1" t="s">
        <v>5</v>
      </c>
      <c r="G176" s="1" t="s">
        <v>6</v>
      </c>
      <c r="H176" s="1" t="s">
        <v>7</v>
      </c>
      <c r="I176" s="1" t="s">
        <v>8</v>
      </c>
      <c r="J176" s="1" t="s">
        <v>9</v>
      </c>
      <c r="K176" s="1" t="s">
        <v>10</v>
      </c>
      <c r="L176" s="1" t="s">
        <v>11</v>
      </c>
      <c r="M176" s="2" t="s">
        <v>12</v>
      </c>
      <c r="N176" s="97" t="s">
        <v>13</v>
      </c>
      <c r="O176" s="97" t="s">
        <v>14</v>
      </c>
      <c r="P176" s="3" t="s">
        <v>15</v>
      </c>
      <c r="Q176" s="2" t="s">
        <v>16</v>
      </c>
      <c r="R176" s="2" t="s">
        <v>17</v>
      </c>
      <c r="S176" s="2" t="s">
        <v>18</v>
      </c>
      <c r="T176" s="2" t="s">
        <v>19</v>
      </c>
      <c r="U176" s="2" t="s">
        <v>20</v>
      </c>
      <c r="V176" s="2" t="s">
        <v>21</v>
      </c>
      <c r="W176" s="133" t="s">
        <v>22</v>
      </c>
    </row>
    <row r="177" spans="1:29" s="29" customFormat="1" x14ac:dyDescent="0.25">
      <c r="A177" s="72" t="s">
        <v>152</v>
      </c>
      <c r="B177" s="72" t="s">
        <v>199</v>
      </c>
      <c r="C177" s="34" t="s">
        <v>558</v>
      </c>
      <c r="D177" s="30" t="s">
        <v>559</v>
      </c>
      <c r="E177" s="30" t="s">
        <v>419</v>
      </c>
      <c r="F177" s="34" t="s">
        <v>560</v>
      </c>
      <c r="G177" s="24">
        <v>64</v>
      </c>
      <c r="H177" s="24">
        <v>466</v>
      </c>
      <c r="I177" s="24">
        <v>4</v>
      </c>
      <c r="J177" s="25">
        <v>40932</v>
      </c>
      <c r="K177" s="25" t="s">
        <v>29</v>
      </c>
      <c r="L177" s="26">
        <v>93337.13</v>
      </c>
      <c r="M177" s="26">
        <f t="shared" ref="M177:M178" si="65">L177/8.75</f>
        <v>10667.100571428571</v>
      </c>
      <c r="N177" s="26">
        <f t="shared" ref="N177:N178" si="66">60*P177</f>
        <v>84003.417000000001</v>
      </c>
      <c r="O177" s="26">
        <f t="shared" ref="O177:O178" si="67">N177/8.75</f>
        <v>9600.3905142857147</v>
      </c>
      <c r="P177" s="26">
        <f t="shared" ref="P177:P178" si="68">(L177-T177)/60</f>
        <v>1400.0569499999999</v>
      </c>
      <c r="Q177" s="26">
        <f t="shared" ref="Q177:Q178" si="69">P177/8.75</f>
        <v>160.00650857142855</v>
      </c>
      <c r="R177" s="26">
        <f t="shared" ref="R177:R178" si="70">L177-N177</f>
        <v>9333.7130000000034</v>
      </c>
      <c r="S177" s="26">
        <f t="shared" ref="S177:S178" si="71">R177/8.75</f>
        <v>1066.7100571428575</v>
      </c>
      <c r="T177" s="26">
        <f t="shared" ref="T177:T178" si="72">L177*0.1</f>
        <v>9333.7130000000016</v>
      </c>
      <c r="U177" s="26">
        <f t="shared" ref="U177:U178" si="73">T177/8.75</f>
        <v>1066.7100571428573</v>
      </c>
      <c r="V177" s="135" t="s">
        <v>157</v>
      </c>
      <c r="W177" s="38" t="s">
        <v>182</v>
      </c>
      <c r="X177" s="146"/>
      <c r="Y177" s="147"/>
      <c r="Z177" s="147"/>
      <c r="AA177" s="147"/>
      <c r="AB177" s="147"/>
      <c r="AC177" s="147"/>
    </row>
    <row r="178" spans="1:29" s="29" customFormat="1" x14ac:dyDescent="0.25">
      <c r="A178" s="72" t="s">
        <v>561</v>
      </c>
      <c r="B178" s="72" t="s">
        <v>199</v>
      </c>
      <c r="C178" s="34" t="s">
        <v>562</v>
      </c>
      <c r="D178" s="30" t="s">
        <v>563</v>
      </c>
      <c r="E178" s="30" t="s">
        <v>419</v>
      </c>
      <c r="F178" s="34" t="s">
        <v>564</v>
      </c>
      <c r="G178" s="24">
        <v>74</v>
      </c>
      <c r="H178" s="24">
        <v>77</v>
      </c>
      <c r="I178" s="24">
        <v>4</v>
      </c>
      <c r="J178" s="25">
        <v>40932</v>
      </c>
      <c r="K178" s="25" t="s">
        <v>29</v>
      </c>
      <c r="L178" s="112">
        <v>130471.25</v>
      </c>
      <c r="M178" s="112">
        <f t="shared" si="65"/>
        <v>14911</v>
      </c>
      <c r="N178" s="112">
        <f t="shared" si="66"/>
        <v>117424.125</v>
      </c>
      <c r="O178" s="112">
        <f t="shared" si="67"/>
        <v>13419.9</v>
      </c>
      <c r="P178" s="112">
        <f t="shared" si="68"/>
        <v>1957.0687499999999</v>
      </c>
      <c r="Q178" s="112">
        <f t="shared" si="69"/>
        <v>223.66499999999999</v>
      </c>
      <c r="R178" s="112">
        <f t="shared" si="70"/>
        <v>13047.125</v>
      </c>
      <c r="S178" s="112">
        <f t="shared" si="71"/>
        <v>1491.1</v>
      </c>
      <c r="T178" s="112">
        <f t="shared" si="72"/>
        <v>13047.125</v>
      </c>
      <c r="U178" s="112">
        <f t="shared" si="73"/>
        <v>1491.1</v>
      </c>
      <c r="V178" s="156" t="s">
        <v>157</v>
      </c>
      <c r="W178" s="38" t="s">
        <v>182</v>
      </c>
      <c r="X178" s="146"/>
      <c r="Y178" s="147"/>
      <c r="Z178" s="147"/>
      <c r="AA178" s="147"/>
      <c r="AB178" s="147"/>
      <c r="AC178" s="147"/>
    </row>
    <row r="179" spans="1:29" x14ac:dyDescent="0.25">
      <c r="A179" s="116"/>
      <c r="B179" s="116"/>
      <c r="C179" s="117"/>
      <c r="D179" s="117"/>
      <c r="E179" s="117"/>
      <c r="F179" s="115"/>
      <c r="G179" s="115"/>
      <c r="H179" s="115"/>
      <c r="I179" s="115"/>
      <c r="J179" s="115"/>
      <c r="K179" s="115"/>
      <c r="L179" s="102">
        <f>SUM(L177:L178)</f>
        <v>223808.38</v>
      </c>
      <c r="M179" s="113">
        <f>L179/8.75</f>
        <v>25578.100571428571</v>
      </c>
      <c r="N179" s="102">
        <f>SUM(N177:N178)</f>
        <v>201427.54200000002</v>
      </c>
      <c r="O179" s="114">
        <f>N179/8.75</f>
        <v>23020.290514285716</v>
      </c>
      <c r="P179" s="115">
        <v>0</v>
      </c>
      <c r="Q179" s="113">
        <v>0</v>
      </c>
      <c r="R179" s="102">
        <f>SUM(R177:R178)</f>
        <v>22380.838000000003</v>
      </c>
      <c r="S179" s="114">
        <f>R179/8.75</f>
        <v>2557.8100571428577</v>
      </c>
      <c r="T179" s="102">
        <f>SUM(T177:T178)</f>
        <v>22380.838000000003</v>
      </c>
      <c r="U179" s="114">
        <f>T179/8.75</f>
        <v>2557.8100571428577</v>
      </c>
      <c r="V179" s="138"/>
      <c r="W179" s="115"/>
    </row>
    <row r="180" spans="1:29" ht="69.75" customHeight="1" x14ac:dyDescent="0.25">
      <c r="A180" s="68" t="s">
        <v>0</v>
      </c>
      <c r="B180" s="68" t="s">
        <v>1</v>
      </c>
      <c r="C180" s="1" t="s">
        <v>2</v>
      </c>
      <c r="D180" s="1" t="s">
        <v>3</v>
      </c>
      <c r="E180" s="1" t="s">
        <v>4</v>
      </c>
      <c r="F180" s="1" t="s">
        <v>5</v>
      </c>
      <c r="G180" s="1" t="s">
        <v>6</v>
      </c>
      <c r="H180" s="1" t="s">
        <v>7</v>
      </c>
      <c r="I180" s="1" t="s">
        <v>8</v>
      </c>
      <c r="J180" s="1" t="s">
        <v>9</v>
      </c>
      <c r="K180" s="1" t="s">
        <v>10</v>
      </c>
      <c r="L180" s="1" t="s">
        <v>11</v>
      </c>
      <c r="M180" s="2" t="s">
        <v>12</v>
      </c>
      <c r="N180" s="97" t="s">
        <v>13</v>
      </c>
      <c r="O180" s="97" t="s">
        <v>14</v>
      </c>
      <c r="P180" s="3" t="s">
        <v>15</v>
      </c>
      <c r="Q180" s="2" t="s">
        <v>16</v>
      </c>
      <c r="R180" s="2" t="s">
        <v>17</v>
      </c>
      <c r="S180" s="2" t="s">
        <v>18</v>
      </c>
      <c r="T180" s="2" t="s">
        <v>19</v>
      </c>
      <c r="U180" s="2" t="s">
        <v>20</v>
      </c>
      <c r="V180" s="2" t="s">
        <v>21</v>
      </c>
      <c r="W180" s="133" t="s">
        <v>22</v>
      </c>
    </row>
    <row r="181" spans="1:29" s="29" customFormat="1" x14ac:dyDescent="0.25">
      <c r="A181" s="41" t="s">
        <v>119</v>
      </c>
      <c r="B181" s="80" t="s">
        <v>565</v>
      </c>
      <c r="C181" s="82" t="s">
        <v>566</v>
      </c>
      <c r="D181" s="76" t="s">
        <v>567</v>
      </c>
      <c r="E181" s="76" t="s">
        <v>568</v>
      </c>
      <c r="F181" s="82" t="s">
        <v>569</v>
      </c>
      <c r="G181" s="24">
        <v>64</v>
      </c>
      <c r="H181" s="24">
        <v>470</v>
      </c>
      <c r="I181" s="24">
        <v>4</v>
      </c>
      <c r="J181" s="42">
        <v>41628</v>
      </c>
      <c r="K181" s="25" t="s">
        <v>29</v>
      </c>
      <c r="L181" s="26">
        <v>7626.33</v>
      </c>
      <c r="M181" s="26">
        <f t="shared" ref="M181:M220" si="74">L181/8.75</f>
        <v>871.58057142857137</v>
      </c>
      <c r="N181" s="26">
        <f t="shared" ref="N181:N220" si="75">60*P181</f>
        <v>6863.6970000000001</v>
      </c>
      <c r="O181" s="26">
        <f t="shared" ref="O181:O221" si="76">N181/8.75</f>
        <v>784.42251428571433</v>
      </c>
      <c r="P181" s="43">
        <f t="shared" ref="P181:P220" si="77">(L181-T181)/60</f>
        <v>114.39495000000001</v>
      </c>
      <c r="Q181" s="26">
        <f t="shared" ref="Q181:Q220" si="78">P181/8.75</f>
        <v>13.073708571428572</v>
      </c>
      <c r="R181" s="26">
        <f t="shared" ref="R181:R220" si="79">L181-N181</f>
        <v>762.63299999999981</v>
      </c>
      <c r="S181" s="26">
        <f t="shared" ref="S181:S221" si="80">R181/8.75</f>
        <v>87.158057142857118</v>
      </c>
      <c r="T181" s="26">
        <f t="shared" ref="T181:T220" si="81">L181*0.1</f>
        <v>762.63300000000004</v>
      </c>
      <c r="U181" s="26">
        <f t="shared" ref="U181:U221" si="82">T181/8.75</f>
        <v>87.158057142857146</v>
      </c>
      <c r="V181" s="135" t="s">
        <v>570</v>
      </c>
      <c r="W181" s="38" t="s">
        <v>235</v>
      </c>
      <c r="X181" s="146"/>
      <c r="Y181" s="147"/>
      <c r="Z181" s="147"/>
      <c r="AA181" s="147"/>
      <c r="AB181" s="147"/>
      <c r="AC181" s="147"/>
    </row>
    <row r="182" spans="1:29" s="29" customFormat="1" x14ac:dyDescent="0.25">
      <c r="A182" s="41" t="s">
        <v>119</v>
      </c>
      <c r="B182" s="80" t="s">
        <v>565</v>
      </c>
      <c r="C182" s="82" t="s">
        <v>566</v>
      </c>
      <c r="D182" s="76" t="s">
        <v>571</v>
      </c>
      <c r="E182" s="76" t="s">
        <v>568</v>
      </c>
      <c r="F182" s="82" t="s">
        <v>572</v>
      </c>
      <c r="G182" s="24">
        <v>64</v>
      </c>
      <c r="H182" s="24">
        <v>471</v>
      </c>
      <c r="I182" s="24">
        <v>4</v>
      </c>
      <c r="J182" s="42">
        <v>41628</v>
      </c>
      <c r="K182" s="25" t="s">
        <v>29</v>
      </c>
      <c r="L182" s="26">
        <v>7626.33</v>
      </c>
      <c r="M182" s="26">
        <f t="shared" si="74"/>
        <v>871.58057142857137</v>
      </c>
      <c r="N182" s="26">
        <f t="shared" si="75"/>
        <v>6863.6970000000001</v>
      </c>
      <c r="O182" s="26">
        <f t="shared" si="76"/>
        <v>784.42251428571433</v>
      </c>
      <c r="P182" s="43">
        <f t="shared" si="77"/>
        <v>114.39495000000001</v>
      </c>
      <c r="Q182" s="26">
        <f t="shared" si="78"/>
        <v>13.073708571428572</v>
      </c>
      <c r="R182" s="26">
        <f t="shared" si="79"/>
        <v>762.63299999999981</v>
      </c>
      <c r="S182" s="26">
        <f t="shared" si="80"/>
        <v>87.158057142857118</v>
      </c>
      <c r="T182" s="26">
        <f t="shared" si="81"/>
        <v>762.63300000000004</v>
      </c>
      <c r="U182" s="26">
        <f t="shared" si="82"/>
        <v>87.158057142857146</v>
      </c>
      <c r="V182" s="135" t="s">
        <v>573</v>
      </c>
      <c r="W182" s="38" t="s">
        <v>574</v>
      </c>
      <c r="X182" s="146"/>
      <c r="Y182" s="147"/>
      <c r="Z182" s="147"/>
      <c r="AA182" s="147"/>
      <c r="AB182" s="147"/>
      <c r="AC182" s="147"/>
    </row>
    <row r="183" spans="1:29" s="29" customFormat="1" x14ac:dyDescent="0.25">
      <c r="A183" s="41" t="s">
        <v>119</v>
      </c>
      <c r="B183" s="80" t="s">
        <v>565</v>
      </c>
      <c r="C183" s="82" t="s">
        <v>566</v>
      </c>
      <c r="D183" s="76" t="s">
        <v>575</v>
      </c>
      <c r="E183" s="76" t="s">
        <v>568</v>
      </c>
      <c r="F183" s="82" t="s">
        <v>576</v>
      </c>
      <c r="G183" s="24">
        <v>64</v>
      </c>
      <c r="H183" s="24">
        <v>472</v>
      </c>
      <c r="I183" s="24">
        <v>4</v>
      </c>
      <c r="J183" s="42">
        <v>41628</v>
      </c>
      <c r="K183" s="25" t="s">
        <v>29</v>
      </c>
      <c r="L183" s="26">
        <v>7626.33</v>
      </c>
      <c r="M183" s="26">
        <f t="shared" si="74"/>
        <v>871.58057142857137</v>
      </c>
      <c r="N183" s="26">
        <f t="shared" si="75"/>
        <v>6863.6970000000001</v>
      </c>
      <c r="O183" s="26">
        <f t="shared" si="76"/>
        <v>784.42251428571433</v>
      </c>
      <c r="P183" s="43">
        <f t="shared" si="77"/>
        <v>114.39495000000001</v>
      </c>
      <c r="Q183" s="26">
        <f t="shared" si="78"/>
        <v>13.073708571428572</v>
      </c>
      <c r="R183" s="26">
        <f t="shared" si="79"/>
        <v>762.63299999999981</v>
      </c>
      <c r="S183" s="26">
        <f t="shared" si="80"/>
        <v>87.158057142857118</v>
      </c>
      <c r="T183" s="26">
        <f t="shared" si="81"/>
        <v>762.63300000000004</v>
      </c>
      <c r="U183" s="26">
        <f t="shared" si="82"/>
        <v>87.158057142857146</v>
      </c>
      <c r="V183" s="135" t="s">
        <v>577</v>
      </c>
      <c r="W183" s="37" t="s">
        <v>578</v>
      </c>
      <c r="X183" s="146"/>
      <c r="Y183" s="147"/>
      <c r="Z183" s="147"/>
      <c r="AA183" s="147"/>
      <c r="AB183" s="147"/>
      <c r="AC183" s="147"/>
    </row>
    <row r="184" spans="1:29" s="29" customFormat="1" x14ac:dyDescent="0.25">
      <c r="A184" s="41" t="s">
        <v>119</v>
      </c>
      <c r="B184" s="80" t="s">
        <v>565</v>
      </c>
      <c r="C184" s="82" t="s">
        <v>566</v>
      </c>
      <c r="D184" s="76" t="s">
        <v>579</v>
      </c>
      <c r="E184" s="76" t="s">
        <v>568</v>
      </c>
      <c r="F184" s="82" t="s">
        <v>580</v>
      </c>
      <c r="G184" s="24">
        <v>64</v>
      </c>
      <c r="H184" s="24">
        <v>473</v>
      </c>
      <c r="I184" s="24">
        <v>4</v>
      </c>
      <c r="J184" s="42">
        <v>41628</v>
      </c>
      <c r="K184" s="25" t="s">
        <v>29</v>
      </c>
      <c r="L184" s="26">
        <v>7626.33</v>
      </c>
      <c r="M184" s="26">
        <f t="shared" si="74"/>
        <v>871.58057142857137</v>
      </c>
      <c r="N184" s="26">
        <f t="shared" si="75"/>
        <v>6863.6970000000001</v>
      </c>
      <c r="O184" s="26">
        <f t="shared" si="76"/>
        <v>784.42251428571433</v>
      </c>
      <c r="P184" s="43">
        <f t="shared" si="77"/>
        <v>114.39495000000001</v>
      </c>
      <c r="Q184" s="26">
        <f t="shared" si="78"/>
        <v>13.073708571428572</v>
      </c>
      <c r="R184" s="26">
        <f t="shared" si="79"/>
        <v>762.63299999999981</v>
      </c>
      <c r="S184" s="26">
        <f t="shared" si="80"/>
        <v>87.158057142857118</v>
      </c>
      <c r="T184" s="26">
        <f t="shared" si="81"/>
        <v>762.63300000000004</v>
      </c>
      <c r="U184" s="26">
        <f t="shared" si="82"/>
        <v>87.158057142857146</v>
      </c>
      <c r="V184" s="135" t="s">
        <v>581</v>
      </c>
      <c r="W184" s="37" t="s">
        <v>472</v>
      </c>
      <c r="X184" s="146"/>
      <c r="Y184" s="147"/>
      <c r="Z184" s="147"/>
      <c r="AA184" s="147"/>
      <c r="AB184" s="147"/>
      <c r="AC184" s="147"/>
    </row>
    <row r="185" spans="1:29" s="29" customFormat="1" x14ac:dyDescent="0.25">
      <c r="A185" s="41" t="s">
        <v>119</v>
      </c>
      <c r="B185" s="80" t="s">
        <v>565</v>
      </c>
      <c r="C185" s="82" t="s">
        <v>566</v>
      </c>
      <c r="D185" s="76" t="s">
        <v>582</v>
      </c>
      <c r="E185" s="76" t="s">
        <v>568</v>
      </c>
      <c r="F185" s="82" t="s">
        <v>583</v>
      </c>
      <c r="G185" s="24">
        <v>64</v>
      </c>
      <c r="H185" s="24">
        <v>474</v>
      </c>
      <c r="I185" s="24">
        <v>4</v>
      </c>
      <c r="J185" s="42">
        <v>41628</v>
      </c>
      <c r="K185" s="25" t="s">
        <v>29</v>
      </c>
      <c r="L185" s="26">
        <v>7626.33</v>
      </c>
      <c r="M185" s="26">
        <f t="shared" si="74"/>
        <v>871.58057142857137</v>
      </c>
      <c r="N185" s="26">
        <f t="shared" si="75"/>
        <v>6863.6970000000001</v>
      </c>
      <c r="O185" s="26">
        <f t="shared" si="76"/>
        <v>784.42251428571433</v>
      </c>
      <c r="P185" s="43">
        <f t="shared" si="77"/>
        <v>114.39495000000001</v>
      </c>
      <c r="Q185" s="26">
        <f t="shared" si="78"/>
        <v>13.073708571428572</v>
      </c>
      <c r="R185" s="26">
        <f t="shared" si="79"/>
        <v>762.63299999999981</v>
      </c>
      <c r="S185" s="26">
        <f t="shared" si="80"/>
        <v>87.158057142857118</v>
      </c>
      <c r="T185" s="26">
        <f t="shared" si="81"/>
        <v>762.63300000000004</v>
      </c>
      <c r="U185" s="26">
        <f t="shared" si="82"/>
        <v>87.158057142857146</v>
      </c>
      <c r="V185" s="135" t="s">
        <v>584</v>
      </c>
      <c r="W185" s="38" t="s">
        <v>182</v>
      </c>
      <c r="X185" s="146"/>
      <c r="Y185" s="147"/>
      <c r="Z185" s="147"/>
      <c r="AA185" s="147"/>
      <c r="AB185" s="147"/>
      <c r="AC185" s="147"/>
    </row>
    <row r="186" spans="1:29" s="29" customFormat="1" x14ac:dyDescent="0.25">
      <c r="A186" s="41" t="s">
        <v>119</v>
      </c>
      <c r="B186" s="80" t="s">
        <v>565</v>
      </c>
      <c r="C186" s="82" t="s">
        <v>566</v>
      </c>
      <c r="D186" s="76" t="s">
        <v>585</v>
      </c>
      <c r="E186" s="76" t="s">
        <v>568</v>
      </c>
      <c r="F186" s="82" t="s">
        <v>586</v>
      </c>
      <c r="G186" s="24">
        <v>64</v>
      </c>
      <c r="H186" s="24">
        <v>475</v>
      </c>
      <c r="I186" s="24">
        <v>4</v>
      </c>
      <c r="J186" s="42">
        <v>41628</v>
      </c>
      <c r="K186" s="25" t="s">
        <v>29</v>
      </c>
      <c r="L186" s="26">
        <v>7626.33</v>
      </c>
      <c r="M186" s="26">
        <f t="shared" si="74"/>
        <v>871.58057142857137</v>
      </c>
      <c r="N186" s="26">
        <f t="shared" si="75"/>
        <v>6863.6970000000001</v>
      </c>
      <c r="O186" s="26">
        <f t="shared" si="76"/>
        <v>784.42251428571433</v>
      </c>
      <c r="P186" s="43">
        <f t="shared" si="77"/>
        <v>114.39495000000001</v>
      </c>
      <c r="Q186" s="26">
        <f t="shared" si="78"/>
        <v>13.073708571428572</v>
      </c>
      <c r="R186" s="26">
        <f t="shared" si="79"/>
        <v>762.63299999999981</v>
      </c>
      <c r="S186" s="26">
        <f t="shared" si="80"/>
        <v>87.158057142857118</v>
      </c>
      <c r="T186" s="26">
        <f t="shared" si="81"/>
        <v>762.63300000000004</v>
      </c>
      <c r="U186" s="26">
        <f t="shared" si="82"/>
        <v>87.158057142857146</v>
      </c>
      <c r="V186" s="44" t="s">
        <v>587</v>
      </c>
      <c r="W186" s="38" t="s">
        <v>472</v>
      </c>
      <c r="X186" s="146"/>
      <c r="Y186" s="147"/>
      <c r="Z186" s="147"/>
      <c r="AA186" s="147"/>
      <c r="AB186" s="147"/>
      <c r="AC186" s="147"/>
    </row>
    <row r="187" spans="1:29" s="29" customFormat="1" x14ac:dyDescent="0.25">
      <c r="A187" s="41" t="s">
        <v>119</v>
      </c>
      <c r="B187" s="80" t="s">
        <v>565</v>
      </c>
      <c r="C187" s="82" t="s">
        <v>566</v>
      </c>
      <c r="D187" s="76" t="s">
        <v>588</v>
      </c>
      <c r="E187" s="76" t="s">
        <v>568</v>
      </c>
      <c r="F187" s="82" t="s">
        <v>589</v>
      </c>
      <c r="G187" s="24">
        <v>64</v>
      </c>
      <c r="H187" s="24">
        <v>476</v>
      </c>
      <c r="I187" s="24">
        <v>4</v>
      </c>
      <c r="J187" s="42">
        <v>41628</v>
      </c>
      <c r="K187" s="25" t="s">
        <v>29</v>
      </c>
      <c r="L187" s="26">
        <v>7626.33</v>
      </c>
      <c r="M187" s="26">
        <f t="shared" si="74"/>
        <v>871.58057142857137</v>
      </c>
      <c r="N187" s="26">
        <f t="shared" si="75"/>
        <v>6863.6970000000001</v>
      </c>
      <c r="O187" s="26">
        <f t="shared" si="76"/>
        <v>784.42251428571433</v>
      </c>
      <c r="P187" s="43">
        <f t="shared" si="77"/>
        <v>114.39495000000001</v>
      </c>
      <c r="Q187" s="26">
        <f t="shared" si="78"/>
        <v>13.073708571428572</v>
      </c>
      <c r="R187" s="26">
        <f t="shared" si="79"/>
        <v>762.63299999999981</v>
      </c>
      <c r="S187" s="26">
        <f t="shared" si="80"/>
        <v>87.158057142857118</v>
      </c>
      <c r="T187" s="26">
        <f t="shared" si="81"/>
        <v>762.63300000000004</v>
      </c>
      <c r="U187" s="26">
        <f t="shared" si="82"/>
        <v>87.158057142857146</v>
      </c>
      <c r="V187" s="135" t="s">
        <v>464</v>
      </c>
      <c r="W187" s="38" t="s">
        <v>590</v>
      </c>
      <c r="X187" s="146"/>
      <c r="Y187" s="147"/>
      <c r="Z187" s="147"/>
      <c r="AA187" s="147"/>
      <c r="AB187" s="147"/>
      <c r="AC187" s="147"/>
    </row>
    <row r="188" spans="1:29" s="29" customFormat="1" x14ac:dyDescent="0.25">
      <c r="A188" s="41" t="s">
        <v>119</v>
      </c>
      <c r="B188" s="80" t="s">
        <v>565</v>
      </c>
      <c r="C188" s="82" t="s">
        <v>566</v>
      </c>
      <c r="D188" s="76" t="s">
        <v>591</v>
      </c>
      <c r="E188" s="76" t="s">
        <v>568</v>
      </c>
      <c r="F188" s="82" t="s">
        <v>592</v>
      </c>
      <c r="G188" s="24">
        <v>64</v>
      </c>
      <c r="H188" s="24">
        <v>477</v>
      </c>
      <c r="I188" s="24">
        <v>4</v>
      </c>
      <c r="J188" s="42">
        <v>41628</v>
      </c>
      <c r="K188" s="25" t="s">
        <v>29</v>
      </c>
      <c r="L188" s="26">
        <v>7626.33</v>
      </c>
      <c r="M188" s="26">
        <f t="shared" si="74"/>
        <v>871.58057142857137</v>
      </c>
      <c r="N188" s="26">
        <f t="shared" si="75"/>
        <v>6863.6970000000001</v>
      </c>
      <c r="O188" s="26">
        <f t="shared" si="76"/>
        <v>784.42251428571433</v>
      </c>
      <c r="P188" s="43">
        <f t="shared" si="77"/>
        <v>114.39495000000001</v>
      </c>
      <c r="Q188" s="26">
        <f t="shared" si="78"/>
        <v>13.073708571428572</v>
      </c>
      <c r="R188" s="26">
        <f t="shared" si="79"/>
        <v>762.63299999999981</v>
      </c>
      <c r="S188" s="26">
        <f t="shared" si="80"/>
        <v>87.158057142857118</v>
      </c>
      <c r="T188" s="26">
        <f t="shared" si="81"/>
        <v>762.63300000000004</v>
      </c>
      <c r="U188" s="26">
        <f t="shared" si="82"/>
        <v>87.158057142857146</v>
      </c>
      <c r="V188" s="135" t="s">
        <v>593</v>
      </c>
      <c r="W188" s="38" t="s">
        <v>310</v>
      </c>
      <c r="X188" s="146"/>
      <c r="Y188" s="147"/>
      <c r="Z188" s="147"/>
      <c r="AA188" s="147"/>
      <c r="AB188" s="147"/>
      <c r="AC188" s="147"/>
    </row>
    <row r="189" spans="1:29" s="29" customFormat="1" x14ac:dyDescent="0.25">
      <c r="A189" s="41" t="s">
        <v>119</v>
      </c>
      <c r="B189" s="80" t="s">
        <v>565</v>
      </c>
      <c r="C189" s="82" t="s">
        <v>566</v>
      </c>
      <c r="D189" s="76" t="s">
        <v>594</v>
      </c>
      <c r="E189" s="76" t="s">
        <v>568</v>
      </c>
      <c r="F189" s="82" t="s">
        <v>595</v>
      </c>
      <c r="G189" s="24">
        <v>64</v>
      </c>
      <c r="H189" s="24">
        <v>478</v>
      </c>
      <c r="I189" s="24">
        <v>4</v>
      </c>
      <c r="J189" s="42">
        <v>41628</v>
      </c>
      <c r="K189" s="25" t="s">
        <v>29</v>
      </c>
      <c r="L189" s="26">
        <v>7626.33</v>
      </c>
      <c r="M189" s="26">
        <f t="shared" si="74"/>
        <v>871.58057142857137</v>
      </c>
      <c r="N189" s="26">
        <f t="shared" si="75"/>
        <v>6863.6970000000001</v>
      </c>
      <c r="O189" s="26">
        <f t="shared" si="76"/>
        <v>784.42251428571433</v>
      </c>
      <c r="P189" s="43">
        <f t="shared" si="77"/>
        <v>114.39495000000001</v>
      </c>
      <c r="Q189" s="26">
        <f t="shared" si="78"/>
        <v>13.073708571428572</v>
      </c>
      <c r="R189" s="26">
        <f t="shared" si="79"/>
        <v>762.63299999999981</v>
      </c>
      <c r="S189" s="26">
        <f t="shared" si="80"/>
        <v>87.158057142857118</v>
      </c>
      <c r="T189" s="26">
        <f t="shared" si="81"/>
        <v>762.63300000000004</v>
      </c>
      <c r="U189" s="26">
        <f t="shared" si="82"/>
        <v>87.158057142857146</v>
      </c>
      <c r="V189" s="135" t="s">
        <v>596</v>
      </c>
      <c r="W189" s="38" t="s">
        <v>182</v>
      </c>
      <c r="X189" s="146"/>
      <c r="Y189" s="147"/>
      <c r="Z189" s="147"/>
      <c r="AA189" s="147"/>
      <c r="AB189" s="147"/>
      <c r="AC189" s="147"/>
    </row>
    <row r="190" spans="1:29" s="29" customFormat="1" x14ac:dyDescent="0.25">
      <c r="A190" s="41" t="s">
        <v>119</v>
      </c>
      <c r="B190" s="80" t="s">
        <v>565</v>
      </c>
      <c r="C190" s="82" t="s">
        <v>566</v>
      </c>
      <c r="D190" s="76" t="s">
        <v>597</v>
      </c>
      <c r="E190" s="76" t="s">
        <v>568</v>
      </c>
      <c r="F190" s="82" t="s">
        <v>598</v>
      </c>
      <c r="G190" s="24">
        <v>64</v>
      </c>
      <c r="H190" s="24">
        <v>479</v>
      </c>
      <c r="I190" s="24">
        <v>4</v>
      </c>
      <c r="J190" s="42">
        <v>41628</v>
      </c>
      <c r="K190" s="25" t="s">
        <v>29</v>
      </c>
      <c r="L190" s="26">
        <v>7626.33</v>
      </c>
      <c r="M190" s="26">
        <f t="shared" si="74"/>
        <v>871.58057142857137</v>
      </c>
      <c r="N190" s="26">
        <f t="shared" si="75"/>
        <v>6863.6970000000001</v>
      </c>
      <c r="O190" s="26">
        <f t="shared" si="76"/>
        <v>784.42251428571433</v>
      </c>
      <c r="P190" s="43">
        <f t="shared" si="77"/>
        <v>114.39495000000001</v>
      </c>
      <c r="Q190" s="26">
        <f t="shared" si="78"/>
        <v>13.073708571428572</v>
      </c>
      <c r="R190" s="26">
        <f t="shared" si="79"/>
        <v>762.63299999999981</v>
      </c>
      <c r="S190" s="26">
        <f t="shared" si="80"/>
        <v>87.158057142857118</v>
      </c>
      <c r="T190" s="26">
        <f t="shared" si="81"/>
        <v>762.63300000000004</v>
      </c>
      <c r="U190" s="26">
        <f t="shared" si="82"/>
        <v>87.158057142857146</v>
      </c>
      <c r="V190" s="135" t="s">
        <v>599</v>
      </c>
      <c r="W190" s="38" t="s">
        <v>600</v>
      </c>
      <c r="X190" s="146"/>
      <c r="Y190" s="147"/>
      <c r="Z190" s="147"/>
      <c r="AA190" s="147"/>
      <c r="AB190" s="147"/>
      <c r="AC190" s="147"/>
    </row>
    <row r="191" spans="1:29" s="29" customFormat="1" x14ac:dyDescent="0.25">
      <c r="A191" s="41" t="s">
        <v>119</v>
      </c>
      <c r="B191" s="80" t="s">
        <v>565</v>
      </c>
      <c r="C191" s="82" t="s">
        <v>566</v>
      </c>
      <c r="D191" s="76" t="s">
        <v>601</v>
      </c>
      <c r="E191" s="76" t="s">
        <v>568</v>
      </c>
      <c r="F191" s="82" t="s">
        <v>602</v>
      </c>
      <c r="G191" s="24">
        <v>64</v>
      </c>
      <c r="H191" s="24">
        <v>480</v>
      </c>
      <c r="I191" s="24">
        <v>4</v>
      </c>
      <c r="J191" s="42">
        <v>41628</v>
      </c>
      <c r="K191" s="25" t="s">
        <v>29</v>
      </c>
      <c r="L191" s="26">
        <v>7626.33</v>
      </c>
      <c r="M191" s="26">
        <f t="shared" si="74"/>
        <v>871.58057142857137</v>
      </c>
      <c r="N191" s="26">
        <f t="shared" si="75"/>
        <v>6863.6970000000001</v>
      </c>
      <c r="O191" s="26">
        <f t="shared" si="76"/>
        <v>784.42251428571433</v>
      </c>
      <c r="P191" s="43">
        <f t="shared" si="77"/>
        <v>114.39495000000001</v>
      </c>
      <c r="Q191" s="26">
        <f t="shared" si="78"/>
        <v>13.073708571428572</v>
      </c>
      <c r="R191" s="26">
        <f t="shared" si="79"/>
        <v>762.63299999999981</v>
      </c>
      <c r="S191" s="26">
        <f t="shared" si="80"/>
        <v>87.158057142857118</v>
      </c>
      <c r="T191" s="26">
        <f t="shared" si="81"/>
        <v>762.63300000000004</v>
      </c>
      <c r="U191" s="26">
        <f t="shared" si="82"/>
        <v>87.158057142857146</v>
      </c>
      <c r="V191" s="139" t="s">
        <v>603</v>
      </c>
      <c r="W191" s="38" t="s">
        <v>343</v>
      </c>
      <c r="X191" s="146"/>
      <c r="Y191" s="147"/>
      <c r="Z191" s="147"/>
      <c r="AA191" s="147"/>
      <c r="AB191" s="147"/>
      <c r="AC191" s="147"/>
    </row>
    <row r="192" spans="1:29" s="29" customFormat="1" x14ac:dyDescent="0.25">
      <c r="A192" s="41" t="s">
        <v>119</v>
      </c>
      <c r="B192" s="80" t="s">
        <v>565</v>
      </c>
      <c r="C192" s="82" t="s">
        <v>566</v>
      </c>
      <c r="D192" s="76" t="s">
        <v>604</v>
      </c>
      <c r="E192" s="76" t="s">
        <v>568</v>
      </c>
      <c r="F192" s="82" t="s">
        <v>605</v>
      </c>
      <c r="G192" s="24">
        <v>64</v>
      </c>
      <c r="H192" s="24">
        <v>481</v>
      </c>
      <c r="I192" s="24">
        <v>4</v>
      </c>
      <c r="J192" s="42">
        <v>41628</v>
      </c>
      <c r="K192" s="25" t="s">
        <v>29</v>
      </c>
      <c r="L192" s="26">
        <v>7626.33</v>
      </c>
      <c r="M192" s="26">
        <f t="shared" si="74"/>
        <v>871.58057142857137</v>
      </c>
      <c r="N192" s="26">
        <f t="shared" si="75"/>
        <v>6863.6970000000001</v>
      </c>
      <c r="O192" s="26">
        <f t="shared" si="76"/>
        <v>784.42251428571433</v>
      </c>
      <c r="P192" s="43">
        <f t="shared" si="77"/>
        <v>114.39495000000001</v>
      </c>
      <c r="Q192" s="26">
        <f t="shared" si="78"/>
        <v>13.073708571428572</v>
      </c>
      <c r="R192" s="26">
        <f t="shared" si="79"/>
        <v>762.63299999999981</v>
      </c>
      <c r="S192" s="26">
        <f t="shared" si="80"/>
        <v>87.158057142857118</v>
      </c>
      <c r="T192" s="26">
        <f t="shared" si="81"/>
        <v>762.63300000000004</v>
      </c>
      <c r="U192" s="26">
        <f t="shared" si="82"/>
        <v>87.158057142857146</v>
      </c>
      <c r="V192" s="135" t="s">
        <v>606</v>
      </c>
      <c r="W192" s="155" t="s">
        <v>490</v>
      </c>
      <c r="X192" s="146"/>
      <c r="Y192" s="147"/>
      <c r="Z192" s="147"/>
      <c r="AA192" s="147"/>
      <c r="AB192" s="147"/>
      <c r="AC192" s="147"/>
    </row>
    <row r="193" spans="1:29" s="29" customFormat="1" x14ac:dyDescent="0.25">
      <c r="A193" s="41" t="s">
        <v>119</v>
      </c>
      <c r="B193" s="80" t="s">
        <v>565</v>
      </c>
      <c r="C193" s="82" t="s">
        <v>566</v>
      </c>
      <c r="D193" s="76" t="s">
        <v>607</v>
      </c>
      <c r="E193" s="76" t="s">
        <v>568</v>
      </c>
      <c r="F193" s="82" t="s">
        <v>608</v>
      </c>
      <c r="G193" s="24">
        <v>64</v>
      </c>
      <c r="H193" s="24">
        <v>482</v>
      </c>
      <c r="I193" s="24">
        <v>4</v>
      </c>
      <c r="J193" s="42">
        <v>41628</v>
      </c>
      <c r="K193" s="25" t="s">
        <v>29</v>
      </c>
      <c r="L193" s="26">
        <v>7626.33</v>
      </c>
      <c r="M193" s="26">
        <f t="shared" si="74"/>
        <v>871.58057142857137</v>
      </c>
      <c r="N193" s="26">
        <f t="shared" si="75"/>
        <v>6863.6970000000001</v>
      </c>
      <c r="O193" s="26">
        <f t="shared" si="76"/>
        <v>784.42251428571433</v>
      </c>
      <c r="P193" s="43">
        <f t="shared" si="77"/>
        <v>114.39495000000001</v>
      </c>
      <c r="Q193" s="26">
        <f t="shared" si="78"/>
        <v>13.073708571428572</v>
      </c>
      <c r="R193" s="26">
        <f t="shared" si="79"/>
        <v>762.63299999999981</v>
      </c>
      <c r="S193" s="26">
        <f t="shared" si="80"/>
        <v>87.158057142857118</v>
      </c>
      <c r="T193" s="26">
        <f t="shared" si="81"/>
        <v>762.63300000000004</v>
      </c>
      <c r="U193" s="26">
        <f t="shared" si="82"/>
        <v>87.158057142857146</v>
      </c>
      <c r="V193" s="44" t="s">
        <v>609</v>
      </c>
      <c r="W193" s="38" t="s">
        <v>306</v>
      </c>
      <c r="X193" s="146"/>
      <c r="Y193" s="147"/>
      <c r="Z193" s="147"/>
      <c r="AA193" s="147"/>
      <c r="AB193" s="147"/>
      <c r="AC193" s="147"/>
    </row>
    <row r="194" spans="1:29" s="29" customFormat="1" x14ac:dyDescent="0.25">
      <c r="A194" s="41" t="s">
        <v>119</v>
      </c>
      <c r="B194" s="80" t="s">
        <v>565</v>
      </c>
      <c r="C194" s="82" t="s">
        <v>566</v>
      </c>
      <c r="D194" s="76" t="s">
        <v>610</v>
      </c>
      <c r="E194" s="76" t="s">
        <v>568</v>
      </c>
      <c r="F194" s="82" t="s">
        <v>611</v>
      </c>
      <c r="G194" s="24">
        <v>64</v>
      </c>
      <c r="H194" s="24">
        <v>483</v>
      </c>
      <c r="I194" s="24">
        <v>4</v>
      </c>
      <c r="J194" s="42">
        <v>41628</v>
      </c>
      <c r="K194" s="25" t="s">
        <v>29</v>
      </c>
      <c r="L194" s="26">
        <v>7626.33</v>
      </c>
      <c r="M194" s="26">
        <f t="shared" si="74"/>
        <v>871.58057142857137</v>
      </c>
      <c r="N194" s="26">
        <f t="shared" si="75"/>
        <v>6863.6970000000001</v>
      </c>
      <c r="O194" s="26">
        <f t="shared" si="76"/>
        <v>784.42251428571433</v>
      </c>
      <c r="P194" s="43">
        <f t="shared" si="77"/>
        <v>114.39495000000001</v>
      </c>
      <c r="Q194" s="26">
        <f t="shared" si="78"/>
        <v>13.073708571428572</v>
      </c>
      <c r="R194" s="26">
        <f t="shared" si="79"/>
        <v>762.63299999999981</v>
      </c>
      <c r="S194" s="26">
        <f t="shared" si="80"/>
        <v>87.158057142857118</v>
      </c>
      <c r="T194" s="26">
        <f t="shared" si="81"/>
        <v>762.63300000000004</v>
      </c>
      <c r="U194" s="26">
        <f t="shared" si="82"/>
        <v>87.158057142857146</v>
      </c>
      <c r="V194" s="135" t="s">
        <v>612</v>
      </c>
      <c r="W194" s="38" t="s">
        <v>613</v>
      </c>
      <c r="X194" s="146"/>
      <c r="Y194" s="147"/>
      <c r="Z194" s="147"/>
      <c r="AA194" s="147"/>
      <c r="AB194" s="147"/>
      <c r="AC194" s="147"/>
    </row>
    <row r="195" spans="1:29" s="29" customFormat="1" x14ac:dyDescent="0.25">
      <c r="A195" s="41" t="s">
        <v>119</v>
      </c>
      <c r="B195" s="80" t="s">
        <v>565</v>
      </c>
      <c r="C195" s="82" t="s">
        <v>566</v>
      </c>
      <c r="D195" s="76" t="s">
        <v>614</v>
      </c>
      <c r="E195" s="76" t="s">
        <v>568</v>
      </c>
      <c r="F195" s="82" t="s">
        <v>615</v>
      </c>
      <c r="G195" s="24">
        <v>64</v>
      </c>
      <c r="H195" s="24">
        <v>484</v>
      </c>
      <c r="I195" s="24">
        <v>4</v>
      </c>
      <c r="J195" s="42">
        <v>41628</v>
      </c>
      <c r="K195" s="25" t="s">
        <v>29</v>
      </c>
      <c r="L195" s="26">
        <v>7626.33</v>
      </c>
      <c r="M195" s="26">
        <f t="shared" si="74"/>
        <v>871.58057142857137</v>
      </c>
      <c r="N195" s="26">
        <f t="shared" si="75"/>
        <v>6863.6970000000001</v>
      </c>
      <c r="O195" s="26">
        <f t="shared" si="76"/>
        <v>784.42251428571433</v>
      </c>
      <c r="P195" s="43">
        <f t="shared" si="77"/>
        <v>114.39495000000001</v>
      </c>
      <c r="Q195" s="26">
        <f t="shared" si="78"/>
        <v>13.073708571428572</v>
      </c>
      <c r="R195" s="26">
        <f t="shared" si="79"/>
        <v>762.63299999999981</v>
      </c>
      <c r="S195" s="26">
        <f t="shared" si="80"/>
        <v>87.158057142857118</v>
      </c>
      <c r="T195" s="26">
        <f t="shared" si="81"/>
        <v>762.63300000000004</v>
      </c>
      <c r="U195" s="26">
        <f t="shared" si="82"/>
        <v>87.158057142857146</v>
      </c>
      <c r="V195" s="135" t="s">
        <v>616</v>
      </c>
      <c r="W195" s="38" t="s">
        <v>549</v>
      </c>
      <c r="X195" s="146"/>
      <c r="Y195" s="147"/>
      <c r="Z195" s="147"/>
      <c r="AA195" s="147"/>
      <c r="AB195" s="147"/>
      <c r="AC195" s="147"/>
    </row>
    <row r="196" spans="1:29" s="29" customFormat="1" x14ac:dyDescent="0.25">
      <c r="A196" s="41" t="s">
        <v>119</v>
      </c>
      <c r="B196" s="80" t="s">
        <v>565</v>
      </c>
      <c r="C196" s="82" t="s">
        <v>566</v>
      </c>
      <c r="D196" s="76" t="s">
        <v>617</v>
      </c>
      <c r="E196" s="76" t="s">
        <v>568</v>
      </c>
      <c r="F196" s="82" t="s">
        <v>618</v>
      </c>
      <c r="G196" s="24">
        <v>64</v>
      </c>
      <c r="H196" s="24">
        <v>485</v>
      </c>
      <c r="I196" s="24">
        <v>4</v>
      </c>
      <c r="J196" s="42">
        <v>41628</v>
      </c>
      <c r="K196" s="25" t="s">
        <v>29</v>
      </c>
      <c r="L196" s="26">
        <v>7626.33</v>
      </c>
      <c r="M196" s="26">
        <f t="shared" si="74"/>
        <v>871.58057142857137</v>
      </c>
      <c r="N196" s="26">
        <f t="shared" si="75"/>
        <v>6863.6970000000001</v>
      </c>
      <c r="O196" s="26">
        <f t="shared" si="76"/>
        <v>784.42251428571433</v>
      </c>
      <c r="P196" s="43">
        <f t="shared" si="77"/>
        <v>114.39495000000001</v>
      </c>
      <c r="Q196" s="26">
        <f t="shared" si="78"/>
        <v>13.073708571428572</v>
      </c>
      <c r="R196" s="26">
        <f t="shared" si="79"/>
        <v>762.63299999999981</v>
      </c>
      <c r="S196" s="26">
        <f t="shared" si="80"/>
        <v>87.158057142857118</v>
      </c>
      <c r="T196" s="26">
        <f t="shared" si="81"/>
        <v>762.63300000000004</v>
      </c>
      <c r="U196" s="26">
        <f t="shared" si="82"/>
        <v>87.158057142857146</v>
      </c>
      <c r="V196" s="135" t="s">
        <v>619</v>
      </c>
      <c r="W196" s="38" t="s">
        <v>310</v>
      </c>
      <c r="X196" s="146"/>
      <c r="Y196" s="147"/>
      <c r="Z196" s="147"/>
      <c r="AA196" s="147"/>
      <c r="AB196" s="147"/>
      <c r="AC196" s="147"/>
    </row>
    <row r="197" spans="1:29" s="29" customFormat="1" x14ac:dyDescent="0.25">
      <c r="A197" s="41" t="s">
        <v>119</v>
      </c>
      <c r="B197" s="80" t="s">
        <v>565</v>
      </c>
      <c r="C197" s="82" t="s">
        <v>566</v>
      </c>
      <c r="D197" s="76" t="s">
        <v>620</v>
      </c>
      <c r="E197" s="76" t="s">
        <v>568</v>
      </c>
      <c r="F197" s="82" t="s">
        <v>621</v>
      </c>
      <c r="G197" s="24">
        <v>64</v>
      </c>
      <c r="H197" s="24">
        <v>486</v>
      </c>
      <c r="I197" s="24">
        <v>4</v>
      </c>
      <c r="J197" s="42">
        <v>41628</v>
      </c>
      <c r="K197" s="25" t="s">
        <v>29</v>
      </c>
      <c r="L197" s="26">
        <v>7626.33</v>
      </c>
      <c r="M197" s="26">
        <f t="shared" si="74"/>
        <v>871.58057142857137</v>
      </c>
      <c r="N197" s="26">
        <f t="shared" si="75"/>
        <v>6863.6970000000001</v>
      </c>
      <c r="O197" s="26">
        <f t="shared" si="76"/>
        <v>784.42251428571433</v>
      </c>
      <c r="P197" s="43">
        <f t="shared" si="77"/>
        <v>114.39495000000001</v>
      </c>
      <c r="Q197" s="26">
        <f t="shared" si="78"/>
        <v>13.073708571428572</v>
      </c>
      <c r="R197" s="26">
        <f t="shared" si="79"/>
        <v>762.63299999999981</v>
      </c>
      <c r="S197" s="26">
        <f t="shared" si="80"/>
        <v>87.158057142857118</v>
      </c>
      <c r="T197" s="26">
        <f t="shared" si="81"/>
        <v>762.63300000000004</v>
      </c>
      <c r="U197" s="26">
        <f t="shared" si="82"/>
        <v>87.158057142857146</v>
      </c>
      <c r="V197" s="44" t="s">
        <v>622</v>
      </c>
      <c r="W197" s="38" t="s">
        <v>472</v>
      </c>
      <c r="X197" s="146"/>
      <c r="Y197" s="147"/>
      <c r="Z197" s="147"/>
      <c r="AA197" s="147"/>
      <c r="AB197" s="147"/>
      <c r="AC197" s="147"/>
    </row>
    <row r="198" spans="1:29" s="29" customFormat="1" x14ac:dyDescent="0.25">
      <c r="A198" s="41" t="s">
        <v>119</v>
      </c>
      <c r="B198" s="80" t="s">
        <v>565</v>
      </c>
      <c r="C198" s="82" t="s">
        <v>566</v>
      </c>
      <c r="D198" s="76" t="s">
        <v>623</v>
      </c>
      <c r="E198" s="76" t="s">
        <v>568</v>
      </c>
      <c r="F198" s="82" t="s">
        <v>624</v>
      </c>
      <c r="G198" s="24">
        <v>64</v>
      </c>
      <c r="H198" s="24">
        <v>487</v>
      </c>
      <c r="I198" s="24">
        <v>4</v>
      </c>
      <c r="J198" s="42">
        <v>41628</v>
      </c>
      <c r="K198" s="25" t="s">
        <v>29</v>
      </c>
      <c r="L198" s="26">
        <v>7626.33</v>
      </c>
      <c r="M198" s="26">
        <f t="shared" si="74"/>
        <v>871.58057142857137</v>
      </c>
      <c r="N198" s="26">
        <f t="shared" si="75"/>
        <v>6863.6970000000001</v>
      </c>
      <c r="O198" s="26">
        <f t="shared" si="76"/>
        <v>784.42251428571433</v>
      </c>
      <c r="P198" s="43">
        <f t="shared" si="77"/>
        <v>114.39495000000001</v>
      </c>
      <c r="Q198" s="26">
        <f t="shared" si="78"/>
        <v>13.073708571428572</v>
      </c>
      <c r="R198" s="26">
        <f t="shared" si="79"/>
        <v>762.63299999999981</v>
      </c>
      <c r="S198" s="26">
        <f t="shared" si="80"/>
        <v>87.158057142857118</v>
      </c>
      <c r="T198" s="26">
        <f t="shared" si="81"/>
        <v>762.63300000000004</v>
      </c>
      <c r="U198" s="26">
        <f t="shared" si="82"/>
        <v>87.158057142857146</v>
      </c>
      <c r="V198" s="135" t="s">
        <v>625</v>
      </c>
      <c r="W198" s="38" t="s">
        <v>243</v>
      </c>
      <c r="X198" s="146"/>
      <c r="Y198" s="147"/>
      <c r="Z198" s="147"/>
      <c r="AA198" s="147"/>
      <c r="AB198" s="147"/>
      <c r="AC198" s="147"/>
    </row>
    <row r="199" spans="1:29" s="29" customFormat="1" x14ac:dyDescent="0.25">
      <c r="A199" s="41" t="s">
        <v>119</v>
      </c>
      <c r="B199" s="80" t="s">
        <v>565</v>
      </c>
      <c r="C199" s="82" t="s">
        <v>566</v>
      </c>
      <c r="D199" s="76" t="s">
        <v>626</v>
      </c>
      <c r="E199" s="76" t="s">
        <v>568</v>
      </c>
      <c r="F199" s="82" t="s">
        <v>627</v>
      </c>
      <c r="G199" s="24">
        <v>64</v>
      </c>
      <c r="H199" s="24">
        <v>488</v>
      </c>
      <c r="I199" s="24">
        <v>4</v>
      </c>
      <c r="J199" s="42">
        <v>41628</v>
      </c>
      <c r="K199" s="25" t="s">
        <v>29</v>
      </c>
      <c r="L199" s="26">
        <v>7626.33</v>
      </c>
      <c r="M199" s="26">
        <f t="shared" si="74"/>
        <v>871.58057142857137</v>
      </c>
      <c r="N199" s="26">
        <f t="shared" si="75"/>
        <v>6863.6970000000001</v>
      </c>
      <c r="O199" s="26">
        <f t="shared" si="76"/>
        <v>784.42251428571433</v>
      </c>
      <c r="P199" s="43">
        <f t="shared" si="77"/>
        <v>114.39495000000001</v>
      </c>
      <c r="Q199" s="26">
        <f t="shared" si="78"/>
        <v>13.073708571428572</v>
      </c>
      <c r="R199" s="26">
        <f t="shared" si="79"/>
        <v>762.63299999999981</v>
      </c>
      <c r="S199" s="26">
        <f t="shared" si="80"/>
        <v>87.158057142857118</v>
      </c>
      <c r="T199" s="26">
        <f t="shared" si="81"/>
        <v>762.63300000000004</v>
      </c>
      <c r="U199" s="26">
        <f t="shared" si="82"/>
        <v>87.158057142857146</v>
      </c>
      <c r="V199" s="135" t="s">
        <v>628</v>
      </c>
      <c r="W199" s="38" t="s">
        <v>235</v>
      </c>
      <c r="X199" s="146"/>
      <c r="Y199" s="147"/>
      <c r="Z199" s="147"/>
      <c r="AA199" s="147"/>
      <c r="AB199" s="147"/>
      <c r="AC199" s="147"/>
    </row>
    <row r="200" spans="1:29" s="29" customFormat="1" x14ac:dyDescent="0.25">
      <c r="A200" s="41" t="s">
        <v>119</v>
      </c>
      <c r="B200" s="80" t="s">
        <v>565</v>
      </c>
      <c r="C200" s="82" t="s">
        <v>566</v>
      </c>
      <c r="D200" s="76" t="s">
        <v>629</v>
      </c>
      <c r="E200" s="76" t="s">
        <v>568</v>
      </c>
      <c r="F200" s="82" t="s">
        <v>630</v>
      </c>
      <c r="G200" s="24">
        <v>64</v>
      </c>
      <c r="H200" s="24">
        <v>489</v>
      </c>
      <c r="I200" s="24">
        <v>4</v>
      </c>
      <c r="J200" s="42">
        <v>41628</v>
      </c>
      <c r="K200" s="25" t="s">
        <v>29</v>
      </c>
      <c r="L200" s="26">
        <v>7626.33</v>
      </c>
      <c r="M200" s="26">
        <f t="shared" si="74"/>
        <v>871.58057142857137</v>
      </c>
      <c r="N200" s="26">
        <f t="shared" si="75"/>
        <v>6863.6970000000001</v>
      </c>
      <c r="O200" s="26">
        <f t="shared" si="76"/>
        <v>784.42251428571433</v>
      </c>
      <c r="P200" s="43">
        <f t="shared" si="77"/>
        <v>114.39495000000001</v>
      </c>
      <c r="Q200" s="26">
        <f t="shared" si="78"/>
        <v>13.073708571428572</v>
      </c>
      <c r="R200" s="26">
        <f t="shared" si="79"/>
        <v>762.63299999999981</v>
      </c>
      <c r="S200" s="26">
        <f t="shared" si="80"/>
        <v>87.158057142857118</v>
      </c>
      <c r="T200" s="26">
        <f t="shared" si="81"/>
        <v>762.63300000000004</v>
      </c>
      <c r="U200" s="26">
        <f t="shared" si="82"/>
        <v>87.158057142857146</v>
      </c>
      <c r="V200" s="135" t="s">
        <v>631</v>
      </c>
      <c r="W200" s="38" t="s">
        <v>448</v>
      </c>
      <c r="X200" s="146"/>
      <c r="Y200" s="147"/>
      <c r="Z200" s="147"/>
      <c r="AA200" s="147"/>
      <c r="AB200" s="147"/>
      <c r="AC200" s="147"/>
    </row>
    <row r="201" spans="1:29" s="29" customFormat="1" x14ac:dyDescent="0.25">
      <c r="A201" s="41" t="s">
        <v>119</v>
      </c>
      <c r="B201" s="80" t="s">
        <v>565</v>
      </c>
      <c r="C201" s="82" t="s">
        <v>566</v>
      </c>
      <c r="D201" s="76" t="s">
        <v>632</v>
      </c>
      <c r="E201" s="76" t="s">
        <v>568</v>
      </c>
      <c r="F201" s="82" t="s">
        <v>633</v>
      </c>
      <c r="G201" s="24">
        <v>64</v>
      </c>
      <c r="H201" s="24">
        <v>490</v>
      </c>
      <c r="I201" s="24">
        <v>4</v>
      </c>
      <c r="J201" s="42">
        <v>41628</v>
      </c>
      <c r="K201" s="25" t="s">
        <v>29</v>
      </c>
      <c r="L201" s="26">
        <v>7626.33</v>
      </c>
      <c r="M201" s="26">
        <f t="shared" si="74"/>
        <v>871.58057142857137</v>
      </c>
      <c r="N201" s="26">
        <f t="shared" si="75"/>
        <v>6863.6970000000001</v>
      </c>
      <c r="O201" s="26">
        <f t="shared" si="76"/>
        <v>784.42251428571433</v>
      </c>
      <c r="P201" s="43">
        <f t="shared" si="77"/>
        <v>114.39495000000001</v>
      </c>
      <c r="Q201" s="26">
        <f t="shared" si="78"/>
        <v>13.073708571428572</v>
      </c>
      <c r="R201" s="26">
        <f t="shared" si="79"/>
        <v>762.63299999999981</v>
      </c>
      <c r="S201" s="26">
        <f t="shared" si="80"/>
        <v>87.158057142857118</v>
      </c>
      <c r="T201" s="26">
        <f t="shared" si="81"/>
        <v>762.63300000000004</v>
      </c>
      <c r="U201" s="26">
        <f t="shared" si="82"/>
        <v>87.158057142857146</v>
      </c>
      <c r="V201" s="158" t="s">
        <v>634</v>
      </c>
      <c r="W201" s="38" t="s">
        <v>350</v>
      </c>
      <c r="X201" s="146"/>
      <c r="Y201" s="147"/>
      <c r="Z201" s="147"/>
      <c r="AA201" s="147"/>
      <c r="AB201" s="147"/>
      <c r="AC201" s="147"/>
    </row>
    <row r="202" spans="1:29" s="29" customFormat="1" x14ac:dyDescent="0.25">
      <c r="A202" s="41" t="s">
        <v>119</v>
      </c>
      <c r="B202" s="80" t="s">
        <v>565</v>
      </c>
      <c r="C202" s="82" t="s">
        <v>566</v>
      </c>
      <c r="D202" s="76" t="s">
        <v>635</v>
      </c>
      <c r="E202" s="76" t="s">
        <v>568</v>
      </c>
      <c r="F202" s="82" t="s">
        <v>636</v>
      </c>
      <c r="G202" s="24">
        <v>64</v>
      </c>
      <c r="H202" s="24">
        <v>491</v>
      </c>
      <c r="I202" s="24">
        <v>4</v>
      </c>
      <c r="J202" s="42">
        <v>41628</v>
      </c>
      <c r="K202" s="25" t="s">
        <v>29</v>
      </c>
      <c r="L202" s="26">
        <v>7626.33</v>
      </c>
      <c r="M202" s="26">
        <f t="shared" si="74"/>
        <v>871.58057142857137</v>
      </c>
      <c r="N202" s="26">
        <f t="shared" si="75"/>
        <v>6863.6970000000001</v>
      </c>
      <c r="O202" s="26">
        <f t="shared" si="76"/>
        <v>784.42251428571433</v>
      </c>
      <c r="P202" s="43">
        <f t="shared" si="77"/>
        <v>114.39495000000001</v>
      </c>
      <c r="Q202" s="26">
        <f t="shared" si="78"/>
        <v>13.073708571428572</v>
      </c>
      <c r="R202" s="26">
        <f t="shared" si="79"/>
        <v>762.63299999999981</v>
      </c>
      <c r="S202" s="26">
        <f t="shared" si="80"/>
        <v>87.158057142857118</v>
      </c>
      <c r="T202" s="26">
        <f t="shared" si="81"/>
        <v>762.63300000000004</v>
      </c>
      <c r="U202" s="26">
        <f t="shared" si="82"/>
        <v>87.158057142857146</v>
      </c>
      <c r="V202" s="135" t="s">
        <v>637</v>
      </c>
      <c r="W202" s="38" t="s">
        <v>472</v>
      </c>
      <c r="X202" s="146"/>
      <c r="Y202" s="147"/>
      <c r="Z202" s="147"/>
      <c r="AA202" s="147"/>
      <c r="AB202" s="147"/>
      <c r="AC202" s="147"/>
    </row>
    <row r="203" spans="1:29" s="29" customFormat="1" x14ac:dyDescent="0.25">
      <c r="A203" s="41" t="s">
        <v>119</v>
      </c>
      <c r="B203" s="80" t="s">
        <v>565</v>
      </c>
      <c r="C203" s="82" t="s">
        <v>566</v>
      </c>
      <c r="D203" s="76" t="s">
        <v>638</v>
      </c>
      <c r="E203" s="76" t="s">
        <v>568</v>
      </c>
      <c r="F203" s="82" t="s">
        <v>639</v>
      </c>
      <c r="G203" s="24">
        <v>64</v>
      </c>
      <c r="H203" s="24">
        <v>492</v>
      </c>
      <c r="I203" s="24">
        <v>4</v>
      </c>
      <c r="J203" s="42">
        <v>41628</v>
      </c>
      <c r="K203" s="25" t="s">
        <v>29</v>
      </c>
      <c r="L203" s="26">
        <v>7626.33</v>
      </c>
      <c r="M203" s="26">
        <f t="shared" si="74"/>
        <v>871.58057142857137</v>
      </c>
      <c r="N203" s="26">
        <f t="shared" si="75"/>
        <v>6863.6970000000001</v>
      </c>
      <c r="O203" s="26">
        <f t="shared" si="76"/>
        <v>784.42251428571433</v>
      </c>
      <c r="P203" s="43">
        <f t="shared" si="77"/>
        <v>114.39495000000001</v>
      </c>
      <c r="Q203" s="26">
        <f t="shared" si="78"/>
        <v>13.073708571428572</v>
      </c>
      <c r="R203" s="26">
        <f t="shared" si="79"/>
        <v>762.63299999999981</v>
      </c>
      <c r="S203" s="26">
        <f t="shared" si="80"/>
        <v>87.158057142857118</v>
      </c>
      <c r="T203" s="26">
        <f t="shared" si="81"/>
        <v>762.63300000000004</v>
      </c>
      <c r="U203" s="26">
        <f t="shared" si="82"/>
        <v>87.158057142857146</v>
      </c>
      <c r="V203" s="135" t="s">
        <v>640</v>
      </c>
      <c r="W203" s="38" t="s">
        <v>265</v>
      </c>
      <c r="X203" s="146"/>
      <c r="Y203" s="147"/>
      <c r="Z203" s="147"/>
      <c r="AA203" s="147"/>
      <c r="AB203" s="147"/>
      <c r="AC203" s="147"/>
    </row>
    <row r="204" spans="1:29" s="29" customFormat="1" x14ac:dyDescent="0.25">
      <c r="A204" s="41" t="s">
        <v>119</v>
      </c>
      <c r="B204" s="80" t="s">
        <v>565</v>
      </c>
      <c r="C204" s="82" t="s">
        <v>566</v>
      </c>
      <c r="D204" s="76" t="s">
        <v>641</v>
      </c>
      <c r="E204" s="76" t="s">
        <v>568</v>
      </c>
      <c r="F204" s="82" t="s">
        <v>642</v>
      </c>
      <c r="G204" s="24">
        <v>64</v>
      </c>
      <c r="H204" s="24">
        <v>493</v>
      </c>
      <c r="I204" s="24">
        <v>4</v>
      </c>
      <c r="J204" s="42">
        <v>41628</v>
      </c>
      <c r="K204" s="25" t="s">
        <v>29</v>
      </c>
      <c r="L204" s="26">
        <v>7626.33</v>
      </c>
      <c r="M204" s="26">
        <f t="shared" si="74"/>
        <v>871.58057142857137</v>
      </c>
      <c r="N204" s="26">
        <f t="shared" si="75"/>
        <v>6863.6970000000001</v>
      </c>
      <c r="O204" s="26">
        <f t="shared" si="76"/>
        <v>784.42251428571433</v>
      </c>
      <c r="P204" s="43">
        <f t="shared" si="77"/>
        <v>114.39495000000001</v>
      </c>
      <c r="Q204" s="26">
        <f t="shared" si="78"/>
        <v>13.073708571428572</v>
      </c>
      <c r="R204" s="26">
        <f t="shared" si="79"/>
        <v>762.63299999999981</v>
      </c>
      <c r="S204" s="26">
        <f t="shared" si="80"/>
        <v>87.158057142857118</v>
      </c>
      <c r="T204" s="26">
        <f t="shared" si="81"/>
        <v>762.63300000000004</v>
      </c>
      <c r="U204" s="26">
        <f t="shared" si="82"/>
        <v>87.158057142857146</v>
      </c>
      <c r="V204" s="135" t="s">
        <v>145</v>
      </c>
      <c r="W204" s="38" t="s">
        <v>126</v>
      </c>
      <c r="X204" s="146"/>
      <c r="Y204" s="147"/>
      <c r="Z204" s="147"/>
      <c r="AA204" s="147"/>
      <c r="AB204" s="147"/>
      <c r="AC204" s="147"/>
    </row>
    <row r="205" spans="1:29" s="29" customFormat="1" x14ac:dyDescent="0.25">
      <c r="A205" s="41" t="s">
        <v>119</v>
      </c>
      <c r="B205" s="80" t="s">
        <v>565</v>
      </c>
      <c r="C205" s="82" t="s">
        <v>566</v>
      </c>
      <c r="D205" s="76" t="s">
        <v>643</v>
      </c>
      <c r="E205" s="76" t="s">
        <v>568</v>
      </c>
      <c r="F205" s="82" t="s">
        <v>644</v>
      </c>
      <c r="G205" s="24">
        <v>64</v>
      </c>
      <c r="H205" s="24">
        <v>494</v>
      </c>
      <c r="I205" s="24">
        <v>4</v>
      </c>
      <c r="J205" s="42">
        <v>41628</v>
      </c>
      <c r="K205" s="25" t="s">
        <v>29</v>
      </c>
      <c r="L205" s="26">
        <v>7626.33</v>
      </c>
      <c r="M205" s="26">
        <f t="shared" si="74"/>
        <v>871.58057142857137</v>
      </c>
      <c r="N205" s="26">
        <f t="shared" si="75"/>
        <v>6863.6970000000001</v>
      </c>
      <c r="O205" s="26">
        <f t="shared" si="76"/>
        <v>784.42251428571433</v>
      </c>
      <c r="P205" s="43">
        <f t="shared" si="77"/>
        <v>114.39495000000001</v>
      </c>
      <c r="Q205" s="26">
        <f t="shared" si="78"/>
        <v>13.073708571428572</v>
      </c>
      <c r="R205" s="26">
        <f t="shared" si="79"/>
        <v>762.63299999999981</v>
      </c>
      <c r="S205" s="26">
        <f t="shared" si="80"/>
        <v>87.158057142857118</v>
      </c>
      <c r="T205" s="26">
        <f t="shared" si="81"/>
        <v>762.63300000000004</v>
      </c>
      <c r="U205" s="26">
        <f t="shared" si="82"/>
        <v>87.158057142857146</v>
      </c>
      <c r="V205" s="135" t="s">
        <v>645</v>
      </c>
      <c r="W205" s="38" t="s">
        <v>448</v>
      </c>
      <c r="X205" s="146"/>
      <c r="Y205" s="147"/>
      <c r="Z205" s="147"/>
      <c r="AA205" s="147"/>
      <c r="AB205" s="147"/>
      <c r="AC205" s="147"/>
    </row>
    <row r="206" spans="1:29" s="29" customFormat="1" x14ac:dyDescent="0.25">
      <c r="A206" s="41" t="s">
        <v>119</v>
      </c>
      <c r="B206" s="80" t="s">
        <v>565</v>
      </c>
      <c r="C206" s="82" t="s">
        <v>566</v>
      </c>
      <c r="D206" s="76" t="s">
        <v>646</v>
      </c>
      <c r="E206" s="76" t="s">
        <v>568</v>
      </c>
      <c r="F206" s="82" t="s">
        <v>647</v>
      </c>
      <c r="G206" s="24">
        <v>64</v>
      </c>
      <c r="H206" s="24">
        <v>495</v>
      </c>
      <c r="I206" s="24">
        <v>4</v>
      </c>
      <c r="J206" s="42">
        <v>41628</v>
      </c>
      <c r="K206" s="25" t="s">
        <v>29</v>
      </c>
      <c r="L206" s="26">
        <v>7626.33</v>
      </c>
      <c r="M206" s="26">
        <f t="shared" si="74"/>
        <v>871.58057142857137</v>
      </c>
      <c r="N206" s="26">
        <f t="shared" si="75"/>
        <v>6863.6970000000001</v>
      </c>
      <c r="O206" s="26">
        <f t="shared" si="76"/>
        <v>784.42251428571433</v>
      </c>
      <c r="P206" s="43">
        <f t="shared" si="77"/>
        <v>114.39495000000001</v>
      </c>
      <c r="Q206" s="26">
        <f t="shared" si="78"/>
        <v>13.073708571428572</v>
      </c>
      <c r="R206" s="26">
        <f t="shared" si="79"/>
        <v>762.63299999999981</v>
      </c>
      <c r="S206" s="26">
        <f t="shared" si="80"/>
        <v>87.158057142857118</v>
      </c>
      <c r="T206" s="26">
        <f t="shared" si="81"/>
        <v>762.63300000000004</v>
      </c>
      <c r="U206" s="26">
        <f t="shared" si="82"/>
        <v>87.158057142857146</v>
      </c>
      <c r="V206" s="135" t="s">
        <v>648</v>
      </c>
      <c r="W206" s="38" t="s">
        <v>472</v>
      </c>
      <c r="X206" s="146"/>
      <c r="Y206" s="147"/>
      <c r="Z206" s="147"/>
      <c r="AA206" s="147"/>
      <c r="AB206" s="147"/>
      <c r="AC206" s="147"/>
    </row>
    <row r="207" spans="1:29" s="29" customFormat="1" x14ac:dyDescent="0.25">
      <c r="A207" s="41" t="s">
        <v>119</v>
      </c>
      <c r="B207" s="80" t="s">
        <v>565</v>
      </c>
      <c r="C207" s="82" t="s">
        <v>566</v>
      </c>
      <c r="D207" s="76" t="s">
        <v>649</v>
      </c>
      <c r="E207" s="76" t="s">
        <v>568</v>
      </c>
      <c r="F207" s="82" t="s">
        <v>650</v>
      </c>
      <c r="G207" s="24">
        <v>64</v>
      </c>
      <c r="H207" s="24">
        <v>496</v>
      </c>
      <c r="I207" s="24">
        <v>4</v>
      </c>
      <c r="J207" s="42">
        <v>41628</v>
      </c>
      <c r="K207" s="25" t="s">
        <v>29</v>
      </c>
      <c r="L207" s="26">
        <v>7626.33</v>
      </c>
      <c r="M207" s="26">
        <f t="shared" si="74"/>
        <v>871.58057142857137</v>
      </c>
      <c r="N207" s="26">
        <f t="shared" si="75"/>
        <v>6863.6970000000001</v>
      </c>
      <c r="O207" s="26">
        <f t="shared" si="76"/>
        <v>784.42251428571433</v>
      </c>
      <c r="P207" s="43">
        <f t="shared" si="77"/>
        <v>114.39495000000001</v>
      </c>
      <c r="Q207" s="26">
        <f t="shared" si="78"/>
        <v>13.073708571428572</v>
      </c>
      <c r="R207" s="26">
        <f t="shared" si="79"/>
        <v>762.63299999999981</v>
      </c>
      <c r="S207" s="26">
        <f t="shared" si="80"/>
        <v>87.158057142857118</v>
      </c>
      <c r="T207" s="26">
        <f t="shared" si="81"/>
        <v>762.63300000000004</v>
      </c>
      <c r="U207" s="26">
        <f t="shared" si="82"/>
        <v>87.158057142857146</v>
      </c>
      <c r="V207" s="135" t="s">
        <v>651</v>
      </c>
      <c r="W207" s="38" t="s">
        <v>448</v>
      </c>
      <c r="X207" s="146"/>
      <c r="Y207" s="147"/>
      <c r="Z207" s="147"/>
      <c r="AA207" s="147"/>
      <c r="AB207" s="147"/>
      <c r="AC207" s="147"/>
    </row>
    <row r="208" spans="1:29" s="29" customFormat="1" x14ac:dyDescent="0.25">
      <c r="A208" s="41" t="s">
        <v>119</v>
      </c>
      <c r="B208" s="80" t="s">
        <v>565</v>
      </c>
      <c r="C208" s="82" t="s">
        <v>566</v>
      </c>
      <c r="D208" s="76" t="s">
        <v>652</v>
      </c>
      <c r="E208" s="76" t="s">
        <v>568</v>
      </c>
      <c r="F208" s="82" t="s">
        <v>653</v>
      </c>
      <c r="G208" s="24">
        <v>64</v>
      </c>
      <c r="H208" s="24">
        <v>497</v>
      </c>
      <c r="I208" s="24">
        <v>4</v>
      </c>
      <c r="J208" s="42">
        <v>41628</v>
      </c>
      <c r="K208" s="25" t="s">
        <v>29</v>
      </c>
      <c r="L208" s="26">
        <v>7626.33</v>
      </c>
      <c r="M208" s="26">
        <f t="shared" si="74"/>
        <v>871.58057142857137</v>
      </c>
      <c r="N208" s="26">
        <f t="shared" si="75"/>
        <v>6863.6970000000001</v>
      </c>
      <c r="O208" s="26">
        <f t="shared" si="76"/>
        <v>784.42251428571433</v>
      </c>
      <c r="P208" s="43">
        <f t="shared" si="77"/>
        <v>114.39495000000001</v>
      </c>
      <c r="Q208" s="26">
        <f t="shared" si="78"/>
        <v>13.073708571428572</v>
      </c>
      <c r="R208" s="26">
        <f t="shared" si="79"/>
        <v>762.63299999999981</v>
      </c>
      <c r="S208" s="26">
        <f t="shared" si="80"/>
        <v>87.158057142857118</v>
      </c>
      <c r="T208" s="26">
        <f t="shared" si="81"/>
        <v>762.63300000000004</v>
      </c>
      <c r="U208" s="26">
        <f t="shared" si="82"/>
        <v>87.158057142857146</v>
      </c>
      <c r="V208" s="135" t="s">
        <v>444</v>
      </c>
      <c r="W208" s="38" t="s">
        <v>243</v>
      </c>
      <c r="X208" s="146"/>
      <c r="Y208" s="147"/>
      <c r="Z208" s="147"/>
      <c r="AA208" s="147"/>
      <c r="AB208" s="147"/>
      <c r="AC208" s="147"/>
    </row>
    <row r="209" spans="1:29" s="29" customFormat="1" x14ac:dyDescent="0.25">
      <c r="A209" s="41" t="s">
        <v>119</v>
      </c>
      <c r="B209" s="80" t="s">
        <v>565</v>
      </c>
      <c r="C209" s="82" t="s">
        <v>566</v>
      </c>
      <c r="D209" s="76" t="s">
        <v>654</v>
      </c>
      <c r="E209" s="76" t="s">
        <v>568</v>
      </c>
      <c r="F209" s="82" t="s">
        <v>655</v>
      </c>
      <c r="G209" s="24">
        <v>64</v>
      </c>
      <c r="H209" s="24">
        <v>498</v>
      </c>
      <c r="I209" s="24">
        <v>4</v>
      </c>
      <c r="J209" s="42">
        <v>41628</v>
      </c>
      <c r="K209" s="25" t="s">
        <v>29</v>
      </c>
      <c r="L209" s="26">
        <v>7626.33</v>
      </c>
      <c r="M209" s="26">
        <f t="shared" si="74"/>
        <v>871.58057142857137</v>
      </c>
      <c r="N209" s="26">
        <f t="shared" si="75"/>
        <v>6863.6970000000001</v>
      </c>
      <c r="O209" s="26">
        <f t="shared" si="76"/>
        <v>784.42251428571433</v>
      </c>
      <c r="P209" s="43">
        <f t="shared" si="77"/>
        <v>114.39495000000001</v>
      </c>
      <c r="Q209" s="26">
        <f t="shared" si="78"/>
        <v>13.073708571428572</v>
      </c>
      <c r="R209" s="26">
        <f t="shared" si="79"/>
        <v>762.63299999999981</v>
      </c>
      <c r="S209" s="26">
        <f t="shared" si="80"/>
        <v>87.158057142857118</v>
      </c>
      <c r="T209" s="26">
        <f t="shared" si="81"/>
        <v>762.63300000000004</v>
      </c>
      <c r="U209" s="26">
        <f t="shared" si="82"/>
        <v>87.158057142857146</v>
      </c>
      <c r="V209" s="135" t="s">
        <v>656</v>
      </c>
      <c r="W209" s="38" t="s">
        <v>657</v>
      </c>
      <c r="X209" s="146"/>
      <c r="Y209" s="147"/>
      <c r="Z209" s="147"/>
      <c r="AA209" s="147"/>
      <c r="AB209" s="147"/>
      <c r="AC209" s="147"/>
    </row>
    <row r="210" spans="1:29" s="29" customFormat="1" x14ac:dyDescent="0.25">
      <c r="A210" s="41" t="s">
        <v>119</v>
      </c>
      <c r="B210" s="80" t="s">
        <v>565</v>
      </c>
      <c r="C210" s="82" t="s">
        <v>566</v>
      </c>
      <c r="D210" s="76" t="s">
        <v>658</v>
      </c>
      <c r="E210" s="76" t="s">
        <v>568</v>
      </c>
      <c r="F210" s="82" t="s">
        <v>659</v>
      </c>
      <c r="G210" s="24">
        <v>64</v>
      </c>
      <c r="H210" s="24">
        <v>499</v>
      </c>
      <c r="I210" s="24">
        <v>4</v>
      </c>
      <c r="J210" s="42">
        <v>41628</v>
      </c>
      <c r="K210" s="25" t="s">
        <v>29</v>
      </c>
      <c r="L210" s="26">
        <v>7626.33</v>
      </c>
      <c r="M210" s="26">
        <f t="shared" si="74"/>
        <v>871.58057142857137</v>
      </c>
      <c r="N210" s="26">
        <f t="shared" si="75"/>
        <v>6863.6970000000001</v>
      </c>
      <c r="O210" s="26">
        <f t="shared" si="76"/>
        <v>784.42251428571433</v>
      </c>
      <c r="P210" s="43">
        <f t="shared" si="77"/>
        <v>114.39495000000001</v>
      </c>
      <c r="Q210" s="26">
        <f t="shared" si="78"/>
        <v>13.073708571428572</v>
      </c>
      <c r="R210" s="26">
        <f t="shared" si="79"/>
        <v>762.63299999999981</v>
      </c>
      <c r="S210" s="26">
        <f t="shared" si="80"/>
        <v>87.158057142857118</v>
      </c>
      <c r="T210" s="26">
        <f t="shared" si="81"/>
        <v>762.63300000000004</v>
      </c>
      <c r="U210" s="26">
        <f t="shared" si="82"/>
        <v>87.158057142857146</v>
      </c>
      <c r="V210" s="137" t="s">
        <v>660</v>
      </c>
      <c r="W210" s="38" t="s">
        <v>299</v>
      </c>
      <c r="X210" s="146"/>
      <c r="Y210" s="147"/>
      <c r="Z210" s="147"/>
      <c r="AA210" s="147"/>
      <c r="AB210" s="147"/>
      <c r="AC210" s="147"/>
    </row>
    <row r="211" spans="1:29" s="29" customFormat="1" x14ac:dyDescent="0.25">
      <c r="A211" s="41" t="s">
        <v>119</v>
      </c>
      <c r="B211" s="80" t="s">
        <v>565</v>
      </c>
      <c r="C211" s="82" t="s">
        <v>566</v>
      </c>
      <c r="D211" s="76" t="s">
        <v>661</v>
      </c>
      <c r="E211" s="76" t="s">
        <v>568</v>
      </c>
      <c r="F211" s="82" t="s">
        <v>662</v>
      </c>
      <c r="G211" s="24">
        <v>64</v>
      </c>
      <c r="H211" s="24">
        <v>500</v>
      </c>
      <c r="I211" s="24">
        <v>4</v>
      </c>
      <c r="J211" s="42">
        <v>41628</v>
      </c>
      <c r="K211" s="25" t="s">
        <v>29</v>
      </c>
      <c r="L211" s="26">
        <v>7626.33</v>
      </c>
      <c r="M211" s="26">
        <f t="shared" si="74"/>
        <v>871.58057142857137</v>
      </c>
      <c r="N211" s="26">
        <f t="shared" si="75"/>
        <v>6863.6970000000001</v>
      </c>
      <c r="O211" s="26">
        <f t="shared" si="76"/>
        <v>784.42251428571433</v>
      </c>
      <c r="P211" s="43">
        <f t="shared" si="77"/>
        <v>114.39495000000001</v>
      </c>
      <c r="Q211" s="26">
        <f t="shared" si="78"/>
        <v>13.073708571428572</v>
      </c>
      <c r="R211" s="26">
        <f t="shared" si="79"/>
        <v>762.63299999999981</v>
      </c>
      <c r="S211" s="26">
        <f t="shared" si="80"/>
        <v>87.158057142857118</v>
      </c>
      <c r="T211" s="26">
        <f t="shared" si="81"/>
        <v>762.63300000000004</v>
      </c>
      <c r="U211" s="26">
        <f t="shared" si="82"/>
        <v>87.158057142857146</v>
      </c>
      <c r="V211" s="135" t="s">
        <v>663</v>
      </c>
      <c r="W211" s="38" t="s">
        <v>549</v>
      </c>
      <c r="X211" s="146"/>
      <c r="Y211" s="147"/>
      <c r="Z211" s="147"/>
      <c r="AA211" s="147"/>
      <c r="AB211" s="147"/>
      <c r="AC211" s="147"/>
    </row>
    <row r="212" spans="1:29" s="29" customFormat="1" x14ac:dyDescent="0.25">
      <c r="A212" s="41" t="s">
        <v>119</v>
      </c>
      <c r="B212" s="80" t="s">
        <v>565</v>
      </c>
      <c r="C212" s="82" t="s">
        <v>566</v>
      </c>
      <c r="D212" s="76" t="s">
        <v>664</v>
      </c>
      <c r="E212" s="76" t="s">
        <v>568</v>
      </c>
      <c r="F212" s="82" t="s">
        <v>665</v>
      </c>
      <c r="G212" s="24">
        <v>64</v>
      </c>
      <c r="H212" s="24">
        <v>501</v>
      </c>
      <c r="I212" s="24">
        <v>4</v>
      </c>
      <c r="J212" s="42">
        <v>41628</v>
      </c>
      <c r="K212" s="25" t="s">
        <v>29</v>
      </c>
      <c r="L212" s="26">
        <v>7626.33</v>
      </c>
      <c r="M212" s="26">
        <f t="shared" si="74"/>
        <v>871.58057142857137</v>
      </c>
      <c r="N212" s="26">
        <f t="shared" si="75"/>
        <v>6863.6970000000001</v>
      </c>
      <c r="O212" s="26">
        <f t="shared" si="76"/>
        <v>784.42251428571433</v>
      </c>
      <c r="P212" s="43">
        <f t="shared" si="77"/>
        <v>114.39495000000001</v>
      </c>
      <c r="Q212" s="26">
        <f t="shared" si="78"/>
        <v>13.073708571428572</v>
      </c>
      <c r="R212" s="26">
        <f t="shared" si="79"/>
        <v>762.63299999999981</v>
      </c>
      <c r="S212" s="26">
        <f t="shared" si="80"/>
        <v>87.158057142857118</v>
      </c>
      <c r="T212" s="26">
        <f t="shared" si="81"/>
        <v>762.63300000000004</v>
      </c>
      <c r="U212" s="26">
        <f t="shared" si="82"/>
        <v>87.158057142857146</v>
      </c>
      <c r="V212" s="44" t="s">
        <v>666</v>
      </c>
      <c r="W212" s="38" t="s">
        <v>472</v>
      </c>
      <c r="X212" s="146"/>
      <c r="Y212" s="147"/>
      <c r="Z212" s="147"/>
      <c r="AA212" s="147"/>
      <c r="AB212" s="147"/>
      <c r="AC212" s="147"/>
    </row>
    <row r="213" spans="1:29" s="29" customFormat="1" x14ac:dyDescent="0.25">
      <c r="A213" s="41" t="s">
        <v>119</v>
      </c>
      <c r="B213" s="80" t="s">
        <v>565</v>
      </c>
      <c r="C213" s="82" t="s">
        <v>566</v>
      </c>
      <c r="D213" s="76" t="s">
        <v>667</v>
      </c>
      <c r="E213" s="76" t="s">
        <v>568</v>
      </c>
      <c r="F213" s="82" t="s">
        <v>668</v>
      </c>
      <c r="G213" s="24">
        <v>64</v>
      </c>
      <c r="H213" s="24">
        <v>502</v>
      </c>
      <c r="I213" s="24">
        <v>4</v>
      </c>
      <c r="J213" s="42">
        <v>41628</v>
      </c>
      <c r="K213" s="25" t="s">
        <v>29</v>
      </c>
      <c r="L213" s="26">
        <v>7626.33</v>
      </c>
      <c r="M213" s="26">
        <f t="shared" si="74"/>
        <v>871.58057142857137</v>
      </c>
      <c r="N213" s="26">
        <f t="shared" si="75"/>
        <v>6863.6970000000001</v>
      </c>
      <c r="O213" s="26">
        <f t="shared" si="76"/>
        <v>784.42251428571433</v>
      </c>
      <c r="P213" s="43">
        <f t="shared" si="77"/>
        <v>114.39495000000001</v>
      </c>
      <c r="Q213" s="26">
        <f t="shared" si="78"/>
        <v>13.073708571428572</v>
      </c>
      <c r="R213" s="26">
        <f t="shared" si="79"/>
        <v>762.63299999999981</v>
      </c>
      <c r="S213" s="26">
        <f t="shared" si="80"/>
        <v>87.158057142857118</v>
      </c>
      <c r="T213" s="26">
        <f t="shared" si="81"/>
        <v>762.63300000000004</v>
      </c>
      <c r="U213" s="26">
        <f t="shared" si="82"/>
        <v>87.158057142857146</v>
      </c>
      <c r="V213" s="135" t="s">
        <v>669</v>
      </c>
      <c r="W213" s="38" t="s">
        <v>276</v>
      </c>
      <c r="X213" s="146"/>
      <c r="Y213" s="147"/>
      <c r="Z213" s="147"/>
      <c r="AA213" s="147"/>
      <c r="AB213" s="147"/>
      <c r="AC213" s="147"/>
    </row>
    <row r="214" spans="1:29" s="29" customFormat="1" x14ac:dyDescent="0.25">
      <c r="A214" s="41" t="s">
        <v>119</v>
      </c>
      <c r="B214" s="80" t="s">
        <v>565</v>
      </c>
      <c r="C214" s="82" t="s">
        <v>566</v>
      </c>
      <c r="D214" s="76" t="s">
        <v>670</v>
      </c>
      <c r="E214" s="76" t="s">
        <v>568</v>
      </c>
      <c r="F214" s="82" t="s">
        <v>671</v>
      </c>
      <c r="G214" s="24">
        <v>64</v>
      </c>
      <c r="H214" s="24">
        <v>503</v>
      </c>
      <c r="I214" s="24">
        <v>4</v>
      </c>
      <c r="J214" s="42">
        <v>41628</v>
      </c>
      <c r="K214" s="25" t="s">
        <v>29</v>
      </c>
      <c r="L214" s="26">
        <v>7626.33</v>
      </c>
      <c r="M214" s="26">
        <f t="shared" si="74"/>
        <v>871.58057142857137</v>
      </c>
      <c r="N214" s="26">
        <f t="shared" si="75"/>
        <v>6863.6970000000001</v>
      </c>
      <c r="O214" s="26">
        <f t="shared" si="76"/>
        <v>784.42251428571433</v>
      </c>
      <c r="P214" s="43">
        <f t="shared" si="77"/>
        <v>114.39495000000001</v>
      </c>
      <c r="Q214" s="26">
        <f t="shared" si="78"/>
        <v>13.073708571428572</v>
      </c>
      <c r="R214" s="26">
        <f t="shared" si="79"/>
        <v>762.63299999999981</v>
      </c>
      <c r="S214" s="26">
        <f t="shared" si="80"/>
        <v>87.158057142857118</v>
      </c>
      <c r="T214" s="26">
        <f t="shared" si="81"/>
        <v>762.63300000000004</v>
      </c>
      <c r="U214" s="26">
        <f t="shared" si="82"/>
        <v>87.158057142857146</v>
      </c>
      <c r="V214" s="135" t="s">
        <v>672</v>
      </c>
      <c r="W214" s="159" t="s">
        <v>448</v>
      </c>
      <c r="X214" s="146"/>
      <c r="Y214" s="147"/>
      <c r="Z214" s="147"/>
      <c r="AA214" s="147"/>
      <c r="AB214" s="147"/>
      <c r="AC214" s="147"/>
    </row>
    <row r="215" spans="1:29" s="29" customFormat="1" x14ac:dyDescent="0.25">
      <c r="A215" s="41" t="s">
        <v>119</v>
      </c>
      <c r="B215" s="80" t="s">
        <v>565</v>
      </c>
      <c r="C215" s="82" t="s">
        <v>566</v>
      </c>
      <c r="D215" s="76" t="s">
        <v>673</v>
      </c>
      <c r="E215" s="76" t="s">
        <v>568</v>
      </c>
      <c r="F215" s="82" t="s">
        <v>674</v>
      </c>
      <c r="G215" s="24">
        <v>64</v>
      </c>
      <c r="H215" s="24">
        <v>504</v>
      </c>
      <c r="I215" s="24">
        <v>4</v>
      </c>
      <c r="J215" s="42">
        <v>41628</v>
      </c>
      <c r="K215" s="25" t="s">
        <v>29</v>
      </c>
      <c r="L215" s="26">
        <v>7626.33</v>
      </c>
      <c r="M215" s="26">
        <f t="shared" si="74"/>
        <v>871.58057142857137</v>
      </c>
      <c r="N215" s="26">
        <f t="shared" si="75"/>
        <v>6863.6970000000001</v>
      </c>
      <c r="O215" s="26">
        <f t="shared" si="76"/>
        <v>784.42251428571433</v>
      </c>
      <c r="P215" s="43">
        <f t="shared" si="77"/>
        <v>114.39495000000001</v>
      </c>
      <c r="Q215" s="26">
        <f t="shared" si="78"/>
        <v>13.073708571428572</v>
      </c>
      <c r="R215" s="26">
        <f t="shared" si="79"/>
        <v>762.63299999999981</v>
      </c>
      <c r="S215" s="26">
        <f t="shared" si="80"/>
        <v>87.158057142857118</v>
      </c>
      <c r="T215" s="26">
        <f t="shared" si="81"/>
        <v>762.63300000000004</v>
      </c>
      <c r="U215" s="26">
        <f t="shared" si="82"/>
        <v>87.158057142857146</v>
      </c>
      <c r="V215" s="135" t="s">
        <v>675</v>
      </c>
      <c r="W215" s="38" t="s">
        <v>676</v>
      </c>
      <c r="X215" s="146"/>
      <c r="Y215" s="147"/>
      <c r="Z215" s="147"/>
      <c r="AA215" s="147"/>
      <c r="AB215" s="147"/>
      <c r="AC215" s="147"/>
    </row>
    <row r="216" spans="1:29" s="29" customFormat="1" x14ac:dyDescent="0.25">
      <c r="A216" s="41" t="s">
        <v>119</v>
      </c>
      <c r="B216" s="80" t="s">
        <v>565</v>
      </c>
      <c r="C216" s="82" t="s">
        <v>566</v>
      </c>
      <c r="D216" s="76" t="s">
        <v>677</v>
      </c>
      <c r="E216" s="76" t="s">
        <v>568</v>
      </c>
      <c r="F216" s="82" t="s">
        <v>678</v>
      </c>
      <c r="G216" s="24">
        <v>64</v>
      </c>
      <c r="H216" s="24">
        <v>505</v>
      </c>
      <c r="I216" s="24">
        <v>4</v>
      </c>
      <c r="J216" s="42">
        <v>41628</v>
      </c>
      <c r="K216" s="25" t="s">
        <v>29</v>
      </c>
      <c r="L216" s="26">
        <v>7626.33</v>
      </c>
      <c r="M216" s="26">
        <f t="shared" si="74"/>
        <v>871.58057142857137</v>
      </c>
      <c r="N216" s="26">
        <f t="shared" si="75"/>
        <v>6863.6970000000001</v>
      </c>
      <c r="O216" s="26">
        <f t="shared" si="76"/>
        <v>784.42251428571433</v>
      </c>
      <c r="P216" s="43">
        <f t="shared" si="77"/>
        <v>114.39495000000001</v>
      </c>
      <c r="Q216" s="26">
        <f t="shared" si="78"/>
        <v>13.073708571428572</v>
      </c>
      <c r="R216" s="26">
        <f t="shared" si="79"/>
        <v>762.63299999999981</v>
      </c>
      <c r="S216" s="26">
        <f t="shared" si="80"/>
        <v>87.158057142857118</v>
      </c>
      <c r="T216" s="26">
        <f t="shared" si="81"/>
        <v>762.63300000000004</v>
      </c>
      <c r="U216" s="26">
        <f t="shared" si="82"/>
        <v>87.158057142857146</v>
      </c>
      <c r="V216" s="135" t="s">
        <v>679</v>
      </c>
      <c r="W216" s="37" t="s">
        <v>235</v>
      </c>
      <c r="X216" s="146"/>
      <c r="Y216" s="147"/>
      <c r="Z216" s="147"/>
      <c r="AA216" s="147"/>
      <c r="AB216" s="147"/>
      <c r="AC216" s="147"/>
    </row>
    <row r="217" spans="1:29" s="29" customFormat="1" x14ac:dyDescent="0.25">
      <c r="A217" s="41" t="s">
        <v>119</v>
      </c>
      <c r="B217" s="80" t="s">
        <v>565</v>
      </c>
      <c r="C217" s="82" t="s">
        <v>566</v>
      </c>
      <c r="D217" s="76" t="s">
        <v>680</v>
      </c>
      <c r="E217" s="76" t="s">
        <v>568</v>
      </c>
      <c r="F217" s="82" t="s">
        <v>681</v>
      </c>
      <c r="G217" s="24">
        <v>64</v>
      </c>
      <c r="H217" s="24">
        <v>506</v>
      </c>
      <c r="I217" s="24">
        <v>4</v>
      </c>
      <c r="J217" s="42">
        <v>41628</v>
      </c>
      <c r="K217" s="25" t="s">
        <v>29</v>
      </c>
      <c r="L217" s="26">
        <v>7626.33</v>
      </c>
      <c r="M217" s="26">
        <f t="shared" si="74"/>
        <v>871.58057142857137</v>
      </c>
      <c r="N217" s="26">
        <f t="shared" si="75"/>
        <v>6863.6970000000001</v>
      </c>
      <c r="O217" s="26">
        <f t="shared" si="76"/>
        <v>784.42251428571433</v>
      </c>
      <c r="P217" s="43">
        <f t="shared" si="77"/>
        <v>114.39495000000001</v>
      </c>
      <c r="Q217" s="26">
        <f t="shared" si="78"/>
        <v>13.073708571428572</v>
      </c>
      <c r="R217" s="26">
        <f t="shared" si="79"/>
        <v>762.63299999999981</v>
      </c>
      <c r="S217" s="26">
        <f t="shared" si="80"/>
        <v>87.158057142857118</v>
      </c>
      <c r="T217" s="26">
        <f t="shared" si="81"/>
        <v>762.63300000000004</v>
      </c>
      <c r="U217" s="26">
        <f t="shared" si="82"/>
        <v>87.158057142857146</v>
      </c>
      <c r="V217" s="135" t="s">
        <v>682</v>
      </c>
      <c r="W217" s="38" t="s">
        <v>472</v>
      </c>
      <c r="X217" s="146"/>
      <c r="Y217" s="147"/>
      <c r="Z217" s="147"/>
      <c r="AA217" s="147"/>
      <c r="AB217" s="147"/>
      <c r="AC217" s="147"/>
    </row>
    <row r="218" spans="1:29" s="29" customFormat="1" x14ac:dyDescent="0.25">
      <c r="A218" s="41" t="s">
        <v>119</v>
      </c>
      <c r="B218" s="80" t="s">
        <v>565</v>
      </c>
      <c r="C218" s="82" t="s">
        <v>566</v>
      </c>
      <c r="D218" s="76" t="s">
        <v>683</v>
      </c>
      <c r="E218" s="76" t="s">
        <v>568</v>
      </c>
      <c r="F218" s="82" t="s">
        <v>684</v>
      </c>
      <c r="G218" s="24">
        <v>64</v>
      </c>
      <c r="H218" s="24">
        <v>507</v>
      </c>
      <c r="I218" s="24">
        <v>4</v>
      </c>
      <c r="J218" s="42">
        <v>41628</v>
      </c>
      <c r="K218" s="25" t="s">
        <v>29</v>
      </c>
      <c r="L218" s="26">
        <v>7626.33</v>
      </c>
      <c r="M218" s="26">
        <f t="shared" si="74"/>
        <v>871.58057142857137</v>
      </c>
      <c r="N218" s="26">
        <f t="shared" si="75"/>
        <v>6863.6970000000001</v>
      </c>
      <c r="O218" s="26">
        <f t="shared" si="76"/>
        <v>784.42251428571433</v>
      </c>
      <c r="P218" s="43">
        <f t="shared" si="77"/>
        <v>114.39495000000001</v>
      </c>
      <c r="Q218" s="26">
        <f t="shared" si="78"/>
        <v>13.073708571428572</v>
      </c>
      <c r="R218" s="26">
        <f t="shared" si="79"/>
        <v>762.63299999999981</v>
      </c>
      <c r="S218" s="26">
        <f t="shared" si="80"/>
        <v>87.158057142857118</v>
      </c>
      <c r="T218" s="26">
        <f t="shared" si="81"/>
        <v>762.63300000000004</v>
      </c>
      <c r="U218" s="26">
        <f t="shared" si="82"/>
        <v>87.158057142857146</v>
      </c>
      <c r="V218" s="135" t="s">
        <v>685</v>
      </c>
      <c r="W218" s="38" t="s">
        <v>472</v>
      </c>
      <c r="X218" s="146"/>
      <c r="Y218" s="147"/>
      <c r="Z218" s="147"/>
      <c r="AA218" s="147"/>
      <c r="AB218" s="147"/>
      <c r="AC218" s="147"/>
    </row>
    <row r="219" spans="1:29" s="29" customFormat="1" x14ac:dyDescent="0.25">
      <c r="A219" s="41" t="s">
        <v>119</v>
      </c>
      <c r="B219" s="80" t="s">
        <v>565</v>
      </c>
      <c r="C219" s="82" t="s">
        <v>566</v>
      </c>
      <c r="D219" s="76" t="s">
        <v>686</v>
      </c>
      <c r="E219" s="76" t="s">
        <v>568</v>
      </c>
      <c r="F219" s="82" t="s">
        <v>687</v>
      </c>
      <c r="G219" s="24">
        <v>64</v>
      </c>
      <c r="H219" s="24">
        <v>508</v>
      </c>
      <c r="I219" s="24">
        <v>4</v>
      </c>
      <c r="J219" s="42">
        <v>41628</v>
      </c>
      <c r="K219" s="25" t="s">
        <v>29</v>
      </c>
      <c r="L219" s="26">
        <v>7626.33</v>
      </c>
      <c r="M219" s="26">
        <f t="shared" si="74"/>
        <v>871.58057142857137</v>
      </c>
      <c r="N219" s="26">
        <f t="shared" si="75"/>
        <v>6863.6970000000001</v>
      </c>
      <c r="O219" s="26">
        <f t="shared" si="76"/>
        <v>784.42251428571433</v>
      </c>
      <c r="P219" s="43">
        <f t="shared" si="77"/>
        <v>114.39495000000001</v>
      </c>
      <c r="Q219" s="26">
        <f t="shared" si="78"/>
        <v>13.073708571428572</v>
      </c>
      <c r="R219" s="26">
        <f t="shared" si="79"/>
        <v>762.63299999999981</v>
      </c>
      <c r="S219" s="26">
        <f t="shared" si="80"/>
        <v>87.158057142857118</v>
      </c>
      <c r="T219" s="26">
        <f t="shared" si="81"/>
        <v>762.63300000000004</v>
      </c>
      <c r="U219" s="26">
        <f t="shared" si="82"/>
        <v>87.158057142857146</v>
      </c>
      <c r="V219" s="135" t="s">
        <v>688</v>
      </c>
      <c r="W219" s="38" t="s">
        <v>689</v>
      </c>
      <c r="X219" s="146"/>
      <c r="Y219" s="147"/>
      <c r="Z219" s="147"/>
      <c r="AA219" s="147"/>
      <c r="AB219" s="147"/>
      <c r="AC219" s="147"/>
    </row>
    <row r="220" spans="1:29" s="29" customFormat="1" x14ac:dyDescent="0.25">
      <c r="A220" s="41" t="s">
        <v>119</v>
      </c>
      <c r="B220" s="80" t="s">
        <v>565</v>
      </c>
      <c r="C220" s="82" t="s">
        <v>566</v>
      </c>
      <c r="D220" s="76" t="s">
        <v>690</v>
      </c>
      <c r="E220" s="76" t="s">
        <v>568</v>
      </c>
      <c r="F220" s="82" t="s">
        <v>691</v>
      </c>
      <c r="G220" s="24">
        <v>64</v>
      </c>
      <c r="H220" s="24">
        <v>509</v>
      </c>
      <c r="I220" s="24">
        <v>4</v>
      </c>
      <c r="J220" s="42">
        <v>41628</v>
      </c>
      <c r="K220" s="25" t="s">
        <v>29</v>
      </c>
      <c r="L220" s="26">
        <v>7626.33</v>
      </c>
      <c r="M220" s="26">
        <f t="shared" si="74"/>
        <v>871.58057142857137</v>
      </c>
      <c r="N220" s="26">
        <f t="shared" si="75"/>
        <v>6863.6970000000001</v>
      </c>
      <c r="O220" s="26">
        <f t="shared" si="76"/>
        <v>784.42251428571433</v>
      </c>
      <c r="P220" s="43">
        <f t="shared" si="77"/>
        <v>114.39495000000001</v>
      </c>
      <c r="Q220" s="26">
        <f t="shared" si="78"/>
        <v>13.073708571428572</v>
      </c>
      <c r="R220" s="26">
        <f t="shared" si="79"/>
        <v>762.63299999999981</v>
      </c>
      <c r="S220" s="26">
        <f t="shared" si="80"/>
        <v>87.158057142857118</v>
      </c>
      <c r="T220" s="26">
        <f t="shared" si="81"/>
        <v>762.63300000000004</v>
      </c>
      <c r="U220" s="26">
        <f t="shared" si="82"/>
        <v>87.158057142857146</v>
      </c>
      <c r="V220" s="135" t="s">
        <v>181</v>
      </c>
      <c r="W220" s="38" t="s">
        <v>182</v>
      </c>
      <c r="X220" s="146"/>
      <c r="Y220" s="147"/>
      <c r="Z220" s="147"/>
      <c r="AA220" s="147"/>
      <c r="AB220" s="147"/>
      <c r="AC220" s="147"/>
    </row>
    <row r="221" spans="1:29" x14ac:dyDescent="0.25">
      <c r="L221" s="98">
        <f>SUM(L181:L220)</f>
        <v>305053.1999999999</v>
      </c>
      <c r="M221" s="105">
        <f>L221/8.75</f>
        <v>34863.222857142842</v>
      </c>
      <c r="N221" s="98">
        <f>SUM(N181:N220)</f>
        <v>274547.87999999971</v>
      </c>
      <c r="O221" s="105">
        <f t="shared" si="76"/>
        <v>31376.900571428538</v>
      </c>
      <c r="P221">
        <v>0</v>
      </c>
      <c r="Q221" s="104">
        <v>0</v>
      </c>
      <c r="R221" s="98">
        <f>SUM(R181:R220)</f>
        <v>30505.320000000022</v>
      </c>
      <c r="S221" s="105">
        <f t="shared" si="80"/>
        <v>3486.3222857142882</v>
      </c>
      <c r="T221" s="98">
        <f>SUM(T181:T220)</f>
        <v>30505.320000000029</v>
      </c>
      <c r="U221" s="105">
        <f t="shared" si="82"/>
        <v>3486.3222857142891</v>
      </c>
      <c r="W221" s="115"/>
    </row>
    <row r="222" spans="1:29" ht="69.75" customHeight="1" x14ac:dyDescent="0.25">
      <c r="A222" s="68" t="s">
        <v>0</v>
      </c>
      <c r="B222" s="68" t="s">
        <v>1</v>
      </c>
      <c r="C222" s="1" t="s">
        <v>2</v>
      </c>
      <c r="D222" s="1" t="s">
        <v>3</v>
      </c>
      <c r="E222" s="1" t="s">
        <v>4</v>
      </c>
      <c r="F222" s="1" t="s">
        <v>5</v>
      </c>
      <c r="G222" s="1" t="s">
        <v>6</v>
      </c>
      <c r="H222" s="1" t="s">
        <v>7</v>
      </c>
      <c r="I222" s="1" t="s">
        <v>8</v>
      </c>
      <c r="J222" s="1" t="s">
        <v>9</v>
      </c>
      <c r="K222" s="1" t="s">
        <v>10</v>
      </c>
      <c r="L222" s="1" t="s">
        <v>11</v>
      </c>
      <c r="M222" s="2" t="s">
        <v>12</v>
      </c>
      <c r="N222" s="96" t="s">
        <v>13</v>
      </c>
      <c r="O222" s="96" t="s">
        <v>14</v>
      </c>
      <c r="P222" s="3" t="s">
        <v>15</v>
      </c>
      <c r="Q222" s="2" t="s">
        <v>16</v>
      </c>
      <c r="R222" s="2" t="s">
        <v>17</v>
      </c>
      <c r="S222" s="2" t="s">
        <v>18</v>
      </c>
      <c r="T222" s="2" t="s">
        <v>19</v>
      </c>
      <c r="U222" s="2" t="s">
        <v>20</v>
      </c>
      <c r="V222" s="2" t="s">
        <v>21</v>
      </c>
      <c r="W222" s="133" t="s">
        <v>22</v>
      </c>
    </row>
    <row r="223" spans="1:29" s="29" customFormat="1" x14ac:dyDescent="0.25">
      <c r="A223" s="45" t="s">
        <v>692</v>
      </c>
      <c r="B223" s="72" t="s">
        <v>199</v>
      </c>
      <c r="C223" s="34" t="s">
        <v>693</v>
      </c>
      <c r="D223" s="30" t="s">
        <v>694</v>
      </c>
      <c r="E223" s="30" t="s">
        <v>695</v>
      </c>
      <c r="F223" s="34" t="s">
        <v>696</v>
      </c>
      <c r="G223" s="24">
        <v>74</v>
      </c>
      <c r="H223" s="24">
        <v>97</v>
      </c>
      <c r="I223" s="24">
        <v>4</v>
      </c>
      <c r="J223" s="25">
        <v>42352</v>
      </c>
      <c r="K223" s="25" t="s">
        <v>29</v>
      </c>
      <c r="L223" s="46">
        <v>86993.55</v>
      </c>
      <c r="M223" s="46">
        <f t="shared" ref="M223:M225" si="83">L223/8.75</f>
        <v>9942.1200000000008</v>
      </c>
      <c r="N223" s="46">
        <f>49*P223</f>
        <v>63940.259250000003</v>
      </c>
      <c r="O223" s="46">
        <f t="shared" ref="O223:O225" si="84">N223/8.75</f>
        <v>7307.4582</v>
      </c>
      <c r="P223" s="46">
        <f t="shared" ref="P223:P225" si="85">(L223-T223)/60</f>
        <v>1304.9032500000001</v>
      </c>
      <c r="Q223" s="46">
        <f t="shared" ref="Q223:Q225" si="86">P223/8.75</f>
        <v>149.1318</v>
      </c>
      <c r="R223" s="46">
        <f t="shared" ref="R223:R225" si="87">L223-N223</f>
        <v>23053.29075</v>
      </c>
      <c r="S223" s="46">
        <f t="shared" ref="S223:S225" si="88">R223/8.75</f>
        <v>2634.6617999999999</v>
      </c>
      <c r="T223" s="46">
        <f t="shared" ref="T223:T225" si="89">L223*10%</f>
        <v>8699.3550000000014</v>
      </c>
      <c r="U223" s="46">
        <f t="shared" ref="U223:U225" si="90">T223/8.75</f>
        <v>994.2120000000001</v>
      </c>
      <c r="V223" s="135" t="s">
        <v>157</v>
      </c>
      <c r="W223" s="38" t="s">
        <v>182</v>
      </c>
      <c r="X223" s="146"/>
      <c r="Y223" s="147"/>
      <c r="Z223" s="147"/>
      <c r="AA223" s="147"/>
      <c r="AB223" s="147"/>
      <c r="AC223" s="147"/>
    </row>
    <row r="224" spans="1:29" s="29" customFormat="1" x14ac:dyDescent="0.25">
      <c r="A224" s="45" t="s">
        <v>152</v>
      </c>
      <c r="B224" s="72" t="s">
        <v>199</v>
      </c>
      <c r="C224" s="34" t="s">
        <v>697</v>
      </c>
      <c r="D224" s="30" t="s">
        <v>698</v>
      </c>
      <c r="E224" s="30" t="s">
        <v>695</v>
      </c>
      <c r="F224" s="34" t="s">
        <v>699</v>
      </c>
      <c r="G224" s="24">
        <v>64</v>
      </c>
      <c r="H224" s="24">
        <v>528</v>
      </c>
      <c r="I224" s="24">
        <v>4</v>
      </c>
      <c r="J224" s="25">
        <v>42352</v>
      </c>
      <c r="K224" s="25" t="s">
        <v>29</v>
      </c>
      <c r="L224" s="46">
        <v>144510.98000000001</v>
      </c>
      <c r="M224" s="46">
        <f t="shared" si="83"/>
        <v>16515.540571428573</v>
      </c>
      <c r="N224" s="46">
        <f>77450.45+(5*P224)</f>
        <v>88288.773499999996</v>
      </c>
      <c r="O224" s="46">
        <f t="shared" si="84"/>
        <v>10090.145542857143</v>
      </c>
      <c r="P224" s="46">
        <f t="shared" si="85"/>
        <v>2167.6647000000003</v>
      </c>
      <c r="Q224" s="46">
        <f t="shared" si="86"/>
        <v>247.7331085714286</v>
      </c>
      <c r="R224" s="46">
        <f t="shared" si="87"/>
        <v>56222.206500000015</v>
      </c>
      <c r="S224" s="46">
        <f t="shared" si="88"/>
        <v>6425.39502857143</v>
      </c>
      <c r="T224" s="46">
        <f t="shared" si="89"/>
        <v>14451.098000000002</v>
      </c>
      <c r="U224" s="46">
        <f t="shared" si="90"/>
        <v>1651.5540571428573</v>
      </c>
      <c r="V224" s="135" t="s">
        <v>157</v>
      </c>
      <c r="W224" s="38" t="s">
        <v>182</v>
      </c>
      <c r="X224" s="146"/>
      <c r="Y224" s="147"/>
      <c r="Z224" s="147"/>
      <c r="AA224" s="147"/>
      <c r="AB224" s="147"/>
      <c r="AC224" s="147"/>
    </row>
    <row r="225" spans="1:29" s="29" customFormat="1" x14ac:dyDescent="0.25">
      <c r="A225" s="45" t="s">
        <v>152</v>
      </c>
      <c r="B225" s="72" t="s">
        <v>199</v>
      </c>
      <c r="C225" s="34" t="s">
        <v>697</v>
      </c>
      <c r="D225" s="30" t="s">
        <v>700</v>
      </c>
      <c r="E225" s="30" t="s">
        <v>695</v>
      </c>
      <c r="F225" s="34" t="s">
        <v>701</v>
      </c>
      <c r="G225" s="24">
        <v>64</v>
      </c>
      <c r="H225" s="24">
        <v>529</v>
      </c>
      <c r="I225" s="24">
        <v>4</v>
      </c>
      <c r="J225" s="25">
        <v>42352</v>
      </c>
      <c r="K225" s="25" t="s">
        <v>29</v>
      </c>
      <c r="L225" s="46">
        <v>144510.98000000001</v>
      </c>
      <c r="M225" s="46">
        <f t="shared" si="83"/>
        <v>16515.540571428573</v>
      </c>
      <c r="N225" s="46">
        <f>77450.45+(5*P225)</f>
        <v>88288.773499999996</v>
      </c>
      <c r="O225" s="46">
        <f t="shared" si="84"/>
        <v>10090.145542857143</v>
      </c>
      <c r="P225" s="46">
        <f t="shared" si="85"/>
        <v>2167.6647000000003</v>
      </c>
      <c r="Q225" s="46">
        <f t="shared" si="86"/>
        <v>247.7331085714286</v>
      </c>
      <c r="R225" s="46">
        <f t="shared" si="87"/>
        <v>56222.206500000015</v>
      </c>
      <c r="S225" s="46">
        <f t="shared" si="88"/>
        <v>6425.39502857143</v>
      </c>
      <c r="T225" s="46">
        <f t="shared" si="89"/>
        <v>14451.098000000002</v>
      </c>
      <c r="U225" s="46">
        <f t="shared" si="90"/>
        <v>1651.5540571428573</v>
      </c>
      <c r="V225" s="135" t="s">
        <v>157</v>
      </c>
      <c r="W225" s="38" t="s">
        <v>182</v>
      </c>
      <c r="X225" s="146"/>
      <c r="Y225" s="147"/>
      <c r="Z225" s="147"/>
      <c r="AA225" s="147"/>
      <c r="AB225" s="147"/>
      <c r="AC225" s="147"/>
    </row>
    <row r="226" spans="1:29" x14ac:dyDescent="0.25">
      <c r="L226" s="98">
        <f>SUM(L223:L225)</f>
        <v>376015.51</v>
      </c>
      <c r="M226" s="105">
        <f>L226/8.75</f>
        <v>42973.201142857142</v>
      </c>
      <c r="N226" s="98">
        <f>SUM(N223:N225)</f>
        <v>240517.80625000002</v>
      </c>
      <c r="O226" s="105">
        <f>N226/8.75</f>
        <v>27487.74928571429</v>
      </c>
      <c r="P226" s="98">
        <f>SUM(P223:P225)</f>
        <v>5640.2326500000008</v>
      </c>
      <c r="Q226" s="111">
        <f>P226/8.75</f>
        <v>644.5980171428572</v>
      </c>
      <c r="R226" s="98">
        <f>SUM(R223:R225)</f>
        <v>135497.70375000004</v>
      </c>
      <c r="S226" s="105">
        <f>R226/8.75</f>
        <v>15485.451857142862</v>
      </c>
      <c r="T226" s="98">
        <f>SUM(T223:T225)</f>
        <v>37601.551000000007</v>
      </c>
      <c r="U226" s="106">
        <f>T226/8.75</f>
        <v>4297.3201142857151</v>
      </c>
      <c r="W226" s="115"/>
    </row>
    <row r="227" spans="1:29" ht="69.75" customHeight="1" x14ac:dyDescent="0.25">
      <c r="A227" s="68" t="s">
        <v>0</v>
      </c>
      <c r="B227" s="68" t="s">
        <v>1</v>
      </c>
      <c r="C227" s="1" t="s">
        <v>2</v>
      </c>
      <c r="D227" s="1" t="s">
        <v>3</v>
      </c>
      <c r="E227" s="1" t="s">
        <v>4</v>
      </c>
      <c r="F227" s="1" t="s">
        <v>5</v>
      </c>
      <c r="G227" s="1" t="s">
        <v>6</v>
      </c>
      <c r="H227" s="1" t="s">
        <v>7</v>
      </c>
      <c r="I227" s="1" t="s">
        <v>8</v>
      </c>
      <c r="J227" s="1" t="s">
        <v>9</v>
      </c>
      <c r="K227" s="1" t="s">
        <v>10</v>
      </c>
      <c r="L227" s="1" t="s">
        <v>11</v>
      </c>
      <c r="M227" s="2" t="s">
        <v>12</v>
      </c>
      <c r="N227" s="97" t="s">
        <v>13</v>
      </c>
      <c r="O227" s="97" t="s">
        <v>14</v>
      </c>
      <c r="P227" s="3" t="s">
        <v>15</v>
      </c>
      <c r="Q227" s="2" t="s">
        <v>16</v>
      </c>
      <c r="R227" s="2" t="s">
        <v>17</v>
      </c>
      <c r="S227" s="2" t="s">
        <v>18</v>
      </c>
      <c r="T227" s="2" t="s">
        <v>19</v>
      </c>
      <c r="U227" s="2" t="s">
        <v>20</v>
      </c>
      <c r="V227" s="2" t="s">
        <v>21</v>
      </c>
      <c r="W227" s="133" t="s">
        <v>22</v>
      </c>
    </row>
    <row r="228" spans="1:29" s="29" customFormat="1" x14ac:dyDescent="0.25">
      <c r="A228" s="45" t="s">
        <v>702</v>
      </c>
      <c r="B228" s="72" t="s">
        <v>703</v>
      </c>
      <c r="C228" s="34" t="s">
        <v>704</v>
      </c>
      <c r="D228" s="30" t="s">
        <v>705</v>
      </c>
      <c r="E228" s="30" t="s">
        <v>706</v>
      </c>
      <c r="F228" s="34" t="s">
        <v>707</v>
      </c>
      <c r="G228" s="24">
        <v>64</v>
      </c>
      <c r="H228" s="24">
        <v>516</v>
      </c>
      <c r="I228" s="24">
        <v>4</v>
      </c>
      <c r="J228" s="25">
        <v>42361</v>
      </c>
      <c r="K228" s="25" t="s">
        <v>29</v>
      </c>
      <c r="L228" s="46">
        <v>231367.5</v>
      </c>
      <c r="M228" s="46">
        <f t="shared" ref="M228:M229" si="91">L228/8.75</f>
        <v>26442</v>
      </c>
      <c r="N228" s="46">
        <f t="shared" ref="N228:N229" si="92">48*P228</f>
        <v>166584.59999999998</v>
      </c>
      <c r="O228" s="46">
        <f t="shared" ref="O228:O229" si="93">N228/8.75</f>
        <v>19038.239999999998</v>
      </c>
      <c r="P228" s="46">
        <f t="shared" ref="P228:P229" si="94">(L228-T228)/60</f>
        <v>3470.5124999999998</v>
      </c>
      <c r="Q228" s="46">
        <f t="shared" ref="Q228:Q229" si="95">P228/8.75</f>
        <v>396.63</v>
      </c>
      <c r="R228" s="46">
        <f t="shared" ref="R228:R229" si="96">L228-N228</f>
        <v>64782.900000000023</v>
      </c>
      <c r="S228" s="46">
        <f t="shared" ref="S228:S229" si="97">R228/8.75</f>
        <v>7403.7600000000029</v>
      </c>
      <c r="T228" s="46">
        <f t="shared" ref="T228:T229" si="98">L228*10%</f>
        <v>23136.75</v>
      </c>
      <c r="U228" s="46">
        <f t="shared" ref="U228:U229" si="99">T228/8.75</f>
        <v>2644.2</v>
      </c>
      <c r="V228" s="135" t="s">
        <v>157</v>
      </c>
      <c r="W228" s="38" t="s">
        <v>182</v>
      </c>
      <c r="X228" s="146"/>
      <c r="Y228" s="147"/>
      <c r="Z228" s="147"/>
      <c r="AA228" s="147"/>
      <c r="AB228" s="147"/>
      <c r="AC228" s="147"/>
    </row>
    <row r="229" spans="1:29" s="29" customFormat="1" x14ac:dyDescent="0.25">
      <c r="A229" s="45" t="s">
        <v>708</v>
      </c>
      <c r="B229" s="72" t="s">
        <v>703</v>
      </c>
      <c r="C229" s="34" t="s">
        <v>709</v>
      </c>
      <c r="D229" s="30" t="s">
        <v>710</v>
      </c>
      <c r="E229" s="30" t="s">
        <v>706</v>
      </c>
      <c r="F229" s="34" t="s">
        <v>711</v>
      </c>
      <c r="G229" s="24">
        <v>74</v>
      </c>
      <c r="H229" s="24">
        <v>98</v>
      </c>
      <c r="I229" s="24">
        <v>4</v>
      </c>
      <c r="J229" s="25">
        <v>42361</v>
      </c>
      <c r="K229" s="25" t="s">
        <v>29</v>
      </c>
      <c r="L229" s="46">
        <v>7830.9</v>
      </c>
      <c r="M229" s="46">
        <f t="shared" si="91"/>
        <v>894.95999999999992</v>
      </c>
      <c r="N229" s="46">
        <f t="shared" si="92"/>
        <v>5638.2479999999996</v>
      </c>
      <c r="O229" s="46">
        <f t="shared" si="93"/>
        <v>644.37119999999993</v>
      </c>
      <c r="P229" s="46">
        <f t="shared" si="94"/>
        <v>117.4635</v>
      </c>
      <c r="Q229" s="46">
        <f t="shared" si="95"/>
        <v>13.4244</v>
      </c>
      <c r="R229" s="46">
        <f t="shared" si="96"/>
        <v>2192.652</v>
      </c>
      <c r="S229" s="46">
        <f t="shared" si="97"/>
        <v>250.58879999999999</v>
      </c>
      <c r="T229" s="46">
        <f t="shared" si="98"/>
        <v>783.09</v>
      </c>
      <c r="U229" s="46">
        <f t="shared" si="99"/>
        <v>89.496000000000009</v>
      </c>
      <c r="V229" s="135" t="s">
        <v>157</v>
      </c>
      <c r="W229" s="38" t="s">
        <v>182</v>
      </c>
      <c r="X229" s="146"/>
      <c r="Y229" s="147"/>
      <c r="Z229" s="147"/>
      <c r="AA229" s="147"/>
      <c r="AB229" s="147"/>
      <c r="AC229" s="147"/>
    </row>
    <row r="230" spans="1:29" x14ac:dyDescent="0.25">
      <c r="L230" s="98">
        <f>SUM(L228:L229)</f>
        <v>239198.4</v>
      </c>
      <c r="M230" s="105">
        <f>L230/8.75</f>
        <v>27336.959999999999</v>
      </c>
      <c r="N230" s="98">
        <f>SUM(N228:N229)</f>
        <v>172222.84799999997</v>
      </c>
      <c r="O230" s="105">
        <f>N230/8.75</f>
        <v>19682.611199999996</v>
      </c>
      <c r="P230" s="98">
        <f>SUM(P228:P229)</f>
        <v>3587.9759999999997</v>
      </c>
      <c r="Q230" s="118">
        <f>P230/8.75</f>
        <v>410.05439999999999</v>
      </c>
      <c r="R230" s="98">
        <f>SUM(R228:R229)</f>
        <v>66975.552000000025</v>
      </c>
      <c r="S230" s="105">
        <f>R230/8.75</f>
        <v>7654.3488000000025</v>
      </c>
      <c r="T230" s="98">
        <f>SUM(T228:T229)</f>
        <v>23919.84</v>
      </c>
      <c r="U230" s="106">
        <f>T230/8.75</f>
        <v>2733.6959999999999</v>
      </c>
      <c r="W230" s="115"/>
    </row>
    <row r="231" spans="1:29" ht="69.75" customHeight="1" x14ac:dyDescent="0.25">
      <c r="A231" s="68" t="s">
        <v>0</v>
      </c>
      <c r="B231" s="68" t="s">
        <v>1</v>
      </c>
      <c r="C231" s="1" t="s">
        <v>2</v>
      </c>
      <c r="D231" s="1" t="s">
        <v>3</v>
      </c>
      <c r="E231" s="1" t="s">
        <v>4</v>
      </c>
      <c r="F231" s="1" t="s">
        <v>5</v>
      </c>
      <c r="G231" s="1" t="s">
        <v>6</v>
      </c>
      <c r="H231" s="1" t="s">
        <v>7</v>
      </c>
      <c r="I231" s="1" t="s">
        <v>8</v>
      </c>
      <c r="J231" s="1" t="s">
        <v>9</v>
      </c>
      <c r="K231" s="1" t="s">
        <v>10</v>
      </c>
      <c r="L231" s="1" t="s">
        <v>11</v>
      </c>
      <c r="M231" s="2" t="s">
        <v>12</v>
      </c>
      <c r="N231" s="97" t="s">
        <v>13</v>
      </c>
      <c r="O231" s="97" t="s">
        <v>14</v>
      </c>
      <c r="P231" s="3" t="s">
        <v>15</v>
      </c>
      <c r="Q231" s="2" t="s">
        <v>16</v>
      </c>
      <c r="R231" s="2" t="s">
        <v>17</v>
      </c>
      <c r="S231" s="2" t="s">
        <v>18</v>
      </c>
      <c r="T231" s="2" t="s">
        <v>19</v>
      </c>
      <c r="U231" s="2" t="s">
        <v>20</v>
      </c>
      <c r="V231" s="2" t="s">
        <v>21</v>
      </c>
      <c r="W231" s="133" t="s">
        <v>22</v>
      </c>
    </row>
    <row r="232" spans="1:29" s="29" customFormat="1" ht="37.5" thickBot="1" x14ac:dyDescent="0.3">
      <c r="A232" s="72" t="s">
        <v>712</v>
      </c>
      <c r="B232" s="72" t="s">
        <v>565</v>
      </c>
      <c r="C232" s="34" t="s">
        <v>713</v>
      </c>
      <c r="D232" s="30"/>
      <c r="E232" s="30" t="s">
        <v>714</v>
      </c>
      <c r="F232" s="45" t="s">
        <v>715</v>
      </c>
      <c r="G232" s="31"/>
      <c r="H232" s="31"/>
      <c r="I232" s="31"/>
      <c r="J232" s="25">
        <v>42711</v>
      </c>
      <c r="K232" s="25" t="s">
        <v>29</v>
      </c>
      <c r="L232" s="32">
        <v>297514.88</v>
      </c>
      <c r="M232" s="32">
        <f>L232/8.75</f>
        <v>34001.70057142857</v>
      </c>
      <c r="N232" s="32">
        <f>36*P232</f>
        <v>160658.03519999998</v>
      </c>
      <c r="O232" s="32">
        <f>N232/8.75</f>
        <v>18360.918308571428</v>
      </c>
      <c r="P232" s="32">
        <f>(L232-T232)/60</f>
        <v>4462.7231999999995</v>
      </c>
      <c r="Q232" s="32">
        <f>P232/8.75</f>
        <v>510.02550857142853</v>
      </c>
      <c r="R232" s="32">
        <f>L232-N232</f>
        <v>136856.84480000002</v>
      </c>
      <c r="S232" s="32">
        <f>R232/8.75</f>
        <v>15640.782262857145</v>
      </c>
      <c r="T232" s="32">
        <f>L232*10%</f>
        <v>29751.488000000001</v>
      </c>
      <c r="U232" s="47">
        <f>T232/8.75</f>
        <v>3400.1700571428573</v>
      </c>
      <c r="V232" s="160" t="s">
        <v>157</v>
      </c>
      <c r="W232" s="38" t="s">
        <v>182</v>
      </c>
      <c r="X232" s="146"/>
      <c r="Y232" s="147"/>
      <c r="Z232" s="147"/>
      <c r="AA232" s="147"/>
      <c r="AB232" s="147"/>
      <c r="AC232" s="147"/>
    </row>
    <row r="233" spans="1:29" ht="15.75" thickTop="1" x14ac:dyDescent="0.25">
      <c r="L233" s="98">
        <f>L232</f>
        <v>297514.88</v>
      </c>
      <c r="M233" s="119">
        <f t="shared" ref="M233:U233" si="100">M232</f>
        <v>34001.70057142857</v>
      </c>
      <c r="N233" s="98">
        <f t="shared" si="100"/>
        <v>160658.03519999998</v>
      </c>
      <c r="O233" s="119">
        <f t="shared" si="100"/>
        <v>18360.918308571428</v>
      </c>
      <c r="P233" s="98">
        <f t="shared" si="100"/>
        <v>4462.7231999999995</v>
      </c>
      <c r="Q233" s="119">
        <f t="shared" si="100"/>
        <v>510.02550857142853</v>
      </c>
      <c r="R233" s="98">
        <f t="shared" si="100"/>
        <v>136856.84480000002</v>
      </c>
      <c r="S233" s="119">
        <f t="shared" si="100"/>
        <v>15640.782262857145</v>
      </c>
      <c r="T233" s="98">
        <f t="shared" si="100"/>
        <v>29751.488000000001</v>
      </c>
      <c r="U233" s="119">
        <f t="shared" si="100"/>
        <v>3400.1700571428573</v>
      </c>
      <c r="W233" s="115"/>
    </row>
    <row r="234" spans="1:29" ht="69.75" customHeight="1" x14ac:dyDescent="0.25">
      <c r="A234" s="68" t="s">
        <v>0</v>
      </c>
      <c r="B234" s="68" t="s">
        <v>1</v>
      </c>
      <c r="C234" s="1" t="s">
        <v>2</v>
      </c>
      <c r="D234" s="1" t="s">
        <v>3</v>
      </c>
      <c r="E234" s="1" t="s">
        <v>4</v>
      </c>
      <c r="F234" s="1" t="s">
        <v>5</v>
      </c>
      <c r="G234" s="1" t="s">
        <v>6</v>
      </c>
      <c r="H234" s="1" t="s">
        <v>7</v>
      </c>
      <c r="I234" s="1" t="s">
        <v>8</v>
      </c>
      <c r="J234" s="1" t="s">
        <v>9</v>
      </c>
      <c r="K234" s="1" t="s">
        <v>10</v>
      </c>
      <c r="L234" s="1" t="s">
        <v>11</v>
      </c>
      <c r="M234" s="2" t="s">
        <v>12</v>
      </c>
      <c r="N234" s="97" t="s">
        <v>13</v>
      </c>
      <c r="O234" s="97" t="s">
        <v>14</v>
      </c>
      <c r="P234" s="3" t="s">
        <v>15</v>
      </c>
      <c r="Q234" s="2" t="s">
        <v>16</v>
      </c>
      <c r="R234" s="2" t="s">
        <v>17</v>
      </c>
      <c r="S234" s="2" t="s">
        <v>18</v>
      </c>
      <c r="T234" s="2" t="s">
        <v>19</v>
      </c>
      <c r="U234" s="2" t="s">
        <v>20</v>
      </c>
      <c r="V234" s="2" t="s">
        <v>21</v>
      </c>
      <c r="W234" s="133" t="s">
        <v>22</v>
      </c>
    </row>
    <row r="235" spans="1:29" s="29" customFormat="1" x14ac:dyDescent="0.25">
      <c r="A235" s="72" t="s">
        <v>716</v>
      </c>
      <c r="B235" s="72" t="s">
        <v>99</v>
      </c>
      <c r="C235" s="34" t="s">
        <v>717</v>
      </c>
      <c r="D235" s="30" t="s">
        <v>718</v>
      </c>
      <c r="E235" s="30" t="s">
        <v>719</v>
      </c>
      <c r="F235" s="34" t="s">
        <v>720</v>
      </c>
      <c r="G235" s="31"/>
      <c r="H235" s="31"/>
      <c r="I235" s="31"/>
      <c r="J235" s="25">
        <v>42711</v>
      </c>
      <c r="K235" s="25" t="s">
        <v>29</v>
      </c>
      <c r="L235" s="46">
        <v>468667.5</v>
      </c>
      <c r="M235" s="46">
        <f>L235/8.75</f>
        <v>53562</v>
      </c>
      <c r="N235" s="46">
        <f>36*P235</f>
        <v>253080.44999999998</v>
      </c>
      <c r="O235" s="46">
        <f>N235/8.75</f>
        <v>28923.48</v>
      </c>
      <c r="P235" s="46">
        <f>(L235-T235)/60</f>
        <v>7030.0124999999998</v>
      </c>
      <c r="Q235" s="46">
        <f>P235/8.75</f>
        <v>803.43</v>
      </c>
      <c r="R235" s="46">
        <f>L235-N235</f>
        <v>215587.05000000002</v>
      </c>
      <c r="S235" s="46">
        <f>R235/8.75</f>
        <v>24638.52</v>
      </c>
      <c r="T235" s="46">
        <f>L235*10%</f>
        <v>46866.75</v>
      </c>
      <c r="U235" s="46">
        <f>T235/8.75</f>
        <v>5356.2</v>
      </c>
      <c r="V235" s="160" t="s">
        <v>157</v>
      </c>
      <c r="W235" s="38" t="s">
        <v>182</v>
      </c>
      <c r="X235" s="146"/>
      <c r="Y235" s="147"/>
      <c r="Z235" s="147"/>
      <c r="AA235" s="147"/>
      <c r="AB235" s="147"/>
      <c r="AC235" s="147"/>
    </row>
    <row r="236" spans="1:29" x14ac:dyDescent="0.25">
      <c r="L236" s="98">
        <f>L235</f>
        <v>468667.5</v>
      </c>
      <c r="M236" s="119">
        <f t="shared" ref="M236:U236" si="101">M235</f>
        <v>53562</v>
      </c>
      <c r="N236" s="98">
        <f t="shared" si="101"/>
        <v>253080.44999999998</v>
      </c>
      <c r="O236" s="119">
        <f t="shared" si="101"/>
        <v>28923.48</v>
      </c>
      <c r="P236" s="98">
        <f t="shared" si="101"/>
        <v>7030.0124999999998</v>
      </c>
      <c r="Q236" s="119">
        <f t="shared" si="101"/>
        <v>803.43</v>
      </c>
      <c r="R236" s="98">
        <f t="shared" si="101"/>
        <v>215587.05000000002</v>
      </c>
      <c r="S236" s="119">
        <f t="shared" si="101"/>
        <v>24638.52</v>
      </c>
      <c r="T236" s="98">
        <f t="shared" si="101"/>
        <v>46866.75</v>
      </c>
      <c r="U236" s="119">
        <f t="shared" si="101"/>
        <v>5356.2</v>
      </c>
      <c r="W236" s="115"/>
    </row>
    <row r="237" spans="1:29" ht="69.75" customHeight="1" x14ac:dyDescent="0.25">
      <c r="A237" s="68" t="s">
        <v>0</v>
      </c>
      <c r="B237" s="68" t="s">
        <v>1</v>
      </c>
      <c r="C237" s="1" t="s">
        <v>2</v>
      </c>
      <c r="D237" s="1" t="s">
        <v>3</v>
      </c>
      <c r="E237" s="1" t="s">
        <v>4</v>
      </c>
      <c r="F237" s="1" t="s">
        <v>5</v>
      </c>
      <c r="G237" s="1" t="s">
        <v>6</v>
      </c>
      <c r="H237" s="1" t="s">
        <v>7</v>
      </c>
      <c r="I237" s="1" t="s">
        <v>8</v>
      </c>
      <c r="J237" s="1" t="s">
        <v>9</v>
      </c>
      <c r="K237" s="1" t="s">
        <v>10</v>
      </c>
      <c r="L237" s="1" t="s">
        <v>11</v>
      </c>
      <c r="M237" s="2" t="s">
        <v>12</v>
      </c>
      <c r="N237" s="97" t="s">
        <v>13</v>
      </c>
      <c r="O237" s="97" t="s">
        <v>14</v>
      </c>
      <c r="P237" s="3" t="s">
        <v>15</v>
      </c>
      <c r="Q237" s="2" t="s">
        <v>16</v>
      </c>
      <c r="R237" s="2" t="s">
        <v>17</v>
      </c>
      <c r="S237" s="2" t="s">
        <v>18</v>
      </c>
      <c r="T237" s="2" t="s">
        <v>19</v>
      </c>
      <c r="U237" s="2" t="s">
        <v>20</v>
      </c>
      <c r="V237" s="2" t="s">
        <v>21</v>
      </c>
      <c r="W237" s="133" t="s">
        <v>22</v>
      </c>
    </row>
    <row r="238" spans="1:29" s="29" customFormat="1" x14ac:dyDescent="0.25">
      <c r="A238" s="72" t="s">
        <v>159</v>
      </c>
      <c r="B238" s="72" t="s">
        <v>99</v>
      </c>
      <c r="C238" s="34" t="s">
        <v>721</v>
      </c>
      <c r="D238" s="30" t="s">
        <v>722</v>
      </c>
      <c r="E238" s="30" t="s">
        <v>723</v>
      </c>
      <c r="F238" s="34" t="s">
        <v>724</v>
      </c>
      <c r="G238" s="31"/>
      <c r="H238" s="31"/>
      <c r="I238" s="31"/>
      <c r="J238" s="25">
        <v>43019</v>
      </c>
      <c r="K238" s="25" t="s">
        <v>29</v>
      </c>
      <c r="L238" s="46">
        <v>61175.63</v>
      </c>
      <c r="M238" s="46">
        <f>L238/8.75</f>
        <v>6991.5005714285708</v>
      </c>
      <c r="N238" s="46">
        <f t="shared" ref="N238:N243" si="102">27*P238</f>
        <v>24776.130149999997</v>
      </c>
      <c r="O238" s="46">
        <f>N238/8.75</f>
        <v>2831.5577314285711</v>
      </c>
      <c r="P238" s="46">
        <f>(L238-T238)/60</f>
        <v>917.6344499999999</v>
      </c>
      <c r="Q238" s="46">
        <f>P238/8.75</f>
        <v>104.87250857142855</v>
      </c>
      <c r="R238" s="46">
        <f>L238-N238</f>
        <v>36399.49985</v>
      </c>
      <c r="S238" s="46">
        <f>R238/8.75</f>
        <v>4159.9428399999997</v>
      </c>
      <c r="T238" s="46">
        <f>L238*10%</f>
        <v>6117.5630000000001</v>
      </c>
      <c r="U238" s="46">
        <f>T238/8.75</f>
        <v>699.15005714285712</v>
      </c>
      <c r="V238" s="135" t="s">
        <v>157</v>
      </c>
      <c r="W238" s="38" t="s">
        <v>182</v>
      </c>
      <c r="X238" s="146"/>
      <c r="Y238" s="147"/>
      <c r="Z238" s="147"/>
      <c r="AA238" s="147"/>
      <c r="AB238" s="147"/>
      <c r="AC238" s="147"/>
    </row>
    <row r="239" spans="1:29" s="29" customFormat="1" x14ac:dyDescent="0.25">
      <c r="A239" s="72" t="s">
        <v>159</v>
      </c>
      <c r="B239" s="72" t="s">
        <v>99</v>
      </c>
      <c r="C239" s="34" t="s">
        <v>721</v>
      </c>
      <c r="D239" s="30" t="s">
        <v>725</v>
      </c>
      <c r="E239" s="30" t="s">
        <v>723</v>
      </c>
      <c r="F239" s="34" t="s">
        <v>726</v>
      </c>
      <c r="G239" s="31"/>
      <c r="H239" s="31"/>
      <c r="I239" s="31"/>
      <c r="J239" s="25">
        <v>43019</v>
      </c>
      <c r="K239" s="25" t="s">
        <v>29</v>
      </c>
      <c r="L239" s="46">
        <v>61175.63</v>
      </c>
      <c r="M239" s="46">
        <f t="shared" ref="M239:M243" si="103">L239/8.75</f>
        <v>6991.5005714285708</v>
      </c>
      <c r="N239" s="46">
        <f t="shared" si="102"/>
        <v>24776.130149999997</v>
      </c>
      <c r="O239" s="46">
        <f t="shared" ref="O239:O244" si="104">N239/8.75</f>
        <v>2831.5577314285711</v>
      </c>
      <c r="P239" s="46">
        <f t="shared" ref="P239:P243" si="105">(L239-T239)/60</f>
        <v>917.6344499999999</v>
      </c>
      <c r="Q239" s="46">
        <f t="shared" ref="Q239:Q244" si="106">P239/8.75</f>
        <v>104.87250857142855</v>
      </c>
      <c r="R239" s="46">
        <f t="shared" ref="R239:R243" si="107">L239-N239</f>
        <v>36399.49985</v>
      </c>
      <c r="S239" s="46">
        <f t="shared" ref="S239:S244" si="108">R239/8.75</f>
        <v>4159.9428399999997</v>
      </c>
      <c r="T239" s="46">
        <f t="shared" ref="T239:T243" si="109">L239*10%</f>
        <v>6117.5630000000001</v>
      </c>
      <c r="U239" s="46">
        <f t="shared" ref="U239:U244" si="110">T239/8.75</f>
        <v>699.15005714285712</v>
      </c>
      <c r="V239" s="135" t="s">
        <v>157</v>
      </c>
      <c r="W239" s="38" t="s">
        <v>182</v>
      </c>
      <c r="X239" s="146"/>
      <c r="Y239" s="147"/>
      <c r="Z239" s="147"/>
      <c r="AA239" s="147"/>
      <c r="AB239" s="147"/>
      <c r="AC239" s="147"/>
    </row>
    <row r="240" spans="1:29" s="29" customFormat="1" x14ac:dyDescent="0.25">
      <c r="A240" s="72" t="s">
        <v>159</v>
      </c>
      <c r="B240" s="72" t="s">
        <v>99</v>
      </c>
      <c r="C240" s="34" t="s">
        <v>721</v>
      </c>
      <c r="D240" s="30" t="s">
        <v>727</v>
      </c>
      <c r="E240" s="30" t="s">
        <v>723</v>
      </c>
      <c r="F240" s="34" t="s">
        <v>728</v>
      </c>
      <c r="G240" s="31"/>
      <c r="H240" s="31"/>
      <c r="I240" s="31"/>
      <c r="J240" s="25">
        <v>43019</v>
      </c>
      <c r="K240" s="25" t="s">
        <v>29</v>
      </c>
      <c r="L240" s="46">
        <v>61175.63</v>
      </c>
      <c r="M240" s="46">
        <f t="shared" si="103"/>
        <v>6991.5005714285708</v>
      </c>
      <c r="N240" s="46">
        <f t="shared" si="102"/>
        <v>24776.130149999997</v>
      </c>
      <c r="O240" s="46">
        <f t="shared" si="104"/>
        <v>2831.5577314285711</v>
      </c>
      <c r="P240" s="46">
        <f t="shared" si="105"/>
        <v>917.6344499999999</v>
      </c>
      <c r="Q240" s="46">
        <f t="shared" si="106"/>
        <v>104.87250857142855</v>
      </c>
      <c r="R240" s="46">
        <f t="shared" si="107"/>
        <v>36399.49985</v>
      </c>
      <c r="S240" s="46">
        <f t="shared" si="108"/>
        <v>4159.9428399999997</v>
      </c>
      <c r="T240" s="46">
        <f t="shared" si="109"/>
        <v>6117.5630000000001</v>
      </c>
      <c r="U240" s="46">
        <f t="shared" si="110"/>
        <v>699.15005714285712</v>
      </c>
      <c r="V240" s="135" t="s">
        <v>157</v>
      </c>
      <c r="W240" s="38" t="s">
        <v>182</v>
      </c>
      <c r="X240" s="146"/>
      <c r="Y240" s="147"/>
      <c r="Z240" s="147"/>
      <c r="AA240" s="147"/>
      <c r="AB240" s="147"/>
      <c r="AC240" s="147"/>
    </row>
    <row r="241" spans="1:29" s="29" customFormat="1" x14ac:dyDescent="0.25">
      <c r="A241" s="72" t="s">
        <v>159</v>
      </c>
      <c r="B241" s="72" t="s">
        <v>99</v>
      </c>
      <c r="C241" s="34" t="s">
        <v>721</v>
      </c>
      <c r="D241" s="30" t="s">
        <v>729</v>
      </c>
      <c r="E241" s="30" t="s">
        <v>723</v>
      </c>
      <c r="F241" s="34" t="s">
        <v>730</v>
      </c>
      <c r="G241" s="31"/>
      <c r="H241" s="31"/>
      <c r="I241" s="31"/>
      <c r="J241" s="25">
        <v>43019</v>
      </c>
      <c r="K241" s="25" t="s">
        <v>29</v>
      </c>
      <c r="L241" s="46">
        <v>61175.63</v>
      </c>
      <c r="M241" s="46">
        <f t="shared" si="103"/>
        <v>6991.5005714285708</v>
      </c>
      <c r="N241" s="46">
        <f t="shared" si="102"/>
        <v>24776.130149999997</v>
      </c>
      <c r="O241" s="46">
        <f t="shared" si="104"/>
        <v>2831.5577314285711</v>
      </c>
      <c r="P241" s="46">
        <f t="shared" si="105"/>
        <v>917.6344499999999</v>
      </c>
      <c r="Q241" s="46">
        <f t="shared" si="106"/>
        <v>104.87250857142855</v>
      </c>
      <c r="R241" s="46">
        <f t="shared" si="107"/>
        <v>36399.49985</v>
      </c>
      <c r="S241" s="46">
        <f t="shared" si="108"/>
        <v>4159.9428399999997</v>
      </c>
      <c r="T241" s="46">
        <f t="shared" si="109"/>
        <v>6117.5630000000001</v>
      </c>
      <c r="U241" s="46">
        <f t="shared" si="110"/>
        <v>699.15005714285712</v>
      </c>
      <c r="V241" s="135" t="s">
        <v>157</v>
      </c>
      <c r="W241" s="38" t="s">
        <v>182</v>
      </c>
      <c r="X241" s="146"/>
      <c r="Y241" s="147"/>
      <c r="Z241" s="147"/>
      <c r="AA241" s="147"/>
      <c r="AB241" s="147"/>
      <c r="AC241" s="147"/>
    </row>
    <row r="242" spans="1:29" s="29" customFormat="1" x14ac:dyDescent="0.25">
      <c r="A242" s="72" t="s">
        <v>159</v>
      </c>
      <c r="B242" s="72" t="s">
        <v>99</v>
      </c>
      <c r="C242" s="34" t="s">
        <v>721</v>
      </c>
      <c r="D242" s="30" t="s">
        <v>731</v>
      </c>
      <c r="E242" s="30" t="s">
        <v>723</v>
      </c>
      <c r="F242" s="34" t="s">
        <v>732</v>
      </c>
      <c r="G242" s="31"/>
      <c r="H242" s="31"/>
      <c r="I242" s="31"/>
      <c r="J242" s="25">
        <v>43019</v>
      </c>
      <c r="K242" s="25" t="s">
        <v>29</v>
      </c>
      <c r="L242" s="46">
        <v>61175.63</v>
      </c>
      <c r="M242" s="46">
        <f t="shared" si="103"/>
        <v>6991.5005714285708</v>
      </c>
      <c r="N242" s="46">
        <f t="shared" si="102"/>
        <v>24776.130149999997</v>
      </c>
      <c r="O242" s="46">
        <f t="shared" si="104"/>
        <v>2831.5577314285711</v>
      </c>
      <c r="P242" s="46">
        <f t="shared" si="105"/>
        <v>917.6344499999999</v>
      </c>
      <c r="Q242" s="46">
        <f t="shared" si="106"/>
        <v>104.87250857142855</v>
      </c>
      <c r="R242" s="46">
        <f t="shared" si="107"/>
        <v>36399.49985</v>
      </c>
      <c r="S242" s="46">
        <f t="shared" si="108"/>
        <v>4159.9428399999997</v>
      </c>
      <c r="T242" s="46">
        <f t="shared" si="109"/>
        <v>6117.5630000000001</v>
      </c>
      <c r="U242" s="46">
        <f t="shared" si="110"/>
        <v>699.15005714285712</v>
      </c>
      <c r="V242" s="135" t="s">
        <v>157</v>
      </c>
      <c r="W242" s="38" t="s">
        <v>182</v>
      </c>
      <c r="X242" s="146"/>
      <c r="Y242" s="147"/>
      <c r="Z242" s="147"/>
      <c r="AA242" s="147"/>
      <c r="AB242" s="147"/>
      <c r="AC242" s="147"/>
    </row>
    <row r="243" spans="1:29" s="29" customFormat="1" x14ac:dyDescent="0.25">
      <c r="A243" s="72" t="s">
        <v>159</v>
      </c>
      <c r="B243" s="72" t="s">
        <v>99</v>
      </c>
      <c r="C243" s="34" t="s">
        <v>721</v>
      </c>
      <c r="D243" s="30" t="s">
        <v>733</v>
      </c>
      <c r="E243" s="30" t="s">
        <v>723</v>
      </c>
      <c r="F243" s="34" t="s">
        <v>734</v>
      </c>
      <c r="G243" s="31"/>
      <c r="H243" s="31"/>
      <c r="I243" s="31"/>
      <c r="J243" s="25">
        <v>43019</v>
      </c>
      <c r="K243" s="25" t="s">
        <v>29</v>
      </c>
      <c r="L243" s="46">
        <v>61175.63</v>
      </c>
      <c r="M243" s="46">
        <f t="shared" si="103"/>
        <v>6991.5005714285708</v>
      </c>
      <c r="N243" s="46">
        <f t="shared" si="102"/>
        <v>24776.130149999997</v>
      </c>
      <c r="O243" s="46">
        <f t="shared" si="104"/>
        <v>2831.5577314285711</v>
      </c>
      <c r="P243" s="46">
        <f t="shared" si="105"/>
        <v>917.6344499999999</v>
      </c>
      <c r="Q243" s="46">
        <f t="shared" si="106"/>
        <v>104.87250857142855</v>
      </c>
      <c r="R243" s="46">
        <f t="shared" si="107"/>
        <v>36399.49985</v>
      </c>
      <c r="S243" s="46">
        <f t="shared" si="108"/>
        <v>4159.9428399999997</v>
      </c>
      <c r="T243" s="46">
        <f t="shared" si="109"/>
        <v>6117.5630000000001</v>
      </c>
      <c r="U243" s="46">
        <f t="shared" si="110"/>
        <v>699.15005714285712</v>
      </c>
      <c r="V243" s="135" t="s">
        <v>157</v>
      </c>
      <c r="W243" s="38" t="s">
        <v>182</v>
      </c>
      <c r="X243" s="146"/>
      <c r="Y243" s="147"/>
      <c r="Z243" s="147"/>
      <c r="AA243" s="147"/>
      <c r="AB243" s="147"/>
      <c r="AC243" s="147"/>
    </row>
    <row r="244" spans="1:29" x14ac:dyDescent="0.25">
      <c r="L244" s="98">
        <f>SUM(L238:L243)</f>
        <v>367053.77999999997</v>
      </c>
      <c r="M244" s="105">
        <f>L244/8.75</f>
        <v>41949.003428571428</v>
      </c>
      <c r="N244" s="98">
        <f>SUM(N238:N243)</f>
        <v>148656.78089999998</v>
      </c>
      <c r="O244" s="105">
        <f t="shared" si="104"/>
        <v>16989.346388571426</v>
      </c>
      <c r="P244" s="98">
        <f>SUM(P238:P243)</f>
        <v>5505.8066999999992</v>
      </c>
      <c r="Q244" s="105">
        <f t="shared" si="106"/>
        <v>629.2350514285713</v>
      </c>
      <c r="R244" s="98">
        <f>SUM(R238:R243)</f>
        <v>218396.99909999999</v>
      </c>
      <c r="S244" s="105">
        <f t="shared" si="108"/>
        <v>24959.657039999998</v>
      </c>
      <c r="T244" s="98">
        <f>SUM(T238:T243)</f>
        <v>36705.378000000004</v>
      </c>
      <c r="U244" s="105">
        <f t="shared" si="110"/>
        <v>4194.9003428571432</v>
      </c>
      <c r="W244" s="115"/>
    </row>
    <row r="245" spans="1:29" ht="69.75" customHeight="1" x14ac:dyDescent="0.25">
      <c r="A245" s="68" t="s">
        <v>0</v>
      </c>
      <c r="B245" s="68" t="s">
        <v>1</v>
      </c>
      <c r="C245" s="1" t="s">
        <v>2</v>
      </c>
      <c r="D245" s="1" t="s">
        <v>3</v>
      </c>
      <c r="E245" s="1" t="s">
        <v>4</v>
      </c>
      <c r="F245" s="1" t="s">
        <v>5</v>
      </c>
      <c r="G245" s="1" t="s">
        <v>6</v>
      </c>
      <c r="H245" s="1" t="s">
        <v>7</v>
      </c>
      <c r="I245" s="1" t="s">
        <v>8</v>
      </c>
      <c r="J245" s="1" t="s">
        <v>9</v>
      </c>
      <c r="K245" s="1" t="s">
        <v>10</v>
      </c>
      <c r="L245" s="1" t="s">
        <v>11</v>
      </c>
      <c r="M245" s="2" t="s">
        <v>12</v>
      </c>
      <c r="N245" s="97" t="s">
        <v>13</v>
      </c>
      <c r="O245" s="97" t="s">
        <v>14</v>
      </c>
      <c r="P245" s="3" t="s">
        <v>15</v>
      </c>
      <c r="Q245" s="2" t="s">
        <v>16</v>
      </c>
      <c r="R245" s="2" t="s">
        <v>17</v>
      </c>
      <c r="S245" s="2" t="s">
        <v>18</v>
      </c>
      <c r="T245" s="2" t="s">
        <v>19</v>
      </c>
      <c r="U245" s="2" t="s">
        <v>20</v>
      </c>
      <c r="V245" s="2" t="s">
        <v>21</v>
      </c>
      <c r="W245" s="133" t="s">
        <v>22</v>
      </c>
    </row>
    <row r="246" spans="1:29" s="29" customFormat="1" x14ac:dyDescent="0.25">
      <c r="A246" s="72" t="s">
        <v>735</v>
      </c>
      <c r="B246" s="72" t="s">
        <v>199</v>
      </c>
      <c r="C246" s="34" t="s">
        <v>736</v>
      </c>
      <c r="D246" s="30" t="s">
        <v>737</v>
      </c>
      <c r="E246" s="30" t="s">
        <v>738</v>
      </c>
      <c r="F246" s="34" t="s">
        <v>739</v>
      </c>
      <c r="G246" s="31"/>
      <c r="H246" s="31"/>
      <c r="I246" s="31"/>
      <c r="J246" s="25">
        <v>43440</v>
      </c>
      <c r="K246" s="25" t="s">
        <v>29</v>
      </c>
      <c r="L246" s="46">
        <v>239673</v>
      </c>
      <c r="M246" s="46">
        <f t="shared" ref="M246" si="111">L246/8.75</f>
        <v>27391.200000000001</v>
      </c>
      <c r="N246" s="46">
        <f t="shared" ref="N246" si="112">13*P246</f>
        <v>46736.235000000001</v>
      </c>
      <c r="O246" s="46">
        <f t="shared" ref="O246" si="113">N246/8.75</f>
        <v>5341.2839999999997</v>
      </c>
      <c r="P246" s="46">
        <f t="shared" ref="P246" si="114">(L246-T246)/60</f>
        <v>3595.0950000000003</v>
      </c>
      <c r="Q246" s="46">
        <f t="shared" ref="Q246" si="115">P246/8.75</f>
        <v>410.86800000000005</v>
      </c>
      <c r="R246" s="46">
        <f t="shared" ref="R246" si="116">L246-N246</f>
        <v>192936.76500000001</v>
      </c>
      <c r="S246" s="46">
        <f t="shared" ref="S246" si="117">R246/8.75</f>
        <v>22049.916000000001</v>
      </c>
      <c r="T246" s="46">
        <f t="shared" ref="T246" si="118">L246*10%</f>
        <v>23967.300000000003</v>
      </c>
      <c r="U246" s="46">
        <f t="shared" ref="U246" si="119">T246/8.75</f>
        <v>2739.1200000000003</v>
      </c>
      <c r="V246" s="135" t="s">
        <v>157</v>
      </c>
      <c r="W246" s="38" t="s">
        <v>182</v>
      </c>
      <c r="X246" s="146"/>
      <c r="Y246" s="147"/>
      <c r="Z246" s="147"/>
      <c r="AA246" s="147"/>
      <c r="AB246" s="147"/>
      <c r="AC246" s="147"/>
    </row>
    <row r="247" spans="1:29" x14ac:dyDescent="0.25">
      <c r="L247" s="98">
        <f>L246</f>
        <v>239673</v>
      </c>
      <c r="M247" s="119">
        <f t="shared" ref="M247:U247" si="120">M246</f>
        <v>27391.200000000001</v>
      </c>
      <c r="N247" s="98">
        <f t="shared" si="120"/>
        <v>46736.235000000001</v>
      </c>
      <c r="O247" s="119">
        <f t="shared" si="120"/>
        <v>5341.2839999999997</v>
      </c>
      <c r="P247" s="98">
        <f t="shared" si="120"/>
        <v>3595.0950000000003</v>
      </c>
      <c r="Q247" s="119">
        <f t="shared" si="120"/>
        <v>410.86800000000005</v>
      </c>
      <c r="R247" s="98">
        <f t="shared" si="120"/>
        <v>192936.76500000001</v>
      </c>
      <c r="S247" s="119">
        <f t="shared" si="120"/>
        <v>22049.916000000001</v>
      </c>
      <c r="T247" s="98">
        <f t="shared" si="120"/>
        <v>23967.300000000003</v>
      </c>
      <c r="U247" s="119">
        <f t="shared" si="120"/>
        <v>2739.1200000000003</v>
      </c>
      <c r="W247" s="115"/>
    </row>
    <row r="248" spans="1:29" ht="69.75" customHeight="1" x14ac:dyDescent="0.25">
      <c r="A248" s="68" t="s">
        <v>0</v>
      </c>
      <c r="B248" s="68" t="s">
        <v>1</v>
      </c>
      <c r="C248" s="1" t="s">
        <v>2</v>
      </c>
      <c r="D248" s="1" t="s">
        <v>3</v>
      </c>
      <c r="E248" s="1" t="s">
        <v>4</v>
      </c>
      <c r="F248" s="1" t="s">
        <v>5</v>
      </c>
      <c r="G248" s="1" t="s">
        <v>6</v>
      </c>
      <c r="H248" s="1" t="s">
        <v>7</v>
      </c>
      <c r="I248" s="1" t="s">
        <v>8</v>
      </c>
      <c r="J248" s="1" t="s">
        <v>9</v>
      </c>
      <c r="K248" s="1" t="s">
        <v>10</v>
      </c>
      <c r="L248" s="1" t="s">
        <v>11</v>
      </c>
      <c r="M248" s="2" t="s">
        <v>12</v>
      </c>
      <c r="N248" s="97" t="s">
        <v>13</v>
      </c>
      <c r="O248" s="97" t="s">
        <v>14</v>
      </c>
      <c r="P248" s="3" t="s">
        <v>15</v>
      </c>
      <c r="Q248" s="2" t="s">
        <v>16</v>
      </c>
      <c r="R248" s="2" t="s">
        <v>17</v>
      </c>
      <c r="S248" s="2" t="s">
        <v>18</v>
      </c>
      <c r="T248" s="2" t="s">
        <v>19</v>
      </c>
      <c r="U248" s="2" t="s">
        <v>20</v>
      </c>
      <c r="V248" s="2" t="s">
        <v>21</v>
      </c>
      <c r="W248" s="133" t="s">
        <v>22</v>
      </c>
    </row>
    <row r="249" spans="1:29" s="29" customFormat="1" ht="36.75" x14ac:dyDescent="0.25">
      <c r="A249" s="45" t="s">
        <v>740</v>
      </c>
      <c r="B249" s="72" t="s">
        <v>199</v>
      </c>
      <c r="C249" s="34" t="s">
        <v>741</v>
      </c>
      <c r="D249" s="30" t="s">
        <v>742</v>
      </c>
      <c r="E249" s="30" t="s">
        <v>743</v>
      </c>
      <c r="F249" s="34" t="s">
        <v>744</v>
      </c>
      <c r="G249" s="31"/>
      <c r="H249" s="31"/>
      <c r="I249" s="31"/>
      <c r="J249" s="25">
        <v>43452</v>
      </c>
      <c r="K249" s="25" t="s">
        <v>29</v>
      </c>
      <c r="L249" s="161">
        <v>308379.23</v>
      </c>
      <c r="M249" s="46">
        <f>L249/8.75</f>
        <v>35243.340571428569</v>
      </c>
      <c r="N249" s="46">
        <f>12*P249</f>
        <v>55508.261399999996</v>
      </c>
      <c r="O249" s="46">
        <f>N249/8.75</f>
        <v>6343.8013028571422</v>
      </c>
      <c r="P249" s="46">
        <f>(L249-T249)/60</f>
        <v>4625.6884499999996</v>
      </c>
      <c r="Q249" s="46">
        <f>P249/8.75</f>
        <v>528.65010857142852</v>
      </c>
      <c r="R249" s="46">
        <f>L249-N249</f>
        <v>252870.96859999999</v>
      </c>
      <c r="S249" s="46">
        <f>R249/8.75</f>
        <v>28899.539268571429</v>
      </c>
      <c r="T249" s="46">
        <f>L249*10%</f>
        <v>30837.922999999999</v>
      </c>
      <c r="U249" s="46">
        <f>T249/8.75</f>
        <v>3524.3340571428571</v>
      </c>
      <c r="V249" s="37" t="s">
        <v>157</v>
      </c>
      <c r="W249" s="38" t="s">
        <v>182</v>
      </c>
      <c r="X249" s="146"/>
      <c r="Y249" s="147"/>
      <c r="Z249" s="147"/>
      <c r="AA249" s="147"/>
      <c r="AB249" s="147"/>
      <c r="AC249" s="147"/>
    </row>
    <row r="250" spans="1:29" x14ac:dyDescent="0.25">
      <c r="L250" s="98">
        <f>L249</f>
        <v>308379.23</v>
      </c>
      <c r="M250" s="125">
        <f t="shared" ref="M250:U250" si="121">M249</f>
        <v>35243.340571428569</v>
      </c>
      <c r="N250" s="102">
        <f t="shared" si="121"/>
        <v>55508.261399999996</v>
      </c>
      <c r="O250" s="125">
        <f t="shared" si="121"/>
        <v>6343.8013028571422</v>
      </c>
      <c r="P250" s="102">
        <f t="shared" si="121"/>
        <v>4625.6884499999996</v>
      </c>
      <c r="Q250" s="125">
        <f t="shared" si="121"/>
        <v>528.65010857142852</v>
      </c>
      <c r="R250" s="102">
        <f t="shared" si="121"/>
        <v>252870.96859999999</v>
      </c>
      <c r="S250" s="125">
        <f t="shared" si="121"/>
        <v>28899.539268571429</v>
      </c>
      <c r="T250" s="102">
        <f t="shared" si="121"/>
        <v>30837.922999999999</v>
      </c>
      <c r="U250" s="125">
        <f t="shared" si="121"/>
        <v>3524.3340571428571</v>
      </c>
      <c r="V250" s="115"/>
      <c r="W250" s="115"/>
    </row>
    <row r="251" spans="1:29" ht="69.75" customHeight="1" x14ac:dyDescent="0.25">
      <c r="A251" s="68" t="s">
        <v>0</v>
      </c>
      <c r="B251" s="68" t="s">
        <v>1</v>
      </c>
      <c r="C251" s="1" t="s">
        <v>2</v>
      </c>
      <c r="D251" s="1" t="s">
        <v>3</v>
      </c>
      <c r="E251" s="1" t="s">
        <v>4</v>
      </c>
      <c r="F251" s="1" t="s">
        <v>5</v>
      </c>
      <c r="G251" s="1" t="s">
        <v>6</v>
      </c>
      <c r="H251" s="1" t="s">
        <v>7</v>
      </c>
      <c r="I251" s="1" t="s">
        <v>8</v>
      </c>
      <c r="J251" s="1" t="s">
        <v>9</v>
      </c>
      <c r="K251" s="1" t="s">
        <v>10</v>
      </c>
      <c r="L251" s="1" t="s">
        <v>11</v>
      </c>
      <c r="M251" s="2" t="s">
        <v>12</v>
      </c>
      <c r="N251" s="2" t="s">
        <v>13</v>
      </c>
      <c r="O251" s="2" t="s">
        <v>14</v>
      </c>
      <c r="P251" s="3" t="s">
        <v>15</v>
      </c>
      <c r="Q251" s="2" t="s">
        <v>16</v>
      </c>
      <c r="R251" s="2" t="s">
        <v>17</v>
      </c>
      <c r="S251" s="2" t="s">
        <v>18</v>
      </c>
      <c r="T251" s="2" t="s">
        <v>19</v>
      </c>
      <c r="U251" s="2" t="s">
        <v>20</v>
      </c>
      <c r="V251" s="2" t="s">
        <v>21</v>
      </c>
      <c r="W251" s="133" t="s">
        <v>22</v>
      </c>
    </row>
    <row r="252" spans="1:29" s="29" customFormat="1" x14ac:dyDescent="0.25">
      <c r="A252" s="72" t="s">
        <v>119</v>
      </c>
      <c r="B252" s="72" t="s">
        <v>745</v>
      </c>
      <c r="C252" s="34" t="s">
        <v>746</v>
      </c>
      <c r="D252" s="30" t="s">
        <v>747</v>
      </c>
      <c r="E252" s="30" t="s">
        <v>748</v>
      </c>
      <c r="F252" s="34" t="s">
        <v>749</v>
      </c>
      <c r="G252" s="31"/>
      <c r="H252" s="31"/>
      <c r="I252" s="31"/>
      <c r="J252" s="25">
        <v>43662</v>
      </c>
      <c r="K252" s="25" t="s">
        <v>29</v>
      </c>
      <c r="L252" s="46">
        <v>6910.58</v>
      </c>
      <c r="M252" s="46">
        <f>L252/8.75</f>
        <v>789.78057142857142</v>
      </c>
      <c r="N252" s="46">
        <f>5*P252</f>
        <v>518.29349999999999</v>
      </c>
      <c r="O252" s="46">
        <f>N252/8.75</f>
        <v>59.233542857142858</v>
      </c>
      <c r="P252" s="46">
        <f>(L252-T252)/60</f>
        <v>103.6587</v>
      </c>
      <c r="Q252" s="46">
        <f>P252/8.75</f>
        <v>11.846708571428572</v>
      </c>
      <c r="R252" s="46">
        <f>L252-N252</f>
        <v>6392.2865000000002</v>
      </c>
      <c r="S252" s="46">
        <f>R252/8.75</f>
        <v>730.54702857142854</v>
      </c>
      <c r="T252" s="46">
        <f>L252*10%</f>
        <v>691.05799999999999</v>
      </c>
      <c r="U252" s="46">
        <f>T252/8.75</f>
        <v>78.978057142857139</v>
      </c>
      <c r="V252" s="156" t="s">
        <v>157</v>
      </c>
      <c r="W252" s="38" t="s">
        <v>182</v>
      </c>
      <c r="X252" s="146"/>
      <c r="Y252" s="147"/>
      <c r="Z252" s="147"/>
      <c r="AA252" s="147"/>
      <c r="AB252" s="147"/>
      <c r="AC252" s="147"/>
    </row>
    <row r="253" spans="1:29" s="29" customFormat="1" x14ac:dyDescent="0.25">
      <c r="A253" s="72" t="s">
        <v>119</v>
      </c>
      <c r="B253" s="72" t="s">
        <v>745</v>
      </c>
      <c r="C253" s="34" t="s">
        <v>746</v>
      </c>
      <c r="D253" s="30" t="s">
        <v>750</v>
      </c>
      <c r="E253" s="30" t="s">
        <v>748</v>
      </c>
      <c r="F253" s="34" t="s">
        <v>751</v>
      </c>
      <c r="G253" s="31"/>
      <c r="H253" s="31"/>
      <c r="I253" s="31"/>
      <c r="J253" s="25">
        <v>43662</v>
      </c>
      <c r="K253" s="25" t="s">
        <v>29</v>
      </c>
      <c r="L253" s="46">
        <v>6910.58</v>
      </c>
      <c r="M253" s="46">
        <f t="shared" ref="M253:M316" si="122">L253/8.75</f>
        <v>789.78057142857142</v>
      </c>
      <c r="N253" s="46">
        <f t="shared" ref="N253:N316" si="123">5*P253</f>
        <v>518.29349999999999</v>
      </c>
      <c r="O253" s="46">
        <f t="shared" ref="O253:O316" si="124">N253/8.75</f>
        <v>59.233542857142858</v>
      </c>
      <c r="P253" s="46">
        <f t="shared" ref="P253:P316" si="125">(L253-T253)/60</f>
        <v>103.6587</v>
      </c>
      <c r="Q253" s="46">
        <f t="shared" ref="Q253:Q316" si="126">P253/8.75</f>
        <v>11.846708571428572</v>
      </c>
      <c r="R253" s="46">
        <f t="shared" ref="R253:R316" si="127">L253-N253</f>
        <v>6392.2865000000002</v>
      </c>
      <c r="S253" s="46">
        <f t="shared" ref="S253:S316" si="128">R253/8.75</f>
        <v>730.54702857142854</v>
      </c>
      <c r="T253" s="46">
        <f t="shared" ref="T253:T316" si="129">L253*10%</f>
        <v>691.05799999999999</v>
      </c>
      <c r="U253" s="46">
        <f t="shared" ref="U253:U316" si="130">T253/8.75</f>
        <v>78.978057142857139</v>
      </c>
      <c r="V253" s="156" t="s">
        <v>157</v>
      </c>
      <c r="W253" s="38" t="s">
        <v>182</v>
      </c>
      <c r="X253" s="146"/>
      <c r="Y253" s="147"/>
      <c r="Z253" s="147"/>
      <c r="AA253" s="147"/>
      <c r="AB253" s="147"/>
      <c r="AC253" s="147"/>
    </row>
    <row r="254" spans="1:29" s="29" customFormat="1" x14ac:dyDescent="0.25">
      <c r="A254" s="72" t="s">
        <v>119</v>
      </c>
      <c r="B254" s="72" t="s">
        <v>745</v>
      </c>
      <c r="C254" s="34" t="s">
        <v>746</v>
      </c>
      <c r="D254" s="30" t="s">
        <v>752</v>
      </c>
      <c r="E254" s="30" t="s">
        <v>748</v>
      </c>
      <c r="F254" s="34" t="s">
        <v>753</v>
      </c>
      <c r="G254" s="31"/>
      <c r="H254" s="31"/>
      <c r="I254" s="31"/>
      <c r="J254" s="25">
        <v>43662</v>
      </c>
      <c r="K254" s="25" t="s">
        <v>29</v>
      </c>
      <c r="L254" s="46">
        <v>6910.58</v>
      </c>
      <c r="M254" s="46">
        <f t="shared" si="122"/>
        <v>789.78057142857142</v>
      </c>
      <c r="N254" s="46">
        <f t="shared" si="123"/>
        <v>518.29349999999999</v>
      </c>
      <c r="O254" s="46">
        <f t="shared" si="124"/>
        <v>59.233542857142858</v>
      </c>
      <c r="P254" s="46">
        <f t="shared" si="125"/>
        <v>103.6587</v>
      </c>
      <c r="Q254" s="46">
        <f t="shared" si="126"/>
        <v>11.846708571428572</v>
      </c>
      <c r="R254" s="46">
        <f t="shared" si="127"/>
        <v>6392.2865000000002</v>
      </c>
      <c r="S254" s="46">
        <f t="shared" si="128"/>
        <v>730.54702857142854</v>
      </c>
      <c r="T254" s="46">
        <f t="shared" si="129"/>
        <v>691.05799999999999</v>
      </c>
      <c r="U254" s="46">
        <f t="shared" si="130"/>
        <v>78.978057142857139</v>
      </c>
      <c r="V254" s="156" t="s">
        <v>157</v>
      </c>
      <c r="W254" s="38" t="s">
        <v>182</v>
      </c>
      <c r="X254" s="146"/>
      <c r="Y254" s="147"/>
      <c r="Z254" s="147"/>
      <c r="AA254" s="147"/>
      <c r="AB254" s="147"/>
      <c r="AC254" s="147"/>
    </row>
    <row r="255" spans="1:29" s="29" customFormat="1" x14ac:dyDescent="0.25">
      <c r="A255" s="72" t="s">
        <v>119</v>
      </c>
      <c r="B255" s="72" t="s">
        <v>745</v>
      </c>
      <c r="C255" s="34" t="s">
        <v>746</v>
      </c>
      <c r="D255" s="30" t="s">
        <v>754</v>
      </c>
      <c r="E255" s="30" t="s">
        <v>748</v>
      </c>
      <c r="F255" s="34" t="s">
        <v>755</v>
      </c>
      <c r="G255" s="31"/>
      <c r="H255" s="31"/>
      <c r="I255" s="31"/>
      <c r="J255" s="25">
        <v>43662</v>
      </c>
      <c r="K255" s="25" t="s">
        <v>29</v>
      </c>
      <c r="L255" s="46">
        <v>6910.58</v>
      </c>
      <c r="M255" s="46">
        <f t="shared" si="122"/>
        <v>789.78057142857142</v>
      </c>
      <c r="N255" s="46">
        <f t="shared" si="123"/>
        <v>518.29349999999999</v>
      </c>
      <c r="O255" s="46">
        <f t="shared" si="124"/>
        <v>59.233542857142858</v>
      </c>
      <c r="P255" s="46">
        <f t="shared" si="125"/>
        <v>103.6587</v>
      </c>
      <c r="Q255" s="46">
        <f t="shared" si="126"/>
        <v>11.846708571428572</v>
      </c>
      <c r="R255" s="46">
        <f t="shared" si="127"/>
        <v>6392.2865000000002</v>
      </c>
      <c r="S255" s="46">
        <f t="shared" si="128"/>
        <v>730.54702857142854</v>
      </c>
      <c r="T255" s="46">
        <f t="shared" si="129"/>
        <v>691.05799999999999</v>
      </c>
      <c r="U255" s="46">
        <f t="shared" si="130"/>
        <v>78.978057142857139</v>
      </c>
      <c r="V255" s="156" t="s">
        <v>157</v>
      </c>
      <c r="W255" s="38" t="s">
        <v>182</v>
      </c>
      <c r="X255" s="146"/>
      <c r="Y255" s="147"/>
      <c r="Z255" s="147"/>
      <c r="AA255" s="147"/>
      <c r="AB255" s="147"/>
      <c r="AC255" s="147"/>
    </row>
    <row r="256" spans="1:29" s="29" customFormat="1" x14ac:dyDescent="0.25">
      <c r="A256" s="72" t="s">
        <v>119</v>
      </c>
      <c r="B256" s="72" t="s">
        <v>745</v>
      </c>
      <c r="C256" s="34" t="s">
        <v>746</v>
      </c>
      <c r="D256" s="30" t="s">
        <v>756</v>
      </c>
      <c r="E256" s="30" t="s">
        <v>748</v>
      </c>
      <c r="F256" s="34" t="s">
        <v>757</v>
      </c>
      <c r="G256" s="31"/>
      <c r="H256" s="31"/>
      <c r="I256" s="31"/>
      <c r="J256" s="25">
        <v>43662</v>
      </c>
      <c r="K256" s="25" t="s">
        <v>29</v>
      </c>
      <c r="L256" s="46">
        <v>6910.58</v>
      </c>
      <c r="M256" s="46">
        <f t="shared" si="122"/>
        <v>789.78057142857142</v>
      </c>
      <c r="N256" s="46">
        <f t="shared" si="123"/>
        <v>518.29349999999999</v>
      </c>
      <c r="O256" s="46">
        <f t="shared" si="124"/>
        <v>59.233542857142858</v>
      </c>
      <c r="P256" s="46">
        <f t="shared" si="125"/>
        <v>103.6587</v>
      </c>
      <c r="Q256" s="46">
        <f t="shared" si="126"/>
        <v>11.846708571428572</v>
      </c>
      <c r="R256" s="46">
        <f t="shared" si="127"/>
        <v>6392.2865000000002</v>
      </c>
      <c r="S256" s="46">
        <f t="shared" si="128"/>
        <v>730.54702857142854</v>
      </c>
      <c r="T256" s="46">
        <f t="shared" si="129"/>
        <v>691.05799999999999</v>
      </c>
      <c r="U256" s="46">
        <f t="shared" si="130"/>
        <v>78.978057142857139</v>
      </c>
      <c r="V256" s="156" t="s">
        <v>157</v>
      </c>
      <c r="W256" s="38" t="s">
        <v>182</v>
      </c>
      <c r="X256" s="146"/>
      <c r="Y256" s="147"/>
      <c r="Z256" s="147"/>
      <c r="AA256" s="147"/>
      <c r="AB256" s="147"/>
      <c r="AC256" s="147"/>
    </row>
    <row r="257" spans="1:29" s="29" customFormat="1" x14ac:dyDescent="0.25">
      <c r="A257" s="72" t="s">
        <v>119</v>
      </c>
      <c r="B257" s="72" t="s">
        <v>745</v>
      </c>
      <c r="C257" s="34" t="s">
        <v>746</v>
      </c>
      <c r="D257" s="30" t="s">
        <v>758</v>
      </c>
      <c r="E257" s="30" t="s">
        <v>748</v>
      </c>
      <c r="F257" s="34" t="s">
        <v>759</v>
      </c>
      <c r="G257" s="31"/>
      <c r="H257" s="31"/>
      <c r="I257" s="31"/>
      <c r="J257" s="25">
        <v>43662</v>
      </c>
      <c r="K257" s="25" t="s">
        <v>29</v>
      </c>
      <c r="L257" s="46">
        <v>6910.58</v>
      </c>
      <c r="M257" s="46">
        <f t="shared" si="122"/>
        <v>789.78057142857142</v>
      </c>
      <c r="N257" s="46">
        <f t="shared" si="123"/>
        <v>518.29349999999999</v>
      </c>
      <c r="O257" s="46">
        <f t="shared" si="124"/>
        <v>59.233542857142858</v>
      </c>
      <c r="P257" s="46">
        <f t="shared" si="125"/>
        <v>103.6587</v>
      </c>
      <c r="Q257" s="46">
        <f t="shared" si="126"/>
        <v>11.846708571428572</v>
      </c>
      <c r="R257" s="46">
        <f t="shared" si="127"/>
        <v>6392.2865000000002</v>
      </c>
      <c r="S257" s="46">
        <f t="shared" si="128"/>
        <v>730.54702857142854</v>
      </c>
      <c r="T257" s="46">
        <f t="shared" si="129"/>
        <v>691.05799999999999</v>
      </c>
      <c r="U257" s="46">
        <f t="shared" si="130"/>
        <v>78.978057142857139</v>
      </c>
      <c r="V257" s="156" t="s">
        <v>157</v>
      </c>
      <c r="W257" s="38" t="s">
        <v>182</v>
      </c>
      <c r="X257" s="146"/>
      <c r="Y257" s="147"/>
      <c r="Z257" s="147"/>
      <c r="AA257" s="147"/>
      <c r="AB257" s="147"/>
      <c r="AC257" s="147"/>
    </row>
    <row r="258" spans="1:29" s="29" customFormat="1" x14ac:dyDescent="0.25">
      <c r="A258" s="72" t="s">
        <v>119</v>
      </c>
      <c r="B258" s="72" t="s">
        <v>745</v>
      </c>
      <c r="C258" s="34" t="s">
        <v>746</v>
      </c>
      <c r="D258" s="30" t="s">
        <v>760</v>
      </c>
      <c r="E258" s="30" t="s">
        <v>748</v>
      </c>
      <c r="F258" s="34" t="s">
        <v>761</v>
      </c>
      <c r="G258" s="31"/>
      <c r="H258" s="31"/>
      <c r="I258" s="31"/>
      <c r="J258" s="25">
        <v>43662</v>
      </c>
      <c r="K258" s="25" t="s">
        <v>29</v>
      </c>
      <c r="L258" s="46">
        <v>6910.58</v>
      </c>
      <c r="M258" s="46">
        <f t="shared" si="122"/>
        <v>789.78057142857142</v>
      </c>
      <c r="N258" s="46">
        <f t="shared" si="123"/>
        <v>518.29349999999999</v>
      </c>
      <c r="O258" s="46">
        <f t="shared" si="124"/>
        <v>59.233542857142858</v>
      </c>
      <c r="P258" s="46">
        <f t="shared" si="125"/>
        <v>103.6587</v>
      </c>
      <c r="Q258" s="46">
        <f t="shared" si="126"/>
        <v>11.846708571428572</v>
      </c>
      <c r="R258" s="46">
        <f t="shared" si="127"/>
        <v>6392.2865000000002</v>
      </c>
      <c r="S258" s="46">
        <f t="shared" si="128"/>
        <v>730.54702857142854</v>
      </c>
      <c r="T258" s="46">
        <f t="shared" si="129"/>
        <v>691.05799999999999</v>
      </c>
      <c r="U258" s="46">
        <f t="shared" si="130"/>
        <v>78.978057142857139</v>
      </c>
      <c r="V258" s="156" t="s">
        <v>157</v>
      </c>
      <c r="W258" s="38" t="s">
        <v>182</v>
      </c>
      <c r="X258" s="146"/>
      <c r="Y258" s="147"/>
      <c r="Z258" s="147"/>
      <c r="AA258" s="147"/>
      <c r="AB258" s="147"/>
      <c r="AC258" s="147"/>
    </row>
    <row r="259" spans="1:29" s="29" customFormat="1" x14ac:dyDescent="0.25">
      <c r="A259" s="72" t="s">
        <v>119</v>
      </c>
      <c r="B259" s="72" t="s">
        <v>745</v>
      </c>
      <c r="C259" s="34" t="s">
        <v>746</v>
      </c>
      <c r="D259" s="30" t="s">
        <v>762</v>
      </c>
      <c r="E259" s="30" t="s">
        <v>748</v>
      </c>
      <c r="F259" s="34" t="s">
        <v>763</v>
      </c>
      <c r="G259" s="31"/>
      <c r="H259" s="31"/>
      <c r="I259" s="31"/>
      <c r="J259" s="25">
        <v>43662</v>
      </c>
      <c r="K259" s="25" t="s">
        <v>29</v>
      </c>
      <c r="L259" s="46">
        <v>6910.58</v>
      </c>
      <c r="M259" s="46">
        <f t="shared" si="122"/>
        <v>789.78057142857142</v>
      </c>
      <c r="N259" s="46">
        <f t="shared" si="123"/>
        <v>518.29349999999999</v>
      </c>
      <c r="O259" s="46">
        <f t="shared" si="124"/>
        <v>59.233542857142858</v>
      </c>
      <c r="P259" s="46">
        <f t="shared" si="125"/>
        <v>103.6587</v>
      </c>
      <c r="Q259" s="46">
        <f t="shared" si="126"/>
        <v>11.846708571428572</v>
      </c>
      <c r="R259" s="46">
        <f t="shared" si="127"/>
        <v>6392.2865000000002</v>
      </c>
      <c r="S259" s="46">
        <f t="shared" si="128"/>
        <v>730.54702857142854</v>
      </c>
      <c r="T259" s="46">
        <f t="shared" si="129"/>
        <v>691.05799999999999</v>
      </c>
      <c r="U259" s="46">
        <f t="shared" si="130"/>
        <v>78.978057142857139</v>
      </c>
      <c r="V259" s="156" t="s">
        <v>157</v>
      </c>
      <c r="W259" s="38" t="s">
        <v>182</v>
      </c>
      <c r="X259" s="146"/>
      <c r="Y259" s="147"/>
      <c r="Z259" s="147"/>
      <c r="AA259" s="147"/>
      <c r="AB259" s="147"/>
      <c r="AC259" s="147"/>
    </row>
    <row r="260" spans="1:29" s="29" customFormat="1" x14ac:dyDescent="0.25">
      <c r="A260" s="72" t="s">
        <v>119</v>
      </c>
      <c r="B260" s="72" t="s">
        <v>745</v>
      </c>
      <c r="C260" s="34" t="s">
        <v>746</v>
      </c>
      <c r="D260" s="30" t="s">
        <v>764</v>
      </c>
      <c r="E260" s="30" t="s">
        <v>748</v>
      </c>
      <c r="F260" s="34" t="s">
        <v>765</v>
      </c>
      <c r="G260" s="31"/>
      <c r="H260" s="31"/>
      <c r="I260" s="31"/>
      <c r="J260" s="25">
        <v>43662</v>
      </c>
      <c r="K260" s="25" t="s">
        <v>29</v>
      </c>
      <c r="L260" s="46">
        <v>6910.58</v>
      </c>
      <c r="M260" s="46">
        <f t="shared" si="122"/>
        <v>789.78057142857142</v>
      </c>
      <c r="N260" s="46">
        <f t="shared" si="123"/>
        <v>518.29349999999999</v>
      </c>
      <c r="O260" s="46">
        <f t="shared" si="124"/>
        <v>59.233542857142858</v>
      </c>
      <c r="P260" s="46">
        <f t="shared" si="125"/>
        <v>103.6587</v>
      </c>
      <c r="Q260" s="46">
        <f t="shared" si="126"/>
        <v>11.846708571428572</v>
      </c>
      <c r="R260" s="46">
        <f t="shared" si="127"/>
        <v>6392.2865000000002</v>
      </c>
      <c r="S260" s="46">
        <f t="shared" si="128"/>
        <v>730.54702857142854</v>
      </c>
      <c r="T260" s="46">
        <f t="shared" si="129"/>
        <v>691.05799999999999</v>
      </c>
      <c r="U260" s="46">
        <f t="shared" si="130"/>
        <v>78.978057142857139</v>
      </c>
      <c r="V260" s="156" t="s">
        <v>157</v>
      </c>
      <c r="W260" s="38" t="s">
        <v>182</v>
      </c>
      <c r="X260" s="146"/>
      <c r="Y260" s="147"/>
      <c r="Z260" s="147"/>
      <c r="AA260" s="147"/>
      <c r="AB260" s="147"/>
      <c r="AC260" s="147"/>
    </row>
    <row r="261" spans="1:29" s="29" customFormat="1" x14ac:dyDescent="0.25">
      <c r="A261" s="72" t="s">
        <v>119</v>
      </c>
      <c r="B261" s="72" t="s">
        <v>745</v>
      </c>
      <c r="C261" s="34" t="s">
        <v>746</v>
      </c>
      <c r="D261" s="30" t="s">
        <v>766</v>
      </c>
      <c r="E261" s="30" t="s">
        <v>748</v>
      </c>
      <c r="F261" s="34" t="s">
        <v>767</v>
      </c>
      <c r="G261" s="31"/>
      <c r="H261" s="31"/>
      <c r="I261" s="31"/>
      <c r="J261" s="25">
        <v>43662</v>
      </c>
      <c r="K261" s="25" t="s">
        <v>29</v>
      </c>
      <c r="L261" s="46">
        <v>6910.58</v>
      </c>
      <c r="M261" s="46">
        <f t="shared" si="122"/>
        <v>789.78057142857142</v>
      </c>
      <c r="N261" s="46">
        <f t="shared" si="123"/>
        <v>518.29349999999999</v>
      </c>
      <c r="O261" s="46">
        <f t="shared" si="124"/>
        <v>59.233542857142858</v>
      </c>
      <c r="P261" s="46">
        <f t="shared" si="125"/>
        <v>103.6587</v>
      </c>
      <c r="Q261" s="46">
        <f t="shared" si="126"/>
        <v>11.846708571428572</v>
      </c>
      <c r="R261" s="46">
        <f t="shared" si="127"/>
        <v>6392.2865000000002</v>
      </c>
      <c r="S261" s="46">
        <f t="shared" si="128"/>
        <v>730.54702857142854</v>
      </c>
      <c r="T261" s="46">
        <f t="shared" si="129"/>
        <v>691.05799999999999</v>
      </c>
      <c r="U261" s="46">
        <f t="shared" si="130"/>
        <v>78.978057142857139</v>
      </c>
      <c r="V261" s="156" t="s">
        <v>157</v>
      </c>
      <c r="W261" s="38" t="s">
        <v>182</v>
      </c>
      <c r="X261" s="146"/>
      <c r="Y261" s="147"/>
      <c r="Z261" s="147"/>
      <c r="AA261" s="147"/>
      <c r="AB261" s="147"/>
      <c r="AC261" s="147"/>
    </row>
    <row r="262" spans="1:29" s="29" customFormat="1" x14ac:dyDescent="0.25">
      <c r="A262" s="72" t="s">
        <v>119</v>
      </c>
      <c r="B262" s="72" t="s">
        <v>745</v>
      </c>
      <c r="C262" s="34" t="s">
        <v>746</v>
      </c>
      <c r="D262" s="30" t="s">
        <v>768</v>
      </c>
      <c r="E262" s="30" t="s">
        <v>748</v>
      </c>
      <c r="F262" s="34" t="s">
        <v>769</v>
      </c>
      <c r="G262" s="31"/>
      <c r="H262" s="31"/>
      <c r="I262" s="31"/>
      <c r="J262" s="25">
        <v>43662</v>
      </c>
      <c r="K262" s="25" t="s">
        <v>29</v>
      </c>
      <c r="L262" s="46">
        <v>6910.58</v>
      </c>
      <c r="M262" s="46">
        <f t="shared" si="122"/>
        <v>789.78057142857142</v>
      </c>
      <c r="N262" s="46">
        <f t="shared" si="123"/>
        <v>518.29349999999999</v>
      </c>
      <c r="O262" s="46">
        <f t="shared" si="124"/>
        <v>59.233542857142858</v>
      </c>
      <c r="P262" s="46">
        <f t="shared" si="125"/>
        <v>103.6587</v>
      </c>
      <c r="Q262" s="46">
        <f t="shared" si="126"/>
        <v>11.846708571428572</v>
      </c>
      <c r="R262" s="46">
        <f t="shared" si="127"/>
        <v>6392.2865000000002</v>
      </c>
      <c r="S262" s="46">
        <f t="shared" si="128"/>
        <v>730.54702857142854</v>
      </c>
      <c r="T262" s="46">
        <f t="shared" si="129"/>
        <v>691.05799999999999</v>
      </c>
      <c r="U262" s="46">
        <f t="shared" si="130"/>
        <v>78.978057142857139</v>
      </c>
      <c r="V262" s="156" t="s">
        <v>157</v>
      </c>
      <c r="W262" s="38" t="s">
        <v>182</v>
      </c>
      <c r="X262" s="146"/>
      <c r="Y262" s="147"/>
      <c r="Z262" s="147"/>
      <c r="AA262" s="147"/>
      <c r="AB262" s="147"/>
      <c r="AC262" s="147"/>
    </row>
    <row r="263" spans="1:29" s="29" customFormat="1" x14ac:dyDescent="0.25">
      <c r="A263" s="72" t="s">
        <v>119</v>
      </c>
      <c r="B263" s="72" t="s">
        <v>745</v>
      </c>
      <c r="C263" s="34" t="s">
        <v>746</v>
      </c>
      <c r="D263" s="30" t="s">
        <v>770</v>
      </c>
      <c r="E263" s="30" t="s">
        <v>748</v>
      </c>
      <c r="F263" s="34" t="s">
        <v>771</v>
      </c>
      <c r="G263" s="31"/>
      <c r="H263" s="31"/>
      <c r="I263" s="31"/>
      <c r="J263" s="25">
        <v>43662</v>
      </c>
      <c r="K263" s="25" t="s">
        <v>29</v>
      </c>
      <c r="L263" s="46">
        <v>6910.58</v>
      </c>
      <c r="M263" s="46">
        <f t="shared" si="122"/>
        <v>789.78057142857142</v>
      </c>
      <c r="N263" s="46">
        <f t="shared" si="123"/>
        <v>518.29349999999999</v>
      </c>
      <c r="O263" s="46">
        <f t="shared" si="124"/>
        <v>59.233542857142858</v>
      </c>
      <c r="P263" s="46">
        <f t="shared" si="125"/>
        <v>103.6587</v>
      </c>
      <c r="Q263" s="46">
        <f t="shared" si="126"/>
        <v>11.846708571428572</v>
      </c>
      <c r="R263" s="46">
        <f t="shared" si="127"/>
        <v>6392.2865000000002</v>
      </c>
      <c r="S263" s="46">
        <f t="shared" si="128"/>
        <v>730.54702857142854</v>
      </c>
      <c r="T263" s="46">
        <f t="shared" si="129"/>
        <v>691.05799999999999</v>
      </c>
      <c r="U263" s="46">
        <f t="shared" si="130"/>
        <v>78.978057142857139</v>
      </c>
      <c r="V263" s="156" t="s">
        <v>157</v>
      </c>
      <c r="W263" s="38" t="s">
        <v>182</v>
      </c>
      <c r="X263" s="146"/>
      <c r="Y263" s="147"/>
      <c r="Z263" s="147"/>
      <c r="AA263" s="147"/>
      <c r="AB263" s="147"/>
      <c r="AC263" s="147"/>
    </row>
    <row r="264" spans="1:29" s="29" customFormat="1" x14ac:dyDescent="0.25">
      <c r="A264" s="72" t="s">
        <v>119</v>
      </c>
      <c r="B264" s="72" t="s">
        <v>745</v>
      </c>
      <c r="C264" s="34" t="s">
        <v>746</v>
      </c>
      <c r="D264" s="30" t="s">
        <v>772</v>
      </c>
      <c r="E264" s="30" t="s">
        <v>748</v>
      </c>
      <c r="F264" s="34" t="s">
        <v>773</v>
      </c>
      <c r="G264" s="31"/>
      <c r="H264" s="31"/>
      <c r="I264" s="31"/>
      <c r="J264" s="25">
        <v>43662</v>
      </c>
      <c r="K264" s="25" t="s">
        <v>29</v>
      </c>
      <c r="L264" s="46">
        <v>6910.58</v>
      </c>
      <c r="M264" s="46">
        <f t="shared" si="122"/>
        <v>789.78057142857142</v>
      </c>
      <c r="N264" s="46">
        <f t="shared" si="123"/>
        <v>518.29349999999999</v>
      </c>
      <c r="O264" s="46">
        <f t="shared" si="124"/>
        <v>59.233542857142858</v>
      </c>
      <c r="P264" s="46">
        <f t="shared" si="125"/>
        <v>103.6587</v>
      </c>
      <c r="Q264" s="46">
        <f t="shared" si="126"/>
        <v>11.846708571428572</v>
      </c>
      <c r="R264" s="46">
        <f t="shared" si="127"/>
        <v>6392.2865000000002</v>
      </c>
      <c r="S264" s="46">
        <f t="shared" si="128"/>
        <v>730.54702857142854</v>
      </c>
      <c r="T264" s="46">
        <f t="shared" si="129"/>
        <v>691.05799999999999</v>
      </c>
      <c r="U264" s="46">
        <f t="shared" si="130"/>
        <v>78.978057142857139</v>
      </c>
      <c r="V264" s="156" t="s">
        <v>157</v>
      </c>
      <c r="W264" s="38" t="s">
        <v>182</v>
      </c>
      <c r="X264" s="146"/>
      <c r="Y264" s="147"/>
      <c r="Z264" s="147"/>
      <c r="AA264" s="147"/>
      <c r="AB264" s="147"/>
      <c r="AC264" s="147"/>
    </row>
    <row r="265" spans="1:29" s="29" customFormat="1" x14ac:dyDescent="0.25">
      <c r="A265" s="72" t="s">
        <v>119</v>
      </c>
      <c r="B265" s="72" t="s">
        <v>745</v>
      </c>
      <c r="C265" s="34" t="s">
        <v>746</v>
      </c>
      <c r="D265" s="30" t="s">
        <v>774</v>
      </c>
      <c r="E265" s="30" t="s">
        <v>748</v>
      </c>
      <c r="F265" s="34" t="s">
        <v>775</v>
      </c>
      <c r="G265" s="31"/>
      <c r="H265" s="31"/>
      <c r="I265" s="31"/>
      <c r="J265" s="25">
        <v>43662</v>
      </c>
      <c r="K265" s="25" t="s">
        <v>29</v>
      </c>
      <c r="L265" s="46">
        <v>6910.58</v>
      </c>
      <c r="M265" s="46">
        <f t="shared" si="122"/>
        <v>789.78057142857142</v>
      </c>
      <c r="N265" s="46">
        <f t="shared" si="123"/>
        <v>518.29349999999999</v>
      </c>
      <c r="O265" s="46">
        <f t="shared" si="124"/>
        <v>59.233542857142858</v>
      </c>
      <c r="P265" s="46">
        <f t="shared" si="125"/>
        <v>103.6587</v>
      </c>
      <c r="Q265" s="46">
        <f t="shared" si="126"/>
        <v>11.846708571428572</v>
      </c>
      <c r="R265" s="46">
        <f t="shared" si="127"/>
        <v>6392.2865000000002</v>
      </c>
      <c r="S265" s="46">
        <f t="shared" si="128"/>
        <v>730.54702857142854</v>
      </c>
      <c r="T265" s="46">
        <f t="shared" si="129"/>
        <v>691.05799999999999</v>
      </c>
      <c r="U265" s="46">
        <f t="shared" si="130"/>
        <v>78.978057142857139</v>
      </c>
      <c r="V265" s="156" t="s">
        <v>157</v>
      </c>
      <c r="W265" s="38" t="s">
        <v>182</v>
      </c>
      <c r="X265" s="146"/>
      <c r="Y265" s="147"/>
      <c r="Z265" s="147"/>
      <c r="AA265" s="147"/>
      <c r="AB265" s="147"/>
      <c r="AC265" s="147"/>
    </row>
    <row r="266" spans="1:29" s="29" customFormat="1" x14ac:dyDescent="0.25">
      <c r="A266" s="72" t="s">
        <v>119</v>
      </c>
      <c r="B266" s="72" t="s">
        <v>745</v>
      </c>
      <c r="C266" s="34" t="s">
        <v>746</v>
      </c>
      <c r="D266" s="30" t="s">
        <v>776</v>
      </c>
      <c r="E266" s="30" t="s">
        <v>748</v>
      </c>
      <c r="F266" s="34" t="s">
        <v>777</v>
      </c>
      <c r="G266" s="31"/>
      <c r="H266" s="31"/>
      <c r="I266" s="31"/>
      <c r="J266" s="25">
        <v>43662</v>
      </c>
      <c r="K266" s="25" t="s">
        <v>29</v>
      </c>
      <c r="L266" s="46">
        <v>6910.58</v>
      </c>
      <c r="M266" s="46">
        <f t="shared" si="122"/>
        <v>789.78057142857142</v>
      </c>
      <c r="N266" s="46">
        <f t="shared" si="123"/>
        <v>518.29349999999999</v>
      </c>
      <c r="O266" s="46">
        <f t="shared" si="124"/>
        <v>59.233542857142858</v>
      </c>
      <c r="P266" s="46">
        <f t="shared" si="125"/>
        <v>103.6587</v>
      </c>
      <c r="Q266" s="46">
        <f t="shared" si="126"/>
        <v>11.846708571428572</v>
      </c>
      <c r="R266" s="46">
        <f t="shared" si="127"/>
        <v>6392.2865000000002</v>
      </c>
      <c r="S266" s="46">
        <f t="shared" si="128"/>
        <v>730.54702857142854</v>
      </c>
      <c r="T266" s="46">
        <f t="shared" si="129"/>
        <v>691.05799999999999</v>
      </c>
      <c r="U266" s="46">
        <f t="shared" si="130"/>
        <v>78.978057142857139</v>
      </c>
      <c r="V266" s="156" t="s">
        <v>157</v>
      </c>
      <c r="W266" s="38" t="s">
        <v>182</v>
      </c>
      <c r="X266" s="146"/>
      <c r="Y266" s="147"/>
      <c r="Z266" s="147"/>
      <c r="AA266" s="147"/>
      <c r="AB266" s="147"/>
      <c r="AC266" s="147"/>
    </row>
    <row r="267" spans="1:29" s="29" customFormat="1" x14ac:dyDescent="0.25">
      <c r="A267" s="72" t="s">
        <v>119</v>
      </c>
      <c r="B267" s="72" t="s">
        <v>745</v>
      </c>
      <c r="C267" s="34" t="s">
        <v>746</v>
      </c>
      <c r="D267" s="30" t="s">
        <v>778</v>
      </c>
      <c r="E267" s="30" t="s">
        <v>748</v>
      </c>
      <c r="F267" s="34" t="s">
        <v>779</v>
      </c>
      <c r="G267" s="31"/>
      <c r="H267" s="31"/>
      <c r="I267" s="31"/>
      <c r="J267" s="25">
        <v>43662</v>
      </c>
      <c r="K267" s="25" t="s">
        <v>29</v>
      </c>
      <c r="L267" s="46">
        <v>6910.58</v>
      </c>
      <c r="M267" s="46">
        <f t="shared" si="122"/>
        <v>789.78057142857142</v>
      </c>
      <c r="N267" s="46">
        <f t="shared" si="123"/>
        <v>518.29349999999999</v>
      </c>
      <c r="O267" s="46">
        <f t="shared" si="124"/>
        <v>59.233542857142858</v>
      </c>
      <c r="P267" s="46">
        <f t="shared" si="125"/>
        <v>103.6587</v>
      </c>
      <c r="Q267" s="46">
        <f t="shared" si="126"/>
        <v>11.846708571428572</v>
      </c>
      <c r="R267" s="46">
        <f t="shared" si="127"/>
        <v>6392.2865000000002</v>
      </c>
      <c r="S267" s="46">
        <f t="shared" si="128"/>
        <v>730.54702857142854</v>
      </c>
      <c r="T267" s="46">
        <f t="shared" si="129"/>
        <v>691.05799999999999</v>
      </c>
      <c r="U267" s="46">
        <f t="shared" si="130"/>
        <v>78.978057142857139</v>
      </c>
      <c r="V267" s="156" t="s">
        <v>157</v>
      </c>
      <c r="W267" s="38" t="s">
        <v>182</v>
      </c>
      <c r="X267" s="146"/>
      <c r="Y267" s="147"/>
      <c r="Z267" s="147"/>
      <c r="AA267" s="147"/>
      <c r="AB267" s="147"/>
      <c r="AC267" s="147"/>
    </row>
    <row r="268" spans="1:29" s="29" customFormat="1" x14ac:dyDescent="0.25">
      <c r="A268" s="72" t="s">
        <v>119</v>
      </c>
      <c r="B268" s="72" t="s">
        <v>745</v>
      </c>
      <c r="C268" s="34" t="s">
        <v>746</v>
      </c>
      <c r="D268" s="30" t="s">
        <v>780</v>
      </c>
      <c r="E268" s="30" t="s">
        <v>748</v>
      </c>
      <c r="F268" s="34" t="s">
        <v>781</v>
      </c>
      <c r="G268" s="31"/>
      <c r="H268" s="31"/>
      <c r="I268" s="31"/>
      <c r="J268" s="25">
        <v>43662</v>
      </c>
      <c r="K268" s="25" t="s">
        <v>29</v>
      </c>
      <c r="L268" s="46">
        <v>6910.58</v>
      </c>
      <c r="M268" s="46">
        <f t="shared" si="122"/>
        <v>789.78057142857142</v>
      </c>
      <c r="N268" s="46">
        <f t="shared" si="123"/>
        <v>518.29349999999999</v>
      </c>
      <c r="O268" s="46">
        <f t="shared" si="124"/>
        <v>59.233542857142858</v>
      </c>
      <c r="P268" s="46">
        <f t="shared" si="125"/>
        <v>103.6587</v>
      </c>
      <c r="Q268" s="46">
        <f t="shared" si="126"/>
        <v>11.846708571428572</v>
      </c>
      <c r="R268" s="46">
        <f t="shared" si="127"/>
        <v>6392.2865000000002</v>
      </c>
      <c r="S268" s="46">
        <f t="shared" si="128"/>
        <v>730.54702857142854</v>
      </c>
      <c r="T268" s="46">
        <f t="shared" si="129"/>
        <v>691.05799999999999</v>
      </c>
      <c r="U268" s="46">
        <f t="shared" si="130"/>
        <v>78.978057142857139</v>
      </c>
      <c r="V268" s="156" t="s">
        <v>157</v>
      </c>
      <c r="W268" s="38" t="s">
        <v>182</v>
      </c>
      <c r="X268" s="146"/>
      <c r="Y268" s="147"/>
      <c r="Z268" s="147"/>
      <c r="AA268" s="147"/>
      <c r="AB268" s="147"/>
      <c r="AC268" s="147"/>
    </row>
    <row r="269" spans="1:29" s="29" customFormat="1" x14ac:dyDescent="0.25">
      <c r="A269" s="72" t="s">
        <v>119</v>
      </c>
      <c r="B269" s="72" t="s">
        <v>745</v>
      </c>
      <c r="C269" s="34" t="s">
        <v>746</v>
      </c>
      <c r="D269" s="30" t="s">
        <v>782</v>
      </c>
      <c r="E269" s="30" t="s">
        <v>748</v>
      </c>
      <c r="F269" s="34" t="s">
        <v>783</v>
      </c>
      <c r="G269" s="31"/>
      <c r="H269" s="31"/>
      <c r="I269" s="31"/>
      <c r="J269" s="25">
        <v>43662</v>
      </c>
      <c r="K269" s="25" t="s">
        <v>29</v>
      </c>
      <c r="L269" s="46">
        <v>6910.58</v>
      </c>
      <c r="M269" s="46">
        <f t="shared" si="122"/>
        <v>789.78057142857142</v>
      </c>
      <c r="N269" s="46">
        <f t="shared" si="123"/>
        <v>518.29349999999999</v>
      </c>
      <c r="O269" s="46">
        <f t="shared" si="124"/>
        <v>59.233542857142858</v>
      </c>
      <c r="P269" s="46">
        <f t="shared" si="125"/>
        <v>103.6587</v>
      </c>
      <c r="Q269" s="46">
        <f t="shared" si="126"/>
        <v>11.846708571428572</v>
      </c>
      <c r="R269" s="46">
        <f t="shared" si="127"/>
        <v>6392.2865000000002</v>
      </c>
      <c r="S269" s="46">
        <f t="shared" si="128"/>
        <v>730.54702857142854</v>
      </c>
      <c r="T269" s="46">
        <f t="shared" si="129"/>
        <v>691.05799999999999</v>
      </c>
      <c r="U269" s="46">
        <f t="shared" si="130"/>
        <v>78.978057142857139</v>
      </c>
      <c r="V269" s="156" t="s">
        <v>157</v>
      </c>
      <c r="W269" s="38" t="s">
        <v>182</v>
      </c>
      <c r="X269" s="146"/>
      <c r="Y269" s="147"/>
      <c r="Z269" s="147"/>
      <c r="AA269" s="147"/>
      <c r="AB269" s="147"/>
      <c r="AC269" s="147"/>
    </row>
    <row r="270" spans="1:29" s="29" customFormat="1" x14ac:dyDescent="0.25">
      <c r="A270" s="72" t="s">
        <v>119</v>
      </c>
      <c r="B270" s="72" t="s">
        <v>745</v>
      </c>
      <c r="C270" s="34" t="s">
        <v>746</v>
      </c>
      <c r="D270" s="30" t="s">
        <v>784</v>
      </c>
      <c r="E270" s="30" t="s">
        <v>748</v>
      </c>
      <c r="F270" s="34" t="s">
        <v>785</v>
      </c>
      <c r="G270" s="31"/>
      <c r="H270" s="31"/>
      <c r="I270" s="31"/>
      <c r="J270" s="25">
        <v>43662</v>
      </c>
      <c r="K270" s="25" t="s">
        <v>29</v>
      </c>
      <c r="L270" s="46">
        <v>6910.58</v>
      </c>
      <c r="M270" s="46">
        <f t="shared" si="122"/>
        <v>789.78057142857142</v>
      </c>
      <c r="N270" s="46">
        <f t="shared" si="123"/>
        <v>518.29349999999999</v>
      </c>
      <c r="O270" s="46">
        <f t="shared" si="124"/>
        <v>59.233542857142858</v>
      </c>
      <c r="P270" s="46">
        <f t="shared" si="125"/>
        <v>103.6587</v>
      </c>
      <c r="Q270" s="46">
        <f t="shared" si="126"/>
        <v>11.846708571428572</v>
      </c>
      <c r="R270" s="46">
        <f t="shared" si="127"/>
        <v>6392.2865000000002</v>
      </c>
      <c r="S270" s="46">
        <f t="shared" si="128"/>
        <v>730.54702857142854</v>
      </c>
      <c r="T270" s="46">
        <f t="shared" si="129"/>
        <v>691.05799999999999</v>
      </c>
      <c r="U270" s="46">
        <f t="shared" si="130"/>
        <v>78.978057142857139</v>
      </c>
      <c r="V270" s="156" t="s">
        <v>157</v>
      </c>
      <c r="W270" s="38" t="s">
        <v>182</v>
      </c>
      <c r="X270" s="146"/>
      <c r="Y270" s="147"/>
      <c r="Z270" s="147"/>
      <c r="AA270" s="147"/>
      <c r="AB270" s="147"/>
      <c r="AC270" s="147"/>
    </row>
    <row r="271" spans="1:29" s="29" customFormat="1" x14ac:dyDescent="0.25">
      <c r="A271" s="72" t="s">
        <v>119</v>
      </c>
      <c r="B271" s="72" t="s">
        <v>745</v>
      </c>
      <c r="C271" s="34" t="s">
        <v>746</v>
      </c>
      <c r="D271" s="30" t="s">
        <v>786</v>
      </c>
      <c r="E271" s="30" t="s">
        <v>748</v>
      </c>
      <c r="F271" s="34" t="s">
        <v>787</v>
      </c>
      <c r="G271" s="31"/>
      <c r="H271" s="31"/>
      <c r="I271" s="31"/>
      <c r="J271" s="25">
        <v>43662</v>
      </c>
      <c r="K271" s="25" t="s">
        <v>29</v>
      </c>
      <c r="L271" s="46">
        <v>6910.58</v>
      </c>
      <c r="M271" s="46">
        <f t="shared" si="122"/>
        <v>789.78057142857142</v>
      </c>
      <c r="N271" s="46">
        <f t="shared" si="123"/>
        <v>518.29349999999999</v>
      </c>
      <c r="O271" s="46">
        <f t="shared" si="124"/>
        <v>59.233542857142858</v>
      </c>
      <c r="P271" s="46">
        <f t="shared" si="125"/>
        <v>103.6587</v>
      </c>
      <c r="Q271" s="46">
        <f t="shared" si="126"/>
        <v>11.846708571428572</v>
      </c>
      <c r="R271" s="46">
        <f t="shared" si="127"/>
        <v>6392.2865000000002</v>
      </c>
      <c r="S271" s="46">
        <f t="shared" si="128"/>
        <v>730.54702857142854</v>
      </c>
      <c r="T271" s="46">
        <f t="shared" si="129"/>
        <v>691.05799999999999</v>
      </c>
      <c r="U271" s="46">
        <f t="shared" si="130"/>
        <v>78.978057142857139</v>
      </c>
      <c r="V271" s="156" t="s">
        <v>157</v>
      </c>
      <c r="W271" s="38" t="s">
        <v>182</v>
      </c>
      <c r="X271" s="146"/>
      <c r="Y271" s="147"/>
      <c r="Z271" s="147"/>
      <c r="AA271" s="147"/>
      <c r="AB271" s="147"/>
      <c r="AC271" s="147"/>
    </row>
    <row r="272" spans="1:29" s="29" customFormat="1" x14ac:dyDescent="0.25">
      <c r="A272" s="72" t="s">
        <v>119</v>
      </c>
      <c r="B272" s="72" t="s">
        <v>745</v>
      </c>
      <c r="C272" s="34" t="s">
        <v>746</v>
      </c>
      <c r="D272" s="30" t="s">
        <v>788</v>
      </c>
      <c r="E272" s="30" t="s">
        <v>748</v>
      </c>
      <c r="F272" s="34" t="s">
        <v>789</v>
      </c>
      <c r="G272" s="31"/>
      <c r="H272" s="31"/>
      <c r="I272" s="31"/>
      <c r="J272" s="25">
        <v>43662</v>
      </c>
      <c r="K272" s="25" t="s">
        <v>29</v>
      </c>
      <c r="L272" s="46">
        <v>6910.58</v>
      </c>
      <c r="M272" s="46">
        <f t="shared" si="122"/>
        <v>789.78057142857142</v>
      </c>
      <c r="N272" s="46">
        <f t="shared" si="123"/>
        <v>518.29349999999999</v>
      </c>
      <c r="O272" s="46">
        <f t="shared" si="124"/>
        <v>59.233542857142858</v>
      </c>
      <c r="P272" s="46">
        <f t="shared" si="125"/>
        <v>103.6587</v>
      </c>
      <c r="Q272" s="46">
        <f t="shared" si="126"/>
        <v>11.846708571428572</v>
      </c>
      <c r="R272" s="46">
        <f t="shared" si="127"/>
        <v>6392.2865000000002</v>
      </c>
      <c r="S272" s="46">
        <f t="shared" si="128"/>
        <v>730.54702857142854</v>
      </c>
      <c r="T272" s="46">
        <f t="shared" si="129"/>
        <v>691.05799999999999</v>
      </c>
      <c r="U272" s="46">
        <f t="shared" si="130"/>
        <v>78.978057142857139</v>
      </c>
      <c r="V272" s="156" t="s">
        <v>157</v>
      </c>
      <c r="W272" s="38" t="s">
        <v>182</v>
      </c>
      <c r="X272" s="146"/>
      <c r="Y272" s="147"/>
      <c r="Z272" s="147"/>
      <c r="AA272" s="147"/>
      <c r="AB272" s="147"/>
      <c r="AC272" s="147"/>
    </row>
    <row r="273" spans="1:29" s="29" customFormat="1" x14ac:dyDescent="0.25">
      <c r="A273" s="72" t="s">
        <v>119</v>
      </c>
      <c r="B273" s="72" t="s">
        <v>745</v>
      </c>
      <c r="C273" s="34" t="s">
        <v>746</v>
      </c>
      <c r="D273" s="30" t="s">
        <v>790</v>
      </c>
      <c r="E273" s="30" t="s">
        <v>748</v>
      </c>
      <c r="F273" s="34" t="s">
        <v>791</v>
      </c>
      <c r="G273" s="31"/>
      <c r="H273" s="31"/>
      <c r="I273" s="31"/>
      <c r="J273" s="25">
        <v>43662</v>
      </c>
      <c r="K273" s="25" t="s">
        <v>29</v>
      </c>
      <c r="L273" s="46">
        <v>6910.58</v>
      </c>
      <c r="M273" s="46">
        <f t="shared" si="122"/>
        <v>789.78057142857142</v>
      </c>
      <c r="N273" s="46">
        <f t="shared" si="123"/>
        <v>518.29349999999999</v>
      </c>
      <c r="O273" s="46">
        <f t="shared" si="124"/>
        <v>59.233542857142858</v>
      </c>
      <c r="P273" s="46">
        <f t="shared" si="125"/>
        <v>103.6587</v>
      </c>
      <c r="Q273" s="46">
        <f t="shared" si="126"/>
        <v>11.846708571428572</v>
      </c>
      <c r="R273" s="46">
        <f t="shared" si="127"/>
        <v>6392.2865000000002</v>
      </c>
      <c r="S273" s="46">
        <f t="shared" si="128"/>
        <v>730.54702857142854</v>
      </c>
      <c r="T273" s="46">
        <f t="shared" si="129"/>
        <v>691.05799999999999</v>
      </c>
      <c r="U273" s="46">
        <f t="shared" si="130"/>
        <v>78.978057142857139</v>
      </c>
      <c r="V273" s="156" t="s">
        <v>157</v>
      </c>
      <c r="W273" s="38" t="s">
        <v>182</v>
      </c>
      <c r="X273" s="146"/>
      <c r="Y273" s="147"/>
      <c r="Z273" s="147"/>
      <c r="AA273" s="147"/>
      <c r="AB273" s="147"/>
      <c r="AC273" s="147"/>
    </row>
    <row r="274" spans="1:29" s="29" customFormat="1" x14ac:dyDescent="0.25">
      <c r="A274" s="72" t="s">
        <v>119</v>
      </c>
      <c r="B274" s="72" t="s">
        <v>745</v>
      </c>
      <c r="C274" s="34" t="s">
        <v>746</v>
      </c>
      <c r="D274" s="30" t="s">
        <v>792</v>
      </c>
      <c r="E274" s="30" t="s">
        <v>748</v>
      </c>
      <c r="F274" s="34" t="s">
        <v>793</v>
      </c>
      <c r="G274" s="31"/>
      <c r="H274" s="31"/>
      <c r="I274" s="31"/>
      <c r="J274" s="25">
        <v>43662</v>
      </c>
      <c r="K274" s="25" t="s">
        <v>29</v>
      </c>
      <c r="L274" s="46">
        <v>6910.58</v>
      </c>
      <c r="M274" s="46">
        <f t="shared" si="122"/>
        <v>789.78057142857142</v>
      </c>
      <c r="N274" s="46">
        <f t="shared" si="123"/>
        <v>518.29349999999999</v>
      </c>
      <c r="O274" s="46">
        <f t="shared" si="124"/>
        <v>59.233542857142858</v>
      </c>
      <c r="P274" s="46">
        <f t="shared" si="125"/>
        <v>103.6587</v>
      </c>
      <c r="Q274" s="46">
        <f t="shared" si="126"/>
        <v>11.846708571428572</v>
      </c>
      <c r="R274" s="46">
        <f t="shared" si="127"/>
        <v>6392.2865000000002</v>
      </c>
      <c r="S274" s="46">
        <f t="shared" si="128"/>
        <v>730.54702857142854</v>
      </c>
      <c r="T274" s="46">
        <f t="shared" si="129"/>
        <v>691.05799999999999</v>
      </c>
      <c r="U274" s="46">
        <f t="shared" si="130"/>
        <v>78.978057142857139</v>
      </c>
      <c r="V274" s="156" t="s">
        <v>157</v>
      </c>
      <c r="W274" s="38" t="s">
        <v>182</v>
      </c>
      <c r="X274" s="146"/>
      <c r="Y274" s="147"/>
      <c r="Z274" s="147"/>
      <c r="AA274" s="147"/>
      <c r="AB274" s="147"/>
      <c r="AC274" s="147"/>
    </row>
    <row r="275" spans="1:29" s="29" customFormat="1" x14ac:dyDescent="0.25">
      <c r="A275" s="72" t="s">
        <v>119</v>
      </c>
      <c r="B275" s="72" t="s">
        <v>745</v>
      </c>
      <c r="C275" s="34" t="s">
        <v>746</v>
      </c>
      <c r="D275" s="30" t="s">
        <v>794</v>
      </c>
      <c r="E275" s="30" t="s">
        <v>748</v>
      </c>
      <c r="F275" s="34" t="s">
        <v>795</v>
      </c>
      <c r="G275" s="31"/>
      <c r="H275" s="31"/>
      <c r="I275" s="31"/>
      <c r="J275" s="25">
        <v>43662</v>
      </c>
      <c r="K275" s="25" t="s">
        <v>29</v>
      </c>
      <c r="L275" s="46">
        <v>6910.58</v>
      </c>
      <c r="M275" s="46">
        <f t="shared" si="122"/>
        <v>789.78057142857142</v>
      </c>
      <c r="N275" s="46">
        <f t="shared" si="123"/>
        <v>518.29349999999999</v>
      </c>
      <c r="O275" s="46">
        <f t="shared" si="124"/>
        <v>59.233542857142858</v>
      </c>
      <c r="P275" s="46">
        <f t="shared" si="125"/>
        <v>103.6587</v>
      </c>
      <c r="Q275" s="46">
        <f t="shared" si="126"/>
        <v>11.846708571428572</v>
      </c>
      <c r="R275" s="46">
        <f t="shared" si="127"/>
        <v>6392.2865000000002</v>
      </c>
      <c r="S275" s="46">
        <f t="shared" si="128"/>
        <v>730.54702857142854</v>
      </c>
      <c r="T275" s="46">
        <f t="shared" si="129"/>
        <v>691.05799999999999</v>
      </c>
      <c r="U275" s="46">
        <f t="shared" si="130"/>
        <v>78.978057142857139</v>
      </c>
      <c r="V275" s="156" t="s">
        <v>157</v>
      </c>
      <c r="W275" s="38" t="s">
        <v>182</v>
      </c>
      <c r="X275" s="146"/>
      <c r="Y275" s="147"/>
      <c r="Z275" s="147"/>
      <c r="AA275" s="147"/>
      <c r="AB275" s="147"/>
      <c r="AC275" s="147"/>
    </row>
    <row r="276" spans="1:29" s="29" customFormat="1" x14ac:dyDescent="0.25">
      <c r="A276" s="72" t="s">
        <v>119</v>
      </c>
      <c r="B276" s="72" t="s">
        <v>745</v>
      </c>
      <c r="C276" s="34" t="s">
        <v>746</v>
      </c>
      <c r="D276" s="30" t="s">
        <v>796</v>
      </c>
      <c r="E276" s="30" t="s">
        <v>748</v>
      </c>
      <c r="F276" s="34" t="s">
        <v>797</v>
      </c>
      <c r="G276" s="31"/>
      <c r="H276" s="31"/>
      <c r="I276" s="31"/>
      <c r="J276" s="25">
        <v>43662</v>
      </c>
      <c r="K276" s="25" t="s">
        <v>29</v>
      </c>
      <c r="L276" s="46">
        <v>6910.58</v>
      </c>
      <c r="M276" s="46">
        <f t="shared" si="122"/>
        <v>789.78057142857142</v>
      </c>
      <c r="N276" s="46">
        <f t="shared" si="123"/>
        <v>518.29349999999999</v>
      </c>
      <c r="O276" s="46">
        <f t="shared" si="124"/>
        <v>59.233542857142858</v>
      </c>
      <c r="P276" s="46">
        <f t="shared" si="125"/>
        <v>103.6587</v>
      </c>
      <c r="Q276" s="46">
        <f t="shared" si="126"/>
        <v>11.846708571428572</v>
      </c>
      <c r="R276" s="46">
        <f t="shared" si="127"/>
        <v>6392.2865000000002</v>
      </c>
      <c r="S276" s="46">
        <f t="shared" si="128"/>
        <v>730.54702857142854</v>
      </c>
      <c r="T276" s="46">
        <f t="shared" si="129"/>
        <v>691.05799999999999</v>
      </c>
      <c r="U276" s="46">
        <f t="shared" si="130"/>
        <v>78.978057142857139</v>
      </c>
      <c r="V276" s="156" t="s">
        <v>157</v>
      </c>
      <c r="W276" s="38" t="s">
        <v>182</v>
      </c>
      <c r="X276" s="146"/>
      <c r="Y276" s="147"/>
      <c r="Z276" s="147"/>
      <c r="AA276" s="147"/>
      <c r="AB276" s="147"/>
      <c r="AC276" s="147"/>
    </row>
    <row r="277" spans="1:29" s="29" customFormat="1" x14ac:dyDescent="0.25">
      <c r="A277" s="72" t="s">
        <v>119</v>
      </c>
      <c r="B277" s="72" t="s">
        <v>745</v>
      </c>
      <c r="C277" s="34" t="s">
        <v>746</v>
      </c>
      <c r="D277" s="30" t="s">
        <v>798</v>
      </c>
      <c r="E277" s="30" t="s">
        <v>748</v>
      </c>
      <c r="F277" s="34" t="s">
        <v>799</v>
      </c>
      <c r="G277" s="31"/>
      <c r="H277" s="31"/>
      <c r="I277" s="31"/>
      <c r="J277" s="25">
        <v>43662</v>
      </c>
      <c r="K277" s="25" t="s">
        <v>29</v>
      </c>
      <c r="L277" s="46">
        <v>6910.58</v>
      </c>
      <c r="M277" s="46">
        <f t="shared" si="122"/>
        <v>789.78057142857142</v>
      </c>
      <c r="N277" s="46">
        <f t="shared" si="123"/>
        <v>518.29349999999999</v>
      </c>
      <c r="O277" s="46">
        <f t="shared" si="124"/>
        <v>59.233542857142858</v>
      </c>
      <c r="P277" s="46">
        <f t="shared" si="125"/>
        <v>103.6587</v>
      </c>
      <c r="Q277" s="46">
        <f t="shared" si="126"/>
        <v>11.846708571428572</v>
      </c>
      <c r="R277" s="46">
        <f t="shared" si="127"/>
        <v>6392.2865000000002</v>
      </c>
      <c r="S277" s="46">
        <f t="shared" si="128"/>
        <v>730.54702857142854</v>
      </c>
      <c r="T277" s="46">
        <f t="shared" si="129"/>
        <v>691.05799999999999</v>
      </c>
      <c r="U277" s="46">
        <f t="shared" si="130"/>
        <v>78.978057142857139</v>
      </c>
      <c r="V277" s="156" t="s">
        <v>157</v>
      </c>
      <c r="W277" s="38" t="s">
        <v>182</v>
      </c>
      <c r="X277" s="146"/>
      <c r="Y277" s="147"/>
      <c r="Z277" s="147"/>
      <c r="AA277" s="147"/>
      <c r="AB277" s="147"/>
      <c r="AC277" s="147"/>
    </row>
    <row r="278" spans="1:29" s="29" customFormat="1" x14ac:dyDescent="0.25">
      <c r="A278" s="72" t="s">
        <v>119</v>
      </c>
      <c r="B278" s="72" t="s">
        <v>745</v>
      </c>
      <c r="C278" s="34" t="s">
        <v>746</v>
      </c>
      <c r="D278" s="30" t="s">
        <v>800</v>
      </c>
      <c r="E278" s="30" t="s">
        <v>748</v>
      </c>
      <c r="F278" s="34" t="s">
        <v>801</v>
      </c>
      <c r="G278" s="31"/>
      <c r="H278" s="31"/>
      <c r="I278" s="31"/>
      <c r="J278" s="25">
        <v>43662</v>
      </c>
      <c r="K278" s="25" t="s">
        <v>29</v>
      </c>
      <c r="L278" s="46">
        <v>6910.58</v>
      </c>
      <c r="M278" s="46">
        <f t="shared" si="122"/>
        <v>789.78057142857142</v>
      </c>
      <c r="N278" s="46">
        <f t="shared" si="123"/>
        <v>518.29349999999999</v>
      </c>
      <c r="O278" s="46">
        <f t="shared" si="124"/>
        <v>59.233542857142858</v>
      </c>
      <c r="P278" s="46">
        <f t="shared" si="125"/>
        <v>103.6587</v>
      </c>
      <c r="Q278" s="46">
        <f t="shared" si="126"/>
        <v>11.846708571428572</v>
      </c>
      <c r="R278" s="46">
        <f t="shared" si="127"/>
        <v>6392.2865000000002</v>
      </c>
      <c r="S278" s="46">
        <f t="shared" si="128"/>
        <v>730.54702857142854</v>
      </c>
      <c r="T278" s="46">
        <f t="shared" si="129"/>
        <v>691.05799999999999</v>
      </c>
      <c r="U278" s="46">
        <f t="shared" si="130"/>
        <v>78.978057142857139</v>
      </c>
      <c r="V278" s="156" t="s">
        <v>157</v>
      </c>
      <c r="W278" s="38" t="s">
        <v>182</v>
      </c>
      <c r="X278" s="146"/>
      <c r="Y278" s="147"/>
      <c r="Z278" s="147"/>
      <c r="AA278" s="147"/>
      <c r="AB278" s="147"/>
      <c r="AC278" s="147"/>
    </row>
    <row r="279" spans="1:29" s="29" customFormat="1" x14ac:dyDescent="0.25">
      <c r="A279" s="72" t="s">
        <v>119</v>
      </c>
      <c r="B279" s="72" t="s">
        <v>745</v>
      </c>
      <c r="C279" s="34" t="s">
        <v>746</v>
      </c>
      <c r="D279" s="30" t="s">
        <v>802</v>
      </c>
      <c r="E279" s="30" t="s">
        <v>748</v>
      </c>
      <c r="F279" s="34" t="s">
        <v>803</v>
      </c>
      <c r="G279" s="31"/>
      <c r="H279" s="31"/>
      <c r="I279" s="31"/>
      <c r="J279" s="25">
        <v>43662</v>
      </c>
      <c r="K279" s="25" t="s">
        <v>29</v>
      </c>
      <c r="L279" s="46">
        <v>6910.58</v>
      </c>
      <c r="M279" s="46">
        <f t="shared" si="122"/>
        <v>789.78057142857142</v>
      </c>
      <c r="N279" s="46">
        <f t="shared" si="123"/>
        <v>518.29349999999999</v>
      </c>
      <c r="O279" s="46">
        <f t="shared" si="124"/>
        <v>59.233542857142858</v>
      </c>
      <c r="P279" s="46">
        <f t="shared" si="125"/>
        <v>103.6587</v>
      </c>
      <c r="Q279" s="46">
        <f t="shared" si="126"/>
        <v>11.846708571428572</v>
      </c>
      <c r="R279" s="46">
        <f t="shared" si="127"/>
        <v>6392.2865000000002</v>
      </c>
      <c r="S279" s="46">
        <f t="shared" si="128"/>
        <v>730.54702857142854</v>
      </c>
      <c r="T279" s="46">
        <f t="shared" si="129"/>
        <v>691.05799999999999</v>
      </c>
      <c r="U279" s="46">
        <f t="shared" si="130"/>
        <v>78.978057142857139</v>
      </c>
      <c r="V279" s="156" t="s">
        <v>157</v>
      </c>
      <c r="W279" s="38" t="s">
        <v>182</v>
      </c>
      <c r="X279" s="146"/>
      <c r="Y279" s="147"/>
      <c r="Z279" s="147"/>
      <c r="AA279" s="147"/>
      <c r="AB279" s="147"/>
      <c r="AC279" s="147"/>
    </row>
    <row r="280" spans="1:29" s="29" customFormat="1" x14ac:dyDescent="0.25">
      <c r="A280" s="72" t="s">
        <v>119</v>
      </c>
      <c r="B280" s="72" t="s">
        <v>745</v>
      </c>
      <c r="C280" s="34" t="s">
        <v>746</v>
      </c>
      <c r="D280" s="30" t="s">
        <v>804</v>
      </c>
      <c r="E280" s="30" t="s">
        <v>748</v>
      </c>
      <c r="F280" s="34" t="s">
        <v>805</v>
      </c>
      <c r="G280" s="31"/>
      <c r="H280" s="31"/>
      <c r="I280" s="31"/>
      <c r="J280" s="25">
        <v>43662</v>
      </c>
      <c r="K280" s="25" t="s">
        <v>29</v>
      </c>
      <c r="L280" s="46">
        <v>6910.58</v>
      </c>
      <c r="M280" s="46">
        <f t="shared" si="122"/>
        <v>789.78057142857142</v>
      </c>
      <c r="N280" s="46">
        <f t="shared" si="123"/>
        <v>518.29349999999999</v>
      </c>
      <c r="O280" s="46">
        <f t="shared" si="124"/>
        <v>59.233542857142858</v>
      </c>
      <c r="P280" s="46">
        <f t="shared" si="125"/>
        <v>103.6587</v>
      </c>
      <c r="Q280" s="46">
        <f t="shared" si="126"/>
        <v>11.846708571428572</v>
      </c>
      <c r="R280" s="46">
        <f t="shared" si="127"/>
        <v>6392.2865000000002</v>
      </c>
      <c r="S280" s="46">
        <f t="shared" si="128"/>
        <v>730.54702857142854</v>
      </c>
      <c r="T280" s="46">
        <f t="shared" si="129"/>
        <v>691.05799999999999</v>
      </c>
      <c r="U280" s="46">
        <f t="shared" si="130"/>
        <v>78.978057142857139</v>
      </c>
      <c r="V280" s="156" t="s">
        <v>157</v>
      </c>
      <c r="W280" s="38" t="s">
        <v>182</v>
      </c>
      <c r="X280" s="146"/>
      <c r="Y280" s="147"/>
      <c r="Z280" s="147"/>
      <c r="AA280" s="147"/>
      <c r="AB280" s="147"/>
      <c r="AC280" s="147"/>
    </row>
    <row r="281" spans="1:29" s="29" customFormat="1" x14ac:dyDescent="0.25">
      <c r="A281" s="72" t="s">
        <v>119</v>
      </c>
      <c r="B281" s="72" t="s">
        <v>745</v>
      </c>
      <c r="C281" s="34" t="s">
        <v>746</v>
      </c>
      <c r="D281" s="30" t="s">
        <v>806</v>
      </c>
      <c r="E281" s="30" t="s">
        <v>748</v>
      </c>
      <c r="F281" s="34" t="s">
        <v>807</v>
      </c>
      <c r="G281" s="31"/>
      <c r="H281" s="31"/>
      <c r="I281" s="31"/>
      <c r="J281" s="25">
        <v>43662</v>
      </c>
      <c r="K281" s="25" t="s">
        <v>29</v>
      </c>
      <c r="L281" s="46">
        <v>6910.58</v>
      </c>
      <c r="M281" s="46">
        <f t="shared" si="122"/>
        <v>789.78057142857142</v>
      </c>
      <c r="N281" s="46">
        <f t="shared" si="123"/>
        <v>518.29349999999999</v>
      </c>
      <c r="O281" s="46">
        <f t="shared" si="124"/>
        <v>59.233542857142858</v>
      </c>
      <c r="P281" s="46">
        <f t="shared" si="125"/>
        <v>103.6587</v>
      </c>
      <c r="Q281" s="46">
        <f t="shared" si="126"/>
        <v>11.846708571428572</v>
      </c>
      <c r="R281" s="46">
        <f t="shared" si="127"/>
        <v>6392.2865000000002</v>
      </c>
      <c r="S281" s="46">
        <f t="shared" si="128"/>
        <v>730.54702857142854</v>
      </c>
      <c r="T281" s="46">
        <f t="shared" si="129"/>
        <v>691.05799999999999</v>
      </c>
      <c r="U281" s="46">
        <f t="shared" si="130"/>
        <v>78.978057142857139</v>
      </c>
      <c r="V281" s="156" t="s">
        <v>157</v>
      </c>
      <c r="W281" s="38" t="s">
        <v>182</v>
      </c>
      <c r="X281" s="146"/>
      <c r="Y281" s="147"/>
      <c r="Z281" s="147"/>
      <c r="AA281" s="147"/>
      <c r="AB281" s="147"/>
      <c r="AC281" s="147"/>
    </row>
    <row r="282" spans="1:29" s="29" customFormat="1" x14ac:dyDescent="0.25">
      <c r="A282" s="72" t="s">
        <v>119</v>
      </c>
      <c r="B282" s="72" t="s">
        <v>745</v>
      </c>
      <c r="C282" s="34" t="s">
        <v>746</v>
      </c>
      <c r="D282" s="30" t="s">
        <v>808</v>
      </c>
      <c r="E282" s="30" t="s">
        <v>748</v>
      </c>
      <c r="F282" s="34" t="s">
        <v>809</v>
      </c>
      <c r="G282" s="31"/>
      <c r="H282" s="31"/>
      <c r="I282" s="31"/>
      <c r="J282" s="25">
        <v>43662</v>
      </c>
      <c r="K282" s="25" t="s">
        <v>29</v>
      </c>
      <c r="L282" s="46">
        <v>6910.58</v>
      </c>
      <c r="M282" s="46">
        <f t="shared" si="122"/>
        <v>789.78057142857142</v>
      </c>
      <c r="N282" s="46">
        <f t="shared" si="123"/>
        <v>518.29349999999999</v>
      </c>
      <c r="O282" s="46">
        <f t="shared" si="124"/>
        <v>59.233542857142858</v>
      </c>
      <c r="P282" s="46">
        <f t="shared" si="125"/>
        <v>103.6587</v>
      </c>
      <c r="Q282" s="46">
        <f t="shared" si="126"/>
        <v>11.846708571428572</v>
      </c>
      <c r="R282" s="46">
        <f t="shared" si="127"/>
        <v>6392.2865000000002</v>
      </c>
      <c r="S282" s="46">
        <f t="shared" si="128"/>
        <v>730.54702857142854</v>
      </c>
      <c r="T282" s="46">
        <f t="shared" si="129"/>
        <v>691.05799999999999</v>
      </c>
      <c r="U282" s="46">
        <f t="shared" si="130"/>
        <v>78.978057142857139</v>
      </c>
      <c r="V282" s="156" t="s">
        <v>157</v>
      </c>
      <c r="W282" s="38" t="s">
        <v>182</v>
      </c>
      <c r="X282" s="146"/>
      <c r="Y282" s="147"/>
      <c r="Z282" s="147"/>
      <c r="AA282" s="147"/>
      <c r="AB282" s="147"/>
      <c r="AC282" s="147"/>
    </row>
    <row r="283" spans="1:29" s="29" customFormat="1" x14ac:dyDescent="0.25">
      <c r="A283" s="72" t="s">
        <v>119</v>
      </c>
      <c r="B283" s="72" t="s">
        <v>745</v>
      </c>
      <c r="C283" s="34" t="s">
        <v>746</v>
      </c>
      <c r="D283" s="30" t="s">
        <v>810</v>
      </c>
      <c r="E283" s="30" t="s">
        <v>748</v>
      </c>
      <c r="F283" s="34" t="s">
        <v>811</v>
      </c>
      <c r="G283" s="31"/>
      <c r="H283" s="31"/>
      <c r="I283" s="31"/>
      <c r="J283" s="25">
        <v>43662</v>
      </c>
      <c r="K283" s="25" t="s">
        <v>29</v>
      </c>
      <c r="L283" s="46">
        <v>6910.58</v>
      </c>
      <c r="M283" s="46">
        <f t="shared" si="122"/>
        <v>789.78057142857142</v>
      </c>
      <c r="N283" s="46">
        <f t="shared" si="123"/>
        <v>518.29349999999999</v>
      </c>
      <c r="O283" s="46">
        <f t="shared" si="124"/>
        <v>59.233542857142858</v>
      </c>
      <c r="P283" s="46">
        <f t="shared" si="125"/>
        <v>103.6587</v>
      </c>
      <c r="Q283" s="46">
        <f t="shared" si="126"/>
        <v>11.846708571428572</v>
      </c>
      <c r="R283" s="46">
        <f t="shared" si="127"/>
        <v>6392.2865000000002</v>
      </c>
      <c r="S283" s="46">
        <f t="shared" si="128"/>
        <v>730.54702857142854</v>
      </c>
      <c r="T283" s="46">
        <f t="shared" si="129"/>
        <v>691.05799999999999</v>
      </c>
      <c r="U283" s="46">
        <f t="shared" si="130"/>
        <v>78.978057142857139</v>
      </c>
      <c r="V283" s="156" t="s">
        <v>157</v>
      </c>
      <c r="W283" s="38" t="s">
        <v>182</v>
      </c>
      <c r="X283" s="146"/>
      <c r="Y283" s="147"/>
      <c r="Z283" s="147"/>
      <c r="AA283" s="147"/>
      <c r="AB283" s="147"/>
      <c r="AC283" s="147"/>
    </row>
    <row r="284" spans="1:29" s="29" customFormat="1" x14ac:dyDescent="0.25">
      <c r="A284" s="72" t="s">
        <v>119</v>
      </c>
      <c r="B284" s="72" t="s">
        <v>745</v>
      </c>
      <c r="C284" s="34" t="s">
        <v>746</v>
      </c>
      <c r="D284" s="30" t="s">
        <v>812</v>
      </c>
      <c r="E284" s="30" t="s">
        <v>748</v>
      </c>
      <c r="F284" s="34" t="s">
        <v>813</v>
      </c>
      <c r="G284" s="31"/>
      <c r="H284" s="31"/>
      <c r="I284" s="31"/>
      <c r="J284" s="25">
        <v>43662</v>
      </c>
      <c r="K284" s="25" t="s">
        <v>29</v>
      </c>
      <c r="L284" s="46">
        <v>6910.58</v>
      </c>
      <c r="M284" s="46">
        <f t="shared" si="122"/>
        <v>789.78057142857142</v>
      </c>
      <c r="N284" s="46">
        <f t="shared" si="123"/>
        <v>518.29349999999999</v>
      </c>
      <c r="O284" s="46">
        <f t="shared" si="124"/>
        <v>59.233542857142858</v>
      </c>
      <c r="P284" s="46">
        <f t="shared" si="125"/>
        <v>103.6587</v>
      </c>
      <c r="Q284" s="46">
        <f t="shared" si="126"/>
        <v>11.846708571428572</v>
      </c>
      <c r="R284" s="46">
        <f t="shared" si="127"/>
        <v>6392.2865000000002</v>
      </c>
      <c r="S284" s="46">
        <f t="shared" si="128"/>
        <v>730.54702857142854</v>
      </c>
      <c r="T284" s="46">
        <f t="shared" si="129"/>
        <v>691.05799999999999</v>
      </c>
      <c r="U284" s="46">
        <f t="shared" si="130"/>
        <v>78.978057142857139</v>
      </c>
      <c r="V284" s="156" t="s">
        <v>157</v>
      </c>
      <c r="W284" s="38" t="s">
        <v>182</v>
      </c>
      <c r="X284" s="146"/>
      <c r="Y284" s="147"/>
      <c r="Z284" s="147"/>
      <c r="AA284" s="147"/>
      <c r="AB284" s="147"/>
      <c r="AC284" s="147"/>
    </row>
    <row r="285" spans="1:29" s="29" customFormat="1" x14ac:dyDescent="0.25">
      <c r="A285" s="72" t="s">
        <v>119</v>
      </c>
      <c r="B285" s="72" t="s">
        <v>745</v>
      </c>
      <c r="C285" s="34" t="s">
        <v>746</v>
      </c>
      <c r="D285" s="30" t="s">
        <v>814</v>
      </c>
      <c r="E285" s="30" t="s">
        <v>748</v>
      </c>
      <c r="F285" s="34" t="s">
        <v>815</v>
      </c>
      <c r="G285" s="31"/>
      <c r="H285" s="31"/>
      <c r="I285" s="31"/>
      <c r="J285" s="25">
        <v>43662</v>
      </c>
      <c r="K285" s="25" t="s">
        <v>29</v>
      </c>
      <c r="L285" s="46">
        <v>6910.58</v>
      </c>
      <c r="M285" s="46">
        <f t="shared" si="122"/>
        <v>789.78057142857142</v>
      </c>
      <c r="N285" s="46">
        <f t="shared" si="123"/>
        <v>518.29349999999999</v>
      </c>
      <c r="O285" s="46">
        <f t="shared" si="124"/>
        <v>59.233542857142858</v>
      </c>
      <c r="P285" s="46">
        <f t="shared" si="125"/>
        <v>103.6587</v>
      </c>
      <c r="Q285" s="46">
        <f t="shared" si="126"/>
        <v>11.846708571428572</v>
      </c>
      <c r="R285" s="46">
        <f t="shared" si="127"/>
        <v>6392.2865000000002</v>
      </c>
      <c r="S285" s="46">
        <f t="shared" si="128"/>
        <v>730.54702857142854</v>
      </c>
      <c r="T285" s="46">
        <f t="shared" si="129"/>
        <v>691.05799999999999</v>
      </c>
      <c r="U285" s="46">
        <f t="shared" si="130"/>
        <v>78.978057142857139</v>
      </c>
      <c r="V285" s="156" t="s">
        <v>157</v>
      </c>
      <c r="W285" s="38" t="s">
        <v>182</v>
      </c>
      <c r="X285" s="146"/>
      <c r="Y285" s="147"/>
      <c r="Z285" s="147"/>
      <c r="AA285" s="147"/>
      <c r="AB285" s="147"/>
      <c r="AC285" s="147"/>
    </row>
    <row r="286" spans="1:29" s="29" customFormat="1" x14ac:dyDescent="0.25">
      <c r="A286" s="72" t="s">
        <v>119</v>
      </c>
      <c r="B286" s="72" t="s">
        <v>745</v>
      </c>
      <c r="C286" s="34" t="s">
        <v>746</v>
      </c>
      <c r="D286" s="30" t="s">
        <v>816</v>
      </c>
      <c r="E286" s="30" t="s">
        <v>748</v>
      </c>
      <c r="F286" s="34" t="s">
        <v>817</v>
      </c>
      <c r="G286" s="31"/>
      <c r="H286" s="31"/>
      <c r="I286" s="31"/>
      <c r="J286" s="25">
        <v>43662</v>
      </c>
      <c r="K286" s="25" t="s">
        <v>29</v>
      </c>
      <c r="L286" s="46">
        <v>6910.58</v>
      </c>
      <c r="M286" s="46">
        <f t="shared" si="122"/>
        <v>789.78057142857142</v>
      </c>
      <c r="N286" s="46">
        <f t="shared" si="123"/>
        <v>518.29349999999999</v>
      </c>
      <c r="O286" s="46">
        <f t="shared" si="124"/>
        <v>59.233542857142858</v>
      </c>
      <c r="P286" s="46">
        <f t="shared" si="125"/>
        <v>103.6587</v>
      </c>
      <c r="Q286" s="46">
        <f t="shared" si="126"/>
        <v>11.846708571428572</v>
      </c>
      <c r="R286" s="46">
        <f t="shared" si="127"/>
        <v>6392.2865000000002</v>
      </c>
      <c r="S286" s="46">
        <f t="shared" si="128"/>
        <v>730.54702857142854</v>
      </c>
      <c r="T286" s="46">
        <f t="shared" si="129"/>
        <v>691.05799999999999</v>
      </c>
      <c r="U286" s="46">
        <f t="shared" si="130"/>
        <v>78.978057142857139</v>
      </c>
      <c r="V286" s="156" t="s">
        <v>157</v>
      </c>
      <c r="W286" s="38" t="s">
        <v>182</v>
      </c>
      <c r="X286" s="146"/>
      <c r="Y286" s="147"/>
      <c r="Z286" s="147"/>
      <c r="AA286" s="147"/>
      <c r="AB286" s="147"/>
      <c r="AC286" s="147"/>
    </row>
    <row r="287" spans="1:29" s="29" customFormat="1" x14ac:dyDescent="0.25">
      <c r="A287" s="72" t="s">
        <v>119</v>
      </c>
      <c r="B287" s="72" t="s">
        <v>745</v>
      </c>
      <c r="C287" s="34" t="s">
        <v>746</v>
      </c>
      <c r="D287" s="30" t="s">
        <v>818</v>
      </c>
      <c r="E287" s="30" t="s">
        <v>748</v>
      </c>
      <c r="F287" s="34" t="s">
        <v>819</v>
      </c>
      <c r="G287" s="31"/>
      <c r="H287" s="31"/>
      <c r="I287" s="31"/>
      <c r="J287" s="25">
        <v>43662</v>
      </c>
      <c r="K287" s="25" t="s">
        <v>29</v>
      </c>
      <c r="L287" s="46">
        <v>6910.58</v>
      </c>
      <c r="M287" s="46">
        <f t="shared" si="122"/>
        <v>789.78057142857142</v>
      </c>
      <c r="N287" s="46">
        <f t="shared" si="123"/>
        <v>518.29349999999999</v>
      </c>
      <c r="O287" s="46">
        <f t="shared" si="124"/>
        <v>59.233542857142858</v>
      </c>
      <c r="P287" s="46">
        <f t="shared" si="125"/>
        <v>103.6587</v>
      </c>
      <c r="Q287" s="46">
        <f t="shared" si="126"/>
        <v>11.846708571428572</v>
      </c>
      <c r="R287" s="46">
        <f t="shared" si="127"/>
        <v>6392.2865000000002</v>
      </c>
      <c r="S287" s="46">
        <f t="shared" si="128"/>
        <v>730.54702857142854</v>
      </c>
      <c r="T287" s="46">
        <f t="shared" si="129"/>
        <v>691.05799999999999</v>
      </c>
      <c r="U287" s="46">
        <f t="shared" si="130"/>
        <v>78.978057142857139</v>
      </c>
      <c r="V287" s="156" t="s">
        <v>157</v>
      </c>
      <c r="W287" s="38" t="s">
        <v>182</v>
      </c>
      <c r="X287" s="146"/>
      <c r="Y287" s="147"/>
      <c r="Z287" s="147"/>
      <c r="AA287" s="147"/>
      <c r="AB287" s="147"/>
      <c r="AC287" s="147"/>
    </row>
    <row r="288" spans="1:29" s="29" customFormat="1" x14ac:dyDescent="0.25">
      <c r="A288" s="72" t="s">
        <v>119</v>
      </c>
      <c r="B288" s="72" t="s">
        <v>745</v>
      </c>
      <c r="C288" s="34" t="s">
        <v>746</v>
      </c>
      <c r="D288" s="30" t="s">
        <v>820</v>
      </c>
      <c r="E288" s="30" t="s">
        <v>748</v>
      </c>
      <c r="F288" s="34" t="s">
        <v>821</v>
      </c>
      <c r="G288" s="31"/>
      <c r="H288" s="31"/>
      <c r="I288" s="31"/>
      <c r="J288" s="25">
        <v>43662</v>
      </c>
      <c r="K288" s="25" t="s">
        <v>29</v>
      </c>
      <c r="L288" s="46">
        <v>6910.58</v>
      </c>
      <c r="M288" s="46">
        <f t="shared" si="122"/>
        <v>789.78057142857142</v>
      </c>
      <c r="N288" s="46">
        <f t="shared" si="123"/>
        <v>518.29349999999999</v>
      </c>
      <c r="O288" s="46">
        <f t="shared" si="124"/>
        <v>59.233542857142858</v>
      </c>
      <c r="P288" s="46">
        <f t="shared" si="125"/>
        <v>103.6587</v>
      </c>
      <c r="Q288" s="46">
        <f t="shared" si="126"/>
        <v>11.846708571428572</v>
      </c>
      <c r="R288" s="46">
        <f t="shared" si="127"/>
        <v>6392.2865000000002</v>
      </c>
      <c r="S288" s="46">
        <f t="shared" si="128"/>
        <v>730.54702857142854</v>
      </c>
      <c r="T288" s="46">
        <f t="shared" si="129"/>
        <v>691.05799999999999</v>
      </c>
      <c r="U288" s="46">
        <f t="shared" si="130"/>
        <v>78.978057142857139</v>
      </c>
      <c r="V288" s="156" t="s">
        <v>157</v>
      </c>
      <c r="W288" s="38" t="s">
        <v>182</v>
      </c>
      <c r="X288" s="146"/>
      <c r="Y288" s="147"/>
      <c r="Z288" s="147"/>
      <c r="AA288" s="147"/>
      <c r="AB288" s="147"/>
      <c r="AC288" s="147"/>
    </row>
    <row r="289" spans="1:29" s="29" customFormat="1" x14ac:dyDescent="0.25">
      <c r="A289" s="72" t="s">
        <v>119</v>
      </c>
      <c r="B289" s="72" t="s">
        <v>745</v>
      </c>
      <c r="C289" s="34" t="s">
        <v>746</v>
      </c>
      <c r="D289" s="30" t="s">
        <v>822</v>
      </c>
      <c r="E289" s="30" t="s">
        <v>748</v>
      </c>
      <c r="F289" s="34" t="s">
        <v>823</v>
      </c>
      <c r="G289" s="31"/>
      <c r="H289" s="31"/>
      <c r="I289" s="31"/>
      <c r="J289" s="25">
        <v>43662</v>
      </c>
      <c r="K289" s="25" t="s">
        <v>29</v>
      </c>
      <c r="L289" s="46">
        <v>6910.58</v>
      </c>
      <c r="M289" s="46">
        <f t="shared" si="122"/>
        <v>789.78057142857142</v>
      </c>
      <c r="N289" s="46">
        <f t="shared" si="123"/>
        <v>518.29349999999999</v>
      </c>
      <c r="O289" s="46">
        <f t="shared" si="124"/>
        <v>59.233542857142858</v>
      </c>
      <c r="P289" s="46">
        <f t="shared" si="125"/>
        <v>103.6587</v>
      </c>
      <c r="Q289" s="46">
        <f t="shared" si="126"/>
        <v>11.846708571428572</v>
      </c>
      <c r="R289" s="46">
        <f t="shared" si="127"/>
        <v>6392.2865000000002</v>
      </c>
      <c r="S289" s="46">
        <f t="shared" si="128"/>
        <v>730.54702857142854</v>
      </c>
      <c r="T289" s="46">
        <f t="shared" si="129"/>
        <v>691.05799999999999</v>
      </c>
      <c r="U289" s="46">
        <f t="shared" si="130"/>
        <v>78.978057142857139</v>
      </c>
      <c r="V289" s="156" t="s">
        <v>157</v>
      </c>
      <c r="W289" s="38" t="s">
        <v>182</v>
      </c>
      <c r="X289" s="146"/>
      <c r="Y289" s="147"/>
      <c r="Z289" s="147"/>
      <c r="AA289" s="147"/>
      <c r="AB289" s="147"/>
      <c r="AC289" s="147"/>
    </row>
    <row r="290" spans="1:29" s="29" customFormat="1" x14ac:dyDescent="0.25">
      <c r="A290" s="72" t="s">
        <v>119</v>
      </c>
      <c r="B290" s="72" t="s">
        <v>745</v>
      </c>
      <c r="C290" s="34" t="s">
        <v>746</v>
      </c>
      <c r="D290" s="30" t="s">
        <v>824</v>
      </c>
      <c r="E290" s="30" t="s">
        <v>748</v>
      </c>
      <c r="F290" s="34" t="s">
        <v>825</v>
      </c>
      <c r="G290" s="31"/>
      <c r="H290" s="31"/>
      <c r="I290" s="31"/>
      <c r="J290" s="25">
        <v>43662</v>
      </c>
      <c r="K290" s="25" t="s">
        <v>29</v>
      </c>
      <c r="L290" s="46">
        <v>6910.58</v>
      </c>
      <c r="M290" s="46">
        <f t="shared" si="122"/>
        <v>789.78057142857142</v>
      </c>
      <c r="N290" s="46">
        <f t="shared" si="123"/>
        <v>518.29349999999999</v>
      </c>
      <c r="O290" s="46">
        <f t="shared" si="124"/>
        <v>59.233542857142858</v>
      </c>
      <c r="P290" s="46">
        <f t="shared" si="125"/>
        <v>103.6587</v>
      </c>
      <c r="Q290" s="46">
        <f t="shared" si="126"/>
        <v>11.846708571428572</v>
      </c>
      <c r="R290" s="46">
        <f t="shared" si="127"/>
        <v>6392.2865000000002</v>
      </c>
      <c r="S290" s="46">
        <f t="shared" si="128"/>
        <v>730.54702857142854</v>
      </c>
      <c r="T290" s="46">
        <f t="shared" si="129"/>
        <v>691.05799999999999</v>
      </c>
      <c r="U290" s="46">
        <f t="shared" si="130"/>
        <v>78.978057142857139</v>
      </c>
      <c r="V290" s="156" t="s">
        <v>157</v>
      </c>
      <c r="W290" s="38" t="s">
        <v>182</v>
      </c>
      <c r="X290" s="146"/>
      <c r="Y290" s="147"/>
      <c r="Z290" s="147"/>
      <c r="AA290" s="147"/>
      <c r="AB290" s="147"/>
      <c r="AC290" s="147"/>
    </row>
    <row r="291" spans="1:29" s="29" customFormat="1" x14ac:dyDescent="0.25">
      <c r="A291" s="72" t="s">
        <v>119</v>
      </c>
      <c r="B291" s="72" t="s">
        <v>745</v>
      </c>
      <c r="C291" s="34" t="s">
        <v>746</v>
      </c>
      <c r="D291" s="30" t="s">
        <v>826</v>
      </c>
      <c r="E291" s="30" t="s">
        <v>748</v>
      </c>
      <c r="F291" s="34" t="s">
        <v>827</v>
      </c>
      <c r="G291" s="31"/>
      <c r="H291" s="31"/>
      <c r="I291" s="31"/>
      <c r="J291" s="25">
        <v>43662</v>
      </c>
      <c r="K291" s="25" t="s">
        <v>29</v>
      </c>
      <c r="L291" s="46">
        <v>6910.58</v>
      </c>
      <c r="M291" s="46">
        <f t="shared" si="122"/>
        <v>789.78057142857142</v>
      </c>
      <c r="N291" s="46">
        <f t="shared" si="123"/>
        <v>518.29349999999999</v>
      </c>
      <c r="O291" s="46">
        <f t="shared" si="124"/>
        <v>59.233542857142858</v>
      </c>
      <c r="P291" s="46">
        <f t="shared" si="125"/>
        <v>103.6587</v>
      </c>
      <c r="Q291" s="46">
        <f t="shared" si="126"/>
        <v>11.846708571428572</v>
      </c>
      <c r="R291" s="46">
        <f t="shared" si="127"/>
        <v>6392.2865000000002</v>
      </c>
      <c r="S291" s="46">
        <f t="shared" si="128"/>
        <v>730.54702857142854</v>
      </c>
      <c r="T291" s="46">
        <f t="shared" si="129"/>
        <v>691.05799999999999</v>
      </c>
      <c r="U291" s="46">
        <f t="shared" si="130"/>
        <v>78.978057142857139</v>
      </c>
      <c r="V291" s="156" t="s">
        <v>157</v>
      </c>
      <c r="W291" s="38" t="s">
        <v>182</v>
      </c>
      <c r="X291" s="146"/>
      <c r="Y291" s="147"/>
      <c r="Z291" s="147"/>
      <c r="AA291" s="147"/>
      <c r="AB291" s="147"/>
      <c r="AC291" s="147"/>
    </row>
    <row r="292" spans="1:29" s="29" customFormat="1" x14ac:dyDescent="0.25">
      <c r="A292" s="72" t="s">
        <v>119</v>
      </c>
      <c r="B292" s="72" t="s">
        <v>745</v>
      </c>
      <c r="C292" s="34" t="s">
        <v>746</v>
      </c>
      <c r="D292" s="30" t="s">
        <v>828</v>
      </c>
      <c r="E292" s="30" t="s">
        <v>748</v>
      </c>
      <c r="F292" s="34" t="s">
        <v>829</v>
      </c>
      <c r="G292" s="31"/>
      <c r="H292" s="31"/>
      <c r="I292" s="31"/>
      <c r="J292" s="25">
        <v>43662</v>
      </c>
      <c r="K292" s="25" t="s">
        <v>29</v>
      </c>
      <c r="L292" s="46">
        <v>6910.58</v>
      </c>
      <c r="M292" s="46">
        <f t="shared" si="122"/>
        <v>789.78057142857142</v>
      </c>
      <c r="N292" s="46">
        <f t="shared" si="123"/>
        <v>518.29349999999999</v>
      </c>
      <c r="O292" s="46">
        <f t="shared" si="124"/>
        <v>59.233542857142858</v>
      </c>
      <c r="P292" s="46">
        <f t="shared" si="125"/>
        <v>103.6587</v>
      </c>
      <c r="Q292" s="46">
        <f t="shared" si="126"/>
        <v>11.846708571428572</v>
      </c>
      <c r="R292" s="46">
        <f t="shared" si="127"/>
        <v>6392.2865000000002</v>
      </c>
      <c r="S292" s="46">
        <f t="shared" si="128"/>
        <v>730.54702857142854</v>
      </c>
      <c r="T292" s="46">
        <f t="shared" si="129"/>
        <v>691.05799999999999</v>
      </c>
      <c r="U292" s="46">
        <f t="shared" si="130"/>
        <v>78.978057142857139</v>
      </c>
      <c r="V292" s="156" t="s">
        <v>157</v>
      </c>
      <c r="W292" s="38" t="s">
        <v>182</v>
      </c>
      <c r="X292" s="146"/>
      <c r="Y292" s="147"/>
      <c r="Z292" s="147"/>
      <c r="AA292" s="147"/>
      <c r="AB292" s="147"/>
      <c r="AC292" s="147"/>
    </row>
    <row r="293" spans="1:29" s="29" customFormat="1" x14ac:dyDescent="0.25">
      <c r="A293" s="72" t="s">
        <v>119</v>
      </c>
      <c r="B293" s="72" t="s">
        <v>745</v>
      </c>
      <c r="C293" s="34" t="s">
        <v>746</v>
      </c>
      <c r="D293" s="30" t="s">
        <v>830</v>
      </c>
      <c r="E293" s="30" t="s">
        <v>748</v>
      </c>
      <c r="F293" s="34" t="s">
        <v>831</v>
      </c>
      <c r="G293" s="31"/>
      <c r="H293" s="31"/>
      <c r="I293" s="31"/>
      <c r="J293" s="25">
        <v>43662</v>
      </c>
      <c r="K293" s="25" t="s">
        <v>29</v>
      </c>
      <c r="L293" s="46">
        <v>6910.58</v>
      </c>
      <c r="M293" s="46">
        <f t="shared" si="122"/>
        <v>789.78057142857142</v>
      </c>
      <c r="N293" s="46">
        <f t="shared" si="123"/>
        <v>518.29349999999999</v>
      </c>
      <c r="O293" s="46">
        <f t="shared" si="124"/>
        <v>59.233542857142858</v>
      </c>
      <c r="P293" s="46">
        <f t="shared" si="125"/>
        <v>103.6587</v>
      </c>
      <c r="Q293" s="46">
        <f t="shared" si="126"/>
        <v>11.846708571428572</v>
      </c>
      <c r="R293" s="46">
        <f t="shared" si="127"/>
        <v>6392.2865000000002</v>
      </c>
      <c r="S293" s="46">
        <f t="shared" si="128"/>
        <v>730.54702857142854</v>
      </c>
      <c r="T293" s="46">
        <f t="shared" si="129"/>
        <v>691.05799999999999</v>
      </c>
      <c r="U293" s="46">
        <f t="shared" si="130"/>
        <v>78.978057142857139</v>
      </c>
      <c r="V293" s="156" t="s">
        <v>157</v>
      </c>
      <c r="W293" s="38" t="s">
        <v>182</v>
      </c>
      <c r="X293" s="146"/>
      <c r="Y293" s="147"/>
      <c r="Z293" s="147"/>
      <c r="AA293" s="147"/>
      <c r="AB293" s="147"/>
      <c r="AC293" s="147"/>
    </row>
    <row r="294" spans="1:29" s="29" customFormat="1" x14ac:dyDescent="0.25">
      <c r="A294" s="72" t="s">
        <v>119</v>
      </c>
      <c r="B294" s="72" t="s">
        <v>745</v>
      </c>
      <c r="C294" s="34" t="s">
        <v>746</v>
      </c>
      <c r="D294" s="30" t="s">
        <v>832</v>
      </c>
      <c r="E294" s="30" t="s">
        <v>748</v>
      </c>
      <c r="F294" s="34" t="s">
        <v>833</v>
      </c>
      <c r="G294" s="31"/>
      <c r="H294" s="31"/>
      <c r="I294" s="31"/>
      <c r="J294" s="25">
        <v>43662</v>
      </c>
      <c r="K294" s="25" t="s">
        <v>29</v>
      </c>
      <c r="L294" s="46">
        <v>6910.58</v>
      </c>
      <c r="M294" s="46">
        <f t="shared" si="122"/>
        <v>789.78057142857142</v>
      </c>
      <c r="N294" s="46">
        <f t="shared" si="123"/>
        <v>518.29349999999999</v>
      </c>
      <c r="O294" s="46">
        <f t="shared" si="124"/>
        <v>59.233542857142858</v>
      </c>
      <c r="P294" s="46">
        <f t="shared" si="125"/>
        <v>103.6587</v>
      </c>
      <c r="Q294" s="46">
        <f t="shared" si="126"/>
        <v>11.846708571428572</v>
      </c>
      <c r="R294" s="46">
        <f t="shared" si="127"/>
        <v>6392.2865000000002</v>
      </c>
      <c r="S294" s="46">
        <f t="shared" si="128"/>
        <v>730.54702857142854</v>
      </c>
      <c r="T294" s="46">
        <f t="shared" si="129"/>
        <v>691.05799999999999</v>
      </c>
      <c r="U294" s="46">
        <f t="shared" si="130"/>
        <v>78.978057142857139</v>
      </c>
      <c r="V294" s="156" t="s">
        <v>157</v>
      </c>
      <c r="W294" s="38" t="s">
        <v>182</v>
      </c>
      <c r="X294" s="146"/>
      <c r="Y294" s="147"/>
      <c r="Z294" s="147"/>
      <c r="AA294" s="147"/>
      <c r="AB294" s="147"/>
      <c r="AC294" s="147"/>
    </row>
    <row r="295" spans="1:29" s="29" customFormat="1" x14ac:dyDescent="0.25">
      <c r="A295" s="72" t="s">
        <v>119</v>
      </c>
      <c r="B295" s="72" t="s">
        <v>745</v>
      </c>
      <c r="C295" s="34" t="s">
        <v>746</v>
      </c>
      <c r="D295" s="30" t="s">
        <v>834</v>
      </c>
      <c r="E295" s="30" t="s">
        <v>748</v>
      </c>
      <c r="F295" s="34" t="s">
        <v>835</v>
      </c>
      <c r="G295" s="31"/>
      <c r="H295" s="31"/>
      <c r="I295" s="31"/>
      <c r="J295" s="25">
        <v>43662</v>
      </c>
      <c r="K295" s="25" t="s">
        <v>29</v>
      </c>
      <c r="L295" s="46">
        <v>6910.58</v>
      </c>
      <c r="M295" s="46">
        <f t="shared" si="122"/>
        <v>789.78057142857142</v>
      </c>
      <c r="N295" s="46">
        <f t="shared" si="123"/>
        <v>518.29349999999999</v>
      </c>
      <c r="O295" s="46">
        <f t="shared" si="124"/>
        <v>59.233542857142858</v>
      </c>
      <c r="P295" s="46">
        <f t="shared" si="125"/>
        <v>103.6587</v>
      </c>
      <c r="Q295" s="46">
        <f t="shared" si="126"/>
        <v>11.846708571428572</v>
      </c>
      <c r="R295" s="46">
        <f t="shared" si="127"/>
        <v>6392.2865000000002</v>
      </c>
      <c r="S295" s="46">
        <f t="shared" si="128"/>
        <v>730.54702857142854</v>
      </c>
      <c r="T295" s="46">
        <f t="shared" si="129"/>
        <v>691.05799999999999</v>
      </c>
      <c r="U295" s="46">
        <f t="shared" si="130"/>
        <v>78.978057142857139</v>
      </c>
      <c r="V295" s="156" t="s">
        <v>157</v>
      </c>
      <c r="W295" s="38" t="s">
        <v>182</v>
      </c>
      <c r="X295" s="146"/>
      <c r="Y295" s="147"/>
      <c r="Z295" s="147"/>
      <c r="AA295" s="147"/>
      <c r="AB295" s="147"/>
      <c r="AC295" s="147"/>
    </row>
    <row r="296" spans="1:29" s="29" customFormat="1" x14ac:dyDescent="0.25">
      <c r="A296" s="72" t="s">
        <v>119</v>
      </c>
      <c r="B296" s="72" t="s">
        <v>745</v>
      </c>
      <c r="C296" s="34" t="s">
        <v>746</v>
      </c>
      <c r="D296" s="30" t="s">
        <v>836</v>
      </c>
      <c r="E296" s="30" t="s">
        <v>748</v>
      </c>
      <c r="F296" s="34" t="s">
        <v>837</v>
      </c>
      <c r="G296" s="31"/>
      <c r="H296" s="31"/>
      <c r="I296" s="31"/>
      <c r="J296" s="25">
        <v>43662</v>
      </c>
      <c r="K296" s="25" t="s">
        <v>29</v>
      </c>
      <c r="L296" s="46">
        <v>6910.58</v>
      </c>
      <c r="M296" s="46">
        <f t="shared" si="122"/>
        <v>789.78057142857142</v>
      </c>
      <c r="N296" s="46">
        <f t="shared" si="123"/>
        <v>518.29349999999999</v>
      </c>
      <c r="O296" s="46">
        <f t="shared" si="124"/>
        <v>59.233542857142858</v>
      </c>
      <c r="P296" s="46">
        <f t="shared" si="125"/>
        <v>103.6587</v>
      </c>
      <c r="Q296" s="46">
        <f t="shared" si="126"/>
        <v>11.846708571428572</v>
      </c>
      <c r="R296" s="46">
        <f t="shared" si="127"/>
        <v>6392.2865000000002</v>
      </c>
      <c r="S296" s="46">
        <f t="shared" si="128"/>
        <v>730.54702857142854</v>
      </c>
      <c r="T296" s="46">
        <f t="shared" si="129"/>
        <v>691.05799999999999</v>
      </c>
      <c r="U296" s="46">
        <f t="shared" si="130"/>
        <v>78.978057142857139</v>
      </c>
      <c r="V296" s="156" t="s">
        <v>157</v>
      </c>
      <c r="W296" s="38" t="s">
        <v>182</v>
      </c>
      <c r="X296" s="146"/>
      <c r="Y296" s="147"/>
      <c r="Z296" s="147"/>
      <c r="AA296" s="147"/>
      <c r="AB296" s="147"/>
      <c r="AC296" s="147"/>
    </row>
    <row r="297" spans="1:29" s="29" customFormat="1" x14ac:dyDescent="0.25">
      <c r="A297" s="72" t="s">
        <v>119</v>
      </c>
      <c r="B297" s="72" t="s">
        <v>745</v>
      </c>
      <c r="C297" s="34" t="s">
        <v>746</v>
      </c>
      <c r="D297" s="30" t="s">
        <v>838</v>
      </c>
      <c r="E297" s="30" t="s">
        <v>748</v>
      </c>
      <c r="F297" s="34" t="s">
        <v>839</v>
      </c>
      <c r="G297" s="31"/>
      <c r="H297" s="31"/>
      <c r="I297" s="31"/>
      <c r="J297" s="25">
        <v>43662</v>
      </c>
      <c r="K297" s="25" t="s">
        <v>29</v>
      </c>
      <c r="L297" s="46">
        <v>6910.58</v>
      </c>
      <c r="M297" s="46">
        <f t="shared" si="122"/>
        <v>789.78057142857142</v>
      </c>
      <c r="N297" s="46">
        <f t="shared" si="123"/>
        <v>518.29349999999999</v>
      </c>
      <c r="O297" s="46">
        <f t="shared" si="124"/>
        <v>59.233542857142858</v>
      </c>
      <c r="P297" s="46">
        <f t="shared" si="125"/>
        <v>103.6587</v>
      </c>
      <c r="Q297" s="46">
        <f t="shared" si="126"/>
        <v>11.846708571428572</v>
      </c>
      <c r="R297" s="46">
        <f t="shared" si="127"/>
        <v>6392.2865000000002</v>
      </c>
      <c r="S297" s="46">
        <f t="shared" si="128"/>
        <v>730.54702857142854</v>
      </c>
      <c r="T297" s="46">
        <f t="shared" si="129"/>
        <v>691.05799999999999</v>
      </c>
      <c r="U297" s="46">
        <f t="shared" si="130"/>
        <v>78.978057142857139</v>
      </c>
      <c r="V297" s="156" t="s">
        <v>157</v>
      </c>
      <c r="W297" s="38" t="s">
        <v>182</v>
      </c>
      <c r="X297" s="146"/>
      <c r="Y297" s="147"/>
      <c r="Z297" s="147"/>
      <c r="AA297" s="147"/>
      <c r="AB297" s="147"/>
      <c r="AC297" s="147"/>
    </row>
    <row r="298" spans="1:29" s="29" customFormat="1" x14ac:dyDescent="0.25">
      <c r="A298" s="72" t="s">
        <v>119</v>
      </c>
      <c r="B298" s="72" t="s">
        <v>745</v>
      </c>
      <c r="C298" s="34" t="s">
        <v>746</v>
      </c>
      <c r="D298" s="30" t="s">
        <v>840</v>
      </c>
      <c r="E298" s="30" t="s">
        <v>748</v>
      </c>
      <c r="F298" s="34" t="s">
        <v>841</v>
      </c>
      <c r="G298" s="31"/>
      <c r="H298" s="31"/>
      <c r="I298" s="31"/>
      <c r="J298" s="25">
        <v>43662</v>
      </c>
      <c r="K298" s="25" t="s">
        <v>29</v>
      </c>
      <c r="L298" s="46">
        <v>6910.58</v>
      </c>
      <c r="M298" s="46">
        <f t="shared" si="122"/>
        <v>789.78057142857142</v>
      </c>
      <c r="N298" s="46">
        <f t="shared" si="123"/>
        <v>518.29349999999999</v>
      </c>
      <c r="O298" s="46">
        <f t="shared" si="124"/>
        <v>59.233542857142858</v>
      </c>
      <c r="P298" s="46">
        <f t="shared" si="125"/>
        <v>103.6587</v>
      </c>
      <c r="Q298" s="46">
        <f t="shared" si="126"/>
        <v>11.846708571428572</v>
      </c>
      <c r="R298" s="46">
        <f t="shared" si="127"/>
        <v>6392.2865000000002</v>
      </c>
      <c r="S298" s="46">
        <f t="shared" si="128"/>
        <v>730.54702857142854</v>
      </c>
      <c r="T298" s="46">
        <f t="shared" si="129"/>
        <v>691.05799999999999</v>
      </c>
      <c r="U298" s="46">
        <f t="shared" si="130"/>
        <v>78.978057142857139</v>
      </c>
      <c r="V298" s="156" t="s">
        <v>157</v>
      </c>
      <c r="W298" s="38" t="s">
        <v>182</v>
      </c>
      <c r="X298" s="146"/>
      <c r="Y298" s="147"/>
      <c r="Z298" s="147"/>
      <c r="AA298" s="147"/>
      <c r="AB298" s="147"/>
      <c r="AC298" s="147"/>
    </row>
    <row r="299" spans="1:29" s="29" customFormat="1" x14ac:dyDescent="0.25">
      <c r="A299" s="72" t="s">
        <v>119</v>
      </c>
      <c r="B299" s="72" t="s">
        <v>745</v>
      </c>
      <c r="C299" s="34" t="s">
        <v>746</v>
      </c>
      <c r="D299" s="30" t="s">
        <v>842</v>
      </c>
      <c r="E299" s="30" t="s">
        <v>748</v>
      </c>
      <c r="F299" s="34" t="s">
        <v>843</v>
      </c>
      <c r="G299" s="31"/>
      <c r="H299" s="31"/>
      <c r="I299" s="31"/>
      <c r="J299" s="25">
        <v>43662</v>
      </c>
      <c r="K299" s="25" t="s">
        <v>29</v>
      </c>
      <c r="L299" s="46">
        <v>6910.58</v>
      </c>
      <c r="M299" s="46">
        <f t="shared" si="122"/>
        <v>789.78057142857142</v>
      </c>
      <c r="N299" s="46">
        <f t="shared" si="123"/>
        <v>518.29349999999999</v>
      </c>
      <c r="O299" s="46">
        <f t="shared" si="124"/>
        <v>59.233542857142858</v>
      </c>
      <c r="P299" s="46">
        <f t="shared" si="125"/>
        <v>103.6587</v>
      </c>
      <c r="Q299" s="46">
        <f t="shared" si="126"/>
        <v>11.846708571428572</v>
      </c>
      <c r="R299" s="46">
        <f t="shared" si="127"/>
        <v>6392.2865000000002</v>
      </c>
      <c r="S299" s="46">
        <f t="shared" si="128"/>
        <v>730.54702857142854</v>
      </c>
      <c r="T299" s="46">
        <f t="shared" si="129"/>
        <v>691.05799999999999</v>
      </c>
      <c r="U299" s="46">
        <f t="shared" si="130"/>
        <v>78.978057142857139</v>
      </c>
      <c r="V299" s="156" t="s">
        <v>157</v>
      </c>
      <c r="W299" s="38" t="s">
        <v>182</v>
      </c>
      <c r="X299" s="146"/>
      <c r="Y299" s="147"/>
      <c r="Z299" s="147"/>
      <c r="AA299" s="147"/>
      <c r="AB299" s="147"/>
      <c r="AC299" s="147"/>
    </row>
    <row r="300" spans="1:29" s="29" customFormat="1" x14ac:dyDescent="0.25">
      <c r="A300" s="72" t="s">
        <v>119</v>
      </c>
      <c r="B300" s="72" t="s">
        <v>745</v>
      </c>
      <c r="C300" s="34" t="s">
        <v>746</v>
      </c>
      <c r="D300" s="30" t="s">
        <v>844</v>
      </c>
      <c r="E300" s="30" t="s">
        <v>748</v>
      </c>
      <c r="F300" s="34" t="s">
        <v>845</v>
      </c>
      <c r="G300" s="31"/>
      <c r="H300" s="31"/>
      <c r="I300" s="31"/>
      <c r="J300" s="25">
        <v>43662</v>
      </c>
      <c r="K300" s="25" t="s">
        <v>29</v>
      </c>
      <c r="L300" s="46">
        <v>6910.58</v>
      </c>
      <c r="M300" s="46">
        <f t="shared" si="122"/>
        <v>789.78057142857142</v>
      </c>
      <c r="N300" s="46">
        <f t="shared" si="123"/>
        <v>518.29349999999999</v>
      </c>
      <c r="O300" s="46">
        <f t="shared" si="124"/>
        <v>59.233542857142858</v>
      </c>
      <c r="P300" s="46">
        <f t="shared" si="125"/>
        <v>103.6587</v>
      </c>
      <c r="Q300" s="46">
        <f t="shared" si="126"/>
        <v>11.846708571428572</v>
      </c>
      <c r="R300" s="46">
        <f t="shared" si="127"/>
        <v>6392.2865000000002</v>
      </c>
      <c r="S300" s="46">
        <f t="shared" si="128"/>
        <v>730.54702857142854</v>
      </c>
      <c r="T300" s="46">
        <f t="shared" si="129"/>
        <v>691.05799999999999</v>
      </c>
      <c r="U300" s="46">
        <f t="shared" si="130"/>
        <v>78.978057142857139</v>
      </c>
      <c r="V300" s="156" t="s">
        <v>157</v>
      </c>
      <c r="W300" s="38" t="s">
        <v>182</v>
      </c>
      <c r="X300" s="146"/>
      <c r="Y300" s="147"/>
      <c r="Z300" s="147"/>
      <c r="AA300" s="147"/>
      <c r="AB300" s="147"/>
      <c r="AC300" s="147"/>
    </row>
    <row r="301" spans="1:29" s="29" customFormat="1" x14ac:dyDescent="0.25">
      <c r="A301" s="72" t="s">
        <v>119</v>
      </c>
      <c r="B301" s="72" t="s">
        <v>745</v>
      </c>
      <c r="C301" s="34" t="s">
        <v>746</v>
      </c>
      <c r="D301" s="30" t="s">
        <v>846</v>
      </c>
      <c r="E301" s="30" t="s">
        <v>748</v>
      </c>
      <c r="F301" s="34" t="s">
        <v>847</v>
      </c>
      <c r="G301" s="31"/>
      <c r="H301" s="31"/>
      <c r="I301" s="31"/>
      <c r="J301" s="25">
        <v>43662</v>
      </c>
      <c r="K301" s="25" t="s">
        <v>29</v>
      </c>
      <c r="L301" s="46">
        <v>6910.58</v>
      </c>
      <c r="M301" s="46">
        <f t="shared" si="122"/>
        <v>789.78057142857142</v>
      </c>
      <c r="N301" s="46">
        <f t="shared" si="123"/>
        <v>518.29349999999999</v>
      </c>
      <c r="O301" s="46">
        <f t="shared" si="124"/>
        <v>59.233542857142858</v>
      </c>
      <c r="P301" s="46">
        <f t="shared" si="125"/>
        <v>103.6587</v>
      </c>
      <c r="Q301" s="46">
        <f t="shared" si="126"/>
        <v>11.846708571428572</v>
      </c>
      <c r="R301" s="46">
        <f t="shared" si="127"/>
        <v>6392.2865000000002</v>
      </c>
      <c r="S301" s="46">
        <f t="shared" si="128"/>
        <v>730.54702857142854</v>
      </c>
      <c r="T301" s="46">
        <f t="shared" si="129"/>
        <v>691.05799999999999</v>
      </c>
      <c r="U301" s="46">
        <f t="shared" si="130"/>
        <v>78.978057142857139</v>
      </c>
      <c r="V301" s="156" t="s">
        <v>157</v>
      </c>
      <c r="W301" s="38" t="s">
        <v>182</v>
      </c>
      <c r="X301" s="146"/>
      <c r="Y301" s="147"/>
      <c r="Z301" s="147"/>
      <c r="AA301" s="147"/>
      <c r="AB301" s="147"/>
      <c r="AC301" s="147"/>
    </row>
    <row r="302" spans="1:29" s="29" customFormat="1" x14ac:dyDescent="0.25">
      <c r="A302" s="72" t="s">
        <v>119</v>
      </c>
      <c r="B302" s="72" t="s">
        <v>745</v>
      </c>
      <c r="C302" s="34" t="s">
        <v>746</v>
      </c>
      <c r="D302" s="30" t="s">
        <v>848</v>
      </c>
      <c r="E302" s="30" t="s">
        <v>748</v>
      </c>
      <c r="F302" s="34" t="s">
        <v>849</v>
      </c>
      <c r="G302" s="31"/>
      <c r="H302" s="31"/>
      <c r="I302" s="31"/>
      <c r="J302" s="25">
        <v>43662</v>
      </c>
      <c r="K302" s="25" t="s">
        <v>29</v>
      </c>
      <c r="L302" s="46">
        <v>6910.58</v>
      </c>
      <c r="M302" s="46">
        <f t="shared" si="122"/>
        <v>789.78057142857142</v>
      </c>
      <c r="N302" s="46">
        <f t="shared" si="123"/>
        <v>518.29349999999999</v>
      </c>
      <c r="O302" s="46">
        <f t="shared" si="124"/>
        <v>59.233542857142858</v>
      </c>
      <c r="P302" s="46">
        <f t="shared" si="125"/>
        <v>103.6587</v>
      </c>
      <c r="Q302" s="46">
        <f t="shared" si="126"/>
        <v>11.846708571428572</v>
      </c>
      <c r="R302" s="46">
        <f t="shared" si="127"/>
        <v>6392.2865000000002</v>
      </c>
      <c r="S302" s="46">
        <f t="shared" si="128"/>
        <v>730.54702857142854</v>
      </c>
      <c r="T302" s="46">
        <f t="shared" si="129"/>
        <v>691.05799999999999</v>
      </c>
      <c r="U302" s="46">
        <f t="shared" si="130"/>
        <v>78.978057142857139</v>
      </c>
      <c r="V302" s="156" t="s">
        <v>157</v>
      </c>
      <c r="W302" s="38" t="s">
        <v>182</v>
      </c>
      <c r="X302" s="146"/>
      <c r="Y302" s="147"/>
      <c r="Z302" s="147"/>
      <c r="AA302" s="147"/>
      <c r="AB302" s="147"/>
      <c r="AC302" s="147"/>
    </row>
    <row r="303" spans="1:29" s="29" customFormat="1" x14ac:dyDescent="0.25">
      <c r="A303" s="72" t="s">
        <v>119</v>
      </c>
      <c r="B303" s="72" t="s">
        <v>745</v>
      </c>
      <c r="C303" s="34" t="s">
        <v>746</v>
      </c>
      <c r="D303" s="30" t="s">
        <v>850</v>
      </c>
      <c r="E303" s="30" t="s">
        <v>748</v>
      </c>
      <c r="F303" s="34" t="s">
        <v>851</v>
      </c>
      <c r="G303" s="31"/>
      <c r="H303" s="31"/>
      <c r="I303" s="31"/>
      <c r="J303" s="25">
        <v>43662</v>
      </c>
      <c r="K303" s="25" t="s">
        <v>29</v>
      </c>
      <c r="L303" s="46">
        <v>6910.58</v>
      </c>
      <c r="M303" s="46">
        <f t="shared" si="122"/>
        <v>789.78057142857142</v>
      </c>
      <c r="N303" s="46">
        <f t="shared" si="123"/>
        <v>518.29349999999999</v>
      </c>
      <c r="O303" s="46">
        <f t="shared" si="124"/>
        <v>59.233542857142858</v>
      </c>
      <c r="P303" s="46">
        <f t="shared" si="125"/>
        <v>103.6587</v>
      </c>
      <c r="Q303" s="46">
        <f t="shared" si="126"/>
        <v>11.846708571428572</v>
      </c>
      <c r="R303" s="46">
        <f t="shared" si="127"/>
        <v>6392.2865000000002</v>
      </c>
      <c r="S303" s="46">
        <f t="shared" si="128"/>
        <v>730.54702857142854</v>
      </c>
      <c r="T303" s="46">
        <f t="shared" si="129"/>
        <v>691.05799999999999</v>
      </c>
      <c r="U303" s="46">
        <f t="shared" si="130"/>
        <v>78.978057142857139</v>
      </c>
      <c r="V303" s="156" t="s">
        <v>157</v>
      </c>
      <c r="W303" s="38" t="s">
        <v>182</v>
      </c>
      <c r="X303" s="146"/>
      <c r="Y303" s="147"/>
      <c r="Z303" s="147"/>
      <c r="AA303" s="147"/>
      <c r="AB303" s="147"/>
      <c r="AC303" s="147"/>
    </row>
    <row r="304" spans="1:29" s="29" customFormat="1" x14ac:dyDescent="0.25">
      <c r="A304" s="72" t="s">
        <v>119</v>
      </c>
      <c r="B304" s="72" t="s">
        <v>745</v>
      </c>
      <c r="C304" s="34" t="s">
        <v>746</v>
      </c>
      <c r="D304" s="30" t="s">
        <v>852</v>
      </c>
      <c r="E304" s="30" t="s">
        <v>748</v>
      </c>
      <c r="F304" s="34" t="s">
        <v>853</v>
      </c>
      <c r="G304" s="31"/>
      <c r="H304" s="31"/>
      <c r="I304" s="31"/>
      <c r="J304" s="25">
        <v>43662</v>
      </c>
      <c r="K304" s="25" t="s">
        <v>29</v>
      </c>
      <c r="L304" s="46">
        <v>6910.58</v>
      </c>
      <c r="M304" s="46">
        <f t="shared" si="122"/>
        <v>789.78057142857142</v>
      </c>
      <c r="N304" s="46">
        <f t="shared" si="123"/>
        <v>518.29349999999999</v>
      </c>
      <c r="O304" s="46">
        <f t="shared" si="124"/>
        <v>59.233542857142858</v>
      </c>
      <c r="P304" s="46">
        <f t="shared" si="125"/>
        <v>103.6587</v>
      </c>
      <c r="Q304" s="46">
        <f t="shared" si="126"/>
        <v>11.846708571428572</v>
      </c>
      <c r="R304" s="46">
        <f t="shared" si="127"/>
        <v>6392.2865000000002</v>
      </c>
      <c r="S304" s="46">
        <f t="shared" si="128"/>
        <v>730.54702857142854</v>
      </c>
      <c r="T304" s="46">
        <f t="shared" si="129"/>
        <v>691.05799999999999</v>
      </c>
      <c r="U304" s="46">
        <f t="shared" si="130"/>
        <v>78.978057142857139</v>
      </c>
      <c r="V304" s="156" t="s">
        <v>157</v>
      </c>
      <c r="W304" s="38" t="s">
        <v>182</v>
      </c>
      <c r="X304" s="146"/>
      <c r="Y304" s="147"/>
      <c r="Z304" s="147"/>
      <c r="AA304" s="147"/>
      <c r="AB304" s="147"/>
      <c r="AC304" s="147"/>
    </row>
    <row r="305" spans="1:29" s="29" customFormat="1" x14ac:dyDescent="0.25">
      <c r="A305" s="72" t="s">
        <v>119</v>
      </c>
      <c r="B305" s="72" t="s">
        <v>745</v>
      </c>
      <c r="C305" s="34" t="s">
        <v>746</v>
      </c>
      <c r="D305" s="30" t="s">
        <v>854</v>
      </c>
      <c r="E305" s="30" t="s">
        <v>748</v>
      </c>
      <c r="F305" s="34" t="s">
        <v>855</v>
      </c>
      <c r="G305" s="31"/>
      <c r="H305" s="31"/>
      <c r="I305" s="31"/>
      <c r="J305" s="25">
        <v>43662</v>
      </c>
      <c r="K305" s="25" t="s">
        <v>29</v>
      </c>
      <c r="L305" s="46">
        <v>6910.58</v>
      </c>
      <c r="M305" s="46">
        <f t="shared" si="122"/>
        <v>789.78057142857142</v>
      </c>
      <c r="N305" s="46">
        <f t="shared" si="123"/>
        <v>518.29349999999999</v>
      </c>
      <c r="O305" s="46">
        <f t="shared" si="124"/>
        <v>59.233542857142858</v>
      </c>
      <c r="P305" s="46">
        <f t="shared" si="125"/>
        <v>103.6587</v>
      </c>
      <c r="Q305" s="46">
        <f t="shared" si="126"/>
        <v>11.846708571428572</v>
      </c>
      <c r="R305" s="46">
        <f t="shared" si="127"/>
        <v>6392.2865000000002</v>
      </c>
      <c r="S305" s="46">
        <f t="shared" si="128"/>
        <v>730.54702857142854</v>
      </c>
      <c r="T305" s="46">
        <f t="shared" si="129"/>
        <v>691.05799999999999</v>
      </c>
      <c r="U305" s="46">
        <f t="shared" si="130"/>
        <v>78.978057142857139</v>
      </c>
      <c r="V305" s="156" t="s">
        <v>157</v>
      </c>
      <c r="W305" s="38" t="s">
        <v>182</v>
      </c>
      <c r="X305" s="146"/>
      <c r="Y305" s="147"/>
      <c r="Z305" s="147"/>
      <c r="AA305" s="147"/>
      <c r="AB305" s="147"/>
      <c r="AC305" s="147"/>
    </row>
    <row r="306" spans="1:29" s="29" customFormat="1" x14ac:dyDescent="0.25">
      <c r="A306" s="72" t="s">
        <v>119</v>
      </c>
      <c r="B306" s="72" t="s">
        <v>745</v>
      </c>
      <c r="C306" s="34" t="s">
        <v>746</v>
      </c>
      <c r="D306" s="30" t="s">
        <v>856</v>
      </c>
      <c r="E306" s="30" t="s">
        <v>748</v>
      </c>
      <c r="F306" s="34" t="s">
        <v>857</v>
      </c>
      <c r="G306" s="31"/>
      <c r="H306" s="31"/>
      <c r="I306" s="31"/>
      <c r="J306" s="25">
        <v>43662</v>
      </c>
      <c r="K306" s="25" t="s">
        <v>29</v>
      </c>
      <c r="L306" s="46">
        <v>6910.58</v>
      </c>
      <c r="M306" s="46">
        <f t="shared" si="122"/>
        <v>789.78057142857142</v>
      </c>
      <c r="N306" s="46">
        <f t="shared" si="123"/>
        <v>518.29349999999999</v>
      </c>
      <c r="O306" s="46">
        <f t="shared" si="124"/>
        <v>59.233542857142858</v>
      </c>
      <c r="P306" s="46">
        <f t="shared" si="125"/>
        <v>103.6587</v>
      </c>
      <c r="Q306" s="46">
        <f t="shared" si="126"/>
        <v>11.846708571428572</v>
      </c>
      <c r="R306" s="46">
        <f t="shared" si="127"/>
        <v>6392.2865000000002</v>
      </c>
      <c r="S306" s="46">
        <f t="shared" si="128"/>
        <v>730.54702857142854</v>
      </c>
      <c r="T306" s="46">
        <f t="shared" si="129"/>
        <v>691.05799999999999</v>
      </c>
      <c r="U306" s="46">
        <f t="shared" si="130"/>
        <v>78.978057142857139</v>
      </c>
      <c r="V306" s="156" t="s">
        <v>157</v>
      </c>
      <c r="W306" s="38" t="s">
        <v>182</v>
      </c>
      <c r="X306" s="146"/>
      <c r="Y306" s="147"/>
      <c r="Z306" s="147"/>
      <c r="AA306" s="147"/>
      <c r="AB306" s="147"/>
      <c r="AC306" s="147"/>
    </row>
    <row r="307" spans="1:29" s="29" customFormat="1" x14ac:dyDescent="0.25">
      <c r="A307" s="72" t="s">
        <v>119</v>
      </c>
      <c r="B307" s="72" t="s">
        <v>745</v>
      </c>
      <c r="C307" s="34" t="s">
        <v>746</v>
      </c>
      <c r="D307" s="30" t="s">
        <v>858</v>
      </c>
      <c r="E307" s="30" t="s">
        <v>748</v>
      </c>
      <c r="F307" s="34" t="s">
        <v>859</v>
      </c>
      <c r="G307" s="31"/>
      <c r="H307" s="31"/>
      <c r="I307" s="31"/>
      <c r="J307" s="25">
        <v>43662</v>
      </c>
      <c r="K307" s="25" t="s">
        <v>29</v>
      </c>
      <c r="L307" s="46">
        <v>6910.58</v>
      </c>
      <c r="M307" s="46">
        <f t="shared" si="122"/>
        <v>789.78057142857142</v>
      </c>
      <c r="N307" s="46">
        <f t="shared" si="123"/>
        <v>518.29349999999999</v>
      </c>
      <c r="O307" s="46">
        <f t="shared" si="124"/>
        <v>59.233542857142858</v>
      </c>
      <c r="P307" s="46">
        <f t="shared" si="125"/>
        <v>103.6587</v>
      </c>
      <c r="Q307" s="46">
        <f t="shared" si="126"/>
        <v>11.846708571428572</v>
      </c>
      <c r="R307" s="46">
        <f t="shared" si="127"/>
        <v>6392.2865000000002</v>
      </c>
      <c r="S307" s="46">
        <f t="shared" si="128"/>
        <v>730.54702857142854</v>
      </c>
      <c r="T307" s="46">
        <f t="shared" si="129"/>
        <v>691.05799999999999</v>
      </c>
      <c r="U307" s="46">
        <f t="shared" si="130"/>
        <v>78.978057142857139</v>
      </c>
      <c r="V307" s="156" t="s">
        <v>157</v>
      </c>
      <c r="W307" s="38" t="s">
        <v>182</v>
      </c>
      <c r="X307" s="146"/>
      <c r="Y307" s="147"/>
      <c r="Z307" s="147"/>
      <c r="AA307" s="147"/>
      <c r="AB307" s="147"/>
      <c r="AC307" s="147"/>
    </row>
    <row r="308" spans="1:29" s="29" customFormat="1" x14ac:dyDescent="0.25">
      <c r="A308" s="72" t="s">
        <v>119</v>
      </c>
      <c r="B308" s="72" t="s">
        <v>745</v>
      </c>
      <c r="C308" s="34" t="s">
        <v>746</v>
      </c>
      <c r="D308" s="30" t="s">
        <v>860</v>
      </c>
      <c r="E308" s="30" t="s">
        <v>748</v>
      </c>
      <c r="F308" s="34" t="s">
        <v>861</v>
      </c>
      <c r="G308" s="31"/>
      <c r="H308" s="31"/>
      <c r="I308" s="31"/>
      <c r="J308" s="25">
        <v>43662</v>
      </c>
      <c r="K308" s="25" t="s">
        <v>29</v>
      </c>
      <c r="L308" s="46">
        <v>6910.58</v>
      </c>
      <c r="M308" s="46">
        <f t="shared" si="122"/>
        <v>789.78057142857142</v>
      </c>
      <c r="N308" s="46">
        <f t="shared" si="123"/>
        <v>518.29349999999999</v>
      </c>
      <c r="O308" s="46">
        <f t="shared" si="124"/>
        <v>59.233542857142858</v>
      </c>
      <c r="P308" s="46">
        <f t="shared" si="125"/>
        <v>103.6587</v>
      </c>
      <c r="Q308" s="46">
        <f t="shared" si="126"/>
        <v>11.846708571428572</v>
      </c>
      <c r="R308" s="46">
        <f t="shared" si="127"/>
        <v>6392.2865000000002</v>
      </c>
      <c r="S308" s="46">
        <f t="shared" si="128"/>
        <v>730.54702857142854</v>
      </c>
      <c r="T308" s="46">
        <f t="shared" si="129"/>
        <v>691.05799999999999</v>
      </c>
      <c r="U308" s="46">
        <f t="shared" si="130"/>
        <v>78.978057142857139</v>
      </c>
      <c r="V308" s="156" t="s">
        <v>157</v>
      </c>
      <c r="W308" s="38" t="s">
        <v>182</v>
      </c>
      <c r="X308" s="146"/>
      <c r="Y308" s="147"/>
      <c r="Z308" s="147"/>
      <c r="AA308" s="147"/>
      <c r="AB308" s="147"/>
      <c r="AC308" s="147"/>
    </row>
    <row r="309" spans="1:29" s="29" customFormat="1" x14ac:dyDescent="0.25">
      <c r="A309" s="72" t="s">
        <v>119</v>
      </c>
      <c r="B309" s="72" t="s">
        <v>745</v>
      </c>
      <c r="C309" s="34" t="s">
        <v>746</v>
      </c>
      <c r="D309" s="30" t="s">
        <v>862</v>
      </c>
      <c r="E309" s="30" t="s">
        <v>748</v>
      </c>
      <c r="F309" s="34" t="s">
        <v>863</v>
      </c>
      <c r="G309" s="31"/>
      <c r="H309" s="31"/>
      <c r="I309" s="31"/>
      <c r="J309" s="25">
        <v>43662</v>
      </c>
      <c r="K309" s="25" t="s">
        <v>29</v>
      </c>
      <c r="L309" s="46">
        <v>6910.58</v>
      </c>
      <c r="M309" s="46">
        <f t="shared" si="122"/>
        <v>789.78057142857142</v>
      </c>
      <c r="N309" s="46">
        <f t="shared" si="123"/>
        <v>518.29349999999999</v>
      </c>
      <c r="O309" s="46">
        <f t="shared" si="124"/>
        <v>59.233542857142858</v>
      </c>
      <c r="P309" s="46">
        <f t="shared" si="125"/>
        <v>103.6587</v>
      </c>
      <c r="Q309" s="46">
        <f t="shared" si="126"/>
        <v>11.846708571428572</v>
      </c>
      <c r="R309" s="46">
        <f t="shared" si="127"/>
        <v>6392.2865000000002</v>
      </c>
      <c r="S309" s="46">
        <f t="shared" si="128"/>
        <v>730.54702857142854</v>
      </c>
      <c r="T309" s="46">
        <f t="shared" si="129"/>
        <v>691.05799999999999</v>
      </c>
      <c r="U309" s="46">
        <f t="shared" si="130"/>
        <v>78.978057142857139</v>
      </c>
      <c r="V309" s="156" t="s">
        <v>157</v>
      </c>
      <c r="W309" s="38" t="s">
        <v>182</v>
      </c>
      <c r="X309" s="146"/>
      <c r="Y309" s="147"/>
      <c r="Z309" s="147"/>
      <c r="AA309" s="147"/>
      <c r="AB309" s="147"/>
      <c r="AC309" s="147"/>
    </row>
    <row r="310" spans="1:29" s="29" customFormat="1" x14ac:dyDescent="0.25">
      <c r="A310" s="72" t="s">
        <v>119</v>
      </c>
      <c r="B310" s="72" t="s">
        <v>745</v>
      </c>
      <c r="C310" s="34" t="s">
        <v>746</v>
      </c>
      <c r="D310" s="30" t="s">
        <v>864</v>
      </c>
      <c r="E310" s="30" t="s">
        <v>748</v>
      </c>
      <c r="F310" s="34" t="s">
        <v>865</v>
      </c>
      <c r="G310" s="31"/>
      <c r="H310" s="31"/>
      <c r="I310" s="31"/>
      <c r="J310" s="25">
        <v>43662</v>
      </c>
      <c r="K310" s="25" t="s">
        <v>29</v>
      </c>
      <c r="L310" s="46">
        <v>6910.58</v>
      </c>
      <c r="M310" s="46">
        <f t="shared" si="122"/>
        <v>789.78057142857142</v>
      </c>
      <c r="N310" s="46">
        <f t="shared" si="123"/>
        <v>518.29349999999999</v>
      </c>
      <c r="O310" s="46">
        <f t="shared" si="124"/>
        <v>59.233542857142858</v>
      </c>
      <c r="P310" s="46">
        <f t="shared" si="125"/>
        <v>103.6587</v>
      </c>
      <c r="Q310" s="46">
        <f t="shared" si="126"/>
        <v>11.846708571428572</v>
      </c>
      <c r="R310" s="46">
        <f t="shared" si="127"/>
        <v>6392.2865000000002</v>
      </c>
      <c r="S310" s="46">
        <f t="shared" si="128"/>
        <v>730.54702857142854</v>
      </c>
      <c r="T310" s="46">
        <f t="shared" si="129"/>
        <v>691.05799999999999</v>
      </c>
      <c r="U310" s="46">
        <f t="shared" si="130"/>
        <v>78.978057142857139</v>
      </c>
      <c r="V310" s="156" t="s">
        <v>157</v>
      </c>
      <c r="W310" s="38" t="s">
        <v>182</v>
      </c>
      <c r="X310" s="146"/>
      <c r="Y310" s="147"/>
      <c r="Z310" s="147"/>
      <c r="AA310" s="147"/>
      <c r="AB310" s="147"/>
      <c r="AC310" s="147"/>
    </row>
    <row r="311" spans="1:29" s="29" customFormat="1" x14ac:dyDescent="0.25">
      <c r="A311" s="72" t="s">
        <v>119</v>
      </c>
      <c r="B311" s="72" t="s">
        <v>745</v>
      </c>
      <c r="C311" s="34" t="s">
        <v>746</v>
      </c>
      <c r="D311" s="30" t="s">
        <v>866</v>
      </c>
      <c r="E311" s="30" t="s">
        <v>748</v>
      </c>
      <c r="F311" s="34" t="s">
        <v>867</v>
      </c>
      <c r="G311" s="31"/>
      <c r="H311" s="31"/>
      <c r="I311" s="31"/>
      <c r="J311" s="25">
        <v>43662</v>
      </c>
      <c r="K311" s="25" t="s">
        <v>29</v>
      </c>
      <c r="L311" s="46">
        <v>6910.58</v>
      </c>
      <c r="M311" s="46">
        <f t="shared" si="122"/>
        <v>789.78057142857142</v>
      </c>
      <c r="N311" s="46">
        <f t="shared" si="123"/>
        <v>518.29349999999999</v>
      </c>
      <c r="O311" s="46">
        <f t="shared" si="124"/>
        <v>59.233542857142858</v>
      </c>
      <c r="P311" s="46">
        <f t="shared" si="125"/>
        <v>103.6587</v>
      </c>
      <c r="Q311" s="46">
        <f t="shared" si="126"/>
        <v>11.846708571428572</v>
      </c>
      <c r="R311" s="46">
        <f t="shared" si="127"/>
        <v>6392.2865000000002</v>
      </c>
      <c r="S311" s="46">
        <f t="shared" si="128"/>
        <v>730.54702857142854</v>
      </c>
      <c r="T311" s="46">
        <f t="shared" si="129"/>
        <v>691.05799999999999</v>
      </c>
      <c r="U311" s="46">
        <f t="shared" si="130"/>
        <v>78.978057142857139</v>
      </c>
      <c r="V311" s="156" t="s">
        <v>157</v>
      </c>
      <c r="W311" s="38" t="s">
        <v>182</v>
      </c>
      <c r="X311" s="146"/>
      <c r="Y311" s="147"/>
      <c r="Z311" s="147"/>
      <c r="AA311" s="147"/>
      <c r="AB311" s="147"/>
      <c r="AC311" s="147"/>
    </row>
    <row r="312" spans="1:29" s="29" customFormat="1" x14ac:dyDescent="0.25">
      <c r="A312" s="72" t="s">
        <v>119</v>
      </c>
      <c r="B312" s="72" t="s">
        <v>745</v>
      </c>
      <c r="C312" s="34" t="s">
        <v>746</v>
      </c>
      <c r="D312" s="30" t="s">
        <v>868</v>
      </c>
      <c r="E312" s="30" t="s">
        <v>748</v>
      </c>
      <c r="F312" s="34" t="s">
        <v>869</v>
      </c>
      <c r="G312" s="31"/>
      <c r="H312" s="31"/>
      <c r="I312" s="31"/>
      <c r="J312" s="25">
        <v>43662</v>
      </c>
      <c r="K312" s="25" t="s">
        <v>29</v>
      </c>
      <c r="L312" s="46">
        <v>6910.58</v>
      </c>
      <c r="M312" s="46">
        <f t="shared" si="122"/>
        <v>789.78057142857142</v>
      </c>
      <c r="N312" s="46">
        <f t="shared" si="123"/>
        <v>518.29349999999999</v>
      </c>
      <c r="O312" s="46">
        <f t="shared" si="124"/>
        <v>59.233542857142858</v>
      </c>
      <c r="P312" s="46">
        <f t="shared" si="125"/>
        <v>103.6587</v>
      </c>
      <c r="Q312" s="46">
        <f t="shared" si="126"/>
        <v>11.846708571428572</v>
      </c>
      <c r="R312" s="46">
        <f t="shared" si="127"/>
        <v>6392.2865000000002</v>
      </c>
      <c r="S312" s="46">
        <f t="shared" si="128"/>
        <v>730.54702857142854</v>
      </c>
      <c r="T312" s="46">
        <f t="shared" si="129"/>
        <v>691.05799999999999</v>
      </c>
      <c r="U312" s="46">
        <f t="shared" si="130"/>
        <v>78.978057142857139</v>
      </c>
      <c r="V312" s="156" t="s">
        <v>157</v>
      </c>
      <c r="W312" s="38" t="s">
        <v>182</v>
      </c>
      <c r="X312" s="146"/>
      <c r="Y312" s="147"/>
      <c r="Z312" s="147"/>
      <c r="AA312" s="147"/>
      <c r="AB312" s="147"/>
      <c r="AC312" s="147"/>
    </row>
    <row r="313" spans="1:29" s="29" customFormat="1" x14ac:dyDescent="0.25">
      <c r="A313" s="72" t="s">
        <v>119</v>
      </c>
      <c r="B313" s="72" t="s">
        <v>745</v>
      </c>
      <c r="C313" s="34" t="s">
        <v>746</v>
      </c>
      <c r="D313" s="30" t="s">
        <v>870</v>
      </c>
      <c r="E313" s="30" t="s">
        <v>748</v>
      </c>
      <c r="F313" s="34" t="s">
        <v>871</v>
      </c>
      <c r="G313" s="31"/>
      <c r="H313" s="31"/>
      <c r="I313" s="31"/>
      <c r="J313" s="25">
        <v>43662</v>
      </c>
      <c r="K313" s="25" t="s">
        <v>29</v>
      </c>
      <c r="L313" s="46">
        <v>6910.58</v>
      </c>
      <c r="M313" s="46">
        <f t="shared" si="122"/>
        <v>789.78057142857142</v>
      </c>
      <c r="N313" s="46">
        <f t="shared" si="123"/>
        <v>518.29349999999999</v>
      </c>
      <c r="O313" s="46">
        <f t="shared" si="124"/>
        <v>59.233542857142858</v>
      </c>
      <c r="P313" s="46">
        <f t="shared" si="125"/>
        <v>103.6587</v>
      </c>
      <c r="Q313" s="46">
        <f t="shared" si="126"/>
        <v>11.846708571428572</v>
      </c>
      <c r="R313" s="46">
        <f t="shared" si="127"/>
        <v>6392.2865000000002</v>
      </c>
      <c r="S313" s="46">
        <f t="shared" si="128"/>
        <v>730.54702857142854</v>
      </c>
      <c r="T313" s="46">
        <f t="shared" si="129"/>
        <v>691.05799999999999</v>
      </c>
      <c r="U313" s="46">
        <f t="shared" si="130"/>
        <v>78.978057142857139</v>
      </c>
      <c r="V313" s="156" t="s">
        <v>157</v>
      </c>
      <c r="W313" s="38" t="s">
        <v>182</v>
      </c>
      <c r="X313" s="146"/>
      <c r="Y313" s="147"/>
      <c r="Z313" s="147"/>
      <c r="AA313" s="147"/>
      <c r="AB313" s="147"/>
      <c r="AC313" s="147"/>
    </row>
    <row r="314" spans="1:29" s="29" customFormat="1" x14ac:dyDescent="0.25">
      <c r="A314" s="72" t="s">
        <v>119</v>
      </c>
      <c r="B314" s="72" t="s">
        <v>745</v>
      </c>
      <c r="C314" s="34" t="s">
        <v>746</v>
      </c>
      <c r="D314" s="30" t="s">
        <v>872</v>
      </c>
      <c r="E314" s="30" t="s">
        <v>748</v>
      </c>
      <c r="F314" s="34" t="s">
        <v>873</v>
      </c>
      <c r="G314" s="31"/>
      <c r="H314" s="31"/>
      <c r="I314" s="31"/>
      <c r="J314" s="25">
        <v>43662</v>
      </c>
      <c r="K314" s="25" t="s">
        <v>29</v>
      </c>
      <c r="L314" s="46">
        <v>6910.58</v>
      </c>
      <c r="M314" s="46">
        <f t="shared" si="122"/>
        <v>789.78057142857142</v>
      </c>
      <c r="N314" s="46">
        <f t="shared" si="123"/>
        <v>518.29349999999999</v>
      </c>
      <c r="O314" s="46">
        <f t="shared" si="124"/>
        <v>59.233542857142858</v>
      </c>
      <c r="P314" s="46">
        <f t="shared" si="125"/>
        <v>103.6587</v>
      </c>
      <c r="Q314" s="46">
        <f t="shared" si="126"/>
        <v>11.846708571428572</v>
      </c>
      <c r="R314" s="46">
        <f t="shared" si="127"/>
        <v>6392.2865000000002</v>
      </c>
      <c r="S314" s="46">
        <f t="shared" si="128"/>
        <v>730.54702857142854</v>
      </c>
      <c r="T314" s="46">
        <f t="shared" si="129"/>
        <v>691.05799999999999</v>
      </c>
      <c r="U314" s="46">
        <f t="shared" si="130"/>
        <v>78.978057142857139</v>
      </c>
      <c r="V314" s="156" t="s">
        <v>157</v>
      </c>
      <c r="W314" s="38" t="s">
        <v>182</v>
      </c>
      <c r="X314" s="146"/>
      <c r="Y314" s="147"/>
      <c r="Z314" s="147"/>
      <c r="AA314" s="147"/>
      <c r="AB314" s="147"/>
      <c r="AC314" s="147"/>
    </row>
    <row r="315" spans="1:29" s="29" customFormat="1" x14ac:dyDescent="0.25">
      <c r="A315" s="72" t="s">
        <v>119</v>
      </c>
      <c r="B315" s="72" t="s">
        <v>745</v>
      </c>
      <c r="C315" s="34" t="s">
        <v>746</v>
      </c>
      <c r="D315" s="30" t="s">
        <v>874</v>
      </c>
      <c r="E315" s="30" t="s">
        <v>748</v>
      </c>
      <c r="F315" s="34" t="s">
        <v>875</v>
      </c>
      <c r="G315" s="31"/>
      <c r="H315" s="31"/>
      <c r="I315" s="31"/>
      <c r="J315" s="25">
        <v>43662</v>
      </c>
      <c r="K315" s="25" t="s">
        <v>29</v>
      </c>
      <c r="L315" s="46">
        <v>6910.58</v>
      </c>
      <c r="M315" s="46">
        <f t="shared" si="122"/>
        <v>789.78057142857142</v>
      </c>
      <c r="N315" s="46">
        <f t="shared" si="123"/>
        <v>518.29349999999999</v>
      </c>
      <c r="O315" s="46">
        <f t="shared" si="124"/>
        <v>59.233542857142858</v>
      </c>
      <c r="P315" s="46">
        <f t="shared" si="125"/>
        <v>103.6587</v>
      </c>
      <c r="Q315" s="46">
        <f t="shared" si="126"/>
        <v>11.846708571428572</v>
      </c>
      <c r="R315" s="46">
        <f t="shared" si="127"/>
        <v>6392.2865000000002</v>
      </c>
      <c r="S315" s="46">
        <f t="shared" si="128"/>
        <v>730.54702857142854</v>
      </c>
      <c r="T315" s="46">
        <f t="shared" si="129"/>
        <v>691.05799999999999</v>
      </c>
      <c r="U315" s="46">
        <f t="shared" si="130"/>
        <v>78.978057142857139</v>
      </c>
      <c r="V315" s="156" t="s">
        <v>157</v>
      </c>
      <c r="W315" s="38" t="s">
        <v>182</v>
      </c>
      <c r="X315" s="146"/>
      <c r="Y315" s="147"/>
      <c r="Z315" s="147"/>
      <c r="AA315" s="147"/>
      <c r="AB315" s="147"/>
      <c r="AC315" s="147"/>
    </row>
    <row r="316" spans="1:29" s="29" customFormat="1" x14ac:dyDescent="0.25">
      <c r="A316" s="72" t="s">
        <v>119</v>
      </c>
      <c r="B316" s="72" t="s">
        <v>745</v>
      </c>
      <c r="C316" s="34" t="s">
        <v>746</v>
      </c>
      <c r="D316" s="30" t="s">
        <v>876</v>
      </c>
      <c r="E316" s="30" t="s">
        <v>748</v>
      </c>
      <c r="F316" s="34" t="s">
        <v>877</v>
      </c>
      <c r="G316" s="31"/>
      <c r="H316" s="31"/>
      <c r="I316" s="31"/>
      <c r="J316" s="25">
        <v>43662</v>
      </c>
      <c r="K316" s="25" t="s">
        <v>29</v>
      </c>
      <c r="L316" s="46">
        <v>6910.58</v>
      </c>
      <c r="M316" s="46">
        <f t="shared" si="122"/>
        <v>789.78057142857142</v>
      </c>
      <c r="N316" s="46">
        <f t="shared" si="123"/>
        <v>518.29349999999999</v>
      </c>
      <c r="O316" s="46">
        <f t="shared" si="124"/>
        <v>59.233542857142858</v>
      </c>
      <c r="P316" s="46">
        <f t="shared" si="125"/>
        <v>103.6587</v>
      </c>
      <c r="Q316" s="46">
        <f t="shared" si="126"/>
        <v>11.846708571428572</v>
      </c>
      <c r="R316" s="46">
        <f t="shared" si="127"/>
        <v>6392.2865000000002</v>
      </c>
      <c r="S316" s="46">
        <f t="shared" si="128"/>
        <v>730.54702857142854</v>
      </c>
      <c r="T316" s="46">
        <f t="shared" si="129"/>
        <v>691.05799999999999</v>
      </c>
      <c r="U316" s="46">
        <f t="shared" si="130"/>
        <v>78.978057142857139</v>
      </c>
      <c r="V316" s="156" t="s">
        <v>157</v>
      </c>
      <c r="W316" s="38" t="s">
        <v>182</v>
      </c>
      <c r="X316" s="146"/>
      <c r="Y316" s="147"/>
      <c r="Z316" s="147"/>
      <c r="AA316" s="147"/>
      <c r="AB316" s="147"/>
      <c r="AC316" s="147"/>
    </row>
    <row r="317" spans="1:29" s="29" customFormat="1" x14ac:dyDescent="0.25">
      <c r="A317" s="72" t="s">
        <v>119</v>
      </c>
      <c r="B317" s="72" t="s">
        <v>745</v>
      </c>
      <c r="C317" s="34" t="s">
        <v>746</v>
      </c>
      <c r="D317" s="30" t="s">
        <v>878</v>
      </c>
      <c r="E317" s="30" t="s">
        <v>748</v>
      </c>
      <c r="F317" s="34" t="s">
        <v>879</v>
      </c>
      <c r="G317" s="31"/>
      <c r="H317" s="31"/>
      <c r="I317" s="31"/>
      <c r="J317" s="25">
        <v>43662</v>
      </c>
      <c r="K317" s="25" t="s">
        <v>29</v>
      </c>
      <c r="L317" s="46">
        <v>6910.58</v>
      </c>
      <c r="M317" s="46">
        <f t="shared" ref="M317:M320" si="131">L317/8.75</f>
        <v>789.78057142857142</v>
      </c>
      <c r="N317" s="46">
        <f t="shared" ref="N317:N320" si="132">5*P317</f>
        <v>518.29349999999999</v>
      </c>
      <c r="O317" s="46">
        <f t="shared" ref="O317:O321" si="133">N317/8.75</f>
        <v>59.233542857142858</v>
      </c>
      <c r="P317" s="46">
        <f t="shared" ref="P317:P320" si="134">(L317-T317)/60</f>
        <v>103.6587</v>
      </c>
      <c r="Q317" s="46">
        <f t="shared" ref="Q317:Q321" si="135">P317/8.75</f>
        <v>11.846708571428572</v>
      </c>
      <c r="R317" s="46">
        <f t="shared" ref="R317:R320" si="136">L317-N317</f>
        <v>6392.2865000000002</v>
      </c>
      <c r="S317" s="46">
        <f t="shared" ref="S317:S321" si="137">R317/8.75</f>
        <v>730.54702857142854</v>
      </c>
      <c r="T317" s="46">
        <f t="shared" ref="T317:T320" si="138">L317*10%</f>
        <v>691.05799999999999</v>
      </c>
      <c r="U317" s="46">
        <f t="shared" ref="U317:U321" si="139">T317/8.75</f>
        <v>78.978057142857139</v>
      </c>
      <c r="V317" s="156" t="s">
        <v>157</v>
      </c>
      <c r="W317" s="38" t="s">
        <v>182</v>
      </c>
      <c r="X317" s="146"/>
      <c r="Y317" s="147"/>
      <c r="Z317" s="147"/>
      <c r="AA317" s="147"/>
      <c r="AB317" s="147"/>
      <c r="AC317" s="147"/>
    </row>
    <row r="318" spans="1:29" s="29" customFormat="1" x14ac:dyDescent="0.25">
      <c r="A318" s="72" t="s">
        <v>119</v>
      </c>
      <c r="B318" s="72" t="s">
        <v>745</v>
      </c>
      <c r="C318" s="34" t="s">
        <v>746</v>
      </c>
      <c r="D318" s="30" t="s">
        <v>880</v>
      </c>
      <c r="E318" s="30" t="s">
        <v>748</v>
      </c>
      <c r="F318" s="34" t="s">
        <v>881</v>
      </c>
      <c r="G318" s="31"/>
      <c r="H318" s="31"/>
      <c r="I318" s="31"/>
      <c r="J318" s="25">
        <v>43662</v>
      </c>
      <c r="K318" s="25" t="s">
        <v>29</v>
      </c>
      <c r="L318" s="46">
        <v>6910.58</v>
      </c>
      <c r="M318" s="46">
        <f t="shared" si="131"/>
        <v>789.78057142857142</v>
      </c>
      <c r="N318" s="46">
        <f t="shared" si="132"/>
        <v>518.29349999999999</v>
      </c>
      <c r="O318" s="46">
        <f t="shared" si="133"/>
        <v>59.233542857142858</v>
      </c>
      <c r="P318" s="46">
        <f t="shared" si="134"/>
        <v>103.6587</v>
      </c>
      <c r="Q318" s="46">
        <f t="shared" si="135"/>
        <v>11.846708571428572</v>
      </c>
      <c r="R318" s="46">
        <f t="shared" si="136"/>
        <v>6392.2865000000002</v>
      </c>
      <c r="S318" s="46">
        <f t="shared" si="137"/>
        <v>730.54702857142854</v>
      </c>
      <c r="T318" s="46">
        <f t="shared" si="138"/>
        <v>691.05799999999999</v>
      </c>
      <c r="U318" s="46">
        <f t="shared" si="139"/>
        <v>78.978057142857139</v>
      </c>
      <c r="V318" s="156" t="s">
        <v>157</v>
      </c>
      <c r="W318" s="38" t="s">
        <v>182</v>
      </c>
      <c r="X318" s="146"/>
      <c r="Y318" s="147"/>
      <c r="Z318" s="147"/>
      <c r="AA318" s="147"/>
      <c r="AB318" s="147"/>
      <c r="AC318" s="147"/>
    </row>
    <row r="319" spans="1:29" s="29" customFormat="1" x14ac:dyDescent="0.25">
      <c r="A319" s="72" t="s">
        <v>119</v>
      </c>
      <c r="B319" s="72" t="s">
        <v>745</v>
      </c>
      <c r="C319" s="34" t="s">
        <v>746</v>
      </c>
      <c r="D319" s="30" t="s">
        <v>882</v>
      </c>
      <c r="E319" s="30" t="s">
        <v>748</v>
      </c>
      <c r="F319" s="34" t="s">
        <v>883</v>
      </c>
      <c r="G319" s="31"/>
      <c r="H319" s="31"/>
      <c r="I319" s="31"/>
      <c r="J319" s="25">
        <v>43662</v>
      </c>
      <c r="K319" s="25" t="s">
        <v>29</v>
      </c>
      <c r="L319" s="46">
        <v>6910.58</v>
      </c>
      <c r="M319" s="46">
        <f t="shared" si="131"/>
        <v>789.78057142857142</v>
      </c>
      <c r="N319" s="46">
        <f t="shared" si="132"/>
        <v>518.29349999999999</v>
      </c>
      <c r="O319" s="46">
        <f t="shared" si="133"/>
        <v>59.233542857142858</v>
      </c>
      <c r="P319" s="46">
        <f t="shared" si="134"/>
        <v>103.6587</v>
      </c>
      <c r="Q319" s="46">
        <f t="shared" si="135"/>
        <v>11.846708571428572</v>
      </c>
      <c r="R319" s="46">
        <f t="shared" si="136"/>
        <v>6392.2865000000002</v>
      </c>
      <c r="S319" s="46">
        <f t="shared" si="137"/>
        <v>730.54702857142854</v>
      </c>
      <c r="T319" s="46">
        <f t="shared" si="138"/>
        <v>691.05799999999999</v>
      </c>
      <c r="U319" s="46">
        <f t="shared" si="139"/>
        <v>78.978057142857139</v>
      </c>
      <c r="V319" s="156" t="s">
        <v>157</v>
      </c>
      <c r="W319" s="38" t="s">
        <v>182</v>
      </c>
      <c r="X319" s="146"/>
      <c r="Y319" s="147"/>
      <c r="Z319" s="147"/>
      <c r="AA319" s="147"/>
      <c r="AB319" s="147"/>
      <c r="AC319" s="147"/>
    </row>
    <row r="320" spans="1:29" s="29" customFormat="1" x14ac:dyDescent="0.25">
      <c r="A320" s="72" t="s">
        <v>119</v>
      </c>
      <c r="B320" s="72" t="s">
        <v>745</v>
      </c>
      <c r="C320" s="34" t="s">
        <v>746</v>
      </c>
      <c r="D320" s="30" t="s">
        <v>884</v>
      </c>
      <c r="E320" s="30" t="s">
        <v>748</v>
      </c>
      <c r="F320" s="34" t="s">
        <v>885</v>
      </c>
      <c r="G320" s="31"/>
      <c r="H320" s="31"/>
      <c r="I320" s="31"/>
      <c r="J320" s="25">
        <v>43662</v>
      </c>
      <c r="K320" s="25" t="s">
        <v>29</v>
      </c>
      <c r="L320" s="46">
        <v>6910.58</v>
      </c>
      <c r="M320" s="46">
        <f t="shared" si="131"/>
        <v>789.78057142857142</v>
      </c>
      <c r="N320" s="46">
        <f t="shared" si="132"/>
        <v>518.29349999999999</v>
      </c>
      <c r="O320" s="46">
        <f t="shared" si="133"/>
        <v>59.233542857142858</v>
      </c>
      <c r="P320" s="46">
        <f t="shared" si="134"/>
        <v>103.6587</v>
      </c>
      <c r="Q320" s="46">
        <f t="shared" si="135"/>
        <v>11.846708571428572</v>
      </c>
      <c r="R320" s="46">
        <f t="shared" si="136"/>
        <v>6392.2865000000002</v>
      </c>
      <c r="S320" s="46">
        <f t="shared" si="137"/>
        <v>730.54702857142854</v>
      </c>
      <c r="T320" s="46">
        <f t="shared" si="138"/>
        <v>691.05799999999999</v>
      </c>
      <c r="U320" s="46">
        <f t="shared" si="139"/>
        <v>78.978057142857139</v>
      </c>
      <c r="V320" s="156" t="s">
        <v>157</v>
      </c>
      <c r="W320" s="38" t="s">
        <v>182</v>
      </c>
      <c r="X320" s="146"/>
      <c r="Y320" s="147"/>
      <c r="Z320" s="147"/>
      <c r="AA320" s="147"/>
      <c r="AB320" s="147"/>
      <c r="AC320" s="147"/>
    </row>
    <row r="321" spans="1:29" x14ac:dyDescent="0.25">
      <c r="L321" s="102">
        <f>SUM(L252:L320)</f>
        <v>476830.02000000031</v>
      </c>
      <c r="M321" s="114">
        <f>L321/8.75</f>
        <v>54494.859428571464</v>
      </c>
      <c r="N321" s="102">
        <f>SUM(N252:N320)</f>
        <v>35762.251499999991</v>
      </c>
      <c r="O321" s="114">
        <f t="shared" si="133"/>
        <v>4087.1144571428563</v>
      </c>
      <c r="P321" s="102">
        <f>SUM(P252:P320)</f>
        <v>7152.4502999999977</v>
      </c>
      <c r="Q321" s="114">
        <f t="shared" si="135"/>
        <v>817.42289142857112</v>
      </c>
      <c r="R321" s="102">
        <f>SUM(R252:R320)</f>
        <v>441067.76849999942</v>
      </c>
      <c r="S321" s="114">
        <f t="shared" si="137"/>
        <v>50407.744971428503</v>
      </c>
      <c r="T321" s="102">
        <f>SUM(T252:T320)</f>
        <v>47683.001999999971</v>
      </c>
      <c r="U321" s="114">
        <f t="shared" si="139"/>
        <v>5449.4859428571399</v>
      </c>
    </row>
    <row r="323" spans="1:29" ht="21" x14ac:dyDescent="0.35">
      <c r="A323" s="83" t="s">
        <v>886</v>
      </c>
      <c r="B323" s="163" t="s">
        <v>994</v>
      </c>
      <c r="L323" s="120">
        <f>L37+L52+L64+L129+L175+L179+L221+L226+L230+L233+L236+L244+L247+L250+L321</f>
        <v>5342317.0799999991</v>
      </c>
      <c r="M323" s="127">
        <f t="shared" ref="M323:U323" si="140">M37+M52+M64+M129+M175+M179+M221+M226+M230+M233+M236+M244+M247+M250+M321</f>
        <v>610550.54342857131</v>
      </c>
      <c r="N323" s="120">
        <f t="shared" si="140"/>
        <v>3425228.9522500001</v>
      </c>
      <c r="O323" s="127">
        <f t="shared" si="140"/>
        <v>391454.73739999993</v>
      </c>
      <c r="P323" s="120">
        <f t="shared" si="140"/>
        <v>41599.984799999998</v>
      </c>
      <c r="Q323" s="127">
        <f t="shared" si="140"/>
        <v>4754.2839771428562</v>
      </c>
      <c r="R323" s="120">
        <f t="shared" si="140"/>
        <v>1917088.1277499995</v>
      </c>
      <c r="S323" s="127">
        <f t="shared" si="140"/>
        <v>219095.78602857137</v>
      </c>
      <c r="T323" s="120">
        <f t="shared" si="140"/>
        <v>534231.7080000001</v>
      </c>
      <c r="U323" s="127">
        <f t="shared" si="140"/>
        <v>61055.052342857147</v>
      </c>
    </row>
    <row r="326" spans="1:29" s="29" customFormat="1" ht="30" customHeight="1" x14ac:dyDescent="0.25">
      <c r="A326" s="73" t="s">
        <v>1</v>
      </c>
      <c r="B326" s="73" t="s">
        <v>887</v>
      </c>
      <c r="C326" s="63" t="s">
        <v>888</v>
      </c>
      <c r="D326" s="63" t="s">
        <v>889</v>
      </c>
      <c r="E326" s="63" t="s">
        <v>890</v>
      </c>
      <c r="F326" s="48" t="s">
        <v>891</v>
      </c>
      <c r="G326" s="48" t="s">
        <v>6</v>
      </c>
      <c r="H326" s="48" t="s">
        <v>7</v>
      </c>
      <c r="I326" s="48" t="s">
        <v>8</v>
      </c>
      <c r="J326" s="48" t="s">
        <v>9</v>
      </c>
      <c r="K326" s="49" t="s">
        <v>10</v>
      </c>
      <c r="L326" s="48" t="s">
        <v>11</v>
      </c>
      <c r="M326" s="48" t="s">
        <v>11</v>
      </c>
      <c r="N326" s="50" t="s">
        <v>892</v>
      </c>
      <c r="O326" s="50" t="s">
        <v>892</v>
      </c>
      <c r="P326" s="48" t="s">
        <v>893</v>
      </c>
      <c r="Q326" s="48" t="s">
        <v>893</v>
      </c>
      <c r="R326" s="51" t="s">
        <v>894</v>
      </c>
      <c r="S326" s="51" t="s">
        <v>895</v>
      </c>
      <c r="T326" s="51" t="s">
        <v>896</v>
      </c>
      <c r="U326" s="51" t="s">
        <v>896</v>
      </c>
      <c r="V326" s="51" t="s">
        <v>21</v>
      </c>
      <c r="W326" s="140" t="s">
        <v>22</v>
      </c>
      <c r="X326" s="148"/>
      <c r="Y326" s="147"/>
      <c r="Z326" s="147"/>
      <c r="AA326" s="147"/>
      <c r="AB326" s="147"/>
      <c r="AC326" s="147"/>
    </row>
    <row r="327" spans="1:29" s="29" customFormat="1" x14ac:dyDescent="0.25">
      <c r="A327" s="69" t="s">
        <v>897</v>
      </c>
      <c r="B327" s="69" t="s">
        <v>898</v>
      </c>
      <c r="C327" s="6" t="s">
        <v>899</v>
      </c>
      <c r="D327" s="6" t="s">
        <v>900</v>
      </c>
      <c r="E327" s="6" t="s">
        <v>901</v>
      </c>
      <c r="F327" s="6" t="s">
        <v>902</v>
      </c>
      <c r="G327" s="7">
        <v>39</v>
      </c>
      <c r="H327" s="7">
        <v>1</v>
      </c>
      <c r="I327" s="7">
        <v>5</v>
      </c>
      <c r="J327" s="8">
        <v>35335</v>
      </c>
      <c r="K327" s="8" t="s">
        <v>903</v>
      </c>
      <c r="L327" s="9">
        <v>179145</v>
      </c>
      <c r="M327" s="9">
        <f>L327/8.75</f>
        <v>20473.714285714286</v>
      </c>
      <c r="N327" s="9">
        <f>120*P327</f>
        <v>161230.5</v>
      </c>
      <c r="O327" s="9">
        <f>N327/8.75</f>
        <v>18426.342857142856</v>
      </c>
      <c r="P327" s="9">
        <f>(L327-T327)/120</f>
        <v>1343.5875000000001</v>
      </c>
      <c r="Q327" s="9">
        <f>P327/8.75</f>
        <v>153.55285714285716</v>
      </c>
      <c r="R327" s="9">
        <f>L327-N327</f>
        <v>17914.5</v>
      </c>
      <c r="S327" s="9">
        <f>R327/8.75</f>
        <v>2047.3714285714286</v>
      </c>
      <c r="T327" s="9">
        <f>L327*0.1</f>
        <v>17914.5</v>
      </c>
      <c r="U327" s="9">
        <f>T327/8.75</f>
        <v>2047.3714285714286</v>
      </c>
      <c r="V327" s="162" t="s">
        <v>383</v>
      </c>
      <c r="W327" s="16" t="s">
        <v>239</v>
      </c>
      <c r="X327" s="148"/>
      <c r="Y327" s="147"/>
      <c r="Z327" s="147"/>
      <c r="AA327" s="147"/>
      <c r="AB327" s="147"/>
      <c r="AC327" s="147"/>
    </row>
    <row r="328" spans="1:29" s="29" customFormat="1" ht="26.25" x14ac:dyDescent="0.25">
      <c r="A328" s="20" t="s">
        <v>904</v>
      </c>
      <c r="B328" s="69" t="s">
        <v>905</v>
      </c>
      <c r="C328" s="6" t="s">
        <v>906</v>
      </c>
      <c r="D328" s="6" t="s">
        <v>907</v>
      </c>
      <c r="E328" s="5" t="s">
        <v>908</v>
      </c>
      <c r="F328" s="6" t="s">
        <v>909</v>
      </c>
      <c r="G328" s="7">
        <v>39</v>
      </c>
      <c r="H328" s="7">
        <v>13</v>
      </c>
      <c r="I328" s="7">
        <v>5</v>
      </c>
      <c r="J328" s="8">
        <v>40752</v>
      </c>
      <c r="K328" s="8" t="s">
        <v>903</v>
      </c>
      <c r="L328" s="9">
        <v>445920.12</v>
      </c>
      <c r="M328" s="9">
        <f t="shared" ref="M328:M329" si="141">L328/8.75</f>
        <v>50962.29942857143</v>
      </c>
      <c r="N328" s="9">
        <f>101*P328</f>
        <v>337784.49090000003</v>
      </c>
      <c r="O328" s="9">
        <f t="shared" ref="O328:O329" si="142">N328/8.75</f>
        <v>38603.941817142862</v>
      </c>
      <c r="P328" s="9">
        <f t="shared" ref="P328:P329" si="143">(L328-T328)/120</f>
        <v>3344.4009000000001</v>
      </c>
      <c r="Q328" s="9">
        <f t="shared" ref="Q328:Q329" si="144">P328/8.75</f>
        <v>382.21724571428575</v>
      </c>
      <c r="R328" s="9">
        <f t="shared" ref="R328:R329" si="145">L328-N328</f>
        <v>108135.62909999996</v>
      </c>
      <c r="S328" s="9">
        <f t="shared" ref="S328:S329" si="146">R328/8.75</f>
        <v>12358.357611428568</v>
      </c>
      <c r="T328" s="9">
        <f t="shared" ref="T328:T329" si="147">L328*0.1</f>
        <v>44592.012000000002</v>
      </c>
      <c r="U328" s="9">
        <f t="shared" ref="U328:U329" si="148">T328/8.75</f>
        <v>5096.2299428571432</v>
      </c>
      <c r="V328" s="141" t="s">
        <v>910</v>
      </c>
      <c r="W328" s="16" t="s">
        <v>911</v>
      </c>
      <c r="X328" s="148"/>
      <c r="Y328" s="147"/>
      <c r="Z328" s="147"/>
      <c r="AA328" s="147"/>
      <c r="AB328" s="147"/>
      <c r="AC328" s="147"/>
    </row>
    <row r="329" spans="1:29" s="29" customFormat="1" x14ac:dyDescent="0.25">
      <c r="A329" s="69" t="s">
        <v>912</v>
      </c>
      <c r="B329" s="69" t="s">
        <v>913</v>
      </c>
      <c r="C329" s="6" t="s">
        <v>914</v>
      </c>
      <c r="D329" s="6" t="s">
        <v>915</v>
      </c>
      <c r="E329" s="6" t="s">
        <v>916</v>
      </c>
      <c r="F329" s="6" t="s">
        <v>917</v>
      </c>
      <c r="G329" s="7">
        <v>39</v>
      </c>
      <c r="H329" s="7">
        <v>14</v>
      </c>
      <c r="I329" s="7">
        <v>5</v>
      </c>
      <c r="J329" s="8">
        <v>41152</v>
      </c>
      <c r="K329" s="8" t="s">
        <v>903</v>
      </c>
      <c r="L329" s="9">
        <v>203789.86</v>
      </c>
      <c r="M329" s="9">
        <f t="shared" si="141"/>
        <v>23290.269714285714</v>
      </c>
      <c r="N329" s="9">
        <f>88*P329</f>
        <v>134501.3076</v>
      </c>
      <c r="O329" s="9">
        <f t="shared" si="142"/>
        <v>15371.578011428572</v>
      </c>
      <c r="P329" s="9">
        <f t="shared" si="143"/>
        <v>1528.4239499999999</v>
      </c>
      <c r="Q329" s="9">
        <f t="shared" si="144"/>
        <v>174.67702285714284</v>
      </c>
      <c r="R329" s="9">
        <f t="shared" si="145"/>
        <v>69288.552399999986</v>
      </c>
      <c r="S329" s="9">
        <f t="shared" si="146"/>
        <v>7918.6917028571415</v>
      </c>
      <c r="T329" s="9">
        <f t="shared" si="147"/>
        <v>20378.986000000001</v>
      </c>
      <c r="U329" s="9">
        <f t="shared" si="148"/>
        <v>2329.0269714285714</v>
      </c>
      <c r="V329" s="141" t="s">
        <v>918</v>
      </c>
      <c r="W329" s="16" t="s">
        <v>911</v>
      </c>
      <c r="X329" s="148"/>
      <c r="Y329" s="147"/>
      <c r="Z329" s="147"/>
      <c r="AA329" s="147"/>
      <c r="AB329" s="147"/>
      <c r="AC329" s="147"/>
    </row>
    <row r="330" spans="1:29" x14ac:dyDescent="0.25">
      <c r="L330" s="98">
        <f>SUM(L327:L329)</f>
        <v>828854.98</v>
      </c>
      <c r="M330" s="121">
        <f>L330/8.75</f>
        <v>94726.28342857142</v>
      </c>
      <c r="N330" s="98">
        <f>SUM(N327:N329)</f>
        <v>633516.29850000003</v>
      </c>
      <c r="O330" s="121">
        <f>N330/8.75</f>
        <v>72401.862685714295</v>
      </c>
      <c r="P330" s="98">
        <f>SUM(P328:P329)</f>
        <v>4872.82485</v>
      </c>
      <c r="Q330" s="121">
        <f>P330/8.75</f>
        <v>556.8942685714286</v>
      </c>
      <c r="R330" s="98">
        <f>SUM(R327:R329)</f>
        <v>195338.68149999995</v>
      </c>
      <c r="S330" s="121">
        <f>R330/8.75</f>
        <v>22324.420742857135</v>
      </c>
      <c r="T330" s="98">
        <f>SUM(T327:T329)</f>
        <v>82885.498000000007</v>
      </c>
      <c r="U330" s="121">
        <f>T330/8.75</f>
        <v>9472.6283428571442</v>
      </c>
      <c r="W330" s="115"/>
    </row>
    <row r="331" spans="1:29" s="29" customFormat="1" ht="30" customHeight="1" x14ac:dyDescent="0.25">
      <c r="A331" s="73" t="s">
        <v>1</v>
      </c>
      <c r="B331" s="73" t="s">
        <v>887</v>
      </c>
      <c r="C331" s="63" t="s">
        <v>888</v>
      </c>
      <c r="D331" s="63" t="s">
        <v>889</v>
      </c>
      <c r="E331" s="63" t="s">
        <v>890</v>
      </c>
      <c r="F331" s="63" t="s">
        <v>891</v>
      </c>
      <c r="G331" s="63" t="s">
        <v>6</v>
      </c>
      <c r="H331" s="63" t="s">
        <v>7</v>
      </c>
      <c r="I331" s="63" t="s">
        <v>8</v>
      </c>
      <c r="J331" s="63" t="s">
        <v>9</v>
      </c>
      <c r="K331" s="49" t="s">
        <v>10</v>
      </c>
      <c r="L331" s="63" t="s">
        <v>11</v>
      </c>
      <c r="M331" s="63" t="s">
        <v>11</v>
      </c>
      <c r="N331" s="50" t="s">
        <v>892</v>
      </c>
      <c r="O331" s="50" t="s">
        <v>892</v>
      </c>
      <c r="P331" s="63" t="s">
        <v>893</v>
      </c>
      <c r="Q331" s="63" t="s">
        <v>893</v>
      </c>
      <c r="R331" s="51" t="s">
        <v>894</v>
      </c>
      <c r="S331" s="51" t="s">
        <v>895</v>
      </c>
      <c r="T331" s="51" t="s">
        <v>896</v>
      </c>
      <c r="U331" s="51" t="s">
        <v>896</v>
      </c>
      <c r="V331" s="51" t="s">
        <v>21</v>
      </c>
      <c r="W331" s="140" t="s">
        <v>22</v>
      </c>
      <c r="X331" s="148"/>
      <c r="Y331" s="147"/>
      <c r="Z331" s="147"/>
      <c r="AA331" s="147"/>
      <c r="AB331" s="147"/>
      <c r="AC331" s="147"/>
    </row>
    <row r="332" spans="1:29" s="29" customFormat="1" ht="39" x14ac:dyDescent="0.25">
      <c r="A332" s="78" t="s">
        <v>919</v>
      </c>
      <c r="B332" s="78" t="s">
        <v>920</v>
      </c>
      <c r="C332" s="19" t="s">
        <v>921</v>
      </c>
      <c r="D332" s="22">
        <v>220363</v>
      </c>
      <c r="E332" s="5" t="s">
        <v>922</v>
      </c>
      <c r="F332" s="6" t="s">
        <v>923</v>
      </c>
      <c r="G332" s="7">
        <v>39</v>
      </c>
      <c r="H332" s="7">
        <v>15</v>
      </c>
      <c r="I332" s="7">
        <v>5</v>
      </c>
      <c r="J332" s="8">
        <v>41876</v>
      </c>
      <c r="K332" s="8" t="s">
        <v>903</v>
      </c>
      <c r="L332" s="9">
        <v>174912.41</v>
      </c>
      <c r="M332" s="9">
        <f t="shared" ref="M332:M334" si="149">L332/8.75</f>
        <v>19989.989714285715</v>
      </c>
      <c r="N332" s="9">
        <f>64*P332</f>
        <v>83957.9568</v>
      </c>
      <c r="O332" s="9">
        <f t="shared" ref="O332:O334" si="150">N332/8.75</f>
        <v>9595.1950628571431</v>
      </c>
      <c r="P332" s="9">
        <f t="shared" ref="P332:P334" si="151">(L332-T332)/120</f>
        <v>1311.843075</v>
      </c>
      <c r="Q332" s="9">
        <f t="shared" ref="Q332:Q334" si="152">P332/8.75</f>
        <v>149.92492285714286</v>
      </c>
      <c r="R332" s="9">
        <f t="shared" ref="R332:R334" si="153">L332-N332</f>
        <v>90954.453200000004</v>
      </c>
      <c r="S332" s="9">
        <f t="shared" ref="S332:S334" si="154">R332/8.75</f>
        <v>10394.794651428572</v>
      </c>
      <c r="T332" s="9">
        <f t="shared" ref="T332:T334" si="155">L332*0.1</f>
        <v>17491.241000000002</v>
      </c>
      <c r="U332" s="9">
        <f t="shared" ref="U332:U334" si="156">T332/8.75</f>
        <v>1998.9989714285716</v>
      </c>
      <c r="V332" s="141" t="s">
        <v>383</v>
      </c>
      <c r="W332" s="13" t="s">
        <v>911</v>
      </c>
      <c r="X332" s="148"/>
      <c r="Y332" s="147"/>
      <c r="Z332" s="147"/>
      <c r="AA332" s="147"/>
      <c r="AB332" s="147"/>
      <c r="AC332" s="147"/>
    </row>
    <row r="333" spans="1:29" s="29" customFormat="1" ht="39" x14ac:dyDescent="0.25">
      <c r="A333" s="78" t="s">
        <v>919</v>
      </c>
      <c r="B333" s="78" t="s">
        <v>920</v>
      </c>
      <c r="C333" s="19" t="s">
        <v>924</v>
      </c>
      <c r="D333" s="22">
        <v>220361</v>
      </c>
      <c r="E333" s="5" t="s">
        <v>925</v>
      </c>
      <c r="F333" s="6" t="s">
        <v>926</v>
      </c>
      <c r="G333" s="7">
        <v>39</v>
      </c>
      <c r="H333" s="7">
        <v>16</v>
      </c>
      <c r="I333" s="7">
        <v>5</v>
      </c>
      <c r="J333" s="8">
        <v>41876</v>
      </c>
      <c r="K333" s="8" t="s">
        <v>903</v>
      </c>
      <c r="L333" s="9">
        <v>174912.41</v>
      </c>
      <c r="M333" s="9">
        <f t="shared" si="149"/>
        <v>19989.989714285715</v>
      </c>
      <c r="N333" s="9">
        <f>64*P333</f>
        <v>83957.9568</v>
      </c>
      <c r="O333" s="9">
        <f t="shared" si="150"/>
        <v>9595.1950628571431</v>
      </c>
      <c r="P333" s="9">
        <f t="shared" si="151"/>
        <v>1311.843075</v>
      </c>
      <c r="Q333" s="9">
        <f t="shared" si="152"/>
        <v>149.92492285714286</v>
      </c>
      <c r="R333" s="9">
        <f t="shared" si="153"/>
        <v>90954.453200000004</v>
      </c>
      <c r="S333" s="9">
        <f t="shared" si="154"/>
        <v>10394.794651428572</v>
      </c>
      <c r="T333" s="9">
        <f t="shared" si="155"/>
        <v>17491.241000000002</v>
      </c>
      <c r="U333" s="9">
        <f t="shared" si="156"/>
        <v>1998.9989714285716</v>
      </c>
      <c r="V333" s="141" t="s">
        <v>927</v>
      </c>
      <c r="W333" s="13" t="s">
        <v>239</v>
      </c>
      <c r="X333" s="148"/>
      <c r="Y333" s="147"/>
      <c r="Z333" s="147"/>
      <c r="AA333" s="147"/>
      <c r="AB333" s="147"/>
      <c r="AC333" s="147"/>
    </row>
    <row r="334" spans="1:29" s="29" customFormat="1" ht="27" thickBot="1" x14ac:dyDescent="0.3">
      <c r="A334" s="78" t="s">
        <v>919</v>
      </c>
      <c r="B334" s="78" t="s">
        <v>920</v>
      </c>
      <c r="C334" s="19" t="s">
        <v>928</v>
      </c>
      <c r="D334" s="22">
        <v>220362</v>
      </c>
      <c r="E334" s="5" t="s">
        <v>929</v>
      </c>
      <c r="F334" s="6" t="s">
        <v>930</v>
      </c>
      <c r="G334" s="7">
        <v>39</v>
      </c>
      <c r="H334" s="7">
        <v>17</v>
      </c>
      <c r="I334" s="7">
        <v>5</v>
      </c>
      <c r="J334" s="8">
        <v>41876</v>
      </c>
      <c r="K334" s="8" t="s">
        <v>903</v>
      </c>
      <c r="L334" s="52">
        <v>174912.41</v>
      </c>
      <c r="M334" s="52">
        <f t="shared" si="149"/>
        <v>19989.989714285715</v>
      </c>
      <c r="N334" s="52">
        <f>64*P334</f>
        <v>83957.9568</v>
      </c>
      <c r="O334" s="52">
        <f t="shared" si="150"/>
        <v>9595.1950628571431</v>
      </c>
      <c r="P334" s="52">
        <f t="shared" si="151"/>
        <v>1311.843075</v>
      </c>
      <c r="Q334" s="52">
        <f t="shared" si="152"/>
        <v>149.92492285714286</v>
      </c>
      <c r="R334" s="52">
        <f t="shared" si="153"/>
        <v>90954.453200000004</v>
      </c>
      <c r="S334" s="52">
        <f t="shared" si="154"/>
        <v>10394.794651428572</v>
      </c>
      <c r="T334" s="52">
        <f t="shared" si="155"/>
        <v>17491.241000000002</v>
      </c>
      <c r="U334" s="53">
        <f t="shared" si="156"/>
        <v>1998.9989714285716</v>
      </c>
      <c r="V334" s="141" t="s">
        <v>931</v>
      </c>
      <c r="W334" s="13" t="s">
        <v>911</v>
      </c>
      <c r="X334" s="148"/>
      <c r="Y334" s="147"/>
      <c r="Z334" s="147"/>
      <c r="AA334" s="147"/>
      <c r="AB334" s="147"/>
      <c r="AC334" s="147"/>
    </row>
    <row r="335" spans="1:29" ht="15.75" thickTop="1" x14ac:dyDescent="0.25">
      <c r="L335" s="98">
        <f>SUM(L332:L334)</f>
        <v>524737.23</v>
      </c>
      <c r="M335" s="123">
        <f>L335/8.75</f>
        <v>59969.969142857139</v>
      </c>
      <c r="N335" s="98">
        <f>SUM(N332:N334)</f>
        <v>251873.87040000001</v>
      </c>
      <c r="O335" s="123">
        <f>N335/8.75</f>
        <v>28785.585188571429</v>
      </c>
      <c r="P335" s="98">
        <f>SUM(P332:P334)</f>
        <v>3935.5292250000002</v>
      </c>
      <c r="Q335" s="123">
        <f>P335/8.75</f>
        <v>449.77476857142858</v>
      </c>
      <c r="R335" s="98">
        <f>SUM(R332:R334)</f>
        <v>272863.35960000003</v>
      </c>
      <c r="S335" s="123">
        <f>R335/8.75</f>
        <v>31184.383954285717</v>
      </c>
      <c r="T335" s="98">
        <f>SUM(T332:T334)</f>
        <v>52473.723000000005</v>
      </c>
      <c r="U335" s="123">
        <f>T335/8.75</f>
        <v>5996.9969142857153</v>
      </c>
      <c r="W335" s="115"/>
    </row>
    <row r="336" spans="1:29" s="29" customFormat="1" ht="30" customHeight="1" x14ac:dyDescent="0.25">
      <c r="A336" s="73" t="s">
        <v>1</v>
      </c>
      <c r="B336" s="73" t="s">
        <v>887</v>
      </c>
      <c r="C336" s="63" t="s">
        <v>888</v>
      </c>
      <c r="D336" s="63" t="s">
        <v>889</v>
      </c>
      <c r="E336" s="63" t="s">
        <v>890</v>
      </c>
      <c r="F336" s="63" t="s">
        <v>891</v>
      </c>
      <c r="G336" s="63" t="s">
        <v>6</v>
      </c>
      <c r="H336" s="63" t="s">
        <v>7</v>
      </c>
      <c r="I336" s="63" t="s">
        <v>8</v>
      </c>
      <c r="J336" s="63" t="s">
        <v>9</v>
      </c>
      <c r="K336" s="49" t="s">
        <v>10</v>
      </c>
      <c r="L336" s="63" t="s">
        <v>11</v>
      </c>
      <c r="M336" s="63" t="s">
        <v>11</v>
      </c>
      <c r="N336" s="50" t="s">
        <v>892</v>
      </c>
      <c r="O336" s="50" t="s">
        <v>892</v>
      </c>
      <c r="P336" s="63" t="s">
        <v>893</v>
      </c>
      <c r="Q336" s="63" t="s">
        <v>893</v>
      </c>
      <c r="R336" s="51" t="s">
        <v>894</v>
      </c>
      <c r="S336" s="51" t="s">
        <v>895</v>
      </c>
      <c r="T336" s="51" t="s">
        <v>896</v>
      </c>
      <c r="U336" s="51" t="s">
        <v>896</v>
      </c>
      <c r="V336" s="51" t="s">
        <v>21</v>
      </c>
      <c r="W336" s="140" t="s">
        <v>22</v>
      </c>
      <c r="X336" s="148"/>
      <c r="Y336" s="147"/>
      <c r="Z336" s="147"/>
      <c r="AA336" s="147"/>
      <c r="AB336" s="147"/>
      <c r="AC336" s="147"/>
    </row>
    <row r="337" spans="1:29" s="29" customFormat="1" ht="26.25" x14ac:dyDescent="0.25">
      <c r="A337" s="18" t="s">
        <v>932</v>
      </c>
      <c r="B337" s="78" t="s">
        <v>933</v>
      </c>
      <c r="C337" s="19" t="s">
        <v>934</v>
      </c>
      <c r="D337" s="22">
        <v>18177</v>
      </c>
      <c r="E337" s="5" t="s">
        <v>935</v>
      </c>
      <c r="F337" s="6" t="s">
        <v>936</v>
      </c>
      <c r="G337" s="7">
        <v>39</v>
      </c>
      <c r="H337" s="7">
        <v>18</v>
      </c>
      <c r="I337" s="7">
        <v>5</v>
      </c>
      <c r="J337" s="8">
        <v>42335</v>
      </c>
      <c r="K337" s="8" t="s">
        <v>903</v>
      </c>
      <c r="L337" s="9">
        <v>126000</v>
      </c>
      <c r="M337" s="9">
        <f>L337/8.75</f>
        <v>14400</v>
      </c>
      <c r="N337" s="9">
        <f>49*P337</f>
        <v>46305</v>
      </c>
      <c r="O337" s="9">
        <f>N337/8.75</f>
        <v>5292</v>
      </c>
      <c r="P337" s="9">
        <f>(L337-T337)/120</f>
        <v>945</v>
      </c>
      <c r="Q337" s="9">
        <f>P337/8.75</f>
        <v>108</v>
      </c>
      <c r="R337" s="9">
        <f>L337-N337</f>
        <v>79695</v>
      </c>
      <c r="S337" s="9">
        <f>R337/8.75</f>
        <v>9108</v>
      </c>
      <c r="T337" s="9">
        <f>L337*0.1</f>
        <v>12600</v>
      </c>
      <c r="U337" s="9">
        <f>T337/8.75</f>
        <v>1440</v>
      </c>
      <c r="V337" s="141" t="s">
        <v>937</v>
      </c>
      <c r="W337" s="13" t="s">
        <v>911</v>
      </c>
      <c r="X337" s="148"/>
      <c r="Y337" s="147"/>
      <c r="Z337" s="147"/>
      <c r="AA337" s="147"/>
      <c r="AB337" s="147"/>
      <c r="AC337" s="147"/>
    </row>
    <row r="338" spans="1:29" s="29" customFormat="1" ht="26.25" x14ac:dyDescent="0.25">
      <c r="A338" s="18" t="s">
        <v>932</v>
      </c>
      <c r="B338" s="78" t="s">
        <v>933</v>
      </c>
      <c r="C338" s="19" t="s">
        <v>938</v>
      </c>
      <c r="D338" s="22">
        <v>18178</v>
      </c>
      <c r="E338" s="5" t="s">
        <v>939</v>
      </c>
      <c r="F338" s="6" t="s">
        <v>940</v>
      </c>
      <c r="G338" s="7">
        <v>39</v>
      </c>
      <c r="H338" s="7">
        <v>19</v>
      </c>
      <c r="I338" s="7">
        <v>5</v>
      </c>
      <c r="J338" s="8">
        <v>42335</v>
      </c>
      <c r="K338" s="8" t="s">
        <v>903</v>
      </c>
      <c r="L338" s="9">
        <v>126000</v>
      </c>
      <c r="M338" s="9">
        <f>L338/8.75</f>
        <v>14400</v>
      </c>
      <c r="N338" s="9">
        <f>49*P338</f>
        <v>46305</v>
      </c>
      <c r="O338" s="9">
        <f>N338/8.75</f>
        <v>5292</v>
      </c>
      <c r="P338" s="9">
        <f>(L338-T338)/120</f>
        <v>945</v>
      </c>
      <c r="Q338" s="9">
        <f>P338/8.75</f>
        <v>108</v>
      </c>
      <c r="R338" s="9">
        <f>L338-N338</f>
        <v>79695</v>
      </c>
      <c r="S338" s="9">
        <f>R338/8.75</f>
        <v>9108</v>
      </c>
      <c r="T338" s="9">
        <f>L338*0.1</f>
        <v>12600</v>
      </c>
      <c r="U338" s="9">
        <f>T338/8.75</f>
        <v>1440</v>
      </c>
      <c r="V338" s="141" t="s">
        <v>941</v>
      </c>
      <c r="W338" s="13" t="s">
        <v>911</v>
      </c>
      <c r="X338" s="148"/>
      <c r="Y338" s="147"/>
      <c r="Z338" s="147"/>
      <c r="AA338" s="147"/>
      <c r="AB338" s="147"/>
      <c r="AC338" s="147"/>
    </row>
    <row r="339" spans="1:29" s="29" customFormat="1" ht="26.25" x14ac:dyDescent="0.25">
      <c r="A339" s="18" t="s">
        <v>942</v>
      </c>
      <c r="B339" s="78" t="s">
        <v>943</v>
      </c>
      <c r="C339" s="19" t="s">
        <v>944</v>
      </c>
      <c r="D339" s="22">
        <v>13304</v>
      </c>
      <c r="E339" s="5" t="s">
        <v>945</v>
      </c>
      <c r="F339" s="6" t="s">
        <v>946</v>
      </c>
      <c r="G339" s="7">
        <v>39</v>
      </c>
      <c r="H339" s="7">
        <v>20</v>
      </c>
      <c r="I339" s="7">
        <v>5</v>
      </c>
      <c r="J339" s="8">
        <v>42335</v>
      </c>
      <c r="K339" s="8" t="s">
        <v>903</v>
      </c>
      <c r="L339" s="9">
        <v>196787.5</v>
      </c>
      <c r="M339" s="9">
        <f>L339/8.75</f>
        <v>22490</v>
      </c>
      <c r="N339" s="9">
        <f>49*P339</f>
        <v>72319.40625</v>
      </c>
      <c r="O339" s="9">
        <f>N339/8.75</f>
        <v>8265.0750000000007</v>
      </c>
      <c r="P339" s="9">
        <f>(L339-T339)/120</f>
        <v>1475.90625</v>
      </c>
      <c r="Q339" s="9">
        <f>P339/8.75</f>
        <v>168.67500000000001</v>
      </c>
      <c r="R339" s="9">
        <f>L339-N339</f>
        <v>124468.09375</v>
      </c>
      <c r="S339" s="9">
        <f>R339/8.75</f>
        <v>14224.924999999999</v>
      </c>
      <c r="T339" s="9">
        <f>L339*0.1</f>
        <v>19678.75</v>
      </c>
      <c r="U339" s="9">
        <f>T339/8.75</f>
        <v>2249</v>
      </c>
      <c r="V339" s="141" t="s">
        <v>947</v>
      </c>
      <c r="W339" s="13" t="s">
        <v>911</v>
      </c>
      <c r="X339" s="148"/>
      <c r="Y339" s="147"/>
      <c r="Z339" s="147"/>
      <c r="AA339" s="147"/>
      <c r="AB339" s="147"/>
      <c r="AC339" s="147"/>
    </row>
    <row r="340" spans="1:29" x14ac:dyDescent="0.25">
      <c r="L340" s="102">
        <f>SUM(L337:L339)</f>
        <v>448787.5</v>
      </c>
      <c r="M340" s="124">
        <f>L340/8.75</f>
        <v>51290</v>
      </c>
      <c r="N340" s="102">
        <f>SUM(N337:N339)</f>
        <v>164929.40625</v>
      </c>
      <c r="O340" s="124">
        <f>N340/8.75</f>
        <v>18849.075000000001</v>
      </c>
      <c r="P340" s="102">
        <f>SUM(P337:P339)</f>
        <v>3365.90625</v>
      </c>
      <c r="Q340" s="124">
        <f>P340/8.75</f>
        <v>384.67500000000001</v>
      </c>
      <c r="R340" s="102">
        <f>SUM(R337:R339)</f>
        <v>283858.09375</v>
      </c>
      <c r="S340" s="124">
        <f>R340/8.75</f>
        <v>32440.924999999999</v>
      </c>
      <c r="T340" s="102">
        <f>SUM(T337:T339)</f>
        <v>44878.75</v>
      </c>
      <c r="U340" s="124">
        <f>T340/8.75</f>
        <v>5129</v>
      </c>
    </row>
    <row r="341" spans="1:29" x14ac:dyDescent="0.25">
      <c r="L341" s="130"/>
      <c r="M341" s="123"/>
      <c r="N341" s="130"/>
      <c r="O341" s="123"/>
      <c r="P341" s="130"/>
      <c r="Q341" s="123"/>
      <c r="R341" s="130"/>
      <c r="S341" s="123"/>
      <c r="T341" s="130"/>
      <c r="U341" s="123"/>
    </row>
    <row r="342" spans="1:29" x14ac:dyDescent="0.25">
      <c r="L342" s="130"/>
      <c r="M342" s="123"/>
      <c r="N342" s="130"/>
      <c r="O342" s="123"/>
      <c r="P342" s="130"/>
      <c r="Q342" s="123"/>
      <c r="R342" s="130"/>
      <c r="S342" s="123"/>
      <c r="T342" s="130"/>
      <c r="U342" s="123"/>
    </row>
    <row r="343" spans="1:29" ht="15.75" x14ac:dyDescent="0.25">
      <c r="A343" s="54" t="s">
        <v>948</v>
      </c>
      <c r="B343" s="163" t="s">
        <v>993</v>
      </c>
      <c r="L343" s="120">
        <f>L330+L335+L340</f>
        <v>1802379.71</v>
      </c>
      <c r="M343" s="127">
        <f>L343/8.75</f>
        <v>205986.25257142857</v>
      </c>
      <c r="N343" s="120">
        <f>N330+N335+N340</f>
        <v>1050319.5751499999</v>
      </c>
      <c r="O343" s="131">
        <f>N343/8.75</f>
        <v>120036.5228742857</v>
      </c>
      <c r="P343" s="120">
        <f>P330+P335+P340</f>
        <v>12174.260324999999</v>
      </c>
      <c r="Q343" s="127">
        <f>P343/8.75</f>
        <v>1391.3440371428571</v>
      </c>
      <c r="R343" s="120">
        <f>R330+R335+R340</f>
        <v>752060.13485000003</v>
      </c>
      <c r="S343" s="127">
        <f>R343/8.75</f>
        <v>85949.729697142859</v>
      </c>
      <c r="T343" s="120">
        <f>T330+T335+T340</f>
        <v>180237.97100000002</v>
      </c>
      <c r="U343" s="127">
        <f>U330+U335+U340</f>
        <v>20598.625257142859</v>
      </c>
    </row>
    <row r="345" spans="1:29" ht="38.25" x14ac:dyDescent="0.25">
      <c r="A345" s="95" t="s">
        <v>968</v>
      </c>
      <c r="B345" s="95"/>
      <c r="C345" s="95"/>
      <c r="D345" s="85" t="s">
        <v>3</v>
      </c>
      <c r="E345" s="85" t="s">
        <v>4</v>
      </c>
      <c r="F345" s="85" t="s">
        <v>5</v>
      </c>
      <c r="G345" s="85" t="s">
        <v>6</v>
      </c>
      <c r="H345" s="85" t="s">
        <v>7</v>
      </c>
      <c r="I345" s="85" t="s">
        <v>8</v>
      </c>
      <c r="J345" s="85" t="s">
        <v>9</v>
      </c>
      <c r="K345" s="85" t="s">
        <v>10</v>
      </c>
      <c r="L345" s="85" t="s">
        <v>11</v>
      </c>
      <c r="M345" s="85" t="s">
        <v>983</v>
      </c>
      <c r="N345" s="86" t="s">
        <v>892</v>
      </c>
      <c r="O345" s="87" t="s">
        <v>987</v>
      </c>
      <c r="P345" s="85" t="s">
        <v>893</v>
      </c>
      <c r="Q345" s="85" t="s">
        <v>984</v>
      </c>
      <c r="R345" s="88" t="s">
        <v>894</v>
      </c>
      <c r="S345" s="89" t="s">
        <v>985</v>
      </c>
      <c r="T345" s="88" t="s">
        <v>896</v>
      </c>
      <c r="U345" s="90" t="s">
        <v>986</v>
      </c>
      <c r="V345" s="88" t="s">
        <v>21</v>
      </c>
      <c r="W345" s="142" t="s">
        <v>22</v>
      </c>
    </row>
    <row r="346" spans="1:29" s="29" customFormat="1" ht="26.25" x14ac:dyDescent="0.25">
      <c r="A346" s="20" t="s">
        <v>949</v>
      </c>
      <c r="B346" s="20" t="s">
        <v>950</v>
      </c>
      <c r="C346" s="5" t="s">
        <v>951</v>
      </c>
      <c r="D346" s="6" t="s">
        <v>952</v>
      </c>
      <c r="E346" s="6" t="s">
        <v>953</v>
      </c>
      <c r="F346" s="6" t="s">
        <v>954</v>
      </c>
      <c r="G346" s="7">
        <v>54</v>
      </c>
      <c r="H346" s="7">
        <v>552</v>
      </c>
      <c r="I346" s="7">
        <v>3</v>
      </c>
      <c r="J346" s="8">
        <v>42356</v>
      </c>
      <c r="K346" s="8" t="s">
        <v>955</v>
      </c>
      <c r="L346" s="9">
        <v>37634.269999999997</v>
      </c>
      <c r="M346" s="9">
        <f t="shared" ref="M346:M350" si="157">L346/8.75</f>
        <v>4301.0594285714278</v>
      </c>
      <c r="N346" s="9">
        <f t="shared" ref="N346:N350" si="158">36*P346</f>
        <v>37634.269999999997</v>
      </c>
      <c r="O346" s="9">
        <f t="shared" ref="O346:O351" si="159">N346/8.75</f>
        <v>4301.0594285714278</v>
      </c>
      <c r="P346" s="9">
        <f t="shared" ref="P346:P350" si="160">(L346-T346)/36</f>
        <v>1045.3963888888889</v>
      </c>
      <c r="Q346" s="9">
        <f t="shared" ref="Q346:Q350" si="161">P346/8.75</f>
        <v>119.47387301587301</v>
      </c>
      <c r="R346" s="9">
        <f t="shared" ref="R346:R350" si="162">L346-N346</f>
        <v>0</v>
      </c>
      <c r="S346" s="9">
        <f t="shared" ref="S346:S350" si="163">R346/8.75</f>
        <v>0</v>
      </c>
      <c r="T346" s="9">
        <v>0</v>
      </c>
      <c r="U346" s="9">
        <v>0</v>
      </c>
      <c r="V346" s="141" t="s">
        <v>157</v>
      </c>
      <c r="W346" s="16" t="s">
        <v>182</v>
      </c>
      <c r="X346" s="147"/>
      <c r="Y346" s="147"/>
      <c r="Z346" s="147"/>
      <c r="AA346" s="147"/>
      <c r="AB346" s="147"/>
      <c r="AC346" s="147"/>
    </row>
    <row r="347" spans="1:29" s="29" customFormat="1" ht="26.25" x14ac:dyDescent="0.25">
      <c r="A347" s="20" t="s">
        <v>949</v>
      </c>
      <c r="B347" s="20" t="s">
        <v>950</v>
      </c>
      <c r="C347" s="5" t="s">
        <v>951</v>
      </c>
      <c r="D347" s="6" t="s">
        <v>952</v>
      </c>
      <c r="E347" s="6" t="s">
        <v>953</v>
      </c>
      <c r="F347" s="6" t="s">
        <v>956</v>
      </c>
      <c r="G347" s="7">
        <v>54</v>
      </c>
      <c r="H347" s="7">
        <v>553</v>
      </c>
      <c r="I347" s="7">
        <v>3</v>
      </c>
      <c r="J347" s="8">
        <v>42356</v>
      </c>
      <c r="K347" s="8" t="s">
        <v>955</v>
      </c>
      <c r="L347" s="9">
        <v>37634.269999999997</v>
      </c>
      <c r="M347" s="9">
        <f t="shared" si="157"/>
        <v>4301.0594285714278</v>
      </c>
      <c r="N347" s="9">
        <f t="shared" si="158"/>
        <v>37634.269999999997</v>
      </c>
      <c r="O347" s="9">
        <f t="shared" si="159"/>
        <v>4301.0594285714278</v>
      </c>
      <c r="P347" s="9">
        <f t="shared" si="160"/>
        <v>1045.3963888888889</v>
      </c>
      <c r="Q347" s="9">
        <f t="shared" si="161"/>
        <v>119.47387301587301</v>
      </c>
      <c r="R347" s="9">
        <f t="shared" si="162"/>
        <v>0</v>
      </c>
      <c r="S347" s="9">
        <f t="shared" si="163"/>
        <v>0</v>
      </c>
      <c r="T347" s="9">
        <v>0</v>
      </c>
      <c r="U347" s="9">
        <v>0</v>
      </c>
      <c r="V347" s="141" t="s">
        <v>157</v>
      </c>
      <c r="W347" s="16" t="s">
        <v>182</v>
      </c>
      <c r="X347" s="147"/>
      <c r="Y347" s="147"/>
      <c r="Z347" s="147"/>
      <c r="AA347" s="147"/>
      <c r="AB347" s="147"/>
      <c r="AC347" s="147"/>
    </row>
    <row r="348" spans="1:29" s="29" customFormat="1" ht="26.25" x14ac:dyDescent="0.25">
      <c r="A348" s="20" t="s">
        <v>949</v>
      </c>
      <c r="B348" s="20" t="s">
        <v>950</v>
      </c>
      <c r="C348" s="5" t="s">
        <v>951</v>
      </c>
      <c r="D348" s="6" t="s">
        <v>952</v>
      </c>
      <c r="E348" s="6" t="s">
        <v>953</v>
      </c>
      <c r="F348" s="6" t="s">
        <v>957</v>
      </c>
      <c r="G348" s="7">
        <v>54</v>
      </c>
      <c r="H348" s="7">
        <v>554</v>
      </c>
      <c r="I348" s="7">
        <v>3</v>
      </c>
      <c r="J348" s="8">
        <v>42356</v>
      </c>
      <c r="K348" s="8" t="s">
        <v>955</v>
      </c>
      <c r="L348" s="9">
        <v>37634.269999999997</v>
      </c>
      <c r="M348" s="9">
        <f t="shared" si="157"/>
        <v>4301.0594285714278</v>
      </c>
      <c r="N348" s="9">
        <f t="shared" si="158"/>
        <v>37634.269999999997</v>
      </c>
      <c r="O348" s="9">
        <f t="shared" si="159"/>
        <v>4301.0594285714278</v>
      </c>
      <c r="P348" s="9">
        <f t="shared" si="160"/>
        <v>1045.3963888888889</v>
      </c>
      <c r="Q348" s="9">
        <f t="shared" si="161"/>
        <v>119.47387301587301</v>
      </c>
      <c r="R348" s="9">
        <f t="shared" si="162"/>
        <v>0</v>
      </c>
      <c r="S348" s="9">
        <f t="shared" si="163"/>
        <v>0</v>
      </c>
      <c r="T348" s="9">
        <v>0</v>
      </c>
      <c r="U348" s="9">
        <v>0</v>
      </c>
      <c r="V348" s="141" t="s">
        <v>157</v>
      </c>
      <c r="W348" s="16" t="s">
        <v>182</v>
      </c>
      <c r="X348" s="147"/>
      <c r="Y348" s="147"/>
      <c r="Z348" s="147"/>
      <c r="AA348" s="147"/>
      <c r="AB348" s="147"/>
      <c r="AC348" s="147"/>
    </row>
    <row r="349" spans="1:29" s="29" customFormat="1" ht="26.25" x14ac:dyDescent="0.25">
      <c r="A349" s="20" t="s">
        <v>949</v>
      </c>
      <c r="B349" s="20" t="s">
        <v>950</v>
      </c>
      <c r="C349" s="5" t="s">
        <v>951</v>
      </c>
      <c r="D349" s="6" t="s">
        <v>952</v>
      </c>
      <c r="E349" s="6" t="s">
        <v>953</v>
      </c>
      <c r="F349" s="6" t="s">
        <v>958</v>
      </c>
      <c r="G349" s="7">
        <v>54</v>
      </c>
      <c r="H349" s="7">
        <v>555</v>
      </c>
      <c r="I349" s="7">
        <v>3</v>
      </c>
      <c r="J349" s="8">
        <v>42356</v>
      </c>
      <c r="K349" s="8" t="s">
        <v>955</v>
      </c>
      <c r="L349" s="9">
        <v>37634.269999999997</v>
      </c>
      <c r="M349" s="9">
        <f t="shared" si="157"/>
        <v>4301.0594285714278</v>
      </c>
      <c r="N349" s="9">
        <f t="shared" si="158"/>
        <v>37634.269999999997</v>
      </c>
      <c r="O349" s="9">
        <f t="shared" si="159"/>
        <v>4301.0594285714278</v>
      </c>
      <c r="P349" s="9">
        <f t="shared" si="160"/>
        <v>1045.3963888888889</v>
      </c>
      <c r="Q349" s="9">
        <f t="shared" si="161"/>
        <v>119.47387301587301</v>
      </c>
      <c r="R349" s="9">
        <f t="shared" si="162"/>
        <v>0</v>
      </c>
      <c r="S349" s="9">
        <f t="shared" si="163"/>
        <v>0</v>
      </c>
      <c r="T349" s="9">
        <v>0</v>
      </c>
      <c r="U349" s="9">
        <v>0</v>
      </c>
      <c r="V349" s="141" t="s">
        <v>157</v>
      </c>
      <c r="W349" s="16" t="s">
        <v>182</v>
      </c>
      <c r="X349" s="147"/>
      <c r="Y349" s="147"/>
      <c r="Z349" s="147"/>
      <c r="AA349" s="147"/>
      <c r="AB349" s="147"/>
      <c r="AC349" s="147"/>
    </row>
    <row r="350" spans="1:29" s="29" customFormat="1" ht="26.25" x14ac:dyDescent="0.25">
      <c r="A350" s="20" t="s">
        <v>949</v>
      </c>
      <c r="B350" s="20" t="s">
        <v>950</v>
      </c>
      <c r="C350" s="5" t="s">
        <v>959</v>
      </c>
      <c r="D350" s="6" t="s">
        <v>952</v>
      </c>
      <c r="E350" s="6" t="s">
        <v>960</v>
      </c>
      <c r="F350" s="6" t="s">
        <v>961</v>
      </c>
      <c r="G350" s="7">
        <v>54</v>
      </c>
      <c r="H350" s="7">
        <v>556</v>
      </c>
      <c r="I350" s="7">
        <v>3</v>
      </c>
      <c r="J350" s="8">
        <v>42356</v>
      </c>
      <c r="K350" s="8" t="s">
        <v>955</v>
      </c>
      <c r="L350" s="9">
        <v>51857.57</v>
      </c>
      <c r="M350" s="9">
        <f t="shared" si="157"/>
        <v>5926.5794285714283</v>
      </c>
      <c r="N350" s="9">
        <f t="shared" si="158"/>
        <v>51857.57</v>
      </c>
      <c r="O350" s="9">
        <f t="shared" si="159"/>
        <v>5926.5794285714283</v>
      </c>
      <c r="P350" s="9">
        <f t="shared" si="160"/>
        <v>1440.4880555555555</v>
      </c>
      <c r="Q350" s="9">
        <f t="shared" si="161"/>
        <v>164.62720634920635</v>
      </c>
      <c r="R350" s="9">
        <f t="shared" si="162"/>
        <v>0</v>
      </c>
      <c r="S350" s="9">
        <f t="shared" si="163"/>
        <v>0</v>
      </c>
      <c r="T350" s="9">
        <v>0</v>
      </c>
      <c r="U350" s="9">
        <v>0</v>
      </c>
      <c r="V350" s="141" t="s">
        <v>157</v>
      </c>
      <c r="W350" s="16" t="s">
        <v>182</v>
      </c>
      <c r="X350" s="147"/>
      <c r="Y350" s="147"/>
      <c r="Z350" s="147"/>
      <c r="AA350" s="147"/>
      <c r="AB350" s="147"/>
      <c r="AC350" s="147"/>
    </row>
    <row r="351" spans="1:29" s="29" customFormat="1" x14ac:dyDescent="0.25">
      <c r="A351" s="84"/>
      <c r="B351" s="81"/>
      <c r="C351" s="55"/>
      <c r="D351" s="56"/>
      <c r="E351" s="56"/>
      <c r="F351" s="56"/>
      <c r="G351" s="57"/>
      <c r="H351" s="57"/>
      <c r="I351" s="57"/>
      <c r="J351" s="58"/>
      <c r="K351" s="58"/>
      <c r="L351" s="9">
        <f>SUM(L346:L350)</f>
        <v>202394.65</v>
      </c>
      <c r="M351" s="124">
        <f>L351/8.75</f>
        <v>23130.81714285714</v>
      </c>
      <c r="N351" s="9">
        <f>SUM(N346:N350)</f>
        <v>202394.65</v>
      </c>
      <c r="O351" s="124">
        <f t="shared" si="159"/>
        <v>23130.81714285714</v>
      </c>
      <c r="P351" s="9">
        <v>0</v>
      </c>
      <c r="Q351" s="124">
        <v>0</v>
      </c>
      <c r="R351" s="9">
        <v>0</v>
      </c>
      <c r="S351" s="124">
        <v>0</v>
      </c>
      <c r="T351" s="9">
        <v>0</v>
      </c>
      <c r="U351" s="124">
        <v>0</v>
      </c>
      <c r="V351" s="60"/>
      <c r="W351" s="16"/>
      <c r="X351" s="147"/>
      <c r="Y351" s="147"/>
      <c r="Z351" s="147"/>
      <c r="AA351" s="147"/>
      <c r="AB351" s="147"/>
      <c r="AC351" s="147"/>
    </row>
    <row r="352" spans="1:29" ht="38.25" x14ac:dyDescent="0.25">
      <c r="A352" s="95" t="s">
        <v>968</v>
      </c>
      <c r="B352" s="95"/>
      <c r="C352" s="95"/>
      <c r="D352" s="85" t="s">
        <v>3</v>
      </c>
      <c r="E352" s="85" t="s">
        <v>4</v>
      </c>
      <c r="F352" s="85" t="s">
        <v>5</v>
      </c>
      <c r="G352" s="85" t="s">
        <v>6</v>
      </c>
      <c r="H352" s="85" t="s">
        <v>7</v>
      </c>
      <c r="I352" s="85" t="s">
        <v>8</v>
      </c>
      <c r="J352" s="85" t="s">
        <v>9</v>
      </c>
      <c r="K352" s="85" t="s">
        <v>10</v>
      </c>
      <c r="L352" s="85" t="s">
        <v>11</v>
      </c>
      <c r="M352" s="85" t="s">
        <v>983</v>
      </c>
      <c r="N352" s="86" t="s">
        <v>988</v>
      </c>
      <c r="O352" s="87" t="s">
        <v>987</v>
      </c>
      <c r="P352" s="85" t="s">
        <v>893</v>
      </c>
      <c r="Q352" s="85" t="s">
        <v>984</v>
      </c>
      <c r="R352" s="88" t="s">
        <v>894</v>
      </c>
      <c r="S352" s="89" t="s">
        <v>985</v>
      </c>
      <c r="T352" s="88" t="s">
        <v>896</v>
      </c>
      <c r="U352" s="90" t="s">
        <v>986</v>
      </c>
      <c r="V352" s="88" t="s">
        <v>21</v>
      </c>
      <c r="W352" s="142" t="s">
        <v>22</v>
      </c>
    </row>
    <row r="353" spans="1:29" s="29" customFormat="1" x14ac:dyDescent="0.25">
      <c r="A353" s="69" t="s">
        <v>963</v>
      </c>
      <c r="B353" s="69" t="s">
        <v>964</v>
      </c>
      <c r="C353" s="6" t="s">
        <v>965</v>
      </c>
      <c r="D353" s="6"/>
      <c r="E353" s="6" t="s">
        <v>966</v>
      </c>
      <c r="F353" s="6" t="s">
        <v>967</v>
      </c>
      <c r="G353" s="62">
        <v>54</v>
      </c>
      <c r="H353" s="62">
        <v>568</v>
      </c>
      <c r="I353" s="62">
        <v>3</v>
      </c>
      <c r="J353" s="8">
        <v>43338</v>
      </c>
      <c r="K353" s="8" t="s">
        <v>955</v>
      </c>
      <c r="L353" s="9">
        <v>215250</v>
      </c>
      <c r="M353" s="9">
        <f t="shared" ref="M353" si="164">L353/8.75</f>
        <v>24600</v>
      </c>
      <c r="N353" s="9">
        <f>16*P353</f>
        <v>95666.666666666672</v>
      </c>
      <c r="O353" s="9">
        <f t="shared" ref="O353" si="165">N353/8.75</f>
        <v>10933.333333333334</v>
      </c>
      <c r="P353" s="9">
        <f t="shared" ref="P353" si="166">(L353-T353)/36</f>
        <v>5979.166666666667</v>
      </c>
      <c r="Q353" s="9">
        <f t="shared" ref="Q353" si="167">P353/8.75</f>
        <v>683.33333333333337</v>
      </c>
      <c r="R353" s="9">
        <f t="shared" ref="R353" si="168">L353-N353</f>
        <v>119583.33333333333</v>
      </c>
      <c r="S353" s="9">
        <f t="shared" ref="S353" si="169">R353/8.75</f>
        <v>13666.666666666666</v>
      </c>
      <c r="T353" s="9">
        <v>0</v>
      </c>
      <c r="U353" s="9">
        <v>0</v>
      </c>
      <c r="V353" s="141" t="s">
        <v>157</v>
      </c>
      <c r="W353" s="16" t="s">
        <v>182</v>
      </c>
      <c r="X353" s="147"/>
      <c r="Y353" s="147"/>
      <c r="Z353" s="147"/>
      <c r="AA353" s="147"/>
      <c r="AB353" s="147"/>
      <c r="AC353" s="147"/>
    </row>
    <row r="354" spans="1:29" s="29" customFormat="1" x14ac:dyDescent="0.25">
      <c r="A354" s="81"/>
      <c r="B354" s="81"/>
      <c r="C354" s="55"/>
      <c r="D354" s="56"/>
      <c r="E354" s="56"/>
      <c r="F354" s="56"/>
      <c r="G354" s="57"/>
      <c r="H354" s="57"/>
      <c r="I354" s="57"/>
      <c r="J354" s="58"/>
      <c r="K354" s="58"/>
      <c r="L354" s="9">
        <f>L353</f>
        <v>215250</v>
      </c>
      <c r="M354" s="124">
        <f t="shared" ref="M354:U354" si="170">M353</f>
        <v>24600</v>
      </c>
      <c r="N354" s="9">
        <f t="shared" si="170"/>
        <v>95666.666666666672</v>
      </c>
      <c r="O354" s="124">
        <f t="shared" si="170"/>
        <v>10933.333333333334</v>
      </c>
      <c r="P354" s="9">
        <f t="shared" si="170"/>
        <v>5979.166666666667</v>
      </c>
      <c r="Q354" s="124">
        <f t="shared" si="170"/>
        <v>683.33333333333337</v>
      </c>
      <c r="R354" s="9">
        <f t="shared" si="170"/>
        <v>119583.33333333333</v>
      </c>
      <c r="S354" s="124">
        <f t="shared" si="170"/>
        <v>13666.666666666666</v>
      </c>
      <c r="T354" s="9">
        <f t="shared" si="170"/>
        <v>0</v>
      </c>
      <c r="U354" s="124">
        <f t="shared" si="170"/>
        <v>0</v>
      </c>
      <c r="V354" s="60"/>
      <c r="W354" s="61"/>
      <c r="X354" s="147"/>
      <c r="Y354" s="147"/>
      <c r="Z354" s="147"/>
      <c r="AA354" s="147"/>
      <c r="AB354" s="147"/>
      <c r="AC354" s="147"/>
    </row>
    <row r="355" spans="1:29" s="29" customFormat="1" x14ac:dyDescent="0.25">
      <c r="A355" s="81"/>
      <c r="B355" s="81"/>
      <c r="C355" s="55"/>
      <c r="D355" s="56"/>
      <c r="E355" s="56"/>
      <c r="F355" s="56"/>
      <c r="G355" s="57"/>
      <c r="H355" s="57"/>
      <c r="I355" s="57"/>
      <c r="J355" s="58"/>
      <c r="K355" s="58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60"/>
      <c r="W355" s="61"/>
      <c r="X355" s="147"/>
      <c r="Y355" s="147"/>
      <c r="Z355" s="147"/>
      <c r="AA355" s="147"/>
      <c r="AB355" s="147"/>
      <c r="AC355" s="147"/>
    </row>
    <row r="356" spans="1:29" s="29" customFormat="1" x14ac:dyDescent="0.25">
      <c r="A356" s="81"/>
      <c r="B356" s="81"/>
      <c r="C356" s="55"/>
      <c r="D356" s="56"/>
      <c r="E356" s="56"/>
      <c r="F356" s="56"/>
      <c r="G356" s="57"/>
      <c r="H356" s="57"/>
      <c r="I356" s="57"/>
      <c r="J356" s="58"/>
      <c r="K356" s="58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60"/>
      <c r="W356" s="61"/>
      <c r="X356" s="147"/>
      <c r="Y356" s="147"/>
      <c r="Z356" s="147"/>
      <c r="AA356" s="147"/>
      <c r="AB356" s="147"/>
      <c r="AC356" s="147"/>
    </row>
    <row r="357" spans="1:29" ht="18.75" x14ac:dyDescent="0.3">
      <c r="A357" s="126" t="s">
        <v>962</v>
      </c>
      <c r="B357" s="163" t="s">
        <v>992</v>
      </c>
      <c r="L357" s="120">
        <f>L351+L354</f>
        <v>417644.65</v>
      </c>
      <c r="M357" s="127">
        <f>L357/8.75</f>
        <v>47730.817142857144</v>
      </c>
      <c r="N357" s="120">
        <f>N351+N354</f>
        <v>298061.31666666665</v>
      </c>
      <c r="O357" s="127">
        <f>N357/8.75</f>
        <v>34064.150476190473</v>
      </c>
      <c r="P357" s="120">
        <f>P351+P354</f>
        <v>5979.166666666667</v>
      </c>
      <c r="Q357" s="127">
        <f>P357/8.75</f>
        <v>683.33333333333337</v>
      </c>
      <c r="R357" s="120">
        <f>R351+R354</f>
        <v>119583.33333333333</v>
      </c>
      <c r="S357" s="127">
        <f>R357/8.75</f>
        <v>13666.666666666666</v>
      </c>
      <c r="T357" s="120">
        <f>T351+T354</f>
        <v>0</v>
      </c>
      <c r="U357" s="128">
        <f>T357/8.75</f>
        <v>0</v>
      </c>
    </row>
    <row r="360" spans="1:29" s="29" customFormat="1" ht="43.5" customHeight="1" x14ac:dyDescent="0.25">
      <c r="A360" s="91" t="s">
        <v>968</v>
      </c>
      <c r="B360" s="91"/>
      <c r="C360" s="91"/>
      <c r="D360" s="63" t="s">
        <v>969</v>
      </c>
      <c r="E360" s="63" t="s">
        <v>4</v>
      </c>
      <c r="F360" s="48" t="s">
        <v>5</v>
      </c>
      <c r="G360" s="48" t="s">
        <v>970</v>
      </c>
      <c r="H360" s="48" t="s">
        <v>971</v>
      </c>
      <c r="I360" s="48" t="s">
        <v>972</v>
      </c>
      <c r="J360" s="48" t="s">
        <v>973</v>
      </c>
      <c r="K360" s="48" t="s">
        <v>10</v>
      </c>
      <c r="L360" s="48" t="s">
        <v>11</v>
      </c>
      <c r="M360" s="48" t="s">
        <v>11</v>
      </c>
      <c r="N360" s="64" t="s">
        <v>974</v>
      </c>
      <c r="O360" s="65" t="s">
        <v>974</v>
      </c>
      <c r="P360" s="48" t="s">
        <v>975</v>
      </c>
      <c r="Q360" s="48" t="s">
        <v>976</v>
      </c>
      <c r="R360" s="51" t="s">
        <v>977</v>
      </c>
      <c r="S360" s="66" t="s">
        <v>978</v>
      </c>
      <c r="T360" s="51" t="s">
        <v>896</v>
      </c>
      <c r="U360" s="67" t="s">
        <v>896</v>
      </c>
      <c r="V360" s="143" t="s">
        <v>21</v>
      </c>
      <c r="W360" s="142" t="s">
        <v>22</v>
      </c>
      <c r="X360" s="147"/>
      <c r="Y360" s="147"/>
      <c r="Z360" s="147"/>
      <c r="AA360" s="147"/>
      <c r="AB360" s="147"/>
      <c r="AC360" s="147"/>
    </row>
    <row r="361" spans="1:29" s="29" customFormat="1" ht="30.75" customHeight="1" x14ac:dyDescent="0.25">
      <c r="A361" s="92" t="s">
        <v>979</v>
      </c>
      <c r="B361" s="93"/>
      <c r="C361" s="94"/>
      <c r="D361" s="22" t="s">
        <v>980</v>
      </c>
      <c r="E361" s="6" t="s">
        <v>981</v>
      </c>
      <c r="F361" s="6" t="s">
        <v>982</v>
      </c>
      <c r="G361" s="7">
        <v>100</v>
      </c>
      <c r="H361" s="7">
        <v>1</v>
      </c>
      <c r="I361" s="7">
        <v>9</v>
      </c>
      <c r="J361" s="8">
        <v>40893</v>
      </c>
      <c r="K361" s="8" t="s">
        <v>29</v>
      </c>
      <c r="L361" s="9">
        <v>279420.75</v>
      </c>
      <c r="M361" s="9">
        <f t="shared" ref="M361" si="171">L361/8.75</f>
        <v>31933.8</v>
      </c>
      <c r="N361" s="9">
        <f>60*P361</f>
        <v>251478.67499999999</v>
      </c>
      <c r="O361" s="9">
        <f t="shared" ref="O361" si="172">N361/8.75</f>
        <v>28740.42</v>
      </c>
      <c r="P361" s="9">
        <f t="shared" ref="P361" si="173">(L361-T361)/60</f>
        <v>4191.3112499999997</v>
      </c>
      <c r="Q361" s="9">
        <f t="shared" ref="Q361" si="174">P361/8.75</f>
        <v>479.00699999999995</v>
      </c>
      <c r="R361" s="9">
        <f t="shared" ref="R361" si="175">L361-N361</f>
        <v>27942.075000000012</v>
      </c>
      <c r="S361" s="9">
        <f t="shared" ref="S361" si="176">R361/8.75</f>
        <v>3193.3800000000015</v>
      </c>
      <c r="T361" s="9">
        <f>L361*0.1</f>
        <v>27942.075000000001</v>
      </c>
      <c r="U361" s="9">
        <f t="shared" ref="U361" si="177">T361/8.75</f>
        <v>3193.38</v>
      </c>
      <c r="V361" s="141" t="s">
        <v>157</v>
      </c>
      <c r="W361" s="16" t="s">
        <v>182</v>
      </c>
      <c r="X361" s="147"/>
      <c r="Y361" s="147"/>
      <c r="Z361" s="147"/>
      <c r="AA361" s="147"/>
      <c r="AB361" s="147"/>
      <c r="AC361" s="147"/>
    </row>
    <row r="362" spans="1:29" x14ac:dyDescent="0.25">
      <c r="L362" s="102">
        <f>L361</f>
        <v>279420.75</v>
      </c>
      <c r="M362" s="125">
        <f t="shared" ref="M362:U362" si="178">M361</f>
        <v>31933.8</v>
      </c>
      <c r="N362" s="102">
        <f t="shared" si="178"/>
        <v>251478.67499999999</v>
      </c>
      <c r="O362" s="125">
        <f t="shared" si="178"/>
        <v>28740.42</v>
      </c>
      <c r="P362" s="102">
        <f t="shared" si="178"/>
        <v>4191.3112499999997</v>
      </c>
      <c r="Q362" s="125">
        <f t="shared" si="178"/>
        <v>479.00699999999995</v>
      </c>
      <c r="R362" s="102">
        <f t="shared" si="178"/>
        <v>27942.075000000012</v>
      </c>
      <c r="S362" s="125">
        <f t="shared" si="178"/>
        <v>3193.3800000000015</v>
      </c>
      <c r="T362" s="102">
        <f t="shared" si="178"/>
        <v>27942.075000000001</v>
      </c>
      <c r="U362" s="125">
        <f t="shared" si="178"/>
        <v>3193.38</v>
      </c>
      <c r="W362" s="115"/>
    </row>
    <row r="365" spans="1:29" ht="23.25" customHeight="1" x14ac:dyDescent="0.3">
      <c r="A365" s="126" t="s">
        <v>990</v>
      </c>
      <c r="B365" s="163" t="s">
        <v>991</v>
      </c>
      <c r="L365" s="98">
        <f>L362</f>
        <v>279420.75</v>
      </c>
      <c r="M365" s="129">
        <f t="shared" ref="M365:U365" si="179">M362</f>
        <v>31933.8</v>
      </c>
      <c r="N365" s="98">
        <f t="shared" si="179"/>
        <v>251478.67499999999</v>
      </c>
      <c r="O365" s="129">
        <f t="shared" si="179"/>
        <v>28740.42</v>
      </c>
      <c r="P365" s="98">
        <f t="shared" si="179"/>
        <v>4191.3112499999997</v>
      </c>
      <c r="Q365" s="129">
        <f t="shared" si="179"/>
        <v>479.00699999999995</v>
      </c>
      <c r="R365" s="98">
        <f t="shared" si="179"/>
        <v>27942.075000000012</v>
      </c>
      <c r="S365" s="129">
        <f t="shared" si="179"/>
        <v>3193.3800000000015</v>
      </c>
      <c r="T365" s="98">
        <f t="shared" si="179"/>
        <v>27942.075000000001</v>
      </c>
      <c r="U365" s="129">
        <f t="shared" si="179"/>
        <v>3193.38</v>
      </c>
    </row>
  </sheetData>
  <mergeCells count="5">
    <mergeCell ref="A360:C360"/>
    <mergeCell ref="A361:C361"/>
    <mergeCell ref="A345:C345"/>
    <mergeCell ref="A352:C352"/>
    <mergeCell ref="A1:W1"/>
  </mergeCells>
  <pageMargins left="0.55118110236220474" right="0.35433070866141736" top="0.62992125984251968" bottom="0.74803149606299213" header="0.31496062992125984" footer="0.31496062992125984"/>
  <pageSetup paperSize="41" scale="65" orientation="landscape" r:id="rId1"/>
  <headerFooter>
    <oddHeader>&amp;LSUBGERENCIA ADMINISTRATIVA
DEPARTAMENTO DE SERVICIOS GENERALES
SECCION CONTROL DE BIENES</oddHeader>
    <oddFooter>&amp;L//vema.&amp;R&amp;P de &amp;N
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MARROQUÍN AGUILAR VICTOR EDGARDO</dc:creator>
  <cp:lastModifiedBy>MARROQUÍN AGUILAR VICTOR EDGARDO </cp:lastModifiedBy>
  <cp:lastPrinted>2020-02-06T17:04:14Z</cp:lastPrinted>
  <dcterms:created xsi:type="dcterms:W3CDTF">2020-02-03T19:44:43Z</dcterms:created>
  <dcterms:modified xsi:type="dcterms:W3CDTF">2020-02-06T17:11:12Z</dcterms:modified>
</cp:coreProperties>
</file>