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50" windowWidth="12195" windowHeight="6270"/>
  </bookViews>
  <sheets>
    <sheet name="I TRIM" sheetId="7" r:id="rId1"/>
    <sheet name="II TRIM" sheetId="3" r:id="rId2"/>
    <sheet name="III TRIM" sheetId="5" r:id="rId3"/>
    <sheet name="IV TRIM" sheetId="6" r:id="rId4"/>
  </sheets>
  <definedNames>
    <definedName name="_xlnm._FilterDatabase" localSheetId="0" hidden="1">'I TRIM'!$A$2:$Z$33</definedName>
    <definedName name="_xlnm._FilterDatabase" localSheetId="1" hidden="1">'II TRIM'!$A$6:$Q$62</definedName>
    <definedName name="_xlnm._FilterDatabase" localSheetId="2" hidden="1">'III TRIM'!$A$1:$T$59</definedName>
    <definedName name="_xlnm._FilterDatabase" localSheetId="3" hidden="1">'IV TRIM'!$A$7:$P$70</definedName>
  </definedNames>
  <calcPr calcId="145621"/>
</workbook>
</file>

<file path=xl/calcChain.xml><?xml version="1.0" encoding="utf-8"?>
<calcChain xmlns="http://schemas.openxmlformats.org/spreadsheetml/2006/main">
  <c r="R33" i="7" l="1"/>
  <c r="R32" i="7"/>
  <c r="R31" i="7"/>
  <c r="R30" i="7"/>
  <c r="R29" i="7"/>
  <c r="R28" i="7"/>
  <c r="R27" i="7"/>
  <c r="R26" i="7"/>
  <c r="R25" i="7"/>
  <c r="R24" i="7"/>
  <c r="P23" i="7"/>
  <c r="R23" i="7" s="1"/>
  <c r="P22" i="7"/>
  <c r="R22" i="7" s="1"/>
  <c r="R21" i="7"/>
  <c r="R20" i="7"/>
  <c r="P20" i="7"/>
  <c r="R19" i="7"/>
  <c r="R18" i="7"/>
  <c r="R17" i="7"/>
  <c r="R16" i="7"/>
  <c r="Q15" i="7"/>
  <c r="R15" i="7" s="1"/>
  <c r="R14" i="7"/>
  <c r="Q14" i="7"/>
  <c r="R13" i="7"/>
  <c r="R12" i="7"/>
  <c r="R11" i="7"/>
  <c r="P10" i="7"/>
  <c r="R10" i="7" s="1"/>
  <c r="P9" i="7"/>
  <c r="R9" i="7" s="1"/>
  <c r="R8" i="7"/>
  <c r="Q7" i="7"/>
  <c r="R7" i="7" s="1"/>
  <c r="P7" i="7"/>
  <c r="Q6" i="7"/>
  <c r="R6" i="7" s="1"/>
  <c r="Q5" i="7"/>
  <c r="R5" i="7" s="1"/>
  <c r="R4" i="7"/>
  <c r="R3" i="7"/>
  <c r="O70" i="6" l="1"/>
  <c r="O69" i="6"/>
  <c r="O68" i="6"/>
  <c r="O67" i="6"/>
  <c r="O66" i="6"/>
  <c r="O65" i="6"/>
  <c r="O64" i="6"/>
  <c r="O63" i="6"/>
  <c r="O62" i="6"/>
  <c r="N62" i="6"/>
  <c r="O61" i="6"/>
  <c r="N61" i="6"/>
  <c r="O60" i="6"/>
  <c r="O59" i="6"/>
  <c r="N59" i="6"/>
  <c r="N58" i="6"/>
  <c r="O58" i="6" s="1"/>
  <c r="L58" i="6"/>
  <c r="N57" i="6"/>
  <c r="O57" i="6" s="1"/>
  <c r="O56" i="6"/>
  <c r="O55" i="6"/>
  <c r="N55" i="6"/>
  <c r="N54" i="6"/>
  <c r="O54" i="6" s="1"/>
  <c r="O53" i="6"/>
  <c r="N52" i="6"/>
  <c r="O52" i="6" s="1"/>
  <c r="O51" i="6"/>
  <c r="N51" i="6"/>
  <c r="L51" i="6"/>
  <c r="O50" i="6"/>
  <c r="O49" i="6"/>
  <c r="O48" i="6"/>
  <c r="N47" i="6"/>
  <c r="O47" i="6" s="1"/>
  <c r="O46" i="6"/>
  <c r="N46" i="6"/>
  <c r="N45" i="6"/>
  <c r="O45" i="6" s="1"/>
  <c r="O44" i="6"/>
  <c r="O43" i="6"/>
  <c r="N43" i="6"/>
  <c r="O42" i="6"/>
  <c r="O41" i="6"/>
  <c r="O40" i="6"/>
  <c r="O39" i="6"/>
  <c r="O38" i="6"/>
  <c r="O37" i="6"/>
  <c r="O36" i="6"/>
  <c r="M35" i="6"/>
  <c r="O35" i="6" s="1"/>
  <c r="O34" i="6"/>
  <c r="O33" i="6"/>
  <c r="O32" i="6"/>
  <c r="O31" i="6"/>
  <c r="O30" i="6"/>
  <c r="O29" i="6"/>
  <c r="O28" i="6"/>
  <c r="O27" i="6"/>
  <c r="O26" i="6"/>
  <c r="O25" i="6"/>
  <c r="O24" i="6"/>
  <c r="M23" i="6"/>
  <c r="O23" i="6" s="1"/>
  <c r="O22" i="6"/>
  <c r="N21" i="6"/>
  <c r="O21" i="6" s="1"/>
  <c r="O20" i="6"/>
  <c r="O19" i="6"/>
  <c r="O18" i="6"/>
  <c r="O17" i="6"/>
  <c r="O16" i="6"/>
  <c r="O15" i="6"/>
  <c r="O14" i="6"/>
  <c r="M13" i="6"/>
  <c r="O13" i="6" s="1"/>
  <c r="M12" i="6"/>
  <c r="O12" i="6" s="1"/>
  <c r="O11" i="6"/>
  <c r="O10" i="6"/>
  <c r="N9" i="6"/>
  <c r="O9" i="6" s="1"/>
  <c r="N8" i="6"/>
  <c r="O8" i="6" s="1"/>
  <c r="O59" i="5" l="1"/>
  <c r="O58" i="5"/>
  <c r="O57" i="5"/>
  <c r="O56" i="5"/>
  <c r="O55" i="5"/>
  <c r="O54" i="5"/>
  <c r="O53" i="5"/>
  <c r="O52" i="5"/>
  <c r="N52" i="5"/>
  <c r="O51" i="5"/>
  <c r="O50" i="5"/>
  <c r="O49" i="5"/>
  <c r="O48" i="5"/>
  <c r="O47" i="5"/>
  <c r="O46" i="5"/>
  <c r="O45" i="5"/>
  <c r="O44" i="5"/>
  <c r="O43" i="5"/>
  <c r="O42" i="5"/>
  <c r="O41" i="5"/>
  <c r="O40" i="5"/>
  <c r="O39" i="5"/>
  <c r="O38" i="5"/>
  <c r="O37" i="5"/>
  <c r="O36" i="5"/>
  <c r="O35" i="5"/>
  <c r="O34" i="5"/>
  <c r="O33" i="5"/>
  <c r="N32" i="5"/>
  <c r="O32" i="5" s="1"/>
  <c r="N31" i="5"/>
  <c r="O31" i="5" s="1"/>
  <c r="O30" i="5"/>
  <c r="O29" i="5"/>
  <c r="O28" i="5"/>
  <c r="O27" i="5"/>
  <c r="N26" i="5"/>
  <c r="O26" i="5" s="1"/>
  <c r="O25" i="5"/>
  <c r="O24" i="5"/>
  <c r="O23" i="5"/>
  <c r="O22" i="5"/>
  <c r="O21" i="5"/>
  <c r="O20" i="5"/>
  <c r="O19" i="5"/>
  <c r="O18" i="5"/>
  <c r="O17" i="5"/>
  <c r="O16" i="5"/>
  <c r="N16" i="5"/>
  <c r="O15" i="5"/>
  <c r="O14" i="5"/>
  <c r="O13" i="5"/>
  <c r="O12" i="5"/>
  <c r="O11" i="5"/>
  <c r="O10" i="5"/>
  <c r="O9" i="5"/>
  <c r="O8" i="5"/>
  <c r="O7" i="5"/>
  <c r="O6" i="5"/>
  <c r="O5" i="5"/>
  <c r="O4" i="5"/>
  <c r="O3" i="5"/>
  <c r="O2" i="5"/>
  <c r="P57" i="3" l="1"/>
  <c r="O58" i="3" l="1"/>
  <c r="P27" i="3"/>
  <c r="O16" i="3" l="1"/>
  <c r="O11" i="3"/>
  <c r="O10" i="3"/>
  <c r="P9" i="3"/>
  <c r="P45" i="3" l="1"/>
  <c r="O52" i="3" l="1"/>
  <c r="M42" i="3" l="1"/>
  <c r="N51" i="3" l="1"/>
  <c r="M51" i="3"/>
  <c r="N50" i="3"/>
  <c r="M50" i="3"/>
  <c r="P8" i="3" l="1"/>
  <c r="P10" i="3"/>
  <c r="P11" i="3"/>
  <c r="P12" i="3"/>
  <c r="P13" i="3"/>
  <c r="P14" i="3"/>
  <c r="P15" i="3"/>
  <c r="P17" i="3"/>
  <c r="P18" i="3"/>
  <c r="P19" i="3"/>
  <c r="P20" i="3"/>
  <c r="P21" i="3"/>
  <c r="P22" i="3"/>
  <c r="P23" i="3"/>
  <c r="P24" i="3"/>
  <c r="P25" i="3"/>
  <c r="P26" i="3"/>
  <c r="P28" i="3"/>
  <c r="P29" i="3"/>
  <c r="P30" i="3"/>
  <c r="P31" i="3"/>
  <c r="P32" i="3"/>
  <c r="P33" i="3"/>
  <c r="P34" i="3"/>
  <c r="P35" i="3"/>
  <c r="P36" i="3"/>
  <c r="P37" i="3"/>
  <c r="P38" i="3"/>
  <c r="P39" i="3"/>
  <c r="P40" i="3"/>
  <c r="P41" i="3"/>
  <c r="P42" i="3"/>
  <c r="P43" i="3"/>
  <c r="P44" i="3"/>
  <c r="P46" i="3"/>
  <c r="P47" i="3"/>
  <c r="P48" i="3"/>
  <c r="P49" i="3"/>
  <c r="P50" i="3"/>
  <c r="P51" i="3"/>
  <c r="P52" i="3"/>
  <c r="P53" i="3"/>
  <c r="P54" i="3"/>
  <c r="P55" i="3"/>
  <c r="P56" i="3"/>
  <c r="P58" i="3"/>
  <c r="P59" i="3"/>
  <c r="P60" i="3"/>
  <c r="P61" i="3"/>
  <c r="P62" i="3"/>
  <c r="P16" i="3" l="1"/>
  <c r="P7" i="3"/>
</calcChain>
</file>

<file path=xl/sharedStrings.xml><?xml version="1.0" encoding="utf-8"?>
<sst xmlns="http://schemas.openxmlformats.org/spreadsheetml/2006/main" count="1724" uniqueCount="840">
  <si>
    <t>Coordinador</t>
  </si>
  <si>
    <t>Correlativo</t>
  </si>
  <si>
    <t>Cargo</t>
  </si>
  <si>
    <t>MISION OFICIAL</t>
  </si>
  <si>
    <t>CONSEJO MONETARIO CENTROAMERICANO (CMCA)</t>
  </si>
  <si>
    <t>OTTO BORIS RODRIGUEZ  MARROQUIN</t>
  </si>
  <si>
    <t>JEFE DEPARTAMENTO DE DESARROLLO DEL SISTEMA FINANCIERO</t>
  </si>
  <si>
    <t>TALLER</t>
  </si>
  <si>
    <t>ENRIQUE ARTURO CASTAÑEDA  SANCHEZ</t>
  </si>
  <si>
    <t>ESPECIALISTA DE ANALISIS DE RIESGOS DE INVERSION</t>
  </si>
  <si>
    <t>CURSO</t>
  </si>
  <si>
    <t>ANALISTA DEL SISTEMA FINANCIERO</t>
  </si>
  <si>
    <t>JUAN ANTONIO OSORIO  MEJIA</t>
  </si>
  <si>
    <t>SENIOR DE INVESTIGACION ECONOMICA Y FINANCIERA</t>
  </si>
  <si>
    <t>ANALISTA DE CUENTAS NACIONALES ANUALES</t>
  </si>
  <si>
    <t>SENIOR DEL SISTEMA FINANCIERO</t>
  </si>
  <si>
    <t>ASOCIACION DE SUPERVISORES BANCARIOS DE LAS AMERICAS (ASBA)</t>
  </si>
  <si>
    <t>ESPECIALISTA DEL SISTEMA FINANCIERO</t>
  </si>
  <si>
    <t>LEILY MELANY MENDOZA  VALLADARES</t>
  </si>
  <si>
    <t>CARLOS ALBERTO SANABRIA  COTO</t>
  </si>
  <si>
    <t>JEFE DEPARTAMENTO DE INVESTIGACION ECONOMICA Y FINANCIERA</t>
  </si>
  <si>
    <t>ESPECIALISTA DE INVESTIGACION ECONOMICA Y FINANCIERA</t>
  </si>
  <si>
    <t>SEMINARIO</t>
  </si>
  <si>
    <t>MIGUEL HUMBERTO RAMIREZ  MONTERROSA</t>
  </si>
  <si>
    <t xml:space="preserve">Fecha de salida </t>
  </si>
  <si>
    <t xml:space="preserve">Fecha  de regreso </t>
  </si>
  <si>
    <t>Tipo de Capacitación</t>
  </si>
  <si>
    <t xml:space="preserve">Nombre Evento </t>
  </si>
  <si>
    <t xml:space="preserve">Objetivo del Evento </t>
  </si>
  <si>
    <t>Nombre Empleado</t>
  </si>
  <si>
    <t>Organizador</t>
  </si>
  <si>
    <t>Boleto US$</t>
  </si>
  <si>
    <t>Otros Gastos US$</t>
  </si>
  <si>
    <t>Costo  total US$</t>
  </si>
  <si>
    <t xml:space="preserve">Aporte de Patrocinadores </t>
  </si>
  <si>
    <t>Salida</t>
  </si>
  <si>
    <t>Destino</t>
  </si>
  <si>
    <t>CENTRO DE ESTUDIOS MONETARIOS LATINOAMERICANOS (CEMLA)</t>
  </si>
  <si>
    <t>LIDIA MARGARITA OCON  CASTELLANOS</t>
  </si>
  <si>
    <t>GERENTE INTERNACIONAL</t>
  </si>
  <si>
    <t>JOSE CORNELIO DERAS  ROBLES</t>
  </si>
  <si>
    <t>JEFE DEPARTAMENTO DE CIEX</t>
  </si>
  <si>
    <t>Viáticos 
(Incluye HOSPEDAJE) US$</t>
  </si>
  <si>
    <t>EDGAR ROLANDO CARTAGENA  GUARDADO</t>
  </si>
  <si>
    <t>GERENTE DE ESTADÍSTICAS ECONÓMICAS</t>
  </si>
  <si>
    <t>REUNION DE GRUPO DE TRABAJO: "APRENDIZAJE ENTRE PARES PARA LA ESTRATEGIA DE INLCUSION FINANCIERA","DATOS DE INCLUSIÓN FINANCIERA" Y "MESA DE TRABAJO SOBRE MEDICION DEL IMPACTO DE LA INCLUSION FINANCERA</t>
  </si>
  <si>
    <t>CLEMENTE ALFREDO BLANCO  VELASQUEZ</t>
  </si>
  <si>
    <t>ALIANZA PARA LA INCLUSION FINANCIERA (AFI) Y EL BANCO NACIONAL DE TAJISKITSTAN</t>
  </si>
  <si>
    <t>CURSO BASICO DE CUENTAS NACIONALES Y BALANZA DE PAGOS 2017</t>
  </si>
  <si>
    <t>JOSE OSCAR MIRANDA  LAGOS</t>
  </si>
  <si>
    <t>CONTABILIDAD Y VALORACION DE INSTRUMENTOS FINANCIEROS EN BANCA CENTRAL 2017</t>
  </si>
  <si>
    <t>ROXANA DE JESUS SANTAMARIA  PICHINTE</t>
  </si>
  <si>
    <t>ESPECIALISTA FINANCIERO</t>
  </si>
  <si>
    <t>CENTRO DE ESTUDIOS MONETARIOS LATINOAMERICANOS (CEMLA) Y BANCO DE ESPAÑA</t>
  </si>
  <si>
    <t>USERS WORKSHOP ON FINANCIAL SOUNDNESS INDICATORS AND REFERENCE GROUP MEETING</t>
  </si>
  <si>
    <t>TANIA ELIZABETH PANIAGUA  DE PORTILLO</t>
  </si>
  <si>
    <t>ESTER LISETT RECINOS  DE BARAHONA</t>
  </si>
  <si>
    <t>ANALISTA DE DESARROLLO DE RECURSOS HUMANOS</t>
  </si>
  <si>
    <t>OPEN MIND CONSULTING &amp; EXPERIENCIES</t>
  </si>
  <si>
    <t>TALLER REGIONAL DE CUENTAS NACIONALE TRIMESTRALES</t>
  </si>
  <si>
    <t>ANA CAROLINA MEZA  MAYEN</t>
  </si>
  <si>
    <t>CAPTAC-DR:BOLETO AEREO, ALOJAMIENTO Y ALIMENTACION_x000D_
BCR: VIATICOS COMPLEMENTARIOS</t>
  </si>
  <si>
    <t>MARGARITA ISABEL PEÑATE  GUERRA</t>
  </si>
  <si>
    <t>ESPECIALISTA DE CUENTAS NACIONALES ANUALES</t>
  </si>
  <si>
    <t>CAROLINA BEATRIZ MOLINA  MEDINA</t>
  </si>
  <si>
    <t>ANALISTA DE CUENTAS TRIMESTRALES E INDICADORES</t>
  </si>
  <si>
    <t>EVELYN YESENIA BARAHONA  MARQUEZ</t>
  </si>
  <si>
    <t>WORKSHOP ON THE RFP PROCESS IN EVALUATING SELECTING AND MONITORING THE GLOBAL CUSTODIAN</t>
  </si>
  <si>
    <t>ADONAY  FUENTES  MARTEL</t>
  </si>
  <si>
    <t>SENIOR DEL EXTERIOR</t>
  </si>
  <si>
    <t>THE WORLD BANK (RAMP) RESERVAS ADVISORY AND MANAGEMENT PROGRAM</t>
  </si>
  <si>
    <t>ANALISIS DE LAS POLITICAS MONETARIAS Y FISCALES CON MODELOS DSGE(DSGE)</t>
  </si>
  <si>
    <t>NELLY KAROLINA GARCIA  GONZALEZ</t>
  </si>
  <si>
    <t>RAFAEL ANTONIO MIRANDA  HERNANDEZ</t>
  </si>
  <si>
    <t>ESPECIALISTA DE ESTADÍSTICAS FINANCIERAS Y FISCALES</t>
  </si>
  <si>
    <t>SUPERVISION DEL SECTOR FINANCIERO</t>
  </si>
  <si>
    <t>ROBERTO BENJAMIN IGLESIAS  GONZALEZ</t>
  </si>
  <si>
    <t>DECIMOSEPTIMO FORO DE DOHA 2017</t>
  </si>
  <si>
    <t>MINISTERIO DE RELACIONES EXTERIORES DEL ESTADO DE QATAR</t>
  </si>
  <si>
    <t>SUPERVISION CONSOLIDADA E INTEGRACION DE RIESGOS</t>
  </si>
  <si>
    <t xml:space="preserve"> PROPORCIONAR A LOS SUPERVISIORES TECNICAS PRACTICAS DE SUPERVISION PARA EVALUAR LA GESTION DEL RIESGO INSTITUCIONAL Y ANALIZAR LA FORTALEZA FINANCIERA DE UNA ORGANIZACION CONSOLIDADA</t>
  </si>
  <si>
    <t>LAILA BADIYEH RESBAIN SHOLEH RAMIREZ  ABARCA</t>
  </si>
  <si>
    <t>MANUAL DE CUENTAS NACIONALES TRIMESTRALES</t>
  </si>
  <si>
    <t xml:space="preserve"> EL FMI PRESENTO LA ACTUALIZACION DEL MANUAL DE CUENTAS NACIONALES TRIMESTRALES, ASI COMO LAS PRINCIPALES RECOMENDACIONES DEL MANUAL ACTUALIZADO EN RELACION CON LAS FUENTES DE DATOS Y LOS METODOS UTILIZADOS PARA LA COMPILACION DE CUENTAS NACIONALES TR IME</t>
  </si>
  <si>
    <t>RONY HERVIN AGUILAR  RIVERA</t>
  </si>
  <si>
    <t>JEFE DE SECCIÓN DE CUENTAS TRIMESTRALES E INDICADORES</t>
  </si>
  <si>
    <t>JACQUELINE MARGARITA JOVEL  PEREZ</t>
  </si>
  <si>
    <t>SISTEMAS DE PAGO:HACIA UNA VISION INTEGRAL</t>
  </si>
  <si>
    <t>IVETTE PATRICIA SOTO  SANDOVAL</t>
  </si>
  <si>
    <t>HIGH-FREQUENCY INDCATORS OF ECONOMIC ACTIVITY (IEA)</t>
  </si>
  <si>
    <t>WALTER NEFTALI ESCOBAR  CARRANZA</t>
  </si>
  <si>
    <t>ESPECIALISTA DE CUENTAS TRIMESTRALES E INDICADORES</t>
  </si>
  <si>
    <t>CECAB: BOLETOS AEREOS, ALOJAMIENTO Y ALIMENTACION._x000D_
BCR: VIATICOS PARA GASTOS MENORES</t>
  </si>
  <si>
    <t>CENTRO REGIONAL CONJUNTO DE CAPACITACION PARA AMERICA LATINA (CECAB)</t>
  </si>
  <si>
    <t>VANESSA BEATRIZ SORTO  SANDOVAL</t>
  </si>
  <si>
    <t>GLORIA ELENA REYES  DE ERROA</t>
  </si>
  <si>
    <t>PROGRAMA</t>
  </si>
  <si>
    <t>GABRIELA MICHELLE VIERA  PINEDA</t>
  </si>
  <si>
    <t>AFI: BOLETO AEREO, ALOJAMIENTO Y ALIMENTACION_x000D_
BCR: VIATICOS PARA GASTOS MENORES</t>
  </si>
  <si>
    <t>RESERVE &amp; ASSET MANAGEMENT (ADMINISTRACION DE RESERVA Y ACTIVOS)</t>
  </si>
  <si>
    <t>JOSE FREDI LOPEZ  QUIJADA</t>
  </si>
  <si>
    <t>JEFE DEPARTAMENTO DE ADMINISTRACION DE RESERVAS INTERNACIONALES</t>
  </si>
  <si>
    <t>BANK FOR INTERNATIONAL SETTLEMENTS (BIS)</t>
  </si>
  <si>
    <t>SEMINARIO SOBRE INSPECCION PARA LA PREVECION DEL LAVADO DE ACTIVOS</t>
  </si>
  <si>
    <t>EDUARDO RAFAEL VASQUEZ  OSEGUEDA</t>
  </si>
  <si>
    <t>OFICIAL DE CUMPLIMIENTO</t>
  </si>
  <si>
    <t>IDIS HAYDEE VILLALTA  DEL VALLE</t>
  </si>
  <si>
    <t>REUNION DE EXPERTOS EN FIN TECH 2017</t>
  </si>
  <si>
    <t>ANA DELMY PONCE  DE CORPEÑO</t>
  </si>
  <si>
    <t>JEFE DEPARTAMENTO DE INFORMATICA</t>
  </si>
  <si>
    <t>FONDO MONETARIO INTERNACIONAL (FMI)</t>
  </si>
  <si>
    <t>CENTRAL DE INFORMACION DE RIESGOS, CENTRAL DE BALANCES Y OTRAS FUENTES DE INFORMACION FINANCIERA Y PRUDENCIAL</t>
  </si>
  <si>
    <t>JOSE VICTOR MANUEL PARADA  CARBAJAL</t>
  </si>
  <si>
    <t>BANCO DE ESPAÑA. 500 EUROS PARA BOLETO AEREO, ALOJAMIENTO Y ALIMENTACION PARCIAL_x000D_
BCR: VIATICOS COMPLEMENTARIOS</t>
  </si>
  <si>
    <t>CENTRO DE ESTUDIOS MONETARIOS LATINOAMERICANOS (CEMLA) - BANCO DE ESPAÑA</t>
  </si>
  <si>
    <t>XXVI CICLO DE JORNADAS ECONOMICAS</t>
  </si>
  <si>
    <t>JUAN JOSE MARTINEZ  CIENFUEGOS</t>
  </si>
  <si>
    <t>BANCO DE GUATEMALA</t>
  </si>
  <si>
    <t>XII REUNION DE ADMINISTRADORES DE RESERVAS INTERNACIONALES</t>
  </si>
  <si>
    <t>BANCO CENTRAL DE REPUBLICA DOMINICANA</t>
  </si>
  <si>
    <t>TERCER LATIN AMERICA &amp; THE CARIBBEAN FIXED INCOME INVESTORS FORUM</t>
  </si>
  <si>
    <t>MARKETS GROUP</t>
  </si>
  <si>
    <t>PORTAFOLIO MANAGEMENT PROFESIONAL CERTIFICATE</t>
  </si>
  <si>
    <t>LUIS ALEJANDRO AVILES  JOVEL</t>
  </si>
  <si>
    <t>ADMINISTRADOR DE RESERVAS Y PASIVOS</t>
  </si>
  <si>
    <t xml:space="preserve">CESAR RONEY FUENTES  </t>
  </si>
  <si>
    <t>JEFE DEPARTAMENTO DE TESORERIA</t>
  </si>
  <si>
    <t>BANCO DE ESPAÑA: OTORGA 500.00 EUROS A CADA PARTICIPANTE PARA LA COMPRA DE BOLETO AEREO, ALOJAMIENTO ALIMENTACION   _x000D_
BCR: VIATICOS PARCIALES</t>
  </si>
  <si>
    <t>BANCO DE ESPAÑA</t>
  </si>
  <si>
    <t>JUAN ALBERTO HERNANDEZ  AREVALO</t>
  </si>
  <si>
    <t>GERENTE DE OPERACIONES FINANCIERAS</t>
  </si>
  <si>
    <t>WENDY CAROLINA DOÑAN  DE VILLALTA</t>
  </si>
  <si>
    <t>LUIS SALVADOR LIEVANO  ALVARADO</t>
  </si>
  <si>
    <t>JEFE DEPARTAMENTO DE COMUNICACIONES</t>
  </si>
  <si>
    <t>MIGUEL ANTONIO CHORRO  SERPAS</t>
  </si>
  <si>
    <t>ASESOR ECONOMICO</t>
  </si>
  <si>
    <t>GLORIA MARINA ORTIZ  HERNANDEZ</t>
  </si>
  <si>
    <t>ESPECIALISTA DE TESORERÍA</t>
  </si>
  <si>
    <t>RECONNAISSANCE INTERNACIONAL</t>
  </si>
  <si>
    <t>FORTALECIMIENTO TECNICO EN EL ANALISIS DE REDES COMPLEJAS</t>
  </si>
  <si>
    <t>PABLO JOSE AMAYA  VALENCIA</t>
  </si>
  <si>
    <t>DALILA MARGARITA GONZALEZ  DE PINEDA</t>
  </si>
  <si>
    <t>ESPECIALISTA DE CIEX</t>
  </si>
  <si>
    <t>SECRETARÍA DE INTEGRACIÓN ECONÓMICA CENTROAMERICANA (SIECA) Y EL BANCO INTERAMERICANO DE DESARROLLO (BID)</t>
  </si>
  <si>
    <t>YUDIS YANETTE BONILLA  DE BRIZUELA</t>
  </si>
  <si>
    <t>JEFE DE DEPARTAMENTO DE CUENTAS MACROECONÓMICAS</t>
  </si>
  <si>
    <t>JEFE DEPARTAMENTO DE ESTABILIDAD DEL SISTEMA FINANCIERO</t>
  </si>
  <si>
    <t>SECRETARÍA DE INTEGRACIÓN ECONÓMICA CENTROAMERICANA (SIECA), BANCO INTERAMERICANO DE DESARROLLO (BID).</t>
  </si>
  <si>
    <t>ESTADOS UNIDOS, WASHINGTON</t>
  </si>
  <si>
    <t>TAJISKISTAN, DUSHANBE</t>
  </si>
  <si>
    <t>HONDURAS, TEGUCIGALPA</t>
  </si>
  <si>
    <t>ESPAÑA, MADRID</t>
  </si>
  <si>
    <t>GUATEMALA, CIUDAD GUATEMALA</t>
  </si>
  <si>
    <t>ITALIA, ROMA</t>
  </si>
  <si>
    <t>ALEMANIA, BERLIN</t>
  </si>
  <si>
    <t>BRASIL, BRASILIA</t>
  </si>
  <si>
    <t>PARAGUAY, ASUNCION</t>
  </si>
  <si>
    <t>QATAR, DOHA</t>
  </si>
  <si>
    <t>MEXICO, CIUDAD DE MEXICO</t>
  </si>
  <si>
    <t>MEXICO, CUIDAD DE MEXIO</t>
  </si>
  <si>
    <t>SUIZA, LUCERNA</t>
  </si>
  <si>
    <t>PANAMA, CIUDAD DE PANAMA</t>
  </si>
  <si>
    <t>ESTADOS UNIDOS, WASHINGTON D.C.</t>
  </si>
  <si>
    <t>GUATEMALA, CIUDAD DE GUATEMALA</t>
  </si>
  <si>
    <t>REPUBLICA DOMINICANA, SANTO DOMINGO</t>
  </si>
  <si>
    <t>ESTADOS UNIDOS, NEW YORK</t>
  </si>
  <si>
    <t>LUXEMBURGO, LUXEMBURGO</t>
  </si>
  <si>
    <t>GUATEMALA, CUIDAD GUATEMAL</t>
  </si>
  <si>
    <t>COSTA RICA, SAN JOSE</t>
  </si>
  <si>
    <t>SUIZA, BRUNNEN</t>
  </si>
  <si>
    <t>GUATEMALA, CUIDAD GUATEMALA</t>
  </si>
  <si>
    <t>EXPERIENCIAS OPEN MIND: CERTIFICACION METODOLOGIA OPEN CARDS</t>
  </si>
  <si>
    <t>FORTALECER LAS CAPACIDADES DE LOS PARTICIPANTES EN EL ANALISIS , RIGISTRO Y VALORACION DE OPERACIONES REALIZADAS CON INSTRUMENTOS FINANCIEROS, ENTRE LOS TEMAS QUE SE ABORDARON ESTAN: LAS FUENTES NORMATIVAS APLICADAS, LAS NORMAS DE VALORACION Y EL TRAMIENTO CONTABLE DE LAS DISTINTAS CAEGORIAS DE ACTIVOS Y PASIVOS FINANCIEROS CONTEMPLADOS EN LAS NIIF Y EN LA NORMATIVA DEL SISTEMA EUROPEO DE BANCOS CENTRALES.</t>
  </si>
  <si>
    <t>PROPORCIONAR A LOS PARTICIPANTES DEFINICIONES Y HERRAMIENTAS PRACTICAS SOBRE LA ELABORACION Y ALCANCES DE LAS CUENTAS NACIONALES TRIMESTRALES EN EL MARCO DE LAS CUENTAS NACIONALES, DESARROLLO DE LOS ENFOQUES DE MEDICION DEL PIB Y SUS INTERRELACIONES,  FUENTES DE INFORMACION DE LAS QUE SIRVEN ESTAS MEDICIONES EN SUS DIFERENTES COMPONENTES, ENTRE OTROS.</t>
  </si>
  <si>
    <t>PROMOVER LA DISCUSION E INTERCAMBIO DE EXPERIENCIAS ENTRE BANCOS CENTRALES E INSTITUCIONES INVITADAS SOBRE DESARROLLOS RECIENTES ASOCIADOS CON LA TECNOLOGIA FINANCIERA, FIN TECH Y LOS CAMBIOS Y DESAFIOS QUE SU APLICACION ESTAN GENERANDO EN LA INDUSTRIA, ASI COMO EL PAPEL DE LOS BANCOS CENTRALES EN SU DESARROLLO, REGULACION Y SEGUIMIENTO.</t>
  </si>
  <si>
    <t>CENTRO REGIONAL C0NJUNTO DE CAPACITACION PARA AMERICA LATINA (CECAB)</t>
  </si>
  <si>
    <t>CECAB: BOLETO AEREO, ALOJAMIENTO Y ALIMENTACION._x000D_
BCR: VIATICOS PARA GASTOS MENORES</t>
  </si>
  <si>
    <t>CONOCER LA IMPORTANCIA DE REVISAR LOS RIEGOS OPERACIONAL, LEGAL Y REPUTACIONAL, ASOCIADOS AL LAVADO DE ACTIVOS Y FINANCIAMIENTO AL TERRORISMO, Y SU IMPACTO EN LA EVALUACION DE LA CALIFICACION BANCARIA.</t>
  </si>
  <si>
    <t xml:space="preserve">ESPECIALISTA </t>
  </si>
  <si>
    <t>PROPORCIONAR UNA VISION INTEGRAL DE LOS PRINCIPALES ASPECTOS DE LOS SISTEMAS DE PAGO, ASI COMO EL INTERCAMBIO DE EXPERIENCIAS, PROFUNDIZANDO EN AQUELLOS QUE AFECTAN LA ACTIVIDAD DE LOS BANCOS COMERCIALES.</t>
  </si>
  <si>
    <t xml:space="preserve"> EL CURSO SE ENFOCA EN LA EVALUACION DE LOS PRINCIPALES RIESGOS QUE ENFRENTAN LAS INSTITUCION FINANCIERAS Y NO FINANCIERAS Y SUS POTENCIALES IMPLICACIONES MACROECONOMICAS. EXPLICA COMO DETECTAR VULNERABILIDADES EN EL SISTEMA FINANCIERO Y COMO SE PROPAGAN AL RESTO DE LA ECONOMIA.</t>
  </si>
  <si>
    <t>ACTUALIZAR Y PROFUNDIZAR EN EL MARCO, PROCESO Y TECNICA PARA LA ADMINISTRACION DE PORTAFOLIOS DE INVERSION EN LA BANCA CENTRAL, PARA POTENCIAR LA GESTION DE RESERVAS INTERNACIONALES, EN UNA COYUNTURA DE MERCADOS DE RETOS MULTIPLES PARA LA INVERSION DE PORTAFOLIOS Y LOS RIEGOS EXPUESTOS EN VARIOS INSTRUMENTOS DE RENTA FIJA.</t>
  </si>
  <si>
    <t>HIGH SECURITY PRINTING PRINTIG LATINOAMERICA</t>
  </si>
  <si>
    <t>REFORZAR E INTENSIFICAR LA FORMACION TECNICA Y ACADEMICA DE LOS EQUIPOS PROFESIONALES DE LA GESTION DEL EFECTIVO DE LOS BANCOS CENTRALES LATINOAMERICANOS, INTERCAMBIAR PUNTOS DE VISTA, EXPERIENCIAS Y METODOS DE TRABAJO ENTRE LOS ASISTENTES AL CURSO, COMPARANDO LOS DIFERENTES MODELOS ORGANIZATIVOS Y LAS DIVERSAS RESPUESTAS POSIBLES A LOS RETOS QUE PLANTEA LA GESTION DEL EFECTIVO</t>
  </si>
  <si>
    <t>CONOCER EL MODELO DE INFORMACION FINANCIERA Y PRUDENCIAL DEL BANCO DE ESPAÑA Y, EN PARTICULAR TODAS LAS FUENTES DE INFORMACION FINANCIERA Y PRUDENCIAL CON QUE CUENTA DICHO INSTITUTO CENTRAL, COMO EL CONTRO DE CALIDAD QUE EFECTUAN A TAL INFORMACION</t>
  </si>
  <si>
    <t>PROMOVER EL INTERCAMBIO DE CONCEPTOS ESTRATEGICOS Y ORGANIZACIONALES, MEJORAMIENTO DE TECNICAS DE COMERCIALIZACION DE LOS PARTICIPANTES EN RELACION A PEQUEÑAS Y MEDIANAS EMPRESAS QUE BUSCAN FINANCIAMIENTO PARA EL DESARROLLO DE SUS ACTIVIDADES.</t>
  </si>
  <si>
    <t>SME FINANCING: STRATEGY &amp; ORGANIZATION FOR BANK</t>
  </si>
  <si>
    <t>HOUSE OF TRAINING DE LUXEMBURGO Y AUSPICIADO POR EL MINISTERIO DE FINANZAS DE LUXEMBURGO</t>
  </si>
  <si>
    <t>EL LICENCIADO CHORRO ASISTIO EN REPRESENTACIÓN DEL   PRESIDENTE DEL BANCO CENTRAL DE RESERVA DE EL SALVDOR, DOCTOR OSCAR CABRERA.</t>
  </si>
  <si>
    <t>REUNION REGIONAL  ENFOCADA Y DISEÑADA JUNTO A INVERSIONISTAS INSTITUCIONALES LIDERES EN AMERICA LATINA INCLUYENDO BANCOS CENTRALES, FONDO DE PENSIONES, COMPAÑIA DE SEGUROS, CONSULTORES DE INVERSION Y RESERVAS SOBERANAS. EL LICENCIADO LOPEZ ASISTIO CON EL PROPOSITO DE ESTABLECER CONTACTOS PARA EL TEMA DE MANEJO DE PORTAFOLIOS Y DE LIQUIDEZ.</t>
  </si>
  <si>
    <t>REUNION REGIONAL  ENFOCADA Y DISEÑADA JUNTO A INVERSIONISTAS INSTITUCIONALES LIDERES EN AMERICA LATINA INCLUYENDO BANCOS CENTRALES, FONDO DE PENSIONES, COMPAÑIA DE SEGUROS, CONSULTORES DE INVERSION Y RESERVAS SOBERANAS. LICENCIADO CARTAGENA PARTICIPO COMO PANELISTA EN REPRESENTACION DEL PRESIDENTE DEL BANCO CENTRAL DE RESERVA DE EL SALVADOR, DOCTOR OSCAR CABRERA.</t>
  </si>
  <si>
    <t>ANALIZAR Y DISCUTIR SOBRE TOPICOS ECONOMICOS DE ACTUALIDAD, DE INTERES ENTRE PROFESIONALES DE LA ECONOMIA, ACADEMICOS Y FUNCIONARIOS DE GOBIERNO.</t>
  </si>
  <si>
    <t>ABORDAR TEMAS RELACIONADOS A LOS RESULTADOS DEL DIAGNOSTICO DEL ESTADO DE LAS ESTADISTICAS DE LAS CUENTAS NACIONALES Y LA ESTADISTICA BASICA EN LOS PAISES DE LA REGION, LOS PLANES DE TRABAJO DE CADA UNO DE LOS BANCOS CENTRALES PARA COMPILAR EL PROXIMO AÑO DE REFERENCIA DE LAS CUENTAS NACIONALES.</t>
  </si>
  <si>
    <t>TALLER DE ESTANDARIZACION DE PROCESOS, PLATAFORMA DIGITAL DE COMERCIO CENTROAMERICANA: GUATEMALA-EL SALVADOR-HONDURAS</t>
  </si>
  <si>
    <t>REALIZAR UN MAPEO Y VALIDACIÓN DE LOS PROCESOS NECESARIOS PARA LLEVAR A CABO LA INTERCONEXCIÓN DE  INFORMACIÓN ENTRE LOS PAÍSES DE CENTROAMÉRICA A TRAVÉS DE PLANTAFORMA DIGITAL DE COMERCIO CENTROAMERICANA (PDCC)</t>
  </si>
  <si>
    <t>XIV REUNION GRUPO DE ESTABILIDAD FINANCIERA REGIONAL (GEFR)</t>
  </si>
  <si>
    <t>DISCUTIR TEMAS TALES COMO: LA DEMOCRACIA Y LA REFORMA POLITICA, LA DEMOCRATIZACION, EL DESARROLLO Y EL EXTREMISMO POLITICO Y RELIGIOSO, LA SEGURIDAD, LA ECONOMIA Y EL COMERCIO, LA ENERGIA, LOS MEDIOS DE COMUNICACION Y SU IMPARCIALIDAD EN LA COBERTURA  DE</t>
  </si>
  <si>
    <t>FONDO MONETARIO INTERNACIONAL (FMI) 
BANCO MUNDIAL, 
BANCO INTERAMERICANO DE DESARROLLO (BID) Y CENTRO REGIONAL DE ASISTENCIA TÉCNICA  CAPTAC-DR</t>
  </si>
  <si>
    <t>ASISTIR A LAS REUNIONES DE INFORMACION REGIONAL, RUEDAS DE PRENSA Y EVENTOS CENTRADOS EN LA ECONOMIA MUNDIAL, EL DESARROLLO INTERNACIONAL Y A LA PRESENTACION DE LOS MERCADOS FINANCIEROS DEL MUNDO, EN ESTAS REUNIONES SE ABORDAN TEMAS MACROECONÓMICOS DE IMPORTANCIA MUNDIAL Y DE LA REGION LATINOAMERICANA.</t>
  </si>
  <si>
    <t>1) CONFERENCIA "AVANCES RECIENTES EN EL ANALISIS DE LA SOSTENIBILIDAD DE CUENTA CORRIENTE" 
2) IX REUNION ORDINARIA DEL COMITE DE DIRECCION DEL CAPTAC-DR; 
3) XLV REUNION DE LA RED DE BANCOS CENTRALES Y MINISTERIOS DE FINANZAS;
 4) EXECUTIVE FORUM FOR POLICY AND SENIOR OFFICIALS.</t>
  </si>
  <si>
    <t>1) CONFERENCIA "AVANCES RECIENTES EN EL ANALISIS DE LA SOSTENIBILIDAD DE LA CUENTA CORRIENTE" 
2) IX REUNION ORDINARIA DEL COMITE DE DIRECCION DEL CAPTAC-DR, 
3) XLV REUNION DE LA RED DE BCOS CENTRALES Y MINISTERIOS DE FINANZAS</t>
  </si>
  <si>
    <t xml:space="preserve">1) CONFERENCIA "AVANCES RECIENTES EN EL ANALISIS DE LA SOSTENIBILIDAD DE CUENTA CORRIENTE" 
2) IX REUNION ORDINARIA DEL COMITE DE DIRECCION DEL CAPTAC-DR; 
3) XLV REUNION DE LA RED DE BANCOS CENTRALES Y MINISTERIOS DE FINANZAS;
 4) 9TH. ANNUAL G-24/AFI POLICYMAKERS, ROUNDTABLE ON FINANCIAL INCLUSION, 
5) REUNIONES DE PRIMAVERA DEL BM Y FMI
6) REUNIONES CON AGENCIAS CALIFICADORAS DE RIESGO Y BANCOS DE INVERSION
7)  RAMP STAKEHOLDERS FORUM </t>
  </si>
  <si>
    <t xml:space="preserve">LAS REUNIONES DE PRIMAVERA DEL FONDO MONETARIO INTERNACIONAL (FMI) Y EL GRUPO BANCO MUNDIAL (GBM) PERMITEN CADA AÑO A AUTORIDADES DE LOS BANCOS CENTRALES, MINISTROS DE FINANZAS Y DESARROLLO, EJECUTIVOS DEL SECTOR PRIVADO Y REPRESENTANTES </t>
  </si>
  <si>
    <t>OSCAR OVIDIO CABRERA MELGAR</t>
  </si>
  <si>
    <t xml:space="preserve">PRESIDENTE </t>
  </si>
  <si>
    <t>REUNIONES DE GRUPOS DE TRABAJO: "APRENDIZAJE ENTRE PARES PARA LA ESTRATEGIA DE INLCUSION FINANCIERA","DATOS DE INCLUSIÓN FINANCIERA" Y "MESA DE TRABAJO SOBRE MEDICION DEL IMPACTO DE LA INCLUSION FINANCERA.</t>
  </si>
  <si>
    <t xml:space="preserve">AFI: BOLETOS, ALOJAMIENTO Y ALIMENTACION_x000D_ LOS DIAS DEL EVENTO
BCR: VIATICOS COMPLENTARIOS PARA GASTOS MENORES Y LOS DÍAS DE TRASLADO </t>
  </si>
  <si>
    <t>Dentro de los otros gastos se incluye el pago de inscripción : US$ 955.00</t>
  </si>
  <si>
    <t>BANCO DE ESPAÑA: OTORGO 500 EUROS PARA LA COMPRA DEL BOLETO AEREO, ALOJAMIENTO Y ALIMENTACION PARCIAL_x000D_
BCR: EXCEDENTE DEL BOLETO AEREO, VIATICOS COMPLEMENTARIOS PARA ALIMENTACION Y GASTOS MENORES</t>
  </si>
  <si>
    <t>ESTE TALLER ESTA DISEÑADO PARA BRINDAR ORIENTACION A AQUELLOS QUE ESTAN CONSIDERANDO REVISAR SU RELACION GLOBAL DE CUSTODIA, O ESTAN PREOCUPADOS POR ASEGURAR QUE SUS ARREGLOS ACTUALES SEAN COMPETITIVOS CON LA PRACTICA DEL MERCADO. EL TALLER TRATARA LOS PASOS BASICOS DE UN PROCESO TIPICO DE RFP INCLUYENDO LA REDACCION DE LA RFP.</t>
  </si>
  <si>
    <t>BANCO MUNDIAL (RAMP): BOLETO AEREO Y ALOJAMIENTO _x000D_
BCR: ALIMENTACION Y GASTOS MENORES</t>
  </si>
  <si>
    <t>ACTUALIZAR Y PROFUNDIZAR EL MARCO, PROCESOS Y TECNICAS PARA LA ADMINISTRACION DE PORTAFOLIOS DE INVERSION EN LA BANCA CENTRAL, PARA PONTENCIAR LA GESTION DE RESERVAS INTERNACIONALES, EN UNA CONYUNTARA DE MERCADOS DE RETOS MULTIPLES PARA LA INVERSION DE PORTAFOLIOS.</t>
  </si>
  <si>
    <t>CONOCER LA ACTUALIZACION DEL MANUAL DE CUENTAS NACIONALES TRIMESTRALES PRESENTADA POR EL FMI, ASI COMO LAS PRINCIPALES RECOMENDACIONES DEL MANUAL ACTUALIZADO EN RELACION CON LAS FUENTES DE DATOS Y LOS METODOS UTILIZADOS PARA LA COMPILACION DE CUENTAS NACIONALES TRIMESTRALES, INCLUIDOS LOS METODOS DE BENCHMARKING, LOS PROCEDIMIENTOS DE AJUSTE ESTACIONAL, LOS INDICADORES DE PRECIO Y VOLUMEN Y LAS POLITICAS DE REINVERSION.</t>
  </si>
  <si>
    <t xml:space="preserve">FONDO MONETARIO INTERNACIONAL (FMI) Y CENTRO REGIONAL CONJUNTO DE CAPACITACION PARA AMERICA LATINA (CECAB) </t>
  </si>
  <si>
    <t>CECAB: BOLETO AEREO, ALOJAMIENTO Y ALIMENTACION
BCR: VIATICOS PARA GASTOS MENORES</t>
  </si>
  <si>
    <t xml:space="preserve">EL OBJETIVO DEL CURSO ES INTRODUCIR A LOS PARTICIPANTES EN LOS ELEMENTOS Y HERRAMIENTAS CLAVES UTILIZADOS EN EL ANÁLISIS Y LA MITIGACIÓN DE LAS VULNERABILIDADES DEL SECTOR FINANCIERO, PROPORCIONANDO UNA BASE SOBRE LA CUAL CONSTRUIR SISTEMAS DE VIGILANCIA. ASIMISMO SE CENTRA E LA EVALUACIÓN DE LOS PRINCIPALES RIESGOS A LOS QUE SE ENFRENTAN LOS BANCOS E INSTITUCIONES FINANCIERAS NO BANCARIAS Y SUS POSIBLES IMPLICACIONES MACROECONÓMICAS. 
</t>
  </si>
  <si>
    <t>CENTRO REGIONAL DE ASISTENCIA TECNICA Y FORMACION DE FMI PARA CENTROAMERICA, PANAMA Y LA REPUBLICA DOMINICANA (CAPTAC-DR)</t>
  </si>
  <si>
    <t>ANALISIS DE LAS POLITICAS MONETARIAS Y FISCALES CON MODELOS DSGE</t>
  </si>
  <si>
    <t xml:space="preserve"> FORTALECER LOS CONOCIMIENTOS EN TEMAS TALES COMO: RESPALDO EN LAS APERTURAS DE CUENTAS, REQUISITOS KYC, FIANZAS EN LOS SERVICIOS DIGITALES (BANCA MOVIL, BANCA DE AGENTES, SISTEMAS DE PAGO, EMISORES DE DINERO ELECTRÓNICO), MODELOS EMERGENTES DE CRÉDITO ENTRE OTROS.</t>
  </si>
  <si>
    <t>ALIANZA PARA LA INCLUSION FINANCIERA (AFI) Y LA COMISION NACIONAL BANCARIA Y DE VALORES DE MEXICO (CNBV)</t>
  </si>
  <si>
    <t>HQ17.05 ON FINANCIAL SECTOR SURVEILLANCE FROM JUNE DEVELOPMENTE</t>
  </si>
  <si>
    <t>FMI: BOLETO AEREO, ALOJAMIENTO Y ALIMENTACION_x000D_
BCR: VIATICOS PARA GASTOS MENORES.</t>
  </si>
  <si>
    <t>EMBAJADA DE QATAR: BOLETO AEREO, ALOJAMIENTO Y ALIMENTACION_x000D_
BCR: VIATICOS PARA GASTOS MENORES</t>
  </si>
  <si>
    <t>COMPARTTIR A LA COMUNIDAD FINANCIERA INTERNACIONAL, GOBIERNOS, ACADÉMICOS E INVESTIGADORES Y FORMULADORES DE POLITICA ECONOMICA LAS BUENAS PERSPECTIVAS DE LA ECONOMIA SALVADOREÑA Y LAS ACCIONES REALIZADAS POR EL GOBIERNO DE EL SALVADOR PARA RESPONDER A PROBLEMAS ESTRUCTURALES DE LA ECONOMÍA SALVADOREÑA.</t>
  </si>
  <si>
    <t xml:space="preserve">EMBAJADA DE QATAR: BOLETO AEREO, ALOJAMIENTO Y ALIMENTACION_x000D_
BCR: GASTOS DE REPRESENTACION </t>
  </si>
  <si>
    <t>DESARROLLAR LAS COMPETENCIAS BASICAS EN LA GESTION DE CARTERAS UTILIZANDO LAS ESTRATEGIAS PARA UNA VARIEDAD DE CLASES DE ACTIVOS, INCLUYENDO RENTA FIJA, CAPITAL Y ALTERNATIVAS QUE PERMITAN MEDIR EL RENDIMIENTO.</t>
  </si>
  <si>
    <t>NEW YORK INSTITUTE OF FINANCE(NYIF)-THE WORD BANK-RAMP RESERVES ADVISORY AND MANAGEMENT PROGRAM</t>
  </si>
  <si>
    <t>RAMP: BOLETO AEREO Y ALOJAMIENTO _x000D_
BCR: VIATICOS PARA ALIMENTACION Y GASTOS MENORES</t>
  </si>
  <si>
    <t>PORTFOLIO ANALYTICS</t>
  </si>
  <si>
    <t>DISCUTIR SOBRE LOS PRINCIPALES DESARROLLOS Y RETOS QUE EL CONTEXTO GLOBAL MACROECONOMICO Y GEOPOLITICO HA IMPUESTO A LA BANCA CENTRAL PARA LA ADMINISTRACION DE RESERVAS INTERNACIONALES, INCLUYENDO: DESARROLLOS RELACIONADOS CON LA ESTRATEGIA Y MODELOS DE INVERSION; CAMBIOS EN LA REGULACION FINANCIERA INTERNACIONAL Y SU RELACION CON LAS RESERVAS INTERNACIONALES, Y , CAMBIOS EN LA GESTION DE RIESGOS RELACIONADOS CON PORTAFOLIOS DE INVERSION DE ACTIVOS ELEGIBLES PARA LA ADMINISTRACION DE RESERVAS INTERNACIONALES.</t>
  </si>
  <si>
    <t>ACTUALIZAR LOS CONOCIMIENTOS RELACIONADOS CON EL MANEJO Y NUEVAS TENDENCIAS RELACIONADAS CON LAS ESPECIES MONETARIAS, ASI COMO TAMBIEN COMPARTIR LAS EXPERIENCIAS DE EL SALVADOR EN EL TEMA DE CIRCULACION DE LA MONEDA DE US$1.00.</t>
  </si>
  <si>
    <t>RECONNAISSANCE INTERNACIONAL: BOLETO AEREO, ALOJAMIENTO Y ALIMENTACION_x000D_ PARCIAL
BCR: VIATICOS COMPLEMENTARIOS</t>
  </si>
  <si>
    <t>MINISTERIO DE FINANZAS DE LUXEMBURGO: ALOJAMIENTO. _x000D_
BCR: INSCRIPCIÓN, ALIMENTACION Y BOLETO AEREO</t>
  </si>
  <si>
    <t>3RA. REUNION DEL FORO DE GERENTES DE BANCOS CENTRALES DEL CONSEJO MONETARIO</t>
  </si>
  <si>
    <t>EL LICENCIADO LIEVANO COMO PRESIDENTE DEL ACTUAL COMITE DE COMUNICACION ESTRATEGICA (CCE) DEL CMCA REALIZO EXPOSICION A LOS GERENTES, ENTRE OTROS TEMAS , SOBRE LOS AVANCES DEL PLAN DE TRABAJO DEL CCE, PRESENTACION DEL LOGO DEL SISTEMA DE INTERCONEXION DE PAGOS DEL CMCA (SIPA).</t>
  </si>
  <si>
    <t>1a. REUNION DEL GRUPO DE EXPERTOS EN POLITICA DE INCLUSION FINANCIERA Y CAPACITACION SOBRE POLITICAS Y REGULACION EN SERVICIOS FINANCIEROS DIGITALES</t>
  </si>
  <si>
    <t>ALIANZA PARA LA INCLUSION FINANCIERA (AFI) , INTERNACIONAL DEVELOPMENT RESEARCH (IDRC) BANCO CENTRAL DE BRASIL Y MASTER CARD.</t>
  </si>
  <si>
    <t>AFI: BOLETOS AEREOS, ALOJAMIENTO Y ALIMENTACION_x000D_
BCR: VIATICOS COMPLEMENTARIOS</t>
  </si>
  <si>
    <t>9° REUNION DEL GRUPO AD HOC DE CUENTAS NACIONALES EN EL MARCO DEL PROYECTO ARMONIZACION DE LAS ESTADISTICAS MACROECONOMICAS (PAEM)</t>
  </si>
  <si>
    <t>APRENDER SOBRE EL ANALISIS DE REDES COMPLEJAS APLICADAS A LA VIGILANCIA, SUPERVISION O ESTABILIDAD DEL SISTEMA FINANCIERO CON EL LENGUAJE DE PROGRAMACION MATLAB.</t>
  </si>
  <si>
    <t>BID: BOLETO TERRESTRE, ALOJAMIENTO Y ALIMENTACION PARCIAL._x000D_
BCR: VIATICOS COMPLEMENTARIOS</t>
  </si>
  <si>
    <t>DISCUTIR LOS OBJETIVOS Y ALCANCE DEL GEFR, LA FORMA EN QUE INTERACTÚAN DISTINTOS INSTRUMENTOS MACROPRUDENCIALES Y LA POSIBLE CREACIÓN DE ARBITRAJES REGULATORIOS POR LA FALTA DE COORDINACIÓN ENTRE DISTINTOS INSTRUMENTOS; A LA VEZ,  CONOCER POR PAIS LOS PROYECTOS EN EJECUCION Y EN PLANEACION CONCERNIENTE A LA APLICACIÓN DE INSTRUMENTOS MACROPRUDENCIALES ASI COMO ALGUNOS TEMAS DE INVESTIGACION RELEVANTES A LA ESTABILIDAD FINANCIERA.</t>
  </si>
  <si>
    <t>3er. LATIN AMERICA &amp; THE CARIBBEAN FIXED INCOME INVESTORS FORUM</t>
  </si>
  <si>
    <t>BANCO DE ESPAÑA: OTORGA 500 EUROS A CADA PARTICIPANTE PARA LA COMPRA DE BOLETO AEREO, ALOJAMIENTOY ALIMENTACION   _x000D_
BCR: VIATICOS CONMPLEMENTARIOS</t>
  </si>
  <si>
    <t>CURSO INTERNACIONAL DE GESTION DE EFECTIVO 2017 (CIGE) Y VISITA DE OBSERVACION A LA CASA DE LA MONEDA</t>
  </si>
  <si>
    <t>REUNION DE EXPERTOS MULTIPLICADORES FISCALES Y CRECIMIENTO ECONOMICO EN CENTROAMERICA, REPUBLICA DOMININICANA Y MEXICO</t>
  </si>
  <si>
    <t>DISCUTIR LAS PERSPECTIVAS ECONOMICAS QUE SOBRE EL SALVADOR TIENE UN ORGANISMO QUE CUENTA CON PLANTEAMIENTOS RELEVANTES PARA LA POLITICA ECONOMICA Y FISCAL DEL PAIS. LOS RESULTADOS DE LA REUNION PODRIAN SER DE MUCHA UTILIDAD PARA POSICIONAR LA RELEVANCIA QUE TIENE LA ORIENTACION DEL GASTO PUBLICO QUE EL GOBIERNO DE EL SALVADOR IMPULSA A FAVOR DEL CRECIMIENTO ECONOMICO INCLUSIVO</t>
  </si>
  <si>
    <t>MEXICO, MEXICO</t>
  </si>
  <si>
    <t>COMISION ECONOMICA PARA AMERICA LATINA Y EL CARIBE (CEPAL)</t>
  </si>
  <si>
    <t>CEPAL: BOLETO AEREO Y HOTEL</t>
  </si>
  <si>
    <t>CONOCER LAS EXPERIENCIAS DE OTROS PAISES Y ORGANISMOS SOBRE TEMAS EN  LOS CUALES SE ENCUENTRAN TRAJANDO EL DEPARTAMENTO DE DESARROLLO DEL SISTEMA FINANCIERO, COMO LA ELABORACION E IMPLEMENTACION DE UNA ESTRATEGIA NACIONAL DE INCLUSION FINANCIERA, EL DESARROLLO DE INDICADORES Y BASE DE DATOS A RECOPILAR PARA MEDIR EL CONTEXTO DE INCLUSION FINANCIERA EN EL PAIS. SE ESPERA, ADEMÁS QUE LOS PARTICIPANTES FORTALEZCAN SUS CAPACIDADES TECNICAS Y QUE LOS GRUPOS DE TRABAJO GENEREN LIDERAZGO PRACTIVO Y ORIENTAC ION SOBRE CUESTIONES DE POLITICA EMERGENTES Y CRITICAS.</t>
  </si>
  <si>
    <t>PROPORCIONAR A LOS PARTICIPANTES CONOCIMIENTOS SOBRE TEMAS CONCEPTUALIZADOS DEL SISTEMA DE CUENTAS NACIONALES 2008 Y EL MANUAL DE BALANZA DE PAGOS Y POSICION DE INVERSION INTERNACIONAL SEXTA EDICION (MBP6) Y SU GUIA DE COMPILACION, ASI COMO EXPERIENCIAS CONCRETAS DE LOS RETOS Y LIMITACIONES RELACIONADAS CON LAS ESTADISTICAS MAROECONOMICAS QUE ENFRENTAN LOS PAÍSES DE LA REGIÓN EN LA COMPILACION DE LAS MISMAS.</t>
  </si>
  <si>
    <t>SECRETARIA EJECUTIVA DE CONSEJO MONETARIO CENTROAMERICANO (SEMCA) Y EL BANCO CENTRAL DE HONDURAS</t>
  </si>
  <si>
    <t>FORTALECER LOS CONOCIMIENTOS SOBRE LA APLICACION DE LOS INDICADORES DE SOLIDEZ FINANCIERA EN ANALISIS MACROPRUDENCIALES, EJERCICIOS DE VULNERABILIDAD COMO PRUEBAS DE ESTRES Y ANALISIS DE ESTABILIDAD FINANCIERA MEJORANDO LA COMPRENSION DE COMO SE UTILIZAN DICHOS INDICADORES, ASI COMO GUIAR EL DESARROLLO DE LA METODOLOGIA DE COMPILACION.</t>
  </si>
  <si>
    <t>COSTA RICA, SANTO DOMINGO DE HEREDIA</t>
  </si>
  <si>
    <t>TALLER REGIONAL DE CUENTAS NACIONALES TRIMESTRALES</t>
  </si>
  <si>
    <t>GLOBAL PARTNESHIP FOR FINANCIAL INCLUSION (GPFI) FORUM</t>
  </si>
  <si>
    <t>PARTICIPAR EN DISCUSION SOBRE EL ALCANCE DE LA INCLUSION FINANCIERA HASTA EL MOMENTO,  CÓMO AFECTA A LOS HOGARES POBRES Y LAS PYMES, Y POR LO TANTO, EN LAS ECONOMIAS DE LOS PAISES SOCIOS. SE ESPERA QUE LA DIGITALIZACION DEL SECTOR DE LOS SERVICIOS FINANCIEROS AMPLIE EL ACCESO A LOS SERVICIOS FINANCIEROS A UN RITMO RAPIDO.</t>
  </si>
  <si>
    <t>FEDERAL MINISTRY FOR ECONOMIC COOPERATION AND DEVELOPMENT Y GLOBAL PARTNESHIP FOR FINANCIAL INCLUSION</t>
  </si>
  <si>
    <t>CONOCER MODELOS Y TECNICAS UTILIZADAS COMUNMENTE POR LAS AUTORIDADES RESPONSABLES DE LA POLITICA ECONOMICA PARA  ANALIZAR CUESTIONES MONETARIAS Y FISCALES.  ASI COMO, TEMAS RELACIONADOS CON LA ELABORACION E IMPLEMENTACION DE MODELOS, UTILIZANDO ESTUDIOS DE CASOS PERTINENTES A LA REGION PARA ILUSTRAR LA APLICACION DE ESTOS MODELOS Y DEMOSTRAR COMO PUEDE USARSE COMO ELEMENTO DE JUCIO EN EL PROCESO DE FORMULACION DE POLITICAS.</t>
  </si>
  <si>
    <t>FACULTAR A LOS PARTICIPANTES PARA QUE PUEDAN EXPLICAR LA NATURALEZA Y USOS POTENCIALES DE LAS ESTADISTICAS DE ALTA FRECUENCIA SOBRE LA ACTIVIDAD ECONOMICA, ASI COMO SU RELACION Y LA COHERENCIA DENTRO DEL SISTEMA DE CUENTAS NACIONALES, DESARROLLAR UNA  ESTRUCTURA SENCILLA PARA COMPILAR UN INDICE DE ACTIVIDAD ECONOMICA, DESDE LA RECOPILACION DE DATOS A IMPLEMENTACION DE METODOS ESTADISTICOS SENCILLOS Y TECNICAS DE COMPILACION DE INDICES, EXPLORAR INFORMACIONES UTILES DE CORTO PLAZO CONTENIDAS EN LA IEA, APLICANDO ALGUNAS HERRAMIENTAS DE ANALISIS, ELABORANDO TABLAS Y PROCEDIMIENTOS ESTADISTICOS.</t>
  </si>
  <si>
    <t>APRENDIZAJE CONJUNTO SOBRE REGULACION ENFOCADA EN LA INCLUSION FINANCIERA</t>
  </si>
  <si>
    <t>ANALIZAR LOS AVANCES DE LA INICIATIVA Y PRIORIZAR LAS AREAS Y ACTIVIDADES A DESARROLLAR, ASI COMO TENER UN MEJOR ENTENDIMIENTO SOBRE EL ENFOQUE Y ROL DE AMBAS PERSPECTIVAS EN LA INNOVACION, LA INTEROPERABILIDAD E INTERCONECTIVIDAD, LA INTEGRACION DE GENERO Y LA NORMATIVIDAD DE LOS SERVCIOS FINANCIEROS DIGITALES, PARA PROMOVER LA INCLUSION FINANCIERA EN LA REGION.</t>
  </si>
  <si>
    <t>INFORME VIAJE EXTERIOR SEGUNDO TRIMESTRE 2017</t>
  </si>
  <si>
    <t>APRENDER SOBRE LA METODOLOGIA OPEN CARD PARA UTILIZARLA CUANDO SE ABORDAN TEMAS RELEVANTES DE MANERA INDIVIUDAL O EN EQUIPO, SOPORTADAS EN METODOLOGIAS DE PENSAMIENTO VISUAL Y MODELOS DE CONVERSACION A TRAVES DE TARJETAS. ESTA HERRAMIENTA SERA DE PROVECHO PARA EL DEPARTAMENTO DE DESARROLLO HUMANO EN LAS GESTIONES DE CLIMA ORGANIZACIONAL, CAPACITACION, DEFINCION Y SEGUIMIENTO DE PLANES Y ACCIONES DE MEJORA DE PROCESOS.</t>
  </si>
  <si>
    <t>Fecha Inicio</t>
  </si>
  <si>
    <t>Fecha Fin</t>
  </si>
  <si>
    <t>SEMINARIO SOBRE ESTABILIDAD FINANCIERA</t>
  </si>
  <si>
    <t>ABORDAR TEMAS DE ACTUALIDAD EN EL CAMPO DE LA ESTABILIDAD FINANCIERA PRESENTANDOLOS CON UN ENFOQUE INTEGRAL COMO RESPUESTA A UN OBJETIVO DE POLITICA PUBLICA. SE DISCUTIO SOBRE LOS ELEMENTOS QUE FORMAN EL DISEÑO DE UN MARCO MACROPRUDENCIAL PARA LA IDENTIFICACION, DIAGNÓSTICO, SEGUIMIENTO Y PREVENCION DE RIESGOS SISTEMICOS Y LAS POLITICAS QUE CABEN CONTEMPLAR DENTRO DE DICHO MARCO.</t>
  </si>
  <si>
    <t>ASOCIACIÓN DE SUPERVISORES BANCARIOS DE LAS AMÉRICAS (ASBA), BANCO DE ESPAÑA Y EL CENTRO DE ESTUDIOS MONETARIOS LATINOAMERICANOS (CEMLA)</t>
  </si>
  <si>
    <t>BANCO DE ESPAÑA: OTORGO 500 EUROS PARA EL BOLETO AEREO, ALOJAMIENTO Y ALIMENTACION PARCIAL
BCR: VIATICOS COMPLEMENTARIOS</t>
  </si>
  <si>
    <t>PRIMER TALLER METODOLOGICO BID/LA-KLEMS SOBRE CAPITAL Y EMPLEO</t>
  </si>
  <si>
    <t>CONOCER EL TRATAMIENTO DE INFORMACION Y CALCULOS DE LAS VARIABLES DE CAPITAL Y EMPLEO SEGUN LA METODOLOGIA KLEMS</t>
  </si>
  <si>
    <t>CESAR ANTONIO ALVARADO  ZEPEDA</t>
  </si>
  <si>
    <t>CHILE, SANTIAGO DE CHILE</t>
  </si>
  <si>
    <t>BANCO INTERAMERICANO DE DESARROLLO (BID)</t>
  </si>
  <si>
    <t>CONFERENCIA</t>
  </si>
  <si>
    <t>I CONFERENCIA FLAR SOBRE FINANZAS Y TECNOLOGIAS: "FIN TECH-EL IMPACTO DE LAS TECNOLOGIAS DISRUPTIVAS EN LAS INVERSIONES DE LAS INSTITUCIONES OFICIALES EN AMERICA LATINA.</t>
  </si>
  <si>
    <t>TRATAR TEMAS SOBRE EL ALTO IMPACTO QUE LA TRANSFORMACION TECONOLOGICA ESTA TENIENDO EN TODOS LOS SECTORES Y COMO ESTO PODRIA AFECTAR LAS INVERSIONES DE RECURSOS QUE REALIZAN LAS INSTITUCIONES OFICIALES PARA LA UTILIZACION DE SISTEMAS QUE APOYAN LAS GESTIONES COMO LAS RESERVAS INTERNACIONALES.</t>
  </si>
  <si>
    <t>ROSA MARIA HERNANDEZ  DE VALENCIA</t>
  </si>
  <si>
    <t>ESPECIALISTA DE RESERVAS INTERNACIONALES</t>
  </si>
  <si>
    <t>COLOMBIA, BOGOTA</t>
  </si>
  <si>
    <t>FONDO LATINOAMERICANO DE RESERVAS (FLAR)</t>
  </si>
  <si>
    <t>ANTI LAVADO DE DINERO Y FINANCIAMIENTO AL TERRORISMO (ANTI MONEY LAUNDERING/TERRORIST FINANCING SCHOOL)</t>
  </si>
  <si>
    <t>FORTALECER LOS CONOCIMIENTOS EN EL AREA DE LAVADO DE DINERO Y COMO SE INTRODUCE, ADEMAS PROPORCIONAR UNA VISION GENERAL DE LA LUCHA CONTRA EL LAVADO DE DINERO, EXAMENES TECNICOS, HERRAMIENTAS Y CASOS PRACTICOS.</t>
  </si>
  <si>
    <t>AUDA MARIA ESCOBAR  RAMIREZ</t>
  </si>
  <si>
    <t>ESTADOS UNIDOS, WASHINGTON D.C</t>
  </si>
  <si>
    <t>OFFICE OF THE COMPTROLLER OF THE CURRENCY (OCC)</t>
  </si>
  <si>
    <t>CONSUMER EMPOWERMENT AND MARKET CONDUCT PROGRAMME</t>
  </si>
  <si>
    <t>IDENTIFICAR LAS MEDIDAS CLAVES PARA ASEGURAR UNA ADECUADA PROTECCIÓN Y EMPODERAMIENTO AL CONSUMIDOR, SIN CAER EN SOBRERREGULACIÓN; ASÍ COMO TAMBIÉN, TIENE COMO OBJETIVO CONOCER LA CONDUCTA DE MERCADO, PARA IDENTIFICAR LAS ESTRATEGIAS DE INCLUSIÓN FINANCIERA APROPIADAS. CON LA PARTICIPACIÓN  EN ESTE PROGRAMA, SE LOGRARÁN IDENTIFICAR LOS ASPECTOS A FORTALECER EN LA REGULACIÓN SALVADOREÑA, PARA LA OPORTUNA PROTECCIÓN Y EMPODERAMIENTO A LOS CONSUMIDORES. SE CONSIDERA QUE ESTE PROGRAMA ES DE MUCHA IMPORTANCIA PARA LAS FUNCIONES Y TEMAS QUE DESARROLLA ESTE BANCO CENTRAL, SOBRE TODO EN LA REGULACIÓN DEL SISTEMA FINANCIERO.</t>
  </si>
  <si>
    <t>ANA IDALIA PORTILLO  CUEVA</t>
  </si>
  <si>
    <t>MALASIA, KUALA LUMPUR</t>
  </si>
  <si>
    <t>ALIANZA PARA LA INCLUSION FINANCIERA (AFI)</t>
  </si>
  <si>
    <t>AFI: BOLETO AEREO, ALOJAMIENTO, ALIMENTACION_x000D_
BCR: VIATICOS COMPLEMENTARIOS</t>
  </si>
  <si>
    <t>PRIMER TALLER PRACTICO DE CAPACITACION PARA HOMOLOGAR LOS INDICADORES DEL SECTOR TURISMO DE LOS PAISES MIEMBROS DEL SICA</t>
  </si>
  <si>
    <t>SE CONOCIO LOS CONCEPTOS TEORICOS Y PRACTICOS DE LAS TRES PRIMERAS TABLAS ESTADISITICAS EN EL MARCO DE LA HOMOLOGACION DE INDICADORES TURISTICOS DE LA REGION SICA, ASI COMO SE IDENTIFICARON PROBLEMAS TECNICOS CONCRETOS DENTRO DE LAS OPERACIONES ESTADISTICAS REALIZADAS QUE IMPIDEN OBTENER LA INFORMACION PRECISADA POR LAS TABLAS E IDENTIFICAR BUENAS PRACTICAS DE LOS PAISES EN ASPECTOS TECNICOS OPERACIONALES, EN EL AREA DE GOBERNANZA Y EN LA PROPIA COMPILACION DE LAS TABLAS</t>
  </si>
  <si>
    <t>HELENE MILADIS MARTINEZ  DE TORRES</t>
  </si>
  <si>
    <t>ANALISTA DE NEGOCIACIONES DEL SECTOR EXTERNO</t>
  </si>
  <si>
    <t>SISTEMA DE INTEGRACION TURISTICA CENTROAMERICANA (SICA),  AGENCIA ESPAÑOLA DE INTEGRACION TURISTICA CENTROAMERICANA (SITCA) Y LA AGENCIA ESPAÑOLA DE COOPERACION INTERNACIONAL PARA EL DESARROLLO (AECID)</t>
  </si>
  <si>
    <t>SITCA: BOLETO AEREO, HOSPEDAJE Y ALIMENTACION._x000D_
BCR: GASTOS MENORES</t>
  </si>
  <si>
    <t xml:space="preserve">280 REUNION DEL CONSEJO MONETARIO CENTROAMERICANO </t>
  </si>
  <si>
    <t xml:space="preserve">ATENDER INVITACIÓN DEL CMCA PARA ASITIR A LA REUNION, EN LA QUE SE ABORDARON LOS SIGUIENTES TEMAS: COYUNTURA Y RETOS DE POLITICA ECONOMICA PARA LOS BANCOS CENTRALES, ASI COMO LA  IMPORTANCIA DE LA ESTRATEGIA DE COMUNICACION PARA LOS BANCOS CENTRALES </t>
  </si>
  <si>
    <t>HONDURAS, ROATAN, ISLAS DE LA BAHIA</t>
  </si>
  <si>
    <t xml:space="preserve">EN EL CONTEXTO MACROECONOMICO GLOBAL Y REGIONAL SE ABORDARON LOS SIGUIENTES TEMAS: COYUNTURA Y RETOS DE POLITICA ECONOMICA PARA LOS BANCOS CENTRALES, ASI COMO LA  IMPORTANCIA DE LA ESTRATEGIA DE COMUNICACION PARA LOS BANCOS CENTRALES </t>
  </si>
  <si>
    <t>EJERCICIO DE SIMULACION DE CRISIS REGIONAL CCSBSO</t>
  </si>
  <si>
    <t>LA PARTICIPACION DE LA LICENCIADA GOMEZ, EN ESTE SIMULACRO FUE DE MUCHA IMPORTANCIA DEBIDO AL PAPEL QUE TIENE EL BANCO CENTRAL DE RESERVA DE EL SALVADOR EN LA ESTABILIDAD FINANCIERA REGIONAL. ESTE EJERCICIO FUE LIDERADO POR FUNCIONARIOS DEL BANCO MUNDIAL Y PARTICIPARON ALTOS FUNCIONARIOS DE LOS BANCOS CENTRALES DE LA REGION.</t>
  </si>
  <si>
    <t>SONIA GUADALUPE GOMEZ  FUENTES</t>
  </si>
  <si>
    <t>GERENTE DEL SISTEMA FINANCIERO</t>
  </si>
  <si>
    <t>CONSEJO CENTROAMERICANO DE SUPERINTENDENTES DE BANCOS, DE SEGUROS Y DE OTRAS INSTITUCIONES FINANCIERAS Y EL BANCO MUNDIAL</t>
  </si>
  <si>
    <t>FIXED INCOME PROFESSIONAL CERTIFICATE</t>
  </si>
  <si>
    <t xml:space="preserve">DESARROLLAR HABILIDADES QUE PERMITA DETERMINAR LOS VALORES JUSTOS, LOS RENDIMIENTOS Y LAS MEDIDAS DE RIESGO PARA UNA AMPLIA VARIEDAD DE INSTRUMENTOS, INCLUYENDO BONOS DEL GOBIERNO, BONOS CORPORATIVOS, VALORES HIPOTECARIOS Y DERIVADOS DE RENTA FIJA. </t>
  </si>
  <si>
    <t>SILVIA JEANNETTE SANSIVIRINI  DE HERRERA</t>
  </si>
  <si>
    <t>NEW YORK INSTITUTE OF FINANCE (NYIF)- THE WORLD BANK-RAMP RESERVES ADVISORY AND MANAGEMENT PROGRAM</t>
  </si>
  <si>
    <t>RAMP: BOLETO AEREO Y ALOJAMIENTO_x000D_
BCR: VIATICOS COMPLEMENTARIOS</t>
  </si>
  <si>
    <t>REUNION DE RESPONSABLES DE GESTION DOCUMENTAL DE BANCOS CENTRALES</t>
  </si>
  <si>
    <t>COMPARTIR EXPERIENCIAS Y PROYECTOS DE LA GESTION DOCUMENTAL DE LAS INSTITUCIONES PARTICIPANTES ANTE LAS NUEVAS EXIGENCIAS DEL ENTORNO, ENTRE ESTAS, LAS RECIENTES LEYES DE TRANSPARENCIA Y ACCESO A LA INFORMACION Y LOS AVANCES Y CAMBIOS TECNOLOGICOS QUE  PUEDEN AYUDAR TANTO A UNA MEJOR GESTION COMO AMENAZAR LA PRESERVACION DE LA MEMORIA INSTITUCIONAL.</t>
  </si>
  <si>
    <t>FREDY ERNESTO SANTAMARIA  MIRANDA</t>
  </si>
  <si>
    <t>OFICIAL DE GESTIÓN DOCUMENTAL Y ARCHIVO</t>
  </si>
  <si>
    <t>CENTRO DE ESTUDIOS MONETARIOS LATINOAMERICANOS (CEMLA) Y BANCO DE LA REPUBLICA DE COLOMBIA</t>
  </si>
  <si>
    <t>CEMLA: ALIMENTACION PARCIAL (ALMUERZOS)</t>
  </si>
  <si>
    <t>REUNION DEL CONSEJO EDITORIAL DE LA RECARD</t>
  </si>
  <si>
    <t xml:space="preserve">DISCUTIR TODOS LOS ASPECTOS NORMATIVOS Y OPERATIVOS QUE PERMITAN PUBLICAR EL PRIMER NUMERO DE LA REVISTA DE ECONOMIA DE CENTOAMERICA Y REPUBLICA DOMINICANA (RECARD) EN EL AÑO EN CURSO, CONFORME LO MANDO EL CMCA. 
EL INGENIERO SANABRIA ES MIEMBRO DEL CONSEJO EDITORIAL DE LA RECARD.
</t>
  </si>
  <si>
    <t>CONSEJO MONETARIO CENTROAMERICANO (CMCA) EN COORDINACION CON EL BANCO CENTRAL DE LA REPUBLICA DOMINICANA (BCRD)</t>
  </si>
  <si>
    <t>REUNION CAPTAC-DR/BANGUAT POR SCN 2008</t>
  </si>
  <si>
    <t>LA ADOPCION Y DIVULGACION DEL NUEVO SISTEMA DE CUENTAS NACIONALES TIENE GRAN  IMPORTANCION EN LA GESTION ACTUAL DEL BCR, RAZON POR LA CUAL SE REQUIERE DEL  ACOMPAÑAMIENTO DE UN ORGANISMOS COMO EL FMI  ATRAVES DEL CAPTAC Y DE BANCO CENTRALES QUE YA IMPLEMTARON CAMBIOS EN SUS SISTEMAS DE CUENTAS NACIONALES, COMO EL BANCO DE GUATEMALA.</t>
  </si>
  <si>
    <t>CENTRO REGIONAL DE ASISTENCIA TECNICA Y FORMACION DEL FMI PARA CENTROAMERICA, PANAMA Y LA REPUBLICA DOMINICANA (CAPTCA-DR) Y EL BANCO DE GUATEMALA (BANGUAT)</t>
  </si>
  <si>
    <t>CURSO BASICO CUENTAS NACIONALES Y BALANZA DE PAGOS 2017</t>
  </si>
  <si>
    <t>SE CONOCIO SOBRE TEMAS CONCEPTUALES DEL SISTEMA DE CUENTAS NACIONALES 2008 Y EL MANUAL DE BALANZA DE PAGOS Y POSICIÓN DE INVERSIÓN INTERNACIONAL SEXTA EDICIÓN (MBP6) Y SU GUÍA DE COMPILACIÓN, ASÍ COMO EXPERIENCIAS  CONCRETAS DE LOS RETOS Y LIMITACIONES RELACIONADAS CON LAS ESTADÍSTICAS MACROECONÓMICAS QUE ENFRENTAN LOS PAÍSES DE LA REGIÓN EN LA COMPILACIÓN DE LAS MISMAS.</t>
  </si>
  <si>
    <t>ANGELA ROXANA NOYOLA  DE HIDALGO</t>
  </si>
  <si>
    <t>ESPECIALISTA DEL SECTOR EXTERNO</t>
  </si>
  <si>
    <t>SECRETARÍA EJECUTIVA DEL CONSEJO MONETARIO CENTROAMERICANO (SECMCA), EN COORDINACIÓN CON EL BANCO CENTRAL DE LA REPÚBLICA DOMINICANA.</t>
  </si>
  <si>
    <t>11A. CONFERENCIA ANUAL LATINOAMERICANA ALD Y DELITOS FINANCIEROS</t>
  </si>
  <si>
    <t>COMPARTIR EXPERIENCIA SOBRE TEMAS TALES COMO: APLICACION DEL ENFOQUE BASADO EN RIESGOS EN SUS PROCESOS PREVENTIVOS, LOS RESULTADOS DE LAS EVALUACIONES MUTUAS GAFI, LA IDENTIFICACION EFECTIVA DEL BENEFICIARIO FINAL, LAS NUEVAS REGULACIONES EN LA REGION, LOS RIESGOS DIGITALES, LA ADECUADA ADMINISTRACION DE RIESGOS, LAS METODOLOGIAS DE FINANCIAMIENTO TERRORISTA Y EL COMBANTE A LA CORRUPCION Y AL SOBORNO</t>
  </si>
  <si>
    <t>MEXICO, CANCUN</t>
  </si>
  <si>
    <t>ASSOCIATION OF CERTIFIED ANTI-MONEY LAUNDERING SPECIALIST (ACAMS)</t>
  </si>
  <si>
    <t>SEMINARIO TALLER</t>
  </si>
  <si>
    <t>CAMIBIO DE AÑO BASE EN LAS CUENTAS NACIONALES/COMPILACIONES DE REFERENCIA</t>
  </si>
  <si>
    <t xml:space="preserve">EL TALLER TUVO COMO OBJETIVO  PROPORCIONAR A LOS PARTICIPANTES LOS ELEMENTOS A CONSIDERAR EN LOS PROCESOS DE CAMBIO DE AÑO BASE (CAB) QUE LAS OFICINAS DE CUENTAS NACIONALES (OCN) DEBEN REALIZAR, PARA ACTUALIZAR SUS MEDICIONES CON ESTRUCTURAS ECONÓMICAS VIGENTES Y ADOPTANDO LOS ULTIMOS LINEAMIENTOS METODOLOGICOS RECOMENDADOS, EN BENEFICIO DE LOS HACEDORES DE POLITICA ECONÓMICA, TOMADORES DE DECISIONES PUBLICAS Y USUARIOS </t>
  </si>
  <si>
    <t>CELSO RICARDO COTO  ROMERO</t>
  </si>
  <si>
    <t>COORDINADOR DE CUENTAS NACIONALES</t>
  </si>
  <si>
    <t>GUATEMALA, ANTIGUA GUATEMALA</t>
  </si>
  <si>
    <t>CENTRO REGIONAL DE ASISTENCIA TECNICA Y FORMACION DE FMI PARA CENTROAMERICA, PANAMA Y LA REPUBLICA DOMINICANA ( CAPTAC-DR)</t>
  </si>
  <si>
    <t>CAPTAC-DR: BOLETO AEREO, ALOJAMIENTO Y ALIMENTACION
BCR: VIATICOS PARA GASTOS MENORES</t>
  </si>
  <si>
    <t>CAMIBIO DE AÑOS BASE EN LAS CUENTAS NACIONALES/COMPILACIONES DE REFERNCIA</t>
  </si>
  <si>
    <t>WUILFREDO ANTONIO VIERA  OSTORGA</t>
  </si>
  <si>
    <t>MARIO ROGER HERNANDEZ  CALDERON</t>
  </si>
  <si>
    <t>GERENTE DE PROYECTOS ESTADÍSTICOS</t>
  </si>
  <si>
    <t>MEDICION Y EVALUACION AVANZADA DEL RIESGO DE CREDITO</t>
  </si>
  <si>
    <t>OFRECER UNA VISION GENERAL DE LAS TECNICAS AVANZADAS DE MEDICION Y GESTION DEL RIESGO CREDITICIO DESDE UNA PRESPECTIVA INTERNA DE GESTION Y SUPERVISION, ASI COMO LA INTRODUCCION A LAS TECNICAS E INSPECCION UTILIZADAS PARA EVALUAR LA EFICACIA DE LOS SISTEMAS DE MEDICION Y GESTION.</t>
  </si>
  <si>
    <t>VICTOR  PALACIOS  REYES</t>
  </si>
  <si>
    <t>BRASIL, SAO PABLO</t>
  </si>
  <si>
    <t>ASOCIACION DE SUPERVISORES BANCARIOS DE LAS AMERICAS Y EL BANCO CENTRAL DE BRASIL</t>
  </si>
  <si>
    <t>CURSO-TALLER AVANZADO</t>
  </si>
  <si>
    <t>INSTRUMENTOS DERIVADOS Y PRODUCTOS ESTRUCTURADOS</t>
  </si>
  <si>
    <t>QUE LA PARTICIPANTE TENGA UNA VISION INTEGRAL,  DESDE LAS METODOLOGIAS DE VARIACION HASTA LAS METRICAS DE RIESGO DE MERCADO Y CONTRAPARTE MAS AVANZADAS DE LOS DERIVADOS Y LOS PRODUCTOS ESTRUCTURADOS</t>
  </si>
  <si>
    <t>VERONICA MICHELLE GIRON  DE ROMERO</t>
  </si>
  <si>
    <t>SENIOR DE ANALISIS DE RIESGOS DE INVERSIÓN</t>
  </si>
  <si>
    <t>CENTRO DE ESTUDIOS MONETARIOS LATINOAMERICANOS (CEMLA) Y BANCO CENTRAL DE COSTA RICA (BCCR)</t>
  </si>
  <si>
    <t>FINANCIAL INCLUSION STRATEGY &amp; DATA PROGRAMME</t>
  </si>
  <si>
    <t>FORMULAR ESTRATEGIAS DE INCLUSION FINANCIERA A TRAVES DE LA MEDICION DEL ESTADO ACTUAL DE LA INCLUSIÓN, A FIN DE PROMOVER MEJORAS A LAS ESTRATEGIAS Y POLITICAS DE INCLUSION FINANCIERA MEDIANTE EL USO DE DATOS DE INCLUSION FINANCIERA.
SE FORMULO EL DESARROLLO E IMPLEMENTACION DE UN MARCO ESTRATEGICO Y UN PLAN DE ACCION PARA CREAR UN SISTEMA FINANCIERO INCLUSIVO QUE SE CENTRE EN LA ASEQUIDAD, CALIDAD  Y ACCESO A LOS SERVICIOS FINANCIEROS ESENCIALES.</t>
  </si>
  <si>
    <t>CARLOS MAURICIO OSTORGA  MARROQUIN</t>
  </si>
  <si>
    <t>ABOGADO BANCARIO Y FINANCIERO</t>
  </si>
  <si>
    <t>ALIANZA PARA LA INCLUSION FINANCIERA (AFI) Y BANK NEGARA MALAYSIA</t>
  </si>
  <si>
    <t>AFI:BOLETO AEREO, ALOJAMIENTO Y ALIMENTACION_x000D_
BCR: GASTOS MENORES</t>
  </si>
  <si>
    <t>CONTABILIDAD DE INSTRUMENTOS FINANCIEROS Y NORMAS INTERNACIONALES DE INFORMACION FINANCIERA 2017</t>
  </si>
  <si>
    <t>CONOCER LOS PROBLEMAS DE VALORACION, DETERIORO Y COBERTURA DE LOS INSTRUMENTOS FINANCIEROS DE ACUERDO A LAS NORMAS INTERNACIONALES DE INFORMACION FINANCIERA (NIIF). SE ABORDARON DIVERSOS TEMAS, ENTRE LOS QUE SE DESTACAN CLASIFICACION DE ACTIVOS Y PASIVOS FINANCIEROS, INSTRUMENTOS FINANCIEROS HIBRIDOS, MODELO DE PERDIDA ESPERADA, COBERTURA ECONOMICAS Y CONTABLES, ENTRE OTROS.</t>
  </si>
  <si>
    <t>KARLA VANESSA MELGAR  RUBIO</t>
  </si>
  <si>
    <t>ANALISTA DE CONTABILIDAD</t>
  </si>
  <si>
    <t>III REUNION TECNICA DE ALTO NIVEL (HLTM) SOBRE INNOVACION Y ESTABILIDAD FINANCIERA: REGULACION Y SUPERVICION DE UN NUEVO ECOSISTEMA.</t>
  </si>
  <si>
    <t xml:space="preserve">ATENDER INVITACIÓN DEL ASBA PARA ASISTIR A LA REUNIÓN QUE PERMITIO COMPARTIR CON LOS MIEMBROS ASOCIADOS A ASBA, EL DESARROLLO DE LAS INOVACIONES FINANCIERAS, ASI COMO IDENTIFICAR LOS PRINCIPALES RIESGOS DE ESTOS DESARROLLOS Y LLEVAR A CABO CONVERSATORIOS Y DISCUSIONES SOBRE INICIATIVAS QUE PERMITAN PROPONER MARCOS DE REGULACION PARA LA INCORPORACION DE ESTAS OPERACIONES EN LOS MERCADOS FINANCIEROS DE LA REGION.
</t>
  </si>
  <si>
    <t>ESTADOS UNIDOS, MIAMI, FLORIDA</t>
  </si>
  <si>
    <t>COMPARTIR CON LOS MIEMBROS ASOCIADOS A ASBA, EL DESARROLLO DE LAS INOVACIONES FINANCIERAS. SE  IDENTIFICARON LOS PRINCIPALES RIESGOS DE ESTOS DESARROLLOS Y LLEVAR A CABO CONVERSATORIOS Y DISCUSIONES SOBRE INICIATIVAS QUE PERMITAN PROPONER MARCOS DE REGULACION PARA LA INCORPORACION DE ESTAS OPERACIONES EN LOS MERCADOS FINANCIEROS DE LA REGION.
EL LICENCIADO RODRIGUEZ ACOMPAÑO AL SEÑOR PRESIDENTE DEL BCR</t>
  </si>
  <si>
    <t>PROGRAMACION FINANCIERA</t>
  </si>
  <si>
    <t>PROFUNDIZAR EN EL ANÁLISIS DE ASPECTOS TEORICOS Y PRACTICOS DE LA PROGRAMACION FINANCIERA O PROGRAMA DE ESTABILIZACIÓN MACROECONOMICA, ENFATIZANDO LA IMPORTANCIA DE QUE DICHO PROGRAMA SEA FACTIBLE Y COHERENTE PARA LA ECONOMIA EN SU CONJUNTO Y QUE SE CONSIDEREN LAS IDENTIDADES MACROECONOMICAS FUNDAMENTALES Y LAS RESTRICCIONES PRESUPUESTALES SECTORIALES.</t>
  </si>
  <si>
    <t>KENNY JAZMIN MENDOZA  DE ESCOBAR</t>
  </si>
  <si>
    <t>WORKSHOP ON PERFORMANCE MEASUREMENT, ATTRIBUTION AND REPORTING</t>
  </si>
  <si>
    <t>PROPORCIONAR UNA BASE Y UN MARCO PARA LA MEDICION DEL DESEMPEÑO DE RENTA FIJA, LA ATRIBUCION DE DESEMPEÑO Y EL INFORME DE DESEMPEÑO QUE PERMITE A LOS PARTICIPANTES VIGILAR, INTERPRETAR Y EVALUAR EL DESEMPEÑO DE LA CARTERA DE RENTA FIJA.</t>
  </si>
  <si>
    <t>MONGOLIA, ULAANBAATAR</t>
  </si>
  <si>
    <t>THE WORLD BANK-RESERVES ADVISORY ANDVISORY AND MANAGEMENT (RAMP)</t>
  </si>
  <si>
    <t>RAMP: BOLETO AEREO, ALOJAMIENTO Y ALIMENTACION_x000D_
BCR: VIATICOS COMPLEMENTARIOS</t>
  </si>
  <si>
    <t>FOREIGN RESERVE MANAGEMENT</t>
  </si>
  <si>
    <t>EN EL CURSO SE EXPLICO LA GESTON ACTUAL DE LAS RESERVAS POLITICAS Y PRACTICAS DEL BUNDESBANK Y EL BCIE. SE DIO ESPECIAL ATENCION A LA GESTION Y DIVERSIFICACION, ASI COMO EL ACTRACTIVO DE DIVERSOS INSTRUMENTOS FINANCIEROS UTILIZADOS EN LA GESTION DE  RESERVAS.</t>
  </si>
  <si>
    <t>MARIA ANTONIETA ZEPEDA  GUERRERO</t>
  </si>
  <si>
    <t>ALEMANIA, FRANKFURT AM MAIN</t>
  </si>
  <si>
    <t>DEUSTSCHE BUNDESBANK</t>
  </si>
  <si>
    <t>DEUSTSCHE BUNDESBANK: ALOJAMIENTO Y ALIMENTACION PARCIAL</t>
  </si>
  <si>
    <t>CONGRESO</t>
  </si>
  <si>
    <t>III CONGRESO REGIONAL SOBRE GESTION INTEGRAL DE CAPITAL HUMANO</t>
  </si>
  <si>
    <t>CONOCER LAS BUENAS PRÁCTICAS Y LAS NUEVAS TENDENCIAS EN LA GESTIÓN DEL TALENTO HUMANO  A NIVEL REGIONAL, ASI COMO FOMAR PARTE DE UNA COMUNIDAD QUE LES PERMITRÁ INTERCAMBIAR INFORMACIÓN Y EXPERIENCIAS. ALGUNOS DE LOS TEMAS  QUE SE ABORDARÁN EN EL CONGRESO SON:  LIDERAZGO ESTRATÉGICO; AGREGANDO VALOR A LA ORGANIZACIÓN, INTELIGENCIA EMOCIONAL APLICADA A LAS ORGANIZACIONES Y PERSONAS, TALENT-COACHING; EXPANDIENDO HORIZONTE EN LA GESTIÓN DEL TALENTO HUMANO, IMPACTO DEL KYE (KNOW YOUR EMPLOYYE) EN LA ORGANIZACIÓN, ENTRE OTROS.</t>
  </si>
  <si>
    <t>ANA RUTH VILLALTA  HENRIQUEZ</t>
  </si>
  <si>
    <t>ANALISTA DE ADMINISTRACIÓN DE RECURSOS HUMANOS</t>
  </si>
  <si>
    <t>PANAMA, PLAYA BONITA</t>
  </si>
  <si>
    <t>ENRNESTO BAZÁN, TRAINING CORPORATION</t>
  </si>
  <si>
    <t>MAURICIO ANTONIO MONTOYA  GONZALEZ</t>
  </si>
  <si>
    <t>ESPECIALISTA DE DESARROLLO DE RECURSOS HUMANOS</t>
  </si>
  <si>
    <t>DESARROLLO FINANCIERO E INCLUSIÓN FINANCIERA</t>
  </si>
  <si>
    <t>MEDIR LOS NIVELES DE DESARROLLO E INCLUSION DE UN PAIS O PAISES POR MEDIO DE UN AMPLIO RANGO DE INDICADORES ESTANDARIZADOS, IDENTIFICAR LAS LIMITACIONES DE VARIOS INDICADORES ASI COMO LA NECESIDAD DE RECOGER DATOS MICROECONOMICOS DE FORMA MAS DETALLADA, ASI COMO UTILIZAR UN MODELO ANALITICO SIMPLE PARA PREDECIR LOS RESULTADOS PROBABLES DE DISTINTAS POLITICAS.</t>
  </si>
  <si>
    <t>MARISELA JAZMIN RIVAS  HERNANDEZ</t>
  </si>
  <si>
    <t>ANALISTA DE INVESTIGACION ECONOMICA Y FINANCIERA</t>
  </si>
  <si>
    <t>CENTRO DE ESTUDIOS MONETARIOS LATINOAMERICANOS (CEMLA) Y FONDO MONETARIO INTERNACIONAL (FMI)</t>
  </si>
  <si>
    <t>GESTION DE LA HOJA DE BALANCE Y RIESGO DE LIQUIDEZ</t>
  </si>
  <si>
    <t>ADQUIRIR CONOCIMIENTOS SOBRE LA GESTION DE RIESGO DE LA HOJA DE BALANCE Y EL ANALISIS DE LA CARTERA DE INVERSIONES; ASI COMO LA EVALUACION DE LOS PLANES DE RIESGO DE LIQUIDEZ Y FINANCIAMIENTO DE CONTIGENCIA; LA GESTION DE LA CARTERA DE INVERSIONES Y  DE TASA DE INTERES; Y IDENTIFICACION DE HERRAMIENTAS PARA EL ANALISIS DE RIESGO DE LA HOJA DE BALANCE.</t>
  </si>
  <si>
    <t>BOLIVIA, LA PAZ</t>
  </si>
  <si>
    <t>REUNION DE TRABAJO CON BANK OF AMERICA, SERVICIO SECRETO Y LA RESERVA FEDERAL DE LOS ESTADOS UNIDOS</t>
  </si>
  <si>
    <t>LOS FUNCIONAROS DIERON SEGUIMIENTO A LOS PROCESOS DE ENVIOS Y RETIROS INTERNACIONALES DE US$ DOLARES QUE EL BANCO TIENE CONTRATADO CON EL BANK OF AMERICA N.A (BOFA) . CON LA FED SE REVISARON LOS PROCESOS DIRECTOS DE ENVIOS Y RETIROS INTERNACIONALES DE US$ DOLARES TANTO  DE BILLETES COMO DE MONEDAS; SE DISCUTIO TAMBIEN LAS REGULACIONES FUTURAS SOBRE  EMABALAJES Y CARACTERISTICAS DEL DOLAR AMERICANO. POR OTRA PARTE SE SUSTUVIERON REUNIONES CON EL SERVICIO SECRETO PARA CONOCER SUS PROYECCIONES EN MATERIA DE NUEVAS EMISIONES DE DINERO, ASI COMO SE SOLICITO Y COORDINO VISITAS FUTURAS A NUESTRO PAIS PARA QUE IMPARTAN CAPACITACION ESPECIALIZADAS Y FORMACION SOBRE LAS CARACTERISTICAS DEL DINERO</t>
  </si>
  <si>
    <t>SERVICIO SECRETO Y LA RESERVA FEDERAL DE LOS ESTADOS UNIDOS</t>
  </si>
  <si>
    <t>BANCO OF AMERICA: BOLETO AEREO_x000D_ Y ALOJAMIENTO
BCR: VIÁTICOS PARA ALIMENTACION</t>
  </si>
  <si>
    <t>LORENA GUADALUPE GOMEZ  MENDEZ</t>
  </si>
  <si>
    <t>JEFE SECCION DE VALORES</t>
  </si>
  <si>
    <t>IX REUNION DE LA RED INTERAMERICANA DE VENTANILLA UNICA DE COMERCIO EXTERIOR Y FACILITACIÓN COMERCIAL (RedVUCE)</t>
  </si>
  <si>
    <t>EL OBJETIVO DE LAS REUNIONES REdVUCE ES CREAR UN ESPACIO DE DIALOGO ENTRE LOS PAISES DE LA REGION PARA INTERCAMBIAR EXPERIENCIAS Y BUENAS PRACTICAS EN MATERIA DE FACILITACION COMERCIAL, CON ENFASIS EN LA VENTANILLA UNICA ELECTRONICA PARA EL COMERCIO. EN ESTA OPORTUNIDAD LA REUNION SE CENTRO EN PRACTICAS TRANSFRONTERIZAS INNOVADORAS EN RELACION AL COMERCIO Y FACILITACION PORTUARIA.</t>
  </si>
  <si>
    <t>KAREN GUADALUPE TEJADA  FUENTES</t>
  </si>
  <si>
    <t>ANALISTA DE CIEX</t>
  </si>
  <si>
    <t>URUGUAY, MONTEVIDEO</t>
  </si>
  <si>
    <t>GOBIERNO DE LA REPUBLICA ORIENTAL DEL URUGUAY Y LA DIVISIÓN DEL BANCO INTERAMERICANO DE DESARROLLO BID</t>
  </si>
  <si>
    <t>CERTIFICACION</t>
  </si>
  <si>
    <t>FINANCIAL ACCOUNTING PROFESSIONAL CERTIFICATE</t>
  </si>
  <si>
    <t>EXPLORAR LAS HERRAMIENTAS BASICAS DE CONTABILIDAD FINANCIERA QUE LE AYUDARAN A ENTENDER LOS INFORMES ANUALES Y LAS NOTAS A PIE DE PAGINA, CREANDO UNA SOLIDA COMPRENSION DE LOS ESTADOS FINANCIEROS.</t>
  </si>
  <si>
    <t>ROBERTO JOSE ARTEAGA  ROJAS</t>
  </si>
  <si>
    <t>ANALISTA DEL EXTERIOR</t>
  </si>
  <si>
    <t>NEW YORK INSTITUTE OF FINANCE (NYIF)</t>
  </si>
  <si>
    <t>RAMP: BOLETO AEREO Y ALOJAMIENTO
BCR: VIATICOS COMPLEMENTARIOS</t>
  </si>
  <si>
    <t>WORKSHOP ON SECURITIES ACCOUNTING</t>
  </si>
  <si>
    <t>REVISAR DE FORMA EXHAUSTIVA LOS PROCEDIMIENTOS Y METODOLOGIAS CONTABLES DE LOS INSTRUMENTOS FINANCIEROS DE RENTA FIJA. EL TEMA ESTUVO EN TORNO A LAS NORMAS INTERNCIONALES DE INFORMACION FINANCIERA APLICABLES RELACIONADOS CON LA GESTION DE  CARTERA, INCLUYENDO DIVISAS, FUTUROS, ORO, REVELACIONES CON UN ENFOQUE ESPECIAL IFRS' 9 "INSTRUMENTOS FINANCIEROS".</t>
  </si>
  <si>
    <t>LESLIE ROCIO ORANTES  ALFARO</t>
  </si>
  <si>
    <t>ESPECIALISTA DEL EXTERIOR</t>
  </si>
  <si>
    <t>THE WORLD BANK-RESERVES ADVISORY AND MANAGEMENT PROGRAM (RAMP)</t>
  </si>
  <si>
    <t>RAMP: BOLETO AEREO,HOSPEDAJE, ALIMENTACION PARCIAL
BCR: VIATICOS COMPLEMENTARIOS</t>
  </si>
  <si>
    <t>PLANIFICACION DE CAPITAL Y PRUEBA DE ESTRES</t>
  </si>
  <si>
    <t>EL SEMINARIO PROPOCIONO AL PARTICIPANTE CONOCIMIENTOS SOBRE LA COMPRENSION INTEGRAL DEL PROCESO DE PLANIFICACION Y ADECUACION DEL CAPITAL. SE ENFOCO EN LA MECANICA DE UN PROCESO ROBUSTO DE PRUEBAS DE ESTRES Y SU ROL EN LA EVALUACION DE LA FLEXIBILIDAD DEL CAPITAL</t>
  </si>
  <si>
    <t>SUPERINTENDENCIA FINANCIERA DE COLOMBIA</t>
  </si>
  <si>
    <t>XXI RONDA DE NEGOCIACION DE UNION ADUANERA DEL PROCESO DE INTEGRACION PROFUNDA HACIA EL LIBRE TRANSITO DE PERSONAS Y MERCANCIAS ENTRE LAS REPUBLICAS DE GUATEMALA Y HONDURAS</t>
  </si>
  <si>
    <t>LA PARTICIPANTE ASISTIO EN CALIDAD DE OBSERVADORA EN LAS REUNIONES DE TRABAJO QUE EFECTUO LA SECRETARIA DE ESTADO DE DESARROLLO ECONOMICO DE HONDURAS Y EL MINISTERIO DE ECONOMIA DE GUATEMALA A SOLICITUD DEL MINISTERIO DE ECONOMIA DE EL SALVADOR. HONDURAS Y GUATEMALA HA ACORDADO IMPULSAR LA UNION ADUANERA, PROCESO AL CUAL EL SALVADOR, SOLICITO DE MANERA OFICIAL ADHERIRSE Y PARTICIPAR COMO OBSERVADOR EN ESTAS REUNIONES.</t>
  </si>
  <si>
    <t>MINISTERIO DE ECONOMIA DE EL SALVADOR Y LA SECRETARIA DE INTEGRACION ECONOMICA CENTROAMERICANA (SIECA)</t>
  </si>
  <si>
    <t>MINISTERIO DE ECONOMIA DE EL SALVADOR: TRANSPORTE TERRESTRE_x000D_
BCR: ALOJAMIENTO Y ALIMENTACION</t>
  </si>
  <si>
    <t>REUNION DE LA INICIATIVA REGIONAL DE INCLUSION FINANCIERA (FILAC), REUNION DEL GRUPO DE TRABAJO Y THE 2017 AFI GLOBAL POLICY FORUM</t>
  </si>
  <si>
    <t>SE FORTALECIERON LOS CONOCIMIENTOS SOBRE EL FINANCIAMIENTO A LA MYPES, LOS SERVICIOS FINANCIEROS DIGITALES,  ESTANDARES GLOBALES, MEDICION DE LA INCLUSION FINANCIERA Y EMPODERAMIENTO AL CONSUMIDOR Y ESTRATEGIAS NACIONALES.
EN EL FORO SE CONOCIO LAS INNOVACIONES EN POLITICA Y ACTIVIDADES DE INCLUSION FINANCIERA DESARROLLADAS EN LA REGION ARABE, ADEMAS SE DISCUTIO SOBRE LA DIVERSIDAD CULTURAL, EXPERIENCIA Y ANTECEDENTES DENTRO DE LA RED AFI Y SE MOSTRO COMO ESTA DIVERSIDAD CREA Y PROMUEVE POLITICAS, REFORMAS E INNOVACIONES DE INCLUSION FINANCIERA EFECTIVA.</t>
  </si>
  <si>
    <t>EGIPTO, SHARM EL SHEIKH</t>
  </si>
  <si>
    <t>BANCO DE CENTRAL DE EGIPTO Y LA ALIANZA PARA L A INCLUSION FINANCIERA (AFI)</t>
  </si>
  <si>
    <t>AFI: BOLETO AEREO, ALOJAMIENTO Y ALIMENTCION PARCIAL_x000D_
BCR: VIATICOS PARA GASTOS MENORES</t>
  </si>
  <si>
    <t>SEMANA DE PAGOS REGIONAL 2017</t>
  </si>
  <si>
    <t>SE ABORDARON TEMAS RELACIONADOS CON LA MODERNIZACION Y FORTALECIMIENTO DE LOS SISTEMAS DE PAGOS Y LA CAPACIDAD INSTITUCIONAL PARA GUIAR SU DESARROLLO, ADEMÁS DE TEMAS TALES COMO: MONEDAS DIGITALES, FINTECH E INNOVACION EN PAGOS, COMPETENCIA Y REGULACION EN EL MERCADO DE TARJETAS DE PAGO, SEGURIDAD CIBERNETICA, ENTRE OTROS.</t>
  </si>
  <si>
    <t>ESPECIALISTA</t>
  </si>
  <si>
    <t>PERU, LIMA</t>
  </si>
  <si>
    <t>REUNION DEL GRUPO TECNICO PARA FORMULAR UNA PROPUESTA DE POLITICA SALARIAL Y DE BENEFICIOS PARA EL PERSONAL PERMANENTE DE LA SECRETARIA DEL CONSEJO MONETARIO CENTROAMERICANO (CMCA)</t>
  </si>
  <si>
    <t xml:space="preserve">FORMULAR UNA POLITICA SALARIAL Y DE BENEFICIOS PARA EL PERSONAL PERMANENTE DE LA SECMCA. EL PARTICIPANTE ES MIEMBRO DE LA COMISION AD HOC PARA EL ESTUDIO DE SOSTENIBILIDAD PRESUPUESTARIA DE LA SECMA LA CUAL FUE CONFORMADA EN EL 2015. </t>
  </si>
  <si>
    <t>REUNIONES DE GRUPOS DE TRABAJO Y THE 2017 AFI GLOBAL POLICY FORUM</t>
  </si>
  <si>
    <t>EN LAS REUNIONES DE LOS GRUPOS DE TRABAJO SE FORTALECIERON LOS CONOCIMIENTOS SOBRE EL FINANCIAMIENTO A LA MYPES, LOS SERVICIOS FINANCIERO DIGITALES, ESTANDARES GLOBALES, MEDICION DE LA INCLUSION FINANCIERA Y EMPODERAMIENTO AL CONSUMIDOR Y ESTRATEGIAS NACIONALES.
EN EL FORO SE CONOCIO LAS INNOVACIONES EN POLITICA Y ACTIVIDADES DE INCLUSION FINANCIERA DESARROLLADAS EN LA REGION ARABE, ADEMAS SE DISCUTIO SOBRE LA DIVERSIDAD CULTURAL, EXPERIENCIA Y ANTECEDENTES DENTRO DE LA RED AFI Y SE ILUSTRO COMO ESTA DIVERSIDAD CREA Y PROMUEVE POLITICAS.</t>
  </si>
  <si>
    <t xml:space="preserve">EVELYN MARISOL GRACIAS  </t>
  </si>
  <si>
    <t>JEFE DEPARTAMENTO DE NORMAS DEL SISTEMA FINANCIERO</t>
  </si>
  <si>
    <t>EGIPTO, SHARM  EL SHEIKH</t>
  </si>
  <si>
    <t>BANCO CENTRAL DE EGIPTO Y LA ALIANZA PARA LA INCLUSION FINANCIERA (AFI)</t>
  </si>
  <si>
    <t>AFI: BOLETOS AEREOS, ALOJAMIENTO Y ALIMENTACION PARCIAL._x000D_
BCR: VIATICOS PARA GASTOS MENORES</t>
  </si>
  <si>
    <t>FERNANDO ERNESTO MONTES  ROQUE</t>
  </si>
  <si>
    <t>ABOGADO SENIOR</t>
  </si>
  <si>
    <t>AFI: BOLETOS AEREOS, ALOJAMIENTO Y ALIMENTACION PARCIAL_x000D_
BCR: VIATICOS PARA GASTOS MENORES</t>
  </si>
  <si>
    <t>JOSE AGUSTIN VENTURA  HERRERA</t>
  </si>
  <si>
    <t>ANA GUADALUPE ESCOBAR  DE HERNANDEZ</t>
  </si>
  <si>
    <t>IRINA MIRNA RUTH CISNEROS  HENRIQUEZ</t>
  </si>
  <si>
    <t>XXII CONVENCION NACIONAL DE SECRETARIAS: EMPODERAMIENTO PROFESIONAL CON ETICA,CALIDAD TOTAL Y APLICACION DE TECNOLOGIA.</t>
  </si>
  <si>
    <t>QUE LA PARTICIPANTE FORTALEZCA SUS CONOCIMIENTOS  ACERCA DE TEMAS COMO: DESEMPEÑO Y EVALUACION POR COMPETENCIAS, GESTION DE CALIDAD A TRAVES DE UNA REDACCION EFECTIVA, NUEVAS TECNOLOGIAS DE TRABAJO, INFORMACION Y COMUNICACION, IMAGEN, MOTIVACION Y LIDERAZGO PARA EL DESARROLLO PROFESIONAL.</t>
  </si>
  <si>
    <t>ALBA MODESTA RIVAS  DE NAVARRO</t>
  </si>
  <si>
    <t>ASISTENTE EJECUTIVA DE PRESIDENCIA</t>
  </si>
  <si>
    <t>PANAMA, PANAMA</t>
  </si>
  <si>
    <t>CONFEDERACION DE SECRETARIAS DE PANAMA</t>
  </si>
  <si>
    <t>VII REUNION DE RESPONSABLES DE BIBLIOTECAS DE BANCOS CENTRALES</t>
  </si>
  <si>
    <t>CONOCER LOS LOS AVANCES EN EL PROYECTO DE REPOSITORIO FEDERADO DE PUBLICACIONES ACADEMICAS Y CIENTIFICAS QUE ESTAN REALIZANDO ALGUNAS DE LAS BIBLIOTECAS PARTICIPANTES, ASI COMO REVISAR OTROS TEMAS DE INTERES PARA OFRECER UN MEJOR APOYO A LAS LABORES DE INVESTIGACIÓN.</t>
  </si>
  <si>
    <t>OLIVIA ISABEL FLORES  VELASQUEZ</t>
  </si>
  <si>
    <t>BIBLIOTECARIO</t>
  </si>
  <si>
    <t>TECNOLGIAS DE INFORMACION BASICA</t>
  </si>
  <si>
    <t>SE IDENTIFICARON LOS RIESGOS UNICOS O EMERGENTES EN TECNOLOGIA BANCARIA, LA REVISION DE UN ENTORNO INFORMATICO COMPLEJO, ASI COMO LA COMUNICACION DE CONCLUSIONES Y RIESGOS. EL PARTICIPANTE ES PARTE DE EQUIPO QUE TIENE A CARGO LA ELABORACION DE LAS NORMAS TECNICAS PARA LA GESTION DE LA SEGURIDAD DE LA INFORMACION Y LAS NORMAS TECNICAS PARA LA CONTINUIDAD DEL NEGOCIO.</t>
  </si>
  <si>
    <t>MILTON EDUARDO RODRIGUEZ  CHICAS</t>
  </si>
  <si>
    <t>PANAMA, CIUDAD PANAMA</t>
  </si>
  <si>
    <t>VISITA DE OBSERVACION</t>
  </si>
  <si>
    <t>VISITA DE OBSERVACION AL BANCO CENTRAL DE ECUADOR-BCE SOBRE SERVICIOS DE PAGOS MOVILES FINANCIEROS DENTRO DEL MARCO DE COOPERACION SUR-SUR</t>
  </si>
  <si>
    <t>CONOCER LA PLATAFORMA PARA LA OPERACION DE DINERO ELECTRONICO IMPLEMENTADO POR EL BANCO CENTRAL DE ECUADOR CON EL FIN DE QUE SIRVA DE BASE PARA EL DESARROLLO ACTIVIDADES QUE SE TIENE QUE REALIZAR EN EL SALVADOR PARA FACILITAR LA LEY DE  INCLUSION FINANCIERA VIGENTE DESDE SEPTIEMBRE DE 2015.</t>
  </si>
  <si>
    <t>ECUADOR, QUITO</t>
  </si>
  <si>
    <t>BANCO CENTRAL DE ECUADOR Y BANCO CENTRAL DE EL SALVADOR</t>
  </si>
  <si>
    <t>SEMINARIO MUNDIAL DE DIRECTORES DE AUDITORIA INTERNA DE BANCOS CENTRALES</t>
  </si>
  <si>
    <t>INTERCAMBIAR OPINIONES Y CONOCIMIENTOS SOBRE AUDITORIA INTERNA Y REPASAR LA RECIENTE EVOLUCION DE LA PROFESION, INCLUIDA LA AUDITORIA DE LA CULTURA Y EL COMPORTAMIENTO EMPRESARIAL, CIBERSEGURIDAD E INNOVACIONES TECNOLOGICAS</t>
  </si>
  <si>
    <t>ANA MILITZA FLORES  ALVARADO</t>
  </si>
  <si>
    <t>AUDITOR INTERNO</t>
  </si>
  <si>
    <t>SUIZA, BASILIEA</t>
  </si>
  <si>
    <t>CENTRO DE ESTUDIOS MONETARIOS LATINOAMERICANOS (CEMLA) Y EL BANCO DE PAGOS INTERNACIONALES (BIS)</t>
  </si>
  <si>
    <t>COORDINACION DEL PROYECTO CAPTAC-DR EN ESTADISTICAS DE LA FINANZAS PUBLICAS</t>
  </si>
  <si>
    <t>DISCUTIR EL OBJETIVO Y ALCANCE ESTRATEGICO DEL PROGRAMA DE EFP, SE ANALIZARA EL MARCO  ANALITICO Y METODOLOGIA, Y SE EVALUARA EL ESTADO DE AVANCE DE CADA PAIS Y SUS FUTURAS PRIORIDADES</t>
  </si>
  <si>
    <t>MARIO ERNESTO SILVA  ARGUERA</t>
  </si>
  <si>
    <t>JEFE DE DEPARTAMENTO DE ESTADISTICAS FINANCIERAS Y FISCALES</t>
  </si>
  <si>
    <t xml:space="preserve">GUATEMALA, CIUDAD DE ANTIGUA </t>
  </si>
  <si>
    <t>CAPTAC-DR: BOLETO AEREO,ALOJAMIENTO Y ALIMENTACION
BCR: VIATICOS PARA GASTOS MENORES</t>
  </si>
  <si>
    <t>JOAQUIN OTTONIEL AREVALO  RODRIGUEZ</t>
  </si>
  <si>
    <t>CONFERENCIA LATINOAMERICANA LATIN CACS</t>
  </si>
  <si>
    <t>COMPARTIR EXPERIENCIAS CON LOS ESPECIALISTAS EN GESTION DE GOBIERNO, AUDITORIA, CONTROL, ASEGURAMIENTO, SEGURIDAD Y RIESGOS AL NIVEL DE LAS TECNOLOGIAS DE LA INFORMACIÓN. POR OTRA PARTE TAMBIEN SE INTERACTUO CON LIDERES DE ALTO NIVEL Y SE BRINDO LA OPORTUNIDAD DE COLABORAR CON SUS APORTES Y EXPERIENCIAS POR MEDIO DE PONENCIAS.</t>
  </si>
  <si>
    <t>OSCAR ZAMUEL MENDOZA  BARRERA</t>
  </si>
  <si>
    <t>AUDITOR DE TECNOLOGÍA DE INFORMACIÓN</t>
  </si>
  <si>
    <t>ASOCIACION COSTARICENSE DE AUDITORES DE INFORMATICA</t>
  </si>
  <si>
    <t>CONFERENCIA IBEROAMERICANA DE CONTINUIDAD DEL NEGOCIO</t>
  </si>
  <si>
    <t>CONOCER COMO LAS MEGATENDENCIAS YA ESTÁN TRANSFORMANDO LOS ENTORNOS DE EMPRESAS Y ORGANISMOS PÚBLICOS, Y  CÓMO CONTINUARÁN HACIÉNDOLO EN LAS DÉCADAS VENIDERAS, DESCRIBIENDO LOS NUEVOS RETOS Y NECESIDADES ASOCIADOS AL TRATAMIENTO DE ESTAS SITUACION ES, Y EXAMINANDO LOS COMPONENTES ESENCIALES DE UN SISTEMA MODERNO Y PRÁCTICO DE GESTIÓN DE CRISIS. LOS EXPOSITORES Y PARTICIPANTES COMPARTIRAN EXPERIENCIAS DE SUS REALIDADES Y ENTORNOS.</t>
  </si>
  <si>
    <t>DARIO ALBERTO ALVAREZ  VALLADARES</t>
  </si>
  <si>
    <t>JEFE DE UNIDAD DE SEGURIDAD DE LA INFORMACIÓN</t>
  </si>
  <si>
    <t>COMUNIDAD BCM E.I.R.L.</t>
  </si>
  <si>
    <t>CONFERENCIA IBEROAMERICANA DE CONTITUIDAD DEL NEGOCIO</t>
  </si>
  <si>
    <t xml:space="preserve"> CONOCER COMO LAS MEGATENDENCIAS YA ESTÁN TRANSFORMANDO LOS ENTORNOS DE EMPRESAS Y ORGANISMOS PÚBLICOS, Y  CÓMO CONTINUARÁN HACIÉNDOLO EN LAS DÉCADAS VENIDERAS, DESCRIBIENDO LOS NUEVOS RETOS Y NECESIDADES ASOCIADOS AL TRATAMIENTO DE ESTAS SITUACION ES, Y EXAMINANDO LOS COMPONENTES ESENCIALES DE UN SISTEMA MODERNO Y PRÁCTICO DE GESTIÓN DE CRISIS. LOS EXPOSITORES Y PARTICIPANTES COMPARTIRAN EXPERIENCIAS DE SUS REALIDADES Y ENTORNOS.</t>
  </si>
  <si>
    <t>MARIO ERNESTO DUARTE  FIGUEROA</t>
  </si>
  <si>
    <t>ESPECIALISTA DE GESTIÓN ESTRATÉGICA</t>
  </si>
  <si>
    <t>EL OBJETIVO DEL EVENTO FUE QUE LOS PARTICIPANTES APRENDIERAN COMO DETERMINAR LOS VALORES RAZONABLES, LOS RENDIMIENTOS Y LAS MEDIDAS DE RIESGO PARA UNA AMPLIA VARIEDAD DE INSTRUMENTOS, INCLUYENDO LOS BONOS DEL GOBIERNO, BONOS CORPORATIVOS, TITULOS HIPOTECARIOS Y DERIVIADOS DE RENTA FIJA, COMPRENDER LA ESTRUCTURA Y CONVENIOS DE COMERCIO DE LOS MERCADOS DE RENTA FIJA Y APRENDER COMO CONSTRUIR E INTERPRETAR LA ESTRUCTURA TEMPORAL DE TASAS DE INTERES.</t>
  </si>
  <si>
    <t>THE WORLD BANK (RAMP) RESERVES ADVISORY AND MANAGEMENT PROGRAM</t>
  </si>
  <si>
    <t>RAMP: BOLETOS AEREOS, ALOJAMIENTO _x000D_
BCR: ALIMENTACION</t>
  </si>
  <si>
    <t>JULIO ERNESTO ALVARENGA  ALFARO</t>
  </si>
  <si>
    <t>JEFE DEPARTAMENTO DEL EXTERIOR</t>
  </si>
  <si>
    <t>WORKSHOP ON RISK BUDGETING FOR ACTIVE MANAGEMENT IN THE CONTEXT OF INSTITUCIONAL INVESTORS</t>
  </si>
  <si>
    <t>PROPORCIONAR UNA COMPRESION AVANZADA DE LOS DIFERENTES ASPECTOS DE LA PRESUPUESTACION DE RIESGOS PROFESIONALES OBTENIENDO UNA VISIÓN CLARA SOBRE LOS DIFERENTES USOS DE LA PRESUPUESTACIÓN, LA GOBERNABILIDAD NECESARIA Y LOS RETOS PARA SU IMPLEMETACIÓN.</t>
  </si>
  <si>
    <t>RAMP:BOLETO AEREO, ALOJAMIENTO Y ALIMENTACION
BCR: VIATICOS COMPLEMENTARIOS</t>
  </si>
  <si>
    <t>WORKSHOP ON RISK BUDGENTING FOR ACTIVE MANAGEMENT IN THE CONTEXT OF INSTITUCIONAL INVESTORS</t>
  </si>
  <si>
    <t>ROBERTO ESTANLEY AREVALO  SURIANO</t>
  </si>
  <si>
    <t>JEFE DE UNIDAD DE ANÁLISIS DE RIESGOS DE INVERSIÓN</t>
  </si>
  <si>
    <t>REUNION</t>
  </si>
  <si>
    <t>65 REUNION DEL COMITE DE ESTUDIOS JURIDICOS Y XIII REUNION DE ASESORES LEGALES DE BANCA CENTRAL</t>
  </si>
  <si>
    <t xml:space="preserve"> CONOCER LAS NOVEDADES LEGISLATIVAS EN LOS PAISES DE LA REGION Y TEMAS RELEVANTES DE VIGILANCIA DE SISTEMAS DE PAGOS</t>
  </si>
  <si>
    <t>LAURA PATRICIA AYALA  DE FLORES</t>
  </si>
  <si>
    <t>JEFE DEPARTAMENTO JURIDICO</t>
  </si>
  <si>
    <t>ARGENTINA, BUENOS AIRES</t>
  </si>
  <si>
    <t>AML/CFT CONSIDERATION AND APPROACHES FOR FINANCIAL INCLUSION PROGAMME</t>
  </si>
  <si>
    <t>RECONOCER LOS RIESGOS DE LAVADO DE DINERO Y DE FINANCIAMIENTO AL TERRORISMO COMO RESULTADO DE LA EXCLUSION FINANCIERA, ADEMAS DE COMO LA INCLUSION FINANCIERA PUEDA APOYAR LAS LABORES DE PREVENCION DE LAVADO DE DINERO Y FINANCIAMIENTO AL TERRORISMO.</t>
  </si>
  <si>
    <t>CARMEN ELENA PINEDA  DE SOSA</t>
  </si>
  <si>
    <t>AFI:BOLETO AEREOS, ALOJAMIENTO Y ALIMENTACON_x000D_
BCR: VIATICOS PARA GASTOS MENORES</t>
  </si>
  <si>
    <t>SEMINARIO DE ALTO NIVEL SOBRE ASPECTOS PRACTICOS DE LAS NORMAS INTERNACIONALES DE INFORMACION FINANCIERA</t>
  </si>
  <si>
    <t>PROMOVER EL INTERCAMBIO DE EXPERIENCIAS Y PRACTICAS SOBRE LOS MARCOS DE CONTABILIDAD BANCARIA APLICADOS EN AMERICA LATINA Y EL CARIBE, PARA LA VALORACION DE INSTRUMENTOS FINANCIEROS CON MOTIVOS CONTABLES Y PRUDENCIALES</t>
  </si>
  <si>
    <t xml:space="preserve">JOSE JAVIER MIRANDA  </t>
  </si>
  <si>
    <t>SEMINARIO SOBRE SISTEMAS DE PAGO Y LIQUIDACIÓN DE VALORES 2017</t>
  </si>
  <si>
    <t xml:space="preserve">FOMENTAR LA ACTIVA PARTICIPACIÓN DE LOS ASISTENTES Y EL INTERCAMBIO DE EXPERIENCIAS EN TEMAS RELACIONADOS CON LOS SISTEMAS DE PAGO Y DE LIQUIDACIÓN DE VALORES. </t>
  </si>
  <si>
    <t>MARIA DE LOS ANGELES DELGADO  DE ALVARADO</t>
  </si>
  <si>
    <t>JEFE DEPARTAMENTO DE PAGOS Y VALORES</t>
  </si>
  <si>
    <t>BANCO DE ESPAÑA: 500 EUROS PARA BOLETO AEREO Y ALOJAMIENTO.</t>
  </si>
  <si>
    <t>REUNIONES ANUALES Y BILATERALES CON EL BID, BANCO MUNDIAL, FONDO MONETARIO INTERNACIONAL (FMI), CENTRO DE ESTUDIOS LATINOAMERICANOS (CEMLA),
REUNIONES DE OTOÑO DEL FORO OFICIAL DE INSTITUCIONES MONETARIAS Y FINANCIERAS 
XIV DIALOGO DEL SECTOR PUBLICO Y SECTOR PRIVADO DENOMINADO" RIESGOS Y RETOS EN EL CAMINO HACIA UN NUEVO ECOSISTEMA FINANCIERO"</t>
  </si>
  <si>
    <t>ATENDER CONVOCATORIA DE LOS ORGANIMOS INTERNACIONALES PARA ASISTIR A LAS REFERIDAS REUNIONES.</t>
  </si>
  <si>
    <t>PRESIDENTE</t>
  </si>
  <si>
    <t>ESTADOS UNIDOS, WASHINGTON, D.C.</t>
  </si>
  <si>
    <t>FMI, CEMLA, BID,OMFIF,BM, ASBA, FELABAN</t>
  </si>
  <si>
    <t>REUNIONES CON EL BID, BANCO MUNDIAL, FMI, CEMLA , FORO OFICIAL DE INSTITUCIONES MONETARIAS Y FINANCIERAS Y XIV DIALOGO DEL SECTOR PUBLICO Y SECTOR PRIVADO DENOMINADO" RIESGOS Y RETOS EN EL CAMINO HACIA UN NUEVO ESCOSISTEMA FINANCIERO"</t>
  </si>
  <si>
    <t>ACOMPAÑAR AL SEÑOR PRESIDENTE DEL BCR A LA SERIE DE REUNIONES ANUALES CON EL FMI, BM, BID Y OMFIF.</t>
  </si>
  <si>
    <t>EDGAR ROLANDO CARTAGENA GUARDADO</t>
  </si>
  <si>
    <t>GERENTE DE ESTADISTICAS ECONOMICAS</t>
  </si>
  <si>
    <t>XII CONGRESO LATINOAMERICANO DE AUDITORES INTERNOS (CLAIN 2017)</t>
  </si>
  <si>
    <t>EL CONGRESO TUVO COMO OBJETIVO BRINDAR OTRA PERSPECTIVA DE MISION Y FUNCION DE LA PROFESION DE AUDITORES INTERNOS, ADPTÁNDOSE A LOS CAMBIOS TECNOLOGICOS, LA APARICION DE NUEVAS REGULACIONES GLOBALIZADAS, LA DIVULGACION DE NUEVOS ESTANDARES Y METODOLOGIAS, ASI COMO LA REFORMULACION DE LOS PRINCIPIOS DE LA PROFESION.</t>
  </si>
  <si>
    <t xml:space="preserve">PEDRO ABELARDO SANCHEZ  </t>
  </si>
  <si>
    <t>AUDITOR COORDINADOR</t>
  </si>
  <si>
    <t>FUNDACION LATINOAMERICANA DE AUDITORES INTERNOS (FLAI) Y EL INSTITUTO DE AUDITORES INTERNOS DE ARGENTINA (IAIA)</t>
  </si>
  <si>
    <t>RISK MANAGEMENT PROFESSIONAL CERTIFICATE</t>
  </si>
  <si>
    <t>LA CERTIFICACION TUVO COMO OBJETIVO DESARROLLAR UN ESTUDIO COMPLETO SOBRE LA PRACTICA DE LA : "GESTION DE RIESGOS". SE IDENTIFICARON LOS PRINCIPALES TIPOS DE RIESGOS, SE REVISARON LAS HERRAMIENTAS Y TECNICAS DE GESTION DE RIESGO Y LA REGULACION FINAN CIERA</t>
  </si>
  <si>
    <t>RICARDO JOSE FERNANDEZ  DEL CID</t>
  </si>
  <si>
    <t>ESPECIALISTA DE RIESGOS</t>
  </si>
  <si>
    <t>NEW YORK INSTITUTE OF FINANCE (NYIF)- THE WORLD BANK-RAMP RESERVES ADISORY ANDA MANAGEMENT PROGRAM</t>
  </si>
  <si>
    <t>RAMP: BOLETO AEREO, ALOJAMIENTO_x000D_
BCR: ALIMENTACION</t>
  </si>
  <si>
    <t>THE AMERICAS CASH CYCLE SEMINAR (ICCOS AMERICA 2017)</t>
  </si>
  <si>
    <t>COMPARTIR SUS PERSPECTIVAS, IDEAS, TECNOLOGIA DE AHORRO DE COSTOS, ESTRATEGIAS, MEJORES PRACTICAS Y ESTUDIOS DE CASOS PARA EL MEJORAMIENTO DEL MANEJO DEL EFECTIVO. EL SEMINARIO SE ENFOCO EN EL CICLO DEL DINERO EN EFECTIVO, PROMOVIO LA EFICIENCIA Y SE GURIDAD EN LAS OPERACIONES DE DINERO EN EFECTIVO DE BANCO CENTRALES, BANCO COMERCIALES, COMPAÑIA DE MANEJO DE EFECTIVO (CMC)/CIT Y OTROS.</t>
  </si>
  <si>
    <t>JOSE ARNULFO HERCULES  MENJIVAR</t>
  </si>
  <si>
    <t>TECNICO COORDINADOR DE TESORERIA-SUPERVISOR SAC</t>
  </si>
  <si>
    <t>ESTADOS UNIDOS, MIAMI</t>
  </si>
  <si>
    <t>ESTADOS UNIDOS, MIAMI, FLORIDA,</t>
  </si>
  <si>
    <t>WORKSHOP ON ADVANCE CREDIT RISK MANAGEMENT</t>
  </si>
  <si>
    <t>PROPORCIONAR UNA COMPRENSIÓN AVANZADA DE LOS DIFERENTES ASPECTOS DE LOS RIESGOS DE CRÉDITO EN SUS INSTITUCIONES. ENTRE LOS TEMAS QUE SE DESARROLLARO ESTÁN LA INTRODUCCIÓN AL  RIESGO DE CRÉDITO, MEDICIÓN Y CAPITAL, ASI COMO EL RIESGO DE CRÉDITO DE LA CONTRAPARTE, ENTRE OTROS.</t>
  </si>
  <si>
    <t>SALVADOR HUMBERTO MEJIA VALLE</t>
  </si>
  <si>
    <t>THE WORLD BANK-RAMP RESERVES ADISORY ANDA MANAGEMENT PROGRAM</t>
  </si>
  <si>
    <t>"6a. REUNIÓN DE LOS GRUPOS AD HOC DE ESTADÍSTICAS MACROECONÓMICAS (CUENTAS NACIONALES, BALANZA DE PAGOS Y MONETARIAS)".</t>
  </si>
  <si>
    <t>ESTA REUNIÓN TUVO POR OBJETIVO PROPORCIONAR A LOS PARTICIPANTES INFORMACIÓN SOBRE LOS RESULTADOS DEL DIAGNOSTICO DEL ESTADO DE LAS ESTADÍSTICAS DE LAS CUENTAS NACIONALES EN LA REGIÓN, ASÍ COMO EL ESTABLECIMIENTO DE UNA HOJA DE RUTA PARA SU ARMONIZACIÓN, DEFINIENDO PRODUCTOS ESPECIFICOS A SER PUBLICADOS; TAMBIEN PRESENTO AVANCES RETOS Y ACCIONES A EJECUTAR CON EL PROPÓSITO DE CONTINUAR MEJORANDO LAS ESTADÍSTICAS ARMONIZADAS DE LOS SECTORES MONETARIO Y FINANCIERO Y EXTERNO EN LA REGIÓN. ADEMÁS SE APROVECHO LA REUNIÓN PARA EL INTERCAMBIO DE EXPERIENCIAS EN CUANTO A TEMAS QUE SON DE MUCHA RELEVANCIA PARA LA REGIÓN.</t>
  </si>
  <si>
    <t>JEFE DEPARTAMENTO CUENTAS NACIONALES</t>
  </si>
  <si>
    <t>NICARAGUA, MANAGUA</t>
  </si>
  <si>
    <t>SECRETARIA EJECUTIVA DEL CONSEJO MONETARIO CENTROAMERICANO (SECMCA).</t>
  </si>
  <si>
    <t>XIOMARA CAROLINA HURTADO  DE GARCIA</t>
  </si>
  <si>
    <t>JEFE DEPARTAMENTO DEL SECTOR EXTERNO</t>
  </si>
  <si>
    <t>TOPICOS ESPECIALES DEL SISTEMA DE CUENTAS NACIONALES 2008</t>
  </si>
  <si>
    <t>ESTE SEMINARIO TIENE POR OBJETIVO PROPORCIONAR A LOS PARTICIPANTES UN CONJUNTO SELECCIONADO DE TRATAMIENTOS ESPECIALES DEL SISTEMA DE CUENTAS NACIONALES 2008 (SCN 2008), QUE TIENEN RELEVANCIA EN LOS PLANES DE IMPLEMENTACIÓN DE DICHO MANUAL DE MÉTODOS , POR PARTE DE LAS OFICINAS DE CUENTAS NACIONALES. LOS TEMAS QUE HAN SIDO IDENTIFICADOS COMO TÓPICOS ESPECIALES, TIENEN LA CARACTERÍSTICAS DE NO SER FÁCILES EN SU COMPRENSIÓN Y POR ENDE EN SU IMPLEMENTACIÓN.</t>
  </si>
  <si>
    <t>HAZEL MIREYA GONZALEZ  DE SANCHEZ</t>
  </si>
  <si>
    <t>ESPECIALISTA DE CUENTAS NACIONALES</t>
  </si>
  <si>
    <t>GUATEMALA, ANTIGUO GUATEMALA</t>
  </si>
  <si>
    <t>CAPTAC-DR: BOLETOS, ALEJAMIENTOS Y ALIMENTACION._x000D_
BCR: VIATICOS PARA GASTOS MENORES</t>
  </si>
  <si>
    <t>JULIO HERIBERTO BENAVIDES  HERNANDEZ</t>
  </si>
  <si>
    <t>ANALISTA DE CUENTAS NACIONALES</t>
  </si>
  <si>
    <t>ESTE SEMINARIO TUVO POR OBJETIVO: PROPORCIONAR A LOS PARTICIPANTES UN CONJUNTO SELECCIONADO DE TRATAMIENTOS ESPECIALES DEL SISTEMA DE CUENTAS NACIONALES 2008 (SCN 2008), QUE TIENEN RELEVANCIA EN LOS PLANES DE IMPLEMENTACIÓN DE DICHO MANUAL DE MÉTODOS.</t>
  </si>
  <si>
    <t>NEFTALI ALFONSO GALLARDO  ALAS</t>
  </si>
  <si>
    <t>SENIOR DE CUENTAS NACIONALES</t>
  </si>
  <si>
    <t>DENTRO DE LA FUNCIONES DE LA LICENCIADA DE RODRIGUEZ ESTA LA DE LIQUIDAR LAS INVERSIONES EN INSTRUMENTOS FINANCIEROS, DERIVADO DE LA ADMINISTRACION DE LAS RESERVAS INTERNACIONALES QUE ADMINISTRAN DIRECTAMENTE EL BCR DE EL SALVADOR, POR ESTA RAZON FUE IMPORTANE QUE CONOCIERA EL FUNCIONAMIENTO OPERATIVO Y CONTABLE DE LAS NIFF. ADEMÁS EN EL SEMINARIO SE PROMOVIO EL INTERCAMBIO DE EXPERIENCIAS Y PRACTICAS SOBRE LOS MARCOS DE CONTABILIDAD BANCARIA APLICADOS EN AMERICA LATINA Y EL CARIBE PARA LA VALORACION DE INSTRUMENTOS FINANCIEROS CON MOTIVOS CONTABLES Y PRUDENCIALES</t>
  </si>
  <si>
    <t xml:space="preserve">SANDRA EUGENIA RODRIGUEZ  </t>
  </si>
  <si>
    <t>PROGRAMACION FINANCIERA Y POLITICA MACROECONOMICA CON META</t>
  </si>
  <si>
    <t>EN EL CURSO SE HIZO HINCAPIE EN CUESTIONES ANALITICAS Y TECNICAS RELACIONADAS CON EL MARCO MONETARIO BASADO EN METAS DE INFLACION Y LOS CANALES DE TRANSMISION MONETARIA. SE PRESTO ESPECIAL ATENCION A LA FORMA EN QUE LAS AUTORIDADES DE LOS BANCOS CENTRALES QUE ADOPTAN UNA ESTRATEGIA DE METAS DE INFLACION RESPONDEN A DESEQUILIBRIOS MACREOECONOMICOS PROVOCADOS POR SHOCKS INTERNOS Y EXTERNOS.</t>
  </si>
  <si>
    <t>MANUEL JOSE ACOSTA  GARAY</t>
  </si>
  <si>
    <t>ANALISTA DE ESTADÍSTICAS FINANCIERAS Y FISCALES</t>
  </si>
  <si>
    <t>FMI: BOLETO AEREO, ALOJAMIENTO Y ALIMENTACION
BCR: VIÁTICOS PARA GASTOS MENORES</t>
  </si>
  <si>
    <t>IX CONFERENCIA SOBRE EDUCACION E INCLUSION FINANCIERA PARA AMERICA LATINA Y EL CARIBE</t>
  </si>
  <si>
    <t>EL EVENTO TUVO COMO OBJETIVO ANALIZAR LAS PLATAFORMAS VIRTUALES UTILIZADAS PARA LA EDUCACION ECONOMICA Y FINANCIERA, LAS INTERVENCIONES DE INCLUSION Y EDUCACION FINANCIERA PARA PEQUEÑAS Y MEDIANAS EMPRESAS, LAS TECNICAS PARA MEDIR Y EVALUAR LA EDUCACION Y LA INCLUSION FINANCIERA, LA EDUCACION FINANCIERA COMO HERRAMIENTA DE PROTECCION AL CONSUMIDOR, ASI COMO LAS IMPLICACIONES DEL USO DE NUEVAS TECNOLOGIA PARA TRANSACCIONES FINANCIERAS</t>
  </si>
  <si>
    <t>REGINA DEL CARMEN VASQUEZ  DE CALERO</t>
  </si>
  <si>
    <t>ANALISTA DE IMAGEN INSTITUCIONAL</t>
  </si>
  <si>
    <t>FATIMA MARIA KISTE  GONZALEZ</t>
  </si>
  <si>
    <t>ANALISTA DE COMUNICACIONES</t>
  </si>
  <si>
    <t>IX ENCUENTRO REGIONAL LATINOAMERICANO Y DEL CARIBE SOBRE VENTANILLA UNICAS DE COMERCIO EXTERIOR (VUCE)</t>
  </si>
  <si>
    <t>LA VISITA DE OBSERVACION TUVO COMO OBJETIVO CONSTRUIR UN ESCENARIO Y CONCERTACION DONDE SE PROPICIE EL DIALOGO REGIONAL A TRAVES DEL INTERCAMBIO DE EXPERIENCIAS EXITOSAS Y DE INFORMACION RELEVANTE REFERIDAS  A TEMAS ESTRATEGICOS Y A LOS AVANCES QUE SE HAN DADO EN LA REGION EN MATERIA DE VENTANILLA UNICA DE COMERCIO EXTERIOR, CON LA INTENCION DE COADYUGAR A SU DESARROLLO Y CONSOLIDACION, EN EL MARCO DE LOS PROCESOS DE LA INTEGRACION DIGITAL Y REGIONAL EN AMERICA LATINA Y EL CARIBE.</t>
  </si>
  <si>
    <t>PARAGUAY, ASUCION</t>
  </si>
  <si>
    <t>SISTEMA ECONOMICO LATINOAMERICANO Y DEL CARIBE (SELA) Y LA DIRECCION NACIONAL DE ADUANAS DE LA REPUBLICA DE PARAGUAY</t>
  </si>
  <si>
    <t>SELA: BOLETO AEREO, ALOJAMIENTO Y ALIMENTACION
BCR: VIATIOS PARA GASTOS MENORES</t>
  </si>
  <si>
    <t>SEMINARIO TALLER REGIONAL IMPLANTACION DEL NUEVO MANUAL Y GUIA DE COMPILACION DE ESTADISTICAS MONETARIAS FINANCIERAS</t>
  </si>
  <si>
    <t>DISCUTIR LA METODOLOGIA Y ASPECTOS PRACTICOS DEL NUEVO MANUAL Y GUIA DE COMPILACION DE ESTADISTICAS MONETARIAS Y FINANCIERAS (MGCEMF) DE 2016 Y EL IMPACTO EN LAS ESTADISTICAS MONETARIAS FINANCIERAS (EMF) DE LOS PAISES MIEMBROS DEL CAPTAC.DR. TAMBIEN SE DISCUTIO LA CONSISTENCIA ENTRE LAS ESTADISTICAS DEL SECTOR FINANCIERO CON OTROS SECTORES MACROECONOMICOS Y LA UTILIZACION DE LAS EMF PARA COMPILAR POSICIONES SECTORIALES Y MATRICES CON EL ENFOQUE DE HOJAS DE BALANCE.</t>
  </si>
  <si>
    <t>WALTER ALFREDO PIMENTEL  GOMEZ</t>
  </si>
  <si>
    <t>CAPTAC-DR: BOLETO AEREO, ALOJAMIENTO Y ALIMENTACION_x000D_
BCR: GASTOS MENORES</t>
  </si>
  <si>
    <t>JOAQUIN ALBERTO PINTO  MEDRANO</t>
  </si>
  <si>
    <t>MARCO VINICIO RIVAS  GARCIA</t>
  </si>
  <si>
    <t>135 REUNION DEL COMITE DE POLITICA MONETARIA</t>
  </si>
  <si>
    <t>ATENDER CONVOCATORIA DEL CONSEJO MONETARIO CENTROAMERICANO (CMCA) PARA PARTICIPAR EN REUNIÓN DEL COMITÉ DE POLÍTICA MONETARIA, DONDE ENTRE OTROS TEMAS, SE CONOCERÁ EL BALANCE MACROECONÓMICO REGIONAL: CIERRE 2017 Y PERSPECTIVAS 2018</t>
  </si>
  <si>
    <t>"VISITA DE OBSERVACIÓN AL DEPARTAMENTO DE RELACIONES PÚBLICAS Y COMUNICACIONES DEL BANCO CENTRAL DE HONDURAS"</t>
  </si>
  <si>
    <t>COMPARTIR EXPERIENCIAS Y CONOCIMIENTOS CON EL EQUIPO DEL AREA DE RELACIONES PUBLICAS Y COMUNICACIONES DEL BANCO CENTRAL DE HONDURAS, YA QUE ESTE PAIS ES EL QUE PRESENTA MAYOR AVANCE EN LOS TEMAS DE COMUNICACION INTERNA.</t>
  </si>
  <si>
    <t>JOSUE VLADIMIR ORTIZ  DIAZ</t>
  </si>
  <si>
    <t>BANCO CENTRAL DE RESERVA DE EL SALVADOR</t>
  </si>
  <si>
    <t>XXII REUNION ANUAL DE LA RED DE INVESTIGADORES DE BANCOS CENTRALES</t>
  </si>
  <si>
    <t>ANALIZAR  LOS RESULTADOS DE LAS INVESTIGACIONES CONJUTAS LLEVADAS A CABO, DISCUTIR LOS TRABAJOS SELECCIONADOS DE LA RED POR EL COMITE DIRECTIVO Y LA ORGANIZACION EN 2018 DE UNA INVESTAGACION CONJUNTA ENTRE LOS DEPARTAMENTOS DE INVESTIGACION DE LOS MIEMBROS CENTRALES DEL CEMLA.</t>
  </si>
  <si>
    <t>TALLER CONJUNTO CEMLA- BANCO MUNDIAL SOBRE LA HERRAMIENTA DE EVALUACIÓN DEL DESEMPEÑO EN LA GESTIÓN DE LA DEUDA (DEMPA)</t>
  </si>
  <si>
    <t>EL OBJETIVO DEL TALLER ES FAMILIARIZAR A LOS PARTICIPANTES CON LA VERSIÓN REVISADA DE LA HERRAMIENTA DE EVALUACIÓN DE DESEMPEÑO DE GESTIÓN DE LA DEUDA (DEMPA) Y FACILITAR LA COMPRENSIÓN DEL ALCANCE Y METODOLOGÍA PARA SU APLICACIÓN</t>
  </si>
  <si>
    <t xml:space="preserve">MELVIN AMILCAR CAMPOS  </t>
  </si>
  <si>
    <t>MEXICO, CIUDAD DE MÉXICO</t>
  </si>
  <si>
    <t>CENTRO DE ESTUDIOS MONETARIOS LATINOAMERICANOS (CEMLA).</t>
  </si>
  <si>
    <t>ADVANCED TECHNIQUES IN PORTFOLIO MANAGEMENT"</t>
  </si>
  <si>
    <t>PROPORCIONAR A LOS PARTICIPANTES LAS HERRAMIENTAS PARA FORMULAR E IMPLEMENTAR ESTRATEGIAS DE GESTIÓN ACTIVA UTILIZANDO BONOS DE RENTA FIJA DE ALTA CALIDAD, FUTUROS Y REPOS.</t>
  </si>
  <si>
    <t>BENJAMIN  MORAN  PINCHERLI</t>
  </si>
  <si>
    <t>FRANCIA, PARIS</t>
  </si>
  <si>
    <t>BMI: BOLETO AEREO, ALOJAMIENTO Y ALIMENTACION.
BCR: VIATICOS COMPLEMENTARIOS</t>
  </si>
  <si>
    <t>10 SEMINARIO NACIONAL PARA LA PREVENCIÓN Y DISUACION DEL FRAUDE</t>
  </si>
  <si>
    <t>PROMOVER UNA CULTURA PARA UNA MEJOR DETECCIÓN Y PREVENCIÓN DE FRAUDES EN EL SECTOR PÚBLICO Y PRIVADO, ASI COMO ACTUALIZAR SOBRE NUEVOS MÉTODOS DE DETECCIÓN DE FRAUDES, CON EL FIN DE PROCURAR, CONTROLAR Y REDUCIR LA INCIDENCIA</t>
  </si>
  <si>
    <t>WILLIAM ROBERTO SORTO  LOPEZ</t>
  </si>
  <si>
    <t>ANALISTA DE RIESGOS</t>
  </si>
  <si>
    <t>ASOCIACION DE EXAMINADORES DE FRAUDE CERTIFICADOS (ACFE)</t>
  </si>
  <si>
    <t>REUNIÓN PARA LA IMPLEMENTACIÓN DE POLÍTICAS DE SEGURIDAD CIBERNÉTICA</t>
  </si>
  <si>
    <t xml:space="preserve"> DISCUTIR Y ANALIZAR LAS POLÍTICAS, ESTÁNDARES Y LINEAMIENTOS ACERCA DE LA SEGURIDAD CIBERNETICA Y LA INNOVACIÓN TECNOLÓGICA EN EL SECTOR FINANCIERO.</t>
  </si>
  <si>
    <t>JORGE MAURICIO SORIANO  RODRIGUEZ</t>
  </si>
  <si>
    <t>SENIOR DE TECNOLOGÍA DE INFORMACIÓN</t>
  </si>
  <si>
    <t>281° REUNIÓN DEL CMCA</t>
  </si>
  <si>
    <t>ATENDER CONVOCATORIA DEL CONSEJO MONETARIO CENTROAMERICANO (CMCA) DONDE ENTRE OTROS SE TRATARON  LOS SIGUIENTES TEMAS: CONTEXTO MACROECONÓMICO GLOBAL Y REGIONAL: CIERRE 2017 Y PERSPECTIVAS 2018, PRESENTACIÓN DE TRABAJOS PARA LIMITAR LOS EFECTOS NEGATIVOS DEL DE-RISKING EN LA REGIÓN, INFORME SOBRE AVANCE DE TRABAJOS EN ÁREA DE ESTADÍSTICAS FISCALES Y PROPUESTA DE RUTA A SEGUIR PARA EL FINANCIAMIENTO DE LA TERCERA FASE DEL CENTRO.</t>
  </si>
  <si>
    <t>COSTA RICA, HEREDIA</t>
  </si>
  <si>
    <t>CONSEJO MONETARIO CENTROAMERICANO (CMCA).</t>
  </si>
  <si>
    <t>ACOMPAÑAR AL SEÑOR PRESIDENTE DR. OSCAR CABRERA, EN LA 281ª REUNIÓN DEL CMCA. EN LA REUNION SE TRATARON  LOS SIGUIENTES TEMAS: CONTEXTO MACROECONÓMICO GLOBAL Y REGIONAL: CIERRE 2017 Y PERSPECTIVAS 2018, PRESENTACIÓN DE TRABAJOS PARA LIMITAR LOS EFECTOS NEGATIVOS DEL DE-RISKING EN LA REGIÓN, INFORME SOBRE AVANCE DE TRABAJOS EN ÁREA DE ESTADÍSTICAS FISCALES Y PROPUESTA DE RUTA A SEGUIR PARA EL FINANCIAMIENTO DE LA TERCERA FASE DEL CENTRO.</t>
  </si>
  <si>
    <t>SEXTO ENCUENTRO REGIONAL ANÁLISIS DE POLÍTICAS PÚBLICAS CON MODELOS DE EQUILIBRIO GENERAL COMPUTABLE</t>
  </si>
  <si>
    <t>EN EL ENCUENTRO SE PRESENTO UN CONJUNTO DE TRABAJOS SOBRE INTEGRACION REGIONAL, NEGOCIACIONES COMERCIALES, MEDIDAS NO ARANCELARIAS, MEDIO AMBIENTE Y CAMBIO CLIMARICO, ENTRE OTROS,. EL EVENTO ES DE INTERES INSTITUCIONAL POR SU VINCULACION DIRECTA CON LA TOMA  DE DECISIONES ECONOMICAS EN EL AMBITO DE LA POLITICA COMERCIAL INCLUYENDO EVALAUACIÓN ECONOMICA Y SOCIAL DEL PROGRAMA DE FACILITACION DEL COMERCIO ENTRE GUATEMALA  Y HONDURAS</t>
  </si>
  <si>
    <t>LUIS ADALBERTO AQUINO  CARDONA</t>
  </si>
  <si>
    <t>COMISIÓN ECONÓMICA PARA AMÉRICA LATINA Y EL CARIBE (CEPAL)</t>
  </si>
  <si>
    <t>CEPAL: BOLETO AEREO, ALOJAMIENTO Y ALIMENTACION
BCR: TARJETA DE ASISTENCIA</t>
  </si>
  <si>
    <t>SEMINARIOS SOBRE REMESAS, MIGRACION E INCLUSION FINANCIERA</t>
  </si>
  <si>
    <t>EL OBJETIVO DEL SEMINARIO FUE PROMOVER UN INTERCAMBIO DE EXPERIENCIAS Y CONOCIMIENTOS ENTRE LOS PARTICIPANTES SOBRE LOS DISTINTOS ASPECTOS DE LOS TEMAS DE REMESAS, MIGRACION E INCLUSION FINANCIERA, TALES COMO LA EVOLUCION RECIENTE DE LOS FLUJOS MIGRATORIOS ORIGINARIOS DE LOS PAISES DE AMERICA LATINA Y EL CARIBE Y DE SUS NIVELES DE EMPLEO ENLOS PAISES DE DESTINO, COMPORTAMIENTO RECIENTE DE LOS INGRESOS POR REMESAS Y SU RECUPERACION LUEGO DE LOS PERIODOS DE DEBILIDAD ECONOMICA EN PAISES REMITENTES  ENTRE OTROS.</t>
  </si>
  <si>
    <t xml:space="preserve">BANCO DE ESPAÑA:500 EUROS PARA EL BOLETO AÉREO, ALIMENTACION Y ALOJAMIENTO_x000D_
</t>
  </si>
  <si>
    <t>XXXI REUNIÓN FLAR DE BANCOS CENTRALES E INSTITUCIONES OFICIALES Y CONFERENCIA "TENDENCIAS DISRUPTIVAS: CAMBIOS ECONÓMICOS, SOCIALES Y TECNOLÓGICOS, Y SU IMPACTO EN LA INVERSIÓN DE RECURSOS DE INSTITUCIONES OFICIALES.</t>
  </si>
  <si>
    <t>LA CONFERENCIA TUVO COMO OBJETIVOS: LOGRAR UN ESPIRITU DE ABIERTA COOPERACIÓN REGIONAL, COMPARTIR OPINIONES Y EXPERIENCIAS QUE  PERMITAN AFRONTAR EXITOSAMENTE LOS RETOS TAN SIGNIFICATIVOS QUE ENFRENTAN LAS INSTITUCIONES EN ESTE COMPLEJO ENTORNO GLOBAL  DE MERCADO.</t>
  </si>
  <si>
    <t>COLOMBIA, CARTAGENA DE INDIAS</t>
  </si>
  <si>
    <t>PROGRAMA DE APRENDIZAJE EN CONJUNTO DE SERVICIOS FINANCIEROS DIGITALES: "SERVICIOS FINANCIEROS DIGITALES"</t>
  </si>
  <si>
    <t xml:space="preserve"> EL BANCO CENTRAL DE RESERVA DE EL SALVADOR ESTA TRABAJANDO EN DIFERENTES INICIATIVAS QUE PERMITAN IMPULSAR LOS SERVICIOS FINANCIEROS DIGITALES. UNA DE ESTAS INCIATIVAS ES EL PLAN PILOTO DE IMPLEMENTAR EL DINERO ELECTRONICO Y CUENTAS DE AHORRO CON REQUISITOS SIMPLIFICADOS .</t>
  </si>
  <si>
    <t>HAZELL RAQUEL DEL CID  MARROQUIN</t>
  </si>
  <si>
    <t>INDIA, BANGLADESH</t>
  </si>
  <si>
    <t>ALIANZA PARA LA INCLUSION FINANCIERA (AFI) Y BANCO DE BANGLADESH</t>
  </si>
  <si>
    <t>AFI:BOLETO AEREOS, ALOJAMIENTO Y ALIMENTACON_x000D_
BCR: VIATICOS PARA GASTO MENORES</t>
  </si>
  <si>
    <t>QUINTA REUNION DEL COMITE DE COMUNICACION ESTRATEGICA</t>
  </si>
  <si>
    <t xml:space="preserve">EN LA REUNION SE DISCUTIO LA PROPUESTA DEL MANUAL DE INDENTIDAD VISUAL DEL CMCA PARA CONTAR CON UNA PROPUESTA QUE PUEDA SER REVISADA POR EL FORO DE GERENTES DE LOS BANCOS CENTRALES DEL CMCA, </t>
  </si>
  <si>
    <t>VISITA DE OBSERVACION Y SEMINARIO</t>
  </si>
  <si>
    <t>VISITA DE OBSERVACION AL BANCO DE MEXICO Y SEMINARIO PLAN DE CARRERA Y SUCESION: DESARROLLE EL POTENCIAL DE SUS COLABORADORES CON VISION AL FUTURO ORGANIZACIONAL</t>
  </si>
  <si>
    <t>LA VISITA AL BANCO DE MEXICO TUVO COMO FINALIDAD CONOCER LA GESTION DE RECURSOS HUMANOS EN DICHA INSTITUCION Y ANALIZAR QUE PRACTICAS PUEDEN SER IMPLEMENTADAS EN BCR DE EL SALVADOR.
LA PARTICIPACION EN EL SEMINARIO TUVO POR OBJETIVO QUE LA PARTICIPANTE IDENTIFICARA LOS LINEAMIENTOS ESTRATEGICOS PARA ESTABLECER UN A PLAN DE VIDA Y CARRERA QUE ASEGURE EL FUTURO DE LA INSTITUCION Y LA CONTINUIDAD DE LAS OPERACIONES, A TRAVES DE LA PLANEACION DEL TALENTO, IDENTIFICACION Y DESARROLLO DE SUCESORES Y CUADROS DE REEMPLAZO.</t>
  </si>
  <si>
    <t>HAZEL AIDA ARAUJO  MORALES</t>
  </si>
  <si>
    <t>MEXICO, CUIDAD DE MEXICO</t>
  </si>
  <si>
    <t>AMERICAN MANAGEMENT ASSOCIATION</t>
  </si>
  <si>
    <t>CHARTERED FINANCIAL ANALYST CFA LI EXAM</t>
  </si>
  <si>
    <t>REALIZAR EXAMEN PRESENCIAL PARA OBTENER LA CERTIFICACION CFA</t>
  </si>
  <si>
    <t>ESTADOS UNIDOS, MAIMI</t>
  </si>
  <si>
    <t>RAMP: BOLETO AEREO, ALOJAMIENTO Y ALIMENTACION._x000D_
BCR: VIATICO COMPLEMENTARIOS</t>
  </si>
  <si>
    <t>WORKSHOP ON SETTLEMENT AND CUSTIODIAN RELATIONS</t>
  </si>
  <si>
    <t xml:space="preserve">CONOCER MEJORES PRACTICAS EN LIQUIDACION Y OPERACIONES MEDIANTE LA REVISION DE LOS DIVERSOS EVENTOS QUE OCURREN EN EL CICLO DE LA VIDA DE UNA OPERACION, INCLUIDOS INSTRUMENTOS DEL MERCADO MONETARIO O VALORES DE RENTA FIJA. </t>
  </si>
  <si>
    <t>TANZANIA, ZANZIBAR</t>
  </si>
  <si>
    <t>ENCUESTA FINANCIERA A HOGARES: MUESTREO, MICROECONOMETRIA Y DEMAS CONSIDERACIONES RELEVANTES</t>
  </si>
  <si>
    <t xml:space="preserve">PROPORCIONAR UNA VISIÓN AMPLIA ACERCA DE LA METODOLOGÍA DE ELABORACIÓN DE ENCUESTAS A HOGARES, CON ESPECIAL ATENCIÓN A LAS ENCUESTAS FINANCIERAS. EL TEMARIO INCLUIRÁ ASPECTOS DE MUESTREO Y DIVERSAS CONSIDERACIONES SOBRE LA ELABORACIÓN DEL CUESTIONARIO, RECOGIDA DE DATOS, CAPACITACIÓN Y CONTROL DE LOS ENTREVISTADORES, REVISIÓN Y CALIDAD DE LOS DATOS Y MANEJO DE LA NO RESPUESTA (PESOS E IMPUTACIÓN) E INFERENCIA EN CASO DE ENCUESTAS COMPLEJAS. </t>
  </si>
  <si>
    <t>LA PARTICIPACION ESPECIFICA DE LA LICENCIADA DOÑAN DE VILLALTA SE DEBE AL HECHO DE QUE SE ENCUENTRA REALIZADO UNA PASANTIA EN EL CEMLA Y ESTA INSTITUCION LE SOLICITDO PRESENTAR EN DICHO SEMINARIO UN TEMA DE INVESTIGACION TITULADO: EVALUACION DE LA REGULACION AL MERCADO DE LAS REMESAS EN CENTROAMERICA.</t>
  </si>
  <si>
    <t>CEMLA:LA INSITUCION OTORGO A LA LICENCIADA DONAÑ DE VILLALTA, EL BOLETO AEREO, ALOJAMIENTO Y ALIMENTACION, EL BCR UNICAMENTE TRANSPORTE INTERNO Y TARJETA DE ASISTENCIA</t>
  </si>
  <si>
    <t>CONFERENCIA PLENARIA 2017 PROYECTO LA-KLEMS</t>
  </si>
  <si>
    <t>LOS PAISES PARTICIPANTES DEL PROYECTO PRESENTARAN EL ESTADO DE AVANCE Y SE DISCUTIRA EL PLAN DE TRABAJO PARA EL 2018</t>
  </si>
  <si>
    <t>BID: BOLETO AEREO, ALOJAMIENTO Y ALIMENTACION
BCR: TARJETA DE ASISTENCIA</t>
  </si>
  <si>
    <t>II RONDA DE ADHESIÓN DE EL SALVADOR AL PROCESO DE INTEGRACIÓN PROFUNDA ENTRE GUATEMALA Y HONDURAS. TEMAS INFORMÁTICOS.</t>
  </si>
  <si>
    <t>EL OBJETIVO DE LA MISION FUE ATENDER CONVOCATORIA DEL SIECA PARA PARTICIPAR EN LA II RONDA DE NEGOCIACIONES, EN LA MESA DE INFORMÁTICA EN TEMAS RELACIONADOS A LA REVISIÓN Y ACTUALIZACIÓN DE HOJAS DE RUTA DE LAS AUTORIDADES DE TRIBUTOS INTERNOS, MEDIDAS SANITARIAS,  PARA LA IMPLEMENTACIÓN DE LA FYDUCA  Y OTROS TEMAS.</t>
  </si>
  <si>
    <t>SECRETARÍA DE INTEGRACIÓN ECONÓMICA CENTROAMERICANA (SIECA).</t>
  </si>
  <si>
    <t>VISITA DE OBSERVACIÓN AL DEPARTAMENTO DE COMUNICACIÓN Y RELACIONES INSTITUCIONALES DEL BANCO DE GUATEMALA, ESPECIFICAMENTE A LAS ÁREAS DE BIBLIOTECA Y MUSEO NUMISMÁTICO</t>
  </si>
  <si>
    <t>CONSOLIDAR RELACIONES ESTRATÉGICAS CON LOS MUSEOS NUMISMÁTICOS DE LOS BANCOS CENTRALES DE GUATEMALA Y HONDURAS, REVISAR EL TRABAJO QUE ESTOS REALIZAN  PARA PODER APRENDER DE OTROS MUSEOS LA ESTRUCTURA BÁSICA PARA LA ORGANIZACIÓN INTERNA, INVESTIGACIÓN, CURADURÍA, RESPALDO, CUIDO Y EXPOSICIÓN DE LAS PIEZAS DE COLECCIÓN.</t>
  </si>
  <si>
    <t>HORACIO EDGARDO GONZALEZ  AVELAR</t>
  </si>
  <si>
    <t>MUSEOLOGO</t>
  </si>
  <si>
    <t>GUATEMALA, GUATEMALA</t>
  </si>
  <si>
    <t>EL ROL DE LA AUDITORÍA INTERNA EN LA GESTIÓN DE LAS RESERVAS INTERNACIONALES" (INTERNAL AUDIT AND SUPERVISION OF A CENTRAL BANK EXCHANGE RESERVE PORTFOLIO)</t>
  </si>
  <si>
    <t>FORTALECER EL ROL DE ASESORÍA DE LA AUDITORIA INTERNA, EN CAMBIO DE LIMITARSE A LABORES DE INSPECCIÓN DE OPERACIONES ESPECÍFICAS, MEDIANTE LA IMPLEMENTACIÓN DE UN ENFOQUE SISTEMÁTICO Y DISCIPLINADO PARA EVALUAR Y MEJORAR LA EFECTIVIDAD DE LOS PROCESOS DE GESTIÓN DE RIESGOS, LA CALIDAD DE LOS CONTROLES Y EL GOBIERNO CORPORATIVO EN LA ADMINISTRACIÓN DE LAS RESERVAS INTERNACIONALES.</t>
  </si>
  <si>
    <t>GENARO ALBERTO MIRA  HERNANDEZ</t>
  </si>
  <si>
    <t>AUDITOR DE AREA</t>
  </si>
  <si>
    <t>JOSE FRANCISCO ESCOBAR  REYES</t>
  </si>
  <si>
    <t>CONFERENCIA "MEJORANDO LA CONTRIBUCIÓN DE ACUERDOS COMERCIALES PREFERENCIALES PARA EL COMERCIO INCLUSIVO Y EQUITATIVO ". (ECLAC)</t>
  </si>
  <si>
    <t>LAS COMISIONES REGIONALES DE LAS NACIONES UNIDAS DE ASIA, ÁFRICA Y AMÉRICA LATINA COMPARTIERON LOS ESTUDIOS, CONCLUSIONES Y BASES DE DATOS DESARROLLADAS CON EL PROPÓSITO DE AYUDAR A LOS PAÍSES A MEJORAR Y FACILITAR LA NEGOCIACIÓN DE ACUERDOS COMERCIAL ES JUSTOS Y EQUITATIVOS QUE PUEDE CONTRIBUIR A LA EXPANSIÓN DEL COMERCIO SUR-SUR MEDIANTE POLÍTICAS COMERCIALES PREFERENCIALES, Y TAMBIEN A MECANISMOS PARA GENERAR  EMPLEO PRODUCTIVO Y MEJORAR EL DESARROLLO INCLUSIVO.</t>
  </si>
  <si>
    <t>TAILANDIA, BANGKOK</t>
  </si>
  <si>
    <t>COMISIÓN ECONÓMICA DE LAS NACIONES UNIDAS PARA AMÉRICA LATINA Y EL CARIBE (CEPAL)</t>
  </si>
  <si>
    <t>CEPAL:BOLETO AEREO, ALOJAMIENTO Y ALIMENTACION
BCR: VIATICOS COMPLEMENTARIOS Y PARA DIAS DE TRASLADO</t>
  </si>
  <si>
    <t>ENCUENTRO</t>
  </si>
  <si>
    <t>PRIMER ENCUENTRO PARA LA ELABORACIÓN DE UNA MATRIZ LATINOAMERICANA DE INSUMO-PRODUCTO</t>
  </si>
  <si>
    <t>EN EL MARCO DE LA CUENTA DE DESARROLLO DEL MILENIO DE LAS NACIONES UNIDAS, SE FORTALECIERON LAS CAPACIDADES DE LOS PAISES DE CENTROAMERICA Y AMÉRICA DEL SUR PARA DISEÑAR Y EVALUAR POLITICAS COMERCIALES E INDUSTRIALES MEDIANTE LA CONSTRUCCIÓN DE  UNA MATRIZ DE INSUMO-PRODUCTO REGIONAL, COMO PARTE DE DICHA INICIATIVA SE DESARROLLO ESTE ENCUENTRO QUE CONTEMPLA UNA PRESENTACION POR PARTE DE CADA PAIS PARTCIPANTE.</t>
  </si>
  <si>
    <t>WILLIAM ERNESTO SANCHEZ  VASQUEZ</t>
  </si>
  <si>
    <t>LISETT DE BARAHONA</t>
  </si>
  <si>
    <t>008-2017</t>
  </si>
  <si>
    <t>FUNDAMENTALS OF FIXED INCOME RISK MANAGEMENT</t>
  </si>
  <si>
    <t xml:space="preserve"> PROPORCIONAR AL PARTICIPANTE UNA BASE SOLIDA Y UN MARCO PARA LA GESTION DEL RIESGO DE RENTA FIJA, QUE LE PERMITIRA ADQUIRIR CONOCIMIENTOS PARA IDENTIFICAR, MEDIR, SUPERVISAR Y CUBRIR EL RIESGO DE LA CARTERA Y COMPRENDER EL DESEMPEÑO AJUSTADO AL RIESGO.</t>
  </si>
  <si>
    <t>ESTADOS UNIDOS , WASHINGTON, D.C.</t>
  </si>
  <si>
    <t>THE WORD BANK, RESERVES ADVISORY AND MANAGEMENT PROGRAM (RAMP)</t>
  </si>
  <si>
    <t>RAMP: BOLETO AEREO Y  HOSPEDAJE.   _x000D_
BCR: VIATICOS COMPLEMENTARIOS</t>
  </si>
  <si>
    <t>ok</t>
  </si>
  <si>
    <t>006-2017</t>
  </si>
  <si>
    <t>64 REUNION DEL COMITE DE ESTUDIOS JURIDICOS (CEJ) Y REUNIÓN CONJUNTA CON EL CEJ-CTSP</t>
  </si>
  <si>
    <t>REVISAR LA PROPUESTA DE LA NORMATIVA DEL PROGRAMA DE ECONOMISTAS VISITANTES, LA CONTINUACIÓN DEL ANÁLISIS DE LAS INVERSIONES DE LOS RECURSOS FOCEM, ANALISIS DE LAS PROPUESTAS DE LA SECMCA. TAMBIEN SE ANALIZARA EL INSTRUCTIVO PARA LA ELECCIÓN DEL SECRETARIO EJECUTIVO, SE DEFINIRA LA METODOLOGIA QUE SE USARA PARA LA REVISION REMOTA DE LAS NORMAS GENERALES DEL SIP, ASI COMO SU RESPECTIVO CRONOGRAMA.</t>
  </si>
  <si>
    <t>REPUBLICA DOMINICANA , SANTO DOMINGO</t>
  </si>
  <si>
    <t>OK</t>
  </si>
  <si>
    <t>HECTOR PINEDA</t>
  </si>
  <si>
    <t>007-2017</t>
  </si>
  <si>
    <t>VISITA TECNICA PARA CONOCER LA EXPERIENCIA ALEMANA DE SOCIEDADES DE AHORRO Y CREDITO.</t>
  </si>
  <si>
    <t>CONOCER LA EXPERIENCIA ALEMANA DE SOCIEDADES AHORRO Y CREDITO. LA FEDERACIÓN ALEMANA DE COOPERATIVA ESTA APOYANDO A LA COMISION FINANCIERA DE LA ASAMBLEA LEGISLTIVA Y ESTA VISTA TECNICA ESTA DENTRO DEL PROCESO DE DISCUSION DEL MARCO REGULATORIO DE COOPERATIVAS.</t>
  </si>
  <si>
    <t>JORGE ALBERTO FLORES  TORRES</t>
  </si>
  <si>
    <t>ALEMANIA , BERLIN, MUNICH Y FRANFURT</t>
  </si>
  <si>
    <t>CONFEDERACION ALEMANA DE COOPERATIVAS (DGRV)</t>
  </si>
  <si>
    <t>DGRV: BOLETOS AEREOS, HOSPEDAJE Y ALIMENTACION PARCIAL
BCR: VIATICOS COMPLEMENTARIOS</t>
  </si>
  <si>
    <t>DGRV: BOLETOS AEREOS, HOSPEDAJE Y ALIMENTACION.
BCR: VIATICOS COMPLEMENTARIOS</t>
  </si>
  <si>
    <t>HAZEL ARAUJO</t>
  </si>
  <si>
    <t>013-2017</t>
  </si>
  <si>
    <t xml:space="preserve"> DESCRIBIR LA RELEVANCIA MACROECÓNOMICA DEL DESARROLLO FINANCIERO Y DE LA INCLUSIÓN FINANCIERA, A TRAVES DE CHARLAS, PLENARIAS, DISCUSIONES DE ESTUDIOS DE CASO Y TRABAJOS PRÁCTICOS.</t>
  </si>
  <si>
    <t>GUATEMALA , CIUDAD GUATEMALA</t>
  </si>
  <si>
    <t>CENTRO REGIONAL DE ASISTENCIA TECNICA Y FORMACION DEL FMI PARA CENTROAMERICA, PANAMA Y REPUBLICA DOMINICANA (CAPTAC-DR)</t>
  </si>
  <si>
    <t>CAPTAC-DR: BOLETO AEREO, HOSPEDAJE Y ALIMENTACIÓN.
 BCR: VIATICOS PARA GASTOS MENORES</t>
  </si>
  <si>
    <t xml:space="preserve"> DESCRIBIR LA RELEVANCIA MACROECONOMICA DEL DESARROLLO FINANCIERO Y DE LA INCLUSION FINANCIERA, A TRAVES DE CHARLAS, PLENARIAS, DISCUSIONES DE ESTUDIOS DE CASO Y TRABAJOS PRACTICOS</t>
  </si>
  <si>
    <t>031-2017</t>
  </si>
  <si>
    <t>COMPLETAR DOCUMENTACIÓN PARA EL PROCESO DE EMISIÓN DE BONOS DE LA REPUBLICA DE EL SALVADOR Y SOSTENER REUNIONES CON LOS ABOGADOS DE LA REPÚBLICA DEL EL SALVADOR</t>
  </si>
  <si>
    <t>QUE LOS FUNCIONARIOS DEL MINISTERIO DE HACIENDA Y DEL BANCO CENTRAL DE RESERVA DE EL SALVADOR  COMPLETEN  LA DOCUMENTACION RELACIONADA CON EN EL PROCESO DE EMISION DE BONOS DE  LA REPUBLICA DE EL SALVADOR ENL LA OFICINA DE ABOGADOS INTERNACIONALES ARNOLD &amp; PORTER KAYE SCHOLER.</t>
  </si>
  <si>
    <t>NICOLAS ALFREDO MARTINEZ  QUINTEROS</t>
  </si>
  <si>
    <t>ESTADOS UNIDOS , WHASHINGTON</t>
  </si>
  <si>
    <t>MINISTERIO DE HACIENDA, FIRMA ARNOLD &amp; PORTER KAYE SCHOLER Y BANCO CENTRAL DE RESERVA DE EL SALVADOR</t>
  </si>
  <si>
    <t>COMPLETAR DOCUMENTACIÓN PARA EL PROCESO DE EMISIÓN DE BONOS DE LA REPUBLICA DE EL SALVADOR Y SOSTENER REUNIONES CON LOS ABOGADOS DE LA REPÚBLICA</t>
  </si>
  <si>
    <r>
      <t>CARLOS</t>
    </r>
    <r>
      <rPr>
        <sz val="10"/>
        <rFont val="Arial"/>
      </rPr>
      <t xml:space="preserve"> ALBERTO SANABRIA COTO</t>
    </r>
  </si>
  <si>
    <t>016-2017</t>
  </si>
  <si>
    <t>GUIA DE COMPILACION DE LA BALANZA DE PAGOS Y POSICIÓN DE INVERSIÓN INTERNACIONAL.</t>
  </si>
  <si>
    <t>FORTALECER LOS CONCEPTOS METODOLOGICOS ESTABLECIDOS EN EL MANUAL DE BALANZA DE PAGOS Y DE LA POSICIÓN DE INVERSIÓN INTERNACIONAL.</t>
  </si>
  <si>
    <t>FLOR MARGARITA ALAS  ALAS</t>
  </si>
  <si>
    <t>ANALISTA DE OPERACIONES DEL SECTOR EXTERNO</t>
  </si>
  <si>
    <t>MEXICO , CIUDAD DE MEXICO</t>
  </si>
  <si>
    <t>029-2017</t>
  </si>
  <si>
    <t>XIX REUNION DE TRABAJO DEL COMITE DE AUDITORIA INTERNA DEL CMCA</t>
  </si>
  <si>
    <t>ATENDER MANDATO DEL CONSEJO MONETARIO CENTROAMERICANO PARA ASISTIR A LA REUNION DE TRABAJO, DE ACUERDO A LA AGENDA PROPUESTA, ENTRE LOS TEMAS RELEVANES QUE SE ABORDARON SE ENCUENTRAN LOS ESTADOS FINANCIEROS DEL FOCEM Y DE LA SECMCA, EJECUCION PRESUPUESTARIA DE LA SECMCA, PLAN DE TRABAJO DE LA SECMCA ( AVANCES Y CUMPLIMIENTO), INFORME DE LOS AUDITORES EXTERNOS DE LOS ESTADOS FINANCIEROS DE LA SECMCA.</t>
  </si>
  <si>
    <t>COSTA RICA , SAN JOSE</t>
  </si>
  <si>
    <t>CONEJO MONETARIO CENTROAMERICANO (CMCA)</t>
  </si>
  <si>
    <t>018-2017</t>
  </si>
  <si>
    <t>BALANCES SECTORIALES Y CUENTAS DE ACUMULACION</t>
  </si>
  <si>
    <t>PRESENTAR LOS ASPECTOS METODOLÓGICOS, DE MEDICIÓN Y ANALITÍCOS DE LOS BALANCES SECTORIALES Y DE LAS CUENTAS DE ACUMULACIÓN Y FORTALECER LA CAPACITACION DE LOS PARTICIPANTES PARA COMPILAR DICHAS CUENTAS.</t>
  </si>
  <si>
    <t>LINDA ELIZABETH RAMIREZ  PALOMO</t>
  </si>
  <si>
    <t>CENTRO DE ESTUDIOS MONETARIOS LATINOAMERICANOS</t>
  </si>
  <si>
    <t>021-2017</t>
  </si>
  <si>
    <t>6TH GLOBAL STANDARDS PROPORTIONALITY (GSP) WORKING GROUP MEETING</t>
  </si>
  <si>
    <t>REPRESENTAR AL BANCO CENTRAL DE EL SALVADOR COMO MIEMBRO SUPLENTE DEL GLOBAL STANDARS PROPORCIONALITY (GPS) WORKING GROUP.</t>
  </si>
  <si>
    <t>GHANA , ACCRA</t>
  </si>
  <si>
    <t>AFI: BOLETO AEREO, HOSPEDAJE Y ALIMENTACION.            
BCR: VIATICOS PARA GASTOS MENORES Y VISA</t>
  </si>
  <si>
    <t>022-2017</t>
  </si>
  <si>
    <t>15TH DIGITAL FINANCIAL SERVICES (DFS) WORKING GROUP MEETING</t>
  </si>
  <si>
    <t>REPRESENTAR AL BANCO CENTRAL DE RESERVA COMO MIEMBRO TITULAR DEL DIGITAL FINANCIAL SERVICES (DFS) WORIKING GROUP.</t>
  </si>
  <si>
    <t>048-2017</t>
  </si>
  <si>
    <t>REUNIÓN DE REPRESENTANTES DE BANCOS CENTRALES EN EL COMITE ESTANDARES REGIONALES</t>
  </si>
  <si>
    <t>CUMPLIR CON EL MANDATO DEL CMCA EN LO RELATIVO A LA DEFINCION DE LOS REQUERIMIENTOS DE COOPERACIÓN REGIONAL EN TEMAS DE INTEGRACION FINANCIERA ANTE EL OFRECIMIENTO EXPRESO DE PARTE DEL BANCO MUNDIAL, DAR SEGUIMIENTO AL PLAN DE TRABAJO 2017 EN LO REFERENTE A LAS ACTIVIDADES DEL COMITE TECNICO DE  ESTANDARES REGIONALES PARA  2017.</t>
  </si>
  <si>
    <t>NICARAGUA , MANAGUA</t>
  </si>
  <si>
    <t>SILVIA HERNANDEZ</t>
  </si>
  <si>
    <t>023-2017</t>
  </si>
  <si>
    <t>ANALISIS E INSPECCION DE BANCOS (ASBA)</t>
  </si>
  <si>
    <t>APLICAR CONCEPTOS ANALITICOS Y DE GESTION DE RIESGOS A TODAS LAS AREAS DE LA SUPERVISION: ANALISIS, MONITOREO Y CUMPLIMIENTO DE NORMAS. EL CURSO HARA ENFASIS EN TEMAS DE SUPERVISION BASADA EN RIESGO Y SUS RESULTADOS, ASI COMO TEMAS ANALITICOS Y TECNICAS DE SUPERVISON.</t>
  </si>
  <si>
    <t>VITTIA MARITZA LANDAVERDE  DE LOPEZ</t>
  </si>
  <si>
    <t>PERU , LIMA</t>
  </si>
  <si>
    <t>024-2017</t>
  </si>
  <si>
    <t>SUPERVISIÓN DE BANCOS EN PROBLEMAS</t>
  </si>
  <si>
    <t>DETECTAR PROBLEMAS QUE SON EMERGENTES EN LOS BANCOS, Y ASI MISMO PODER IDENTIFICAR ESTRATEGIAS DE SUPERVISION Y MEDIDAS DE CUMPLIMIENTO QUE SEAN APROPIADAS Y DETERMINAR ALERNATIVAS DE SOLUCION</t>
  </si>
  <si>
    <t>DOMINGO JULIO CESAR AVENDAÑO  FUENTES</t>
  </si>
  <si>
    <t>GUATEMALA , CUIDAD DE GUATEMALA</t>
  </si>
  <si>
    <t>095-2017</t>
  </si>
  <si>
    <t>FINANCIAL SERVICES FOR THE MICRO, SMALL AND MEDIUM ENTERPRISE PROGRAME</t>
  </si>
  <si>
    <t>ADQUIRIR HERRAMIENTAS Y CONOCER MEJORES PRACTICAS SOBRE LOS SERVICIOS FINANCIEROS PARA MICRO, PEQUEÑA Y MEDIANA EMPRESA. EN EL EVENTO SE COMPARTIRA UNA VISION GENERAL DE LOS ENFOQUES PARA EL DESARROLLO Y LA COORDINACION DE POLITICAS PARA EL SECTOR DE  LAS PYME.</t>
  </si>
  <si>
    <t>NELSON OSWALDO RAMIREZ  JIMENEZ</t>
  </si>
  <si>
    <t>AF:BOLETO AEREO, HOSPEDAJE Y ALIMENTACION.
BCR: VIATICOS PARA GASTOS MENORES</t>
  </si>
  <si>
    <t>054-2017</t>
  </si>
  <si>
    <t>CURSO INTERMEDIO SOBRE USO DE LOS MODELOS DSGE EN EL PROCESO DE LA FORMULACION DE POLITICAS, PARTE II</t>
  </si>
  <si>
    <t>REVISAR LOS TEMAS AVANZADOS SOBRE EL USO DE MODELOS DE EQUILIBRIO GENERAL DINAMICOS Y ESTOCASTICOS (DSGE) PARA EL ANALISIS DE POLITICAS ECONOMICAS.</t>
  </si>
  <si>
    <t>DANIA MELISSA LOPEZ  DE RIVERA</t>
  </si>
  <si>
    <t>BOLIVIA , LA PAZ</t>
  </si>
  <si>
    <t>CENTRO DE ESTUDIO MONETARIO LATINOAMERICANOS (CEMLA) Y EL FONDO MONETARIO INTERNACIONAL (FMI)</t>
  </si>
  <si>
    <t>057-2017</t>
  </si>
  <si>
    <t>13th CONSUMER EMPOWERMENT &amp; MARKET CONDUCT (CEMC) AND 8th SME FINANCIE (SMEF) WORKING GROUP MEETINGS AND AFI PUBLIC-PRIVATE -DIALOGUE (PPD) TRAINING ON SMALL MERCHANTS TAKING</t>
  </si>
  <si>
    <t>FORTALECER LOS CONOCIMIENTOS SOBRE EL EMPODERAMIENTO DEL CONSUMIDOR,  CONDUCTAS DEL MERCADO; ASI MISMO EN LAS REUNIONES CONOCERAN LA FORMACION DEL DIAGOLO PUBLICO-PRIVADO DE AFI SOBRE PEQUEÑOS COMERCIANTES, SE ESPERA QUE LO GRUPOS DE TRABAJO GENEREN ORIENTACION PRACTICA Y DE CARACTER NORMATIVO SOBRE CUESTIONES POLITICAS CRITICAS Y NO RESUELTAS.</t>
  </si>
  <si>
    <t>MAHE, SEYCHELLES</t>
  </si>
  <si>
    <t>AFI: BOLETO AEREO, HOSPEDAJE Y ALIMENTACION,
BCR: VIATICOS COMPLEMENTARIOS PARA GASTOS MENORES</t>
  </si>
  <si>
    <t>13 TH CONSUMER EMPOWERMENT ET MARKET CONDUCT (CEMC) WORKING GRUOP AND 8° SME FINANCIE (SME) WORKING GROUP MEETINGS AND AFI PUBLIC-PRIVATE -DIALOGUE (PPD) TRAINING ON SMALL MERCHANTS TAKING</t>
  </si>
  <si>
    <t>FORTALECER LOS CONOCIMIENTOS SOBRE EL EMPODERAMIENTO DEL CONSUMIDOR,  CONDUCTAS DEL MERCADO; ASI MISMO EN LAS REUNIONES CONOCERAN LA FORMACION DEL DIAGOLO PUBLICO-PRIVDO DE AFI SOBRE PEQUEÑOS COMERCIANTES. SE ESPERA QUE LO GRUPOS DE TRABAJO GENERENOR IENTACION PRACTICA Y DE CARACTER NORMATIVO SOBRE CUESTIONES POLITICAS CRITICAS Y NO RESUELTAS.</t>
  </si>
  <si>
    <t>RICARDO RAFAEL CONTRERAS  PERLA</t>
  </si>
  <si>
    <t>083-2017</t>
  </si>
  <si>
    <t>PASANTIA PARA REVISIÓN DE TRABAJO DE INVESTIGACIÓN TITULADO: "LA INTEGRACIÓN FINANCIERA CENTROAMERICANA: CARACTERIZACIÓN, PARADOJAS Y DESAFIOS".</t>
  </si>
  <si>
    <t>QUE EL LICENCIADO WILLIAM ALIRIO MARTINEZ REVISE CON LA AYUDA DEL CEMLA SU TRABAJO DE INVESTIGACIÓN , CON ELPROPOSITO DE QUE ESTE ESTUDIO SEA PRESENTADO EN LOS FOROS ACADEMICOS DEL CMCA Y DEL CEMLA.</t>
  </si>
  <si>
    <t>WILLIAN ALIRIO MARTINEZ  MARTINEZ</t>
  </si>
  <si>
    <t>MEXICO , CUIDAD MEXICO</t>
  </si>
  <si>
    <t>CEMLA: BOLETO AEREO, HOSPEDAJE Y ALIMENTACION.
BCR: VIATICOS GASTOS MENORES</t>
  </si>
  <si>
    <t>096-2017</t>
  </si>
  <si>
    <t>TALLER SOBRE VENTANILLA UNICA DE COMERCIO EXTERIOR, CON ENFASIS EN EL USO DE HERRAMIENTAS DIGITALES COMO EL APOYOP AL COMERCIO Y LA INTEROPERABILIDAD DE LA INFORMACION</t>
  </si>
  <si>
    <t>DESARROLLAR HERRAMIENTAS DIGITALES QUE PERMITIRAN A LOS PARTICIPANTES FORTALECER SUS CONOCIMIENTOS, QUE APORTARAN VALOR AGREGADO EN EL USO DE LOS SISTEMAS QUE DAN COBERTURA A LAS AREAS DE NEGOCIO DEL CIEX.</t>
  </si>
  <si>
    <t>CESAR AUGUSTO GONZALEZ CAMPOS</t>
  </si>
  <si>
    <t>GUATEMALA, CUIDAD DE GUATEMALA</t>
  </si>
  <si>
    <t>SECRETARIA DE INTEGRACIÓN ECONÓMICA CENTROAMERICANA (SIECA)</t>
  </si>
  <si>
    <t>067-2017</t>
  </si>
  <si>
    <t>BANCA CENTRAL Y GOBERNANZA 2017. HACIA LA NUEVA ESTRATEGIA Y FUNCIONES DE LOS BANCOS CENTRALES</t>
  </si>
  <si>
    <t xml:space="preserve"> OFRECER UN MARCO PARA ANALIZAR ENTRE LOS DISTINTOS REPRESENTANTES DE LOS BANCOS CENTRALES PARTICIPANTES, CUALES SON LOS MODELOS A SEGUIR Y LAS MEJORES EXPERIENCIAS ADQUIRIDAS EN LA GOBERNANZA DE UN BANCO CENTRAL</t>
  </si>
  <si>
    <t>ESPAÑA , MADRID</t>
  </si>
  <si>
    <t>CENTRO DE ESTUDIOS MONETARIOS LATINOAMERICANOS (CEMLA) Y BANCO DE ESPEÑA</t>
  </si>
  <si>
    <t>BANCO DE ESPAÑA: CONTRIBUCIÓN PARA BOLETO (500 EUROS) Y HOSPEDAJE _x000D_
BCR: ALIMENTACION</t>
  </si>
  <si>
    <t>026-2017</t>
  </si>
  <si>
    <t>POLÍTICA MACROPRUDENCIAL</t>
  </si>
  <si>
    <t>REFORZAR LOS CONOCIMIENTOS DE LOS PARTICIPANTES DE LOS BANCOS CENTRALES Y DE LAS SUPERINTENDENCIAS DE BANCOS DE LA REGION EN LA COMPRENSION DE LA IMPORTANCIA DE LAS POLITICAS Y HERRAMIENTAS MACROPRUDENCIALES PARA LA ESTABILIDAD FINANCIERA. DURANTE ELCURSO SE EXAMINARON TEMAS TALES COMO: LA IMPORTANCIA DE LA POLITICA MACROPRUDENCIAL (MAPP), PROCICLIDAD DEL CREDITO, ARREGLOS INSTITUCIONALES, FUNDAMENTOS MICROPRODENCIALES PARA UNA MaPP EFECTIVA, HERRAMIENTA DE MONITOREO DE RIESGO SISTEMICO, ENTRE OTROS.</t>
  </si>
  <si>
    <t>CAPTAC-DR:BOLETOS AEREOS, HOSPEDAJE, ALIMIENTACION._x000D_
BCR: VIATICOS PARA GASTOS MENORES</t>
  </si>
  <si>
    <t>097-2017</t>
  </si>
  <si>
    <t>VI REUNION CONJUNTA DEL CONSEJO MONETARIO CENTROAMERICANO Y EL CONSEJO CENTROAMERICANO DE SUPERINTENDENTES DE BANCOS, SEGUROS Y OTRAS INSTITUCIONES FINANCIERAS.</t>
  </si>
  <si>
    <t>APROBAR EL ACTA DE LA REUNION ANTERIOR. EN LA REUNION SE PRESENTARA INFORME DE ESTABILIDAD FINANCIERA 2016 PRESENTADO POR EL GRUPO DE ESTABILIDAD FINANCIERA REGIONAL, EVALUAR LA SITUACION FINANCIERA DE LOS BANCOS REGIONALES 2016 .</t>
  </si>
  <si>
    <t>PANAMA , CUIDAD DE PANAMA</t>
  </si>
  <si>
    <t>ATENDER CONVOCATORIA DEL CMCA</t>
  </si>
  <si>
    <t>OSCAR CABRERA MELGAR</t>
  </si>
  <si>
    <t>027-2017</t>
  </si>
  <si>
    <t>ESTADÍSTICAS SOBRE LA POSICIÓN TRANSFRONTERIZA.</t>
  </si>
  <si>
    <t>COMPILAR Y DIVULGAR ESTADÍSTICAS DE LA POSICIÓN TRANSFRONTERIZA, INCLUIDA LA POSICIÓN DE INVERSIÓN INTERNACIONAL (COMO PARTIDAS INFORMATIVAS Y DE DATOS SUPLEMENTARIOS); ESTADÍSTICAS DE LA POSICIÓN DE LA DEUDA EXTERNA (INCLUIDA COMPOSICIÓN MONETARIA, VENCIMIENT0S REMANENTES Y CALENDARIO DE SERVICIOS DE LA DEUDA.</t>
  </si>
  <si>
    <t>CARLOS ALBERTO SIERRA  CERRITOS</t>
  </si>
  <si>
    <t>ESPECIALISTA DE OPERACIONES DEL SECTOR EXTERNO</t>
  </si>
  <si>
    <t>BRASIL , BRASILIA</t>
  </si>
  <si>
    <t>FONDO MONETARIO INTERNACIONAL (FMI) Y EL CENTRO REGIONAL CONJUNTO DE CAPACITACION PARA AMERICA LATINA EN BRASIL (CECAB)</t>
  </si>
  <si>
    <t xml:space="preserve">CECAB: BOLETO AEREO, HOSPEDAJE Y ALIMENTACION.
BCR: VIATICOS PARA GASTOS MENORES _x000D_
</t>
  </si>
  <si>
    <t>056-2017</t>
  </si>
  <si>
    <t>SEMINARIO REGIONAL DE SUPERVISIÓN DE BANCOS GRANDES</t>
  </si>
  <si>
    <t xml:space="preserve">PROMOVER UNA SUPERVISION MAS INTENSA Y EFECTIVA, DESDE LA CONCESION DE LICENCIAS HASTA LA RESOLUCION, DE LOS BANCOS SISTEMATICAMENTE IMPORTANTES (SIB POR SUS SIGLAS EN INGLES ), TANTO GLOBALES COMO DOMESTICOS. SE HARA ENFASIS EN LOS MARCOS DE SUPERVISION. </t>
  </si>
  <si>
    <t>COLOMBIA , BOGOTA</t>
  </si>
  <si>
    <t>ASOCIACION DE SUPERVISORES BANCARIOS DE LAS AMERICAS ( ASBA)</t>
  </si>
  <si>
    <t>098-2017</t>
  </si>
  <si>
    <t>REUNION DE ALTO NIVEL DEL BIS SOBRE GESTION DE RESERVAS INTERNACIONALES</t>
  </si>
  <si>
    <t xml:space="preserve"> REVISAR LOS PRINCIPALES RETOS Y DESAFIOS A LOS QUE SE ENFRENTAN LOS GESTORES DE LA RESERVA Y COMPARTIR EXPERIENCIA DE LOS BANCOS CENTRALES Y LAS ADPTACIONES DE SU POLITICA DE INVERSION Y LOS RIESGOS DE LA SITUACION FINANCIERA ACTUAL.</t>
  </si>
  <si>
    <t>BANK FOR INTERNATIONAL (BIS) Y EL BANCO DE MEXICO</t>
  </si>
  <si>
    <t>SOLO LICENCIA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</si>
</sst>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yyyy\-mm\-dd;@"/>
    <numFmt numFmtId="166" formatCode="yyyy/mm/dd"/>
  </numFmts>
  <fonts count="14" x14ac:knownFonts="1">
    <font>
      <sz val="10"/>
      <name val="Arial"/>
    </font>
    <font>
      <sz val="10"/>
      <name val="Arial"/>
      <family val="2"/>
    </font>
    <font>
      <sz val="10"/>
      <name val="Segoe UI"/>
      <family val="2"/>
    </font>
    <font>
      <sz val="10"/>
      <color theme="1"/>
      <name val="Segoe UI"/>
      <family val="2"/>
    </font>
    <font>
      <b/>
      <sz val="10"/>
      <color theme="1"/>
      <name val="Tahoma"/>
      <family val="2"/>
    </font>
    <font>
      <sz val="18"/>
      <color theme="1"/>
      <name val="Arial"/>
      <family val="2"/>
    </font>
    <font>
      <b/>
      <sz val="10"/>
      <name val="Arial"/>
      <family val="2"/>
    </font>
    <font>
      <sz val="10"/>
      <color rgb="FFFF0000"/>
      <name val="Arial"/>
      <family val="2"/>
    </font>
    <font>
      <sz val="10"/>
      <color theme="1"/>
      <name val="Arial"/>
      <family val="2"/>
    </font>
    <font>
      <b/>
      <sz val="11"/>
      <name val="Arial"/>
      <family val="2"/>
    </font>
    <font>
      <b/>
      <sz val="11"/>
      <color rgb="FFFF0000"/>
      <name val="Arial"/>
      <family val="2"/>
    </font>
    <font>
      <sz val="11"/>
      <name val="Arial"/>
      <family val="2"/>
    </font>
    <font>
      <b/>
      <sz val="10"/>
      <name val="Tahoma"/>
      <family val="2"/>
    </font>
    <font>
      <sz val="10"/>
      <color rgb="FFFF0000"/>
      <name val="Segoe UI"/>
      <family val="2"/>
    </font>
  </fonts>
  <fills count="5">
    <fill>
      <patternFill patternType="none"/>
    </fill>
    <fill>
      <patternFill patternType="gray125"/>
    </fill>
    <fill>
      <patternFill patternType="solid">
        <fgColor indexed="27"/>
        <bgColor indexed="64"/>
      </patternFill>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1" fillId="0" borderId="0"/>
    <xf numFmtId="0" fontId="1" fillId="0" borderId="0"/>
  </cellStyleXfs>
  <cellXfs count="167">
    <xf numFmtId="0" fontId="2" fillId="0" borderId="0" xfId="0" applyNumberFormat="1" applyFont="1" applyFill="1" applyBorder="1" applyAlignment="1" applyProtection="1"/>
    <xf numFmtId="0" fontId="3" fillId="0" borderId="0" xfId="0" applyNumberFormat="1" applyFont="1" applyFill="1" applyBorder="1" applyAlignment="1" applyProtection="1"/>
    <xf numFmtId="15" fontId="3" fillId="0" borderId="0" xfId="0" applyNumberFormat="1" applyFont="1" applyFill="1" applyBorder="1" applyAlignment="1" applyProtection="1">
      <alignment horizontal="center" vertical="center"/>
    </xf>
    <xf numFmtId="15" fontId="3" fillId="0" borderId="0" xfId="0" applyNumberFormat="1" applyFont="1" applyFill="1" applyBorder="1" applyAlignment="1" applyProtection="1"/>
    <xf numFmtId="0" fontId="3" fillId="0" borderId="0" xfId="0" applyNumberFormat="1" applyFont="1" applyFill="1" applyBorder="1" applyAlignment="1" applyProtection="1">
      <alignment vertical="top"/>
    </xf>
    <xf numFmtId="4" fontId="3" fillId="0" borderId="0" xfId="0" applyNumberFormat="1" applyFont="1" applyFill="1" applyBorder="1" applyAlignment="1" applyProtection="1"/>
    <xf numFmtId="4" fontId="3" fillId="0" borderId="0" xfId="0" applyNumberFormat="1" applyFont="1" applyFill="1" applyBorder="1" applyAlignment="1" applyProtection="1">
      <alignment horizontal="right"/>
    </xf>
    <xf numFmtId="0" fontId="3" fillId="0" borderId="0" xfId="0" applyNumberFormat="1" applyFont="1" applyFill="1" applyBorder="1" applyAlignment="1" applyProtection="1">
      <alignment horizontal="left"/>
    </xf>
    <xf numFmtId="0" fontId="3" fillId="0" borderId="1" xfId="0" applyNumberFormat="1" applyFont="1" applyFill="1" applyBorder="1" applyAlignment="1" applyProtection="1"/>
    <xf numFmtId="0" fontId="4" fillId="2" borderId="1" xfId="1" applyNumberFormat="1" applyFont="1" applyFill="1" applyBorder="1" applyAlignment="1" applyProtection="1">
      <alignment horizontal="center" vertical="center" wrapText="1"/>
    </xf>
    <xf numFmtId="15" fontId="4" fillId="2" borderId="2" xfId="1" applyNumberFormat="1" applyFont="1" applyFill="1" applyBorder="1" applyAlignment="1" applyProtection="1">
      <alignment horizontal="center" vertical="center" wrapText="1"/>
    </xf>
    <xf numFmtId="0" fontId="4" fillId="2" borderId="2" xfId="1" applyNumberFormat="1" applyFont="1" applyFill="1" applyBorder="1" applyAlignment="1" applyProtection="1">
      <alignment horizontal="center" vertical="center" wrapText="1"/>
    </xf>
    <xf numFmtId="0" fontId="4" fillId="2" borderId="2" xfId="1" applyNumberFormat="1" applyFont="1" applyFill="1" applyBorder="1" applyAlignment="1" applyProtection="1">
      <alignment horizontal="center" vertical="top" wrapText="1"/>
    </xf>
    <xf numFmtId="164" fontId="4" fillId="2" borderId="2" xfId="1" applyNumberFormat="1" applyFont="1" applyFill="1" applyBorder="1" applyAlignment="1" applyProtection="1">
      <alignment horizontal="center" vertical="center"/>
    </xf>
    <xf numFmtId="164" fontId="4" fillId="2" borderId="2" xfId="1" applyNumberFormat="1" applyFont="1" applyFill="1" applyBorder="1" applyAlignment="1" applyProtection="1">
      <alignment horizontal="left" vertical="center" wrapText="1"/>
    </xf>
    <xf numFmtId="164" fontId="4" fillId="2" borderId="2" xfId="1" applyNumberFormat="1" applyFont="1" applyFill="1" applyBorder="1" applyAlignment="1" applyProtection="1">
      <alignment horizontal="center" vertical="center" wrapText="1"/>
    </xf>
    <xf numFmtId="4" fontId="4" fillId="2" borderId="2" xfId="1" applyNumberFormat="1" applyFont="1" applyFill="1" applyBorder="1" applyAlignment="1" applyProtection="1">
      <alignment horizontal="right" vertical="center" wrapText="1"/>
    </xf>
    <xf numFmtId="0" fontId="4" fillId="2" borderId="2" xfId="1"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top"/>
    </xf>
    <xf numFmtId="0" fontId="3" fillId="0" borderId="3" xfId="0" applyNumberFormat="1" applyFont="1" applyFill="1" applyBorder="1" applyAlignment="1" applyProtection="1">
      <alignment horizontal="left" vertical="top"/>
    </xf>
    <xf numFmtId="0" fontId="3" fillId="0" borderId="1" xfId="0" applyNumberFormat="1" applyFont="1" applyFill="1" applyBorder="1" applyAlignment="1" applyProtection="1">
      <alignment horizontal="justify" vertical="top" wrapText="1"/>
    </xf>
    <xf numFmtId="0" fontId="3" fillId="0" borderId="1" xfId="0" applyNumberFormat="1" applyFont="1" applyFill="1" applyBorder="1" applyAlignment="1" applyProtection="1">
      <alignment horizontal="left" vertical="top" wrapText="1"/>
    </xf>
    <xf numFmtId="4" fontId="3" fillId="0" borderId="1" xfId="0" applyNumberFormat="1" applyFont="1" applyFill="1" applyBorder="1" applyAlignment="1" applyProtection="1">
      <alignment horizontal="right" vertical="top"/>
    </xf>
    <xf numFmtId="4" fontId="3" fillId="0" borderId="1" xfId="0" applyNumberFormat="1" applyFont="1" applyFill="1" applyBorder="1" applyAlignment="1" applyProtection="1">
      <alignment horizontal="left" vertical="top"/>
    </xf>
    <xf numFmtId="0" fontId="3" fillId="0" borderId="0" xfId="0" applyNumberFormat="1" applyFont="1" applyFill="1" applyBorder="1" applyAlignment="1" applyProtection="1">
      <alignment horizontal="left" vertical="top"/>
    </xf>
    <xf numFmtId="4" fontId="3" fillId="0" borderId="0" xfId="0" applyNumberFormat="1" applyFont="1" applyFill="1" applyBorder="1" applyAlignment="1" applyProtection="1">
      <alignment horizontal="left" vertical="top"/>
    </xf>
    <xf numFmtId="4" fontId="3" fillId="0" borderId="1" xfId="0" applyNumberFormat="1" applyFont="1" applyFill="1" applyBorder="1" applyAlignment="1" applyProtection="1">
      <alignment horizontal="left" vertical="top" wrapText="1"/>
    </xf>
    <xf numFmtId="0" fontId="3" fillId="0" borderId="1" xfId="0" applyNumberFormat="1" applyFont="1" applyFill="1" applyBorder="1" applyAlignment="1" applyProtection="1">
      <alignment horizontal="justify" vertical="top"/>
    </xf>
    <xf numFmtId="0" fontId="3" fillId="0" borderId="1" xfId="0" applyNumberFormat="1" applyFont="1" applyFill="1" applyBorder="1" applyAlignment="1" applyProtection="1">
      <alignment horizontal="justify" vertical="justify" wrapText="1"/>
    </xf>
    <xf numFmtId="4" fontId="3" fillId="3" borderId="1" xfId="0" applyNumberFormat="1" applyFont="1" applyFill="1" applyBorder="1" applyAlignment="1" applyProtection="1">
      <alignment horizontal="right" vertical="top"/>
    </xf>
    <xf numFmtId="0" fontId="3" fillId="3" borderId="1" xfId="0" applyNumberFormat="1" applyFont="1" applyFill="1" applyBorder="1" applyAlignment="1" applyProtection="1">
      <alignment horizontal="left" vertical="top"/>
    </xf>
    <xf numFmtId="0" fontId="3" fillId="3" borderId="1" xfId="0" applyNumberFormat="1" applyFont="1" applyFill="1" applyBorder="1" applyAlignment="1" applyProtection="1">
      <alignment horizontal="justify" vertical="top" wrapText="1"/>
    </xf>
    <xf numFmtId="0" fontId="3" fillId="3" borderId="1" xfId="0" applyNumberFormat="1" applyFont="1" applyFill="1" applyBorder="1" applyAlignment="1" applyProtection="1">
      <alignment horizontal="justify" vertical="justify" wrapText="1"/>
    </xf>
    <xf numFmtId="0" fontId="3" fillId="3" borderId="1" xfId="0" applyNumberFormat="1" applyFont="1" applyFill="1" applyBorder="1" applyAlignment="1" applyProtection="1">
      <alignment horizontal="left" vertical="top" wrapText="1"/>
    </xf>
    <xf numFmtId="4" fontId="3" fillId="3" borderId="1" xfId="0" applyNumberFormat="1" applyFont="1" applyFill="1" applyBorder="1" applyAlignment="1" applyProtection="1">
      <alignment horizontal="left" vertical="top"/>
    </xf>
    <xf numFmtId="0" fontId="3" fillId="3" borderId="0" xfId="0" applyNumberFormat="1" applyFont="1" applyFill="1" applyBorder="1" applyAlignment="1" applyProtection="1">
      <alignment horizontal="left" vertical="top"/>
    </xf>
    <xf numFmtId="0" fontId="3" fillId="0" borderId="1" xfId="0" applyNumberFormat="1" applyFont="1" applyFill="1" applyBorder="1" applyAlignment="1" applyProtection="1">
      <alignment horizontal="left" wrapText="1"/>
    </xf>
    <xf numFmtId="165" fontId="3" fillId="0" borderId="1" xfId="0" applyNumberFormat="1" applyFont="1" applyFill="1" applyBorder="1" applyAlignment="1" applyProtection="1">
      <alignment horizontal="left" vertical="top"/>
    </xf>
    <xf numFmtId="165" fontId="3" fillId="3" borderId="1" xfId="0" applyNumberFormat="1" applyFont="1" applyFill="1" applyBorder="1" applyAlignment="1" applyProtection="1">
      <alignment horizontal="left" vertical="top"/>
    </xf>
    <xf numFmtId="2" fontId="3" fillId="0" borderId="1" xfId="0" applyNumberFormat="1" applyFont="1" applyFill="1" applyBorder="1" applyAlignment="1" applyProtection="1">
      <alignment horizontal="right" vertical="top"/>
    </xf>
    <xf numFmtId="2" fontId="3" fillId="3" borderId="1" xfId="0" applyNumberFormat="1" applyFont="1" applyFill="1" applyBorder="1" applyAlignment="1" applyProtection="1">
      <alignment horizontal="right" vertical="top"/>
    </xf>
    <xf numFmtId="15" fontId="5" fillId="0" borderId="0" xfId="0" applyNumberFormat="1" applyFont="1" applyFill="1" applyBorder="1" applyAlignment="1" applyProtection="1">
      <alignment horizontal="center" vertical="top"/>
    </xf>
    <xf numFmtId="15" fontId="6" fillId="2" borderId="1" xfId="1" applyNumberFormat="1" applyFont="1" applyFill="1" applyBorder="1" applyAlignment="1" applyProtection="1">
      <alignment horizontal="center" vertical="center" wrapText="1"/>
    </xf>
    <xf numFmtId="0" fontId="6" fillId="2" borderId="1" xfId="1" applyNumberFormat="1" applyFont="1" applyFill="1" applyBorder="1" applyAlignment="1" applyProtection="1">
      <alignment horizontal="left" vertical="center" wrapText="1"/>
    </xf>
    <xf numFmtId="0" fontId="6" fillId="2" borderId="1" xfId="1" applyNumberFormat="1" applyFont="1" applyFill="1" applyBorder="1" applyAlignment="1" applyProtection="1">
      <alignment horizontal="center" vertical="center" wrapText="1"/>
    </xf>
    <xf numFmtId="164" fontId="6" fillId="2" borderId="1" xfId="1" applyNumberFormat="1" applyFont="1" applyFill="1" applyBorder="1" applyAlignment="1" applyProtection="1">
      <alignment horizontal="center" vertical="center"/>
    </xf>
    <xf numFmtId="164" fontId="6" fillId="2" borderId="1" xfId="1" applyNumberFormat="1" applyFont="1" applyFill="1" applyBorder="1" applyAlignment="1" applyProtection="1">
      <alignment horizontal="left" vertical="center" wrapText="1"/>
    </xf>
    <xf numFmtId="164" fontId="6" fillId="2" borderId="1" xfId="1" applyNumberFormat="1" applyFont="1" applyFill="1" applyBorder="1" applyAlignment="1" applyProtection="1">
      <alignment horizontal="center" vertical="center" wrapText="1"/>
    </xf>
    <xf numFmtId="4" fontId="6" fillId="2" borderId="1" xfId="1" applyNumberFormat="1" applyFont="1" applyFill="1" applyBorder="1" applyAlignment="1" applyProtection="1">
      <alignment horizontal="right" vertical="center" wrapText="1"/>
    </xf>
    <xf numFmtId="0" fontId="1" fillId="0" borderId="0" xfId="0" applyNumberFormat="1" applyFont="1" applyFill="1" applyBorder="1" applyAlignment="1" applyProtection="1"/>
    <xf numFmtId="166" fontId="1" fillId="0" borderId="1" xfId="2" applyNumberFormat="1" applyFont="1" applyBorder="1" applyAlignment="1">
      <alignment vertical="top"/>
    </xf>
    <xf numFmtId="166" fontId="1" fillId="0" borderId="1" xfId="0" applyNumberFormat="1" applyFont="1" applyFill="1" applyBorder="1" applyAlignment="1" applyProtection="1">
      <alignment vertical="top"/>
    </xf>
    <xf numFmtId="0" fontId="1" fillId="0" borderId="1" xfId="0" applyNumberFormat="1" applyFont="1" applyFill="1" applyBorder="1" applyAlignment="1" applyProtection="1">
      <alignment horizontal="left" vertical="top"/>
    </xf>
    <xf numFmtId="0" fontId="1"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horizontal="justify" vertical="top" wrapText="1"/>
    </xf>
    <xf numFmtId="15" fontId="1" fillId="0" borderId="1" xfId="0" applyNumberFormat="1" applyFont="1" applyFill="1" applyBorder="1" applyAlignment="1" applyProtection="1">
      <alignment vertical="top"/>
    </xf>
    <xf numFmtId="4" fontId="1" fillId="0" borderId="1" xfId="0" applyNumberFormat="1" applyFont="1" applyFill="1" applyBorder="1" applyAlignment="1" applyProtection="1">
      <alignment vertical="top"/>
    </xf>
    <xf numFmtId="0" fontId="1" fillId="0" borderId="0" xfId="0" applyNumberFormat="1" applyFont="1" applyFill="1" applyBorder="1" applyAlignment="1" applyProtection="1">
      <alignment vertical="top"/>
    </xf>
    <xf numFmtId="0" fontId="1" fillId="0" borderId="1" xfId="0" applyNumberFormat="1" applyFont="1" applyFill="1" applyBorder="1" applyAlignment="1" applyProtection="1">
      <alignment vertical="top"/>
    </xf>
    <xf numFmtId="15" fontId="1" fillId="0" borderId="1" xfId="0" applyNumberFormat="1" applyFont="1" applyFill="1" applyBorder="1" applyAlignment="1" applyProtection="1">
      <alignment vertical="top" wrapText="1"/>
    </xf>
    <xf numFmtId="166" fontId="7" fillId="0" borderId="1" xfId="2" applyNumberFormat="1" applyFont="1" applyBorder="1" applyAlignment="1">
      <alignment vertical="top"/>
    </xf>
    <xf numFmtId="166" fontId="7" fillId="0" borderId="1" xfId="0" applyNumberFormat="1" applyFont="1" applyFill="1" applyBorder="1" applyAlignment="1" applyProtection="1">
      <alignment vertical="top"/>
    </xf>
    <xf numFmtId="0" fontId="7" fillId="0" borderId="1" xfId="0" applyNumberFormat="1" applyFont="1" applyFill="1" applyBorder="1" applyAlignment="1" applyProtection="1">
      <alignment horizontal="left" vertical="top"/>
    </xf>
    <xf numFmtId="0" fontId="7" fillId="0" borderId="1" xfId="0" applyNumberFormat="1" applyFont="1" applyFill="1" applyBorder="1" applyAlignment="1" applyProtection="1">
      <alignment vertical="top" wrapText="1"/>
    </xf>
    <xf numFmtId="15" fontId="7" fillId="0" borderId="1" xfId="0" applyNumberFormat="1" applyFont="1" applyFill="1" applyBorder="1" applyAlignment="1" applyProtection="1">
      <alignment vertical="top" wrapText="1"/>
    </xf>
    <xf numFmtId="4" fontId="7" fillId="0" borderId="1" xfId="0" applyNumberFormat="1" applyFont="1" applyFill="1" applyBorder="1" applyAlignment="1" applyProtection="1">
      <alignment vertical="top"/>
    </xf>
    <xf numFmtId="0" fontId="7" fillId="0" borderId="1"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1" fillId="0" borderId="1" xfId="0" applyNumberFormat="1" applyFont="1" applyFill="1" applyBorder="1" applyAlignment="1" applyProtection="1">
      <alignment horizontal="left" vertical="top" wrapText="1"/>
    </xf>
    <xf numFmtId="0" fontId="7" fillId="0" borderId="1" xfId="0" applyNumberFormat="1" applyFont="1" applyFill="1" applyBorder="1" applyAlignment="1" applyProtection="1">
      <alignment horizontal="justify" vertical="top" wrapText="1"/>
    </xf>
    <xf numFmtId="15" fontId="7" fillId="0" borderId="1" xfId="0" applyNumberFormat="1" applyFont="1" applyFill="1" applyBorder="1" applyAlignment="1" applyProtection="1">
      <alignment vertical="top"/>
    </xf>
    <xf numFmtId="0" fontId="1" fillId="0" borderId="1" xfId="0" applyNumberFormat="1" applyFont="1" applyFill="1" applyBorder="1" applyAlignment="1" applyProtection="1">
      <alignment horizontal="justify" vertical="top"/>
    </xf>
    <xf numFmtId="0" fontId="8" fillId="0" borderId="0" xfId="0" applyNumberFormat="1" applyFont="1" applyFill="1" applyBorder="1" applyAlignment="1" applyProtection="1">
      <alignment vertical="top"/>
    </xf>
    <xf numFmtId="15" fontId="1" fillId="4" borderId="1" xfId="0" applyNumberFormat="1" applyFont="1" applyFill="1" applyBorder="1" applyAlignment="1" applyProtection="1">
      <alignment vertical="top"/>
    </xf>
    <xf numFmtId="0" fontId="2" fillId="0" borderId="0" xfId="0" applyNumberFormat="1" applyFont="1" applyFill="1" applyBorder="1" applyAlignment="1" applyProtection="1">
      <alignment vertical="top" wrapText="1"/>
    </xf>
    <xf numFmtId="15" fontId="1"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vertical="center" wrapText="1"/>
    </xf>
    <xf numFmtId="0" fontId="1" fillId="0" borderId="0" xfId="0" applyNumberFormat="1" applyFont="1" applyFill="1" applyBorder="1" applyAlignment="1" applyProtection="1">
      <alignment vertical="top" wrapText="1"/>
    </xf>
    <xf numFmtId="2" fontId="1" fillId="0" borderId="0" xfId="0" applyNumberFormat="1" applyFont="1" applyFill="1" applyBorder="1" applyAlignment="1" applyProtection="1"/>
    <xf numFmtId="2" fontId="1" fillId="0" borderId="0" xfId="0" applyNumberFormat="1" applyFont="1" applyFill="1" applyBorder="1" applyAlignment="1" applyProtection="1">
      <alignment horizontal="center" vertical="center"/>
    </xf>
    <xf numFmtId="15" fontId="1" fillId="0" borderId="0" xfId="0" applyNumberFormat="1" applyFont="1" applyFill="1" applyBorder="1" applyAlignment="1" applyProtection="1">
      <alignment horizontal="center" vertical="center"/>
    </xf>
    <xf numFmtId="15" fontId="1" fillId="0" borderId="0" xfId="0" applyNumberFormat="1" applyFont="1" applyFill="1" applyBorder="1" applyAlignment="1" applyProtection="1"/>
    <xf numFmtId="4" fontId="1" fillId="0" borderId="0" xfId="0" applyNumberFormat="1" applyFont="1" applyFill="1" applyBorder="1" applyAlignment="1" applyProtection="1">
      <alignment vertical="top" wrapText="1"/>
    </xf>
    <xf numFmtId="14" fontId="1" fillId="0" borderId="0" xfId="0" applyNumberFormat="1" applyFont="1" applyFill="1" applyBorder="1" applyAlignment="1" applyProtection="1">
      <alignment vertical="center"/>
    </xf>
    <xf numFmtId="0" fontId="1" fillId="0" borderId="0" xfId="1" applyNumberFormat="1" applyFont="1" applyFill="1" applyBorder="1" applyAlignment="1" applyProtection="1"/>
    <xf numFmtId="4" fontId="1" fillId="0" borderId="0" xfId="1" applyNumberFormat="1" applyFont="1" applyFill="1" applyBorder="1" applyAlignment="1" applyProtection="1"/>
    <xf numFmtId="15" fontId="9" fillId="2" borderId="4" xfId="1" applyNumberFormat="1" applyFont="1" applyFill="1" applyBorder="1" applyAlignment="1" applyProtection="1">
      <alignment horizontal="center" vertical="center" wrapText="1"/>
    </xf>
    <xf numFmtId="15" fontId="9" fillId="2" borderId="5" xfId="1" applyNumberFormat="1" applyFont="1" applyFill="1" applyBorder="1" applyAlignment="1" applyProtection="1">
      <alignment horizontal="center" vertical="center" wrapText="1"/>
    </xf>
    <xf numFmtId="15" fontId="9" fillId="2" borderId="6" xfId="1" applyNumberFormat="1" applyFont="1" applyFill="1" applyBorder="1" applyAlignment="1" applyProtection="1">
      <alignment horizontal="center" vertical="center" wrapText="1"/>
    </xf>
    <xf numFmtId="0" fontId="9" fillId="2" borderId="6" xfId="1" applyNumberFormat="1" applyFont="1" applyFill="1" applyBorder="1" applyAlignment="1" applyProtection="1">
      <alignment horizontal="left" vertical="center" wrapText="1"/>
    </xf>
    <xf numFmtId="0" fontId="9" fillId="2" borderId="6" xfId="1" applyNumberFormat="1" applyFont="1" applyFill="1" applyBorder="1" applyAlignment="1" applyProtection="1">
      <alignment horizontal="center" vertical="center" wrapText="1"/>
    </xf>
    <xf numFmtId="164" fontId="9" fillId="2" borderId="6" xfId="1" applyNumberFormat="1" applyFont="1" applyFill="1" applyBorder="1" applyAlignment="1" applyProtection="1">
      <alignment horizontal="center" vertical="center"/>
    </xf>
    <xf numFmtId="164" fontId="9" fillId="2" borderId="6" xfId="1" applyNumberFormat="1" applyFont="1" applyFill="1" applyBorder="1" applyAlignment="1" applyProtection="1">
      <alignment horizontal="left" vertical="center" wrapText="1"/>
    </xf>
    <xf numFmtId="164" fontId="9" fillId="2" borderId="6" xfId="1" applyNumberFormat="1" applyFont="1" applyFill="1" applyBorder="1" applyAlignment="1" applyProtection="1">
      <alignment horizontal="center" vertical="center" wrapText="1"/>
    </xf>
    <xf numFmtId="4" fontId="9" fillId="2" borderId="6" xfId="1" applyNumberFormat="1" applyFont="1" applyFill="1" applyBorder="1" applyAlignment="1" applyProtection="1">
      <alignment horizontal="right" vertical="center" wrapText="1"/>
    </xf>
    <xf numFmtId="4" fontId="9" fillId="2" borderId="6" xfId="1" applyNumberFormat="1" applyFont="1" applyFill="1" applyBorder="1" applyAlignment="1" applyProtection="1">
      <alignment horizontal="center" vertical="center" wrapText="1"/>
    </xf>
    <xf numFmtId="0" fontId="9" fillId="2" borderId="7" xfId="1" applyNumberFormat="1" applyFont="1" applyFill="1" applyBorder="1" applyAlignment="1" applyProtection="1">
      <alignment horizontal="left" vertical="center" wrapText="1"/>
    </xf>
    <xf numFmtId="4" fontId="10" fillId="3" borderId="8" xfId="1" applyNumberFormat="1" applyFont="1" applyFill="1" applyBorder="1" applyAlignment="1" applyProtection="1">
      <alignment horizontal="center" vertical="center" wrapText="1"/>
    </xf>
    <xf numFmtId="0" fontId="11" fillId="0" borderId="0" xfId="1" applyNumberFormat="1" applyFont="1" applyFill="1" applyBorder="1" applyAlignment="1" applyProtection="1"/>
    <xf numFmtId="15" fontId="1" fillId="0" borderId="9" xfId="2" applyNumberFormat="1" applyFont="1" applyBorder="1" applyAlignment="1">
      <alignment vertical="top"/>
    </xf>
    <xf numFmtId="0" fontId="1" fillId="0" borderId="9" xfId="1" applyNumberFormat="1" applyFont="1" applyFill="1" applyBorder="1" applyAlignment="1" applyProtection="1">
      <alignment vertical="top"/>
    </xf>
    <xf numFmtId="0" fontId="1" fillId="0" borderId="9" xfId="1" applyNumberFormat="1" applyFont="1" applyFill="1" applyBorder="1" applyAlignment="1" applyProtection="1">
      <alignment vertical="top" wrapText="1"/>
    </xf>
    <xf numFmtId="0" fontId="1" fillId="0" borderId="9" xfId="1" applyNumberFormat="1" applyFont="1" applyFill="1" applyBorder="1" applyAlignment="1" applyProtection="1">
      <alignment horizontal="justify" vertical="top" wrapText="1"/>
    </xf>
    <xf numFmtId="4" fontId="1" fillId="0" borderId="9" xfId="1" applyNumberFormat="1" applyFont="1" applyFill="1" applyBorder="1" applyAlignment="1" applyProtection="1">
      <alignment vertical="top"/>
    </xf>
    <xf numFmtId="0" fontId="1" fillId="0" borderId="10" xfId="1" applyNumberFormat="1" applyFont="1" applyFill="1" applyBorder="1" applyAlignment="1" applyProtection="1">
      <alignment vertical="top"/>
    </xf>
    <xf numFmtId="0" fontId="1" fillId="0" borderId="0" xfId="1" applyNumberFormat="1" applyFont="1" applyFill="1" applyBorder="1" applyAlignment="1" applyProtection="1">
      <alignment vertical="top"/>
    </xf>
    <xf numFmtId="15" fontId="1" fillId="0" borderId="1" xfId="2" applyNumberFormat="1" applyFont="1" applyBorder="1" applyAlignment="1">
      <alignment vertical="top"/>
    </xf>
    <xf numFmtId="0" fontId="1" fillId="0" borderId="1" xfId="1" applyNumberFormat="1" applyFont="1" applyFill="1" applyBorder="1" applyAlignment="1" applyProtection="1">
      <alignment vertical="top"/>
    </xf>
    <xf numFmtId="0" fontId="1" fillId="0" borderId="1" xfId="1" applyNumberFormat="1" applyFont="1" applyFill="1" applyBorder="1" applyAlignment="1" applyProtection="1">
      <alignment vertical="top" wrapText="1"/>
    </xf>
    <xf numFmtId="0" fontId="1" fillId="0" borderId="1" xfId="1" applyNumberFormat="1" applyFont="1" applyFill="1" applyBorder="1" applyAlignment="1" applyProtection="1">
      <alignment horizontal="justify" vertical="top" wrapText="1"/>
    </xf>
    <xf numFmtId="4" fontId="1" fillId="0" borderId="1" xfId="1" applyNumberFormat="1" applyFont="1" applyFill="1" applyBorder="1" applyAlignment="1" applyProtection="1">
      <alignment vertical="top"/>
    </xf>
    <xf numFmtId="0" fontId="1" fillId="0" borderId="11" xfId="1" applyNumberFormat="1" applyFont="1" applyFill="1" applyBorder="1" applyAlignment="1" applyProtection="1">
      <alignment vertical="top"/>
    </xf>
    <xf numFmtId="0" fontId="1" fillId="0" borderId="11" xfId="1" applyNumberFormat="1" applyFont="1" applyFill="1" applyBorder="1" applyAlignment="1" applyProtection="1">
      <alignment vertical="top" wrapText="1"/>
    </xf>
    <xf numFmtId="4" fontId="7" fillId="0" borderId="1" xfId="1" applyNumberFormat="1" applyFont="1" applyFill="1" applyBorder="1" applyAlignment="1" applyProtection="1">
      <alignment vertical="top"/>
    </xf>
    <xf numFmtId="0" fontId="7" fillId="0" borderId="11" xfId="1" applyNumberFormat="1" applyFont="1" applyFill="1" applyBorder="1" applyAlignment="1" applyProtection="1">
      <alignment vertical="top"/>
    </xf>
    <xf numFmtId="4" fontId="1" fillId="3" borderId="1" xfId="1" applyNumberFormat="1" applyFont="1" applyFill="1" applyBorder="1" applyAlignment="1" applyProtection="1">
      <alignment vertical="top"/>
    </xf>
    <xf numFmtId="15" fontId="1" fillId="0" borderId="1" xfId="2" applyNumberFormat="1" applyFont="1" applyFill="1" applyBorder="1" applyAlignment="1">
      <alignment vertical="top"/>
    </xf>
    <xf numFmtId="0" fontId="1" fillId="3" borderId="0" xfId="1" applyNumberFormat="1" applyFont="1" applyFill="1" applyBorder="1" applyAlignment="1" applyProtection="1">
      <alignment vertical="top"/>
    </xf>
    <xf numFmtId="15" fontId="1" fillId="3" borderId="1" xfId="2" applyNumberFormat="1" applyFont="1" applyFill="1" applyBorder="1" applyAlignment="1">
      <alignment vertical="top"/>
    </xf>
    <xf numFmtId="0" fontId="1" fillId="3" borderId="1" xfId="1" applyNumberFormat="1" applyFont="1" applyFill="1" applyBorder="1" applyAlignment="1" applyProtection="1">
      <alignment vertical="top" wrapText="1"/>
    </xf>
    <xf numFmtId="0" fontId="1" fillId="3" borderId="1" xfId="1" applyNumberFormat="1" applyFont="1" applyFill="1" applyBorder="1" applyAlignment="1" applyProtection="1">
      <alignment horizontal="justify" vertical="top" wrapText="1"/>
    </xf>
    <xf numFmtId="0" fontId="1" fillId="3" borderId="11" xfId="1" applyNumberFormat="1" applyFont="1" applyFill="1" applyBorder="1" applyAlignment="1" applyProtection="1">
      <alignment vertical="top"/>
    </xf>
    <xf numFmtId="15" fontId="1" fillId="0" borderId="12" xfId="2" applyNumberFormat="1" applyFont="1" applyBorder="1" applyAlignment="1">
      <alignment vertical="top"/>
    </xf>
    <xf numFmtId="0" fontId="1" fillId="0" borderId="12" xfId="1" applyNumberFormat="1" applyFont="1" applyFill="1" applyBorder="1" applyAlignment="1" applyProtection="1">
      <alignment vertical="top"/>
    </xf>
    <xf numFmtId="0" fontId="1" fillId="0" borderId="12" xfId="1" applyNumberFormat="1" applyFont="1" applyFill="1" applyBorder="1" applyAlignment="1" applyProtection="1">
      <alignment vertical="top" wrapText="1"/>
    </xf>
    <xf numFmtId="4" fontId="1" fillId="0" borderId="12" xfId="1" applyNumberFormat="1" applyFont="1" applyFill="1" applyBorder="1" applyAlignment="1" applyProtection="1">
      <alignment vertical="top"/>
    </xf>
    <xf numFmtId="0" fontId="2" fillId="0" borderId="1" xfId="1" applyNumberFormat="1" applyFont="1" applyFill="1" applyBorder="1" applyAlignment="1" applyProtection="1"/>
    <xf numFmtId="0" fontId="12" fillId="2" borderId="1" xfId="1" applyNumberFormat="1" applyFont="1" applyFill="1" applyBorder="1" applyAlignment="1" applyProtection="1">
      <alignment horizontal="center" vertical="center" wrapText="1"/>
    </xf>
    <xf numFmtId="15" fontId="12" fillId="2" borderId="1" xfId="1" applyNumberFormat="1" applyFont="1" applyFill="1" applyBorder="1" applyAlignment="1" applyProtection="1">
      <alignment horizontal="center" vertical="center" wrapText="1"/>
    </xf>
    <xf numFmtId="164" fontId="12" fillId="2" borderId="1" xfId="1" applyNumberFormat="1" applyFont="1" applyFill="1" applyBorder="1" applyAlignment="1" applyProtection="1">
      <alignment horizontal="center" vertical="center" wrapText="1"/>
    </xf>
    <xf numFmtId="164" fontId="12" fillId="2" borderId="1" xfId="1" applyNumberFormat="1" applyFont="1" applyFill="1" applyBorder="1" applyAlignment="1" applyProtection="1">
      <alignment vertical="center" wrapText="1"/>
    </xf>
    <xf numFmtId="4" fontId="12" fillId="2" borderId="1" xfId="1" applyNumberFormat="1" applyFont="1" applyFill="1" applyBorder="1" applyAlignment="1" applyProtection="1">
      <alignment horizontal="center" vertical="center" wrapText="1"/>
    </xf>
    <xf numFmtId="0" fontId="2" fillId="0" borderId="0" xfId="1" applyNumberFormat="1" applyFont="1" applyFill="1" applyBorder="1" applyAlignment="1" applyProtection="1"/>
    <xf numFmtId="0" fontId="2" fillId="0" borderId="1" xfId="1" applyNumberFormat="1" applyFont="1" applyFill="1" applyBorder="1" applyAlignment="1" applyProtection="1">
      <alignment vertical="top"/>
    </xf>
    <xf numFmtId="165" fontId="1" fillId="0" borderId="1" xfId="2" applyNumberFormat="1" applyFont="1" applyBorder="1" applyAlignment="1">
      <alignment vertical="top"/>
    </xf>
    <xf numFmtId="165" fontId="2" fillId="0" borderId="1" xfId="1" applyNumberFormat="1" applyFont="1" applyFill="1" applyBorder="1" applyAlignment="1" applyProtection="1">
      <alignment vertical="top"/>
    </xf>
    <xf numFmtId="0" fontId="2" fillId="0" borderId="1" xfId="1" applyNumberFormat="1" applyFont="1" applyFill="1" applyBorder="1" applyAlignment="1" applyProtection="1">
      <alignment horizontal="justify" vertical="top"/>
    </xf>
    <xf numFmtId="0" fontId="2" fillId="0" borderId="1" xfId="1" applyNumberFormat="1" applyFont="1" applyFill="1" applyBorder="1" applyAlignment="1" applyProtection="1">
      <alignment vertical="top" wrapText="1"/>
    </xf>
    <xf numFmtId="2" fontId="1" fillId="3" borderId="1" xfId="2" quotePrefix="1" applyNumberFormat="1" applyFont="1" applyFill="1" applyBorder="1" applyAlignment="1">
      <alignment horizontal="left" vertical="top" wrapText="1"/>
    </xf>
    <xf numFmtId="2" fontId="2" fillId="0" borderId="1" xfId="1" applyNumberFormat="1" applyFont="1" applyFill="1" applyBorder="1" applyAlignment="1" applyProtection="1">
      <alignment vertical="top"/>
    </xf>
    <xf numFmtId="4" fontId="2" fillId="0" borderId="1" xfId="1" applyNumberFormat="1" applyFont="1" applyFill="1" applyBorder="1" applyAlignment="1" applyProtection="1">
      <alignment vertical="top"/>
    </xf>
    <xf numFmtId="0" fontId="2" fillId="0" borderId="1" xfId="1" applyNumberFormat="1" applyFont="1" applyFill="1" applyBorder="1" applyAlignment="1" applyProtection="1">
      <alignment horizontal="left" vertical="top" wrapText="1"/>
    </xf>
    <xf numFmtId="0" fontId="2" fillId="0" borderId="0" xfId="1" applyNumberFormat="1" applyFont="1" applyFill="1" applyBorder="1" applyAlignment="1" applyProtection="1">
      <alignment vertical="top"/>
    </xf>
    <xf numFmtId="15" fontId="2" fillId="0" borderId="1" xfId="1" applyNumberFormat="1" applyFont="1" applyFill="1" applyBorder="1" applyAlignment="1" applyProtection="1">
      <alignment horizontal="justify" vertical="top"/>
    </xf>
    <xf numFmtId="0" fontId="13" fillId="0" borderId="1" xfId="1" applyNumberFormat="1" applyFont="1" applyFill="1" applyBorder="1" applyAlignment="1" applyProtection="1">
      <alignment vertical="top"/>
    </xf>
    <xf numFmtId="165" fontId="1" fillId="0" borderId="1" xfId="2" applyNumberFormat="1" applyFont="1" applyFill="1" applyBorder="1" applyAlignment="1">
      <alignment vertical="top"/>
    </xf>
    <xf numFmtId="2" fontId="1" fillId="0" borderId="1" xfId="2" quotePrefix="1" applyNumberFormat="1" applyFont="1" applyFill="1" applyBorder="1" applyAlignment="1">
      <alignment horizontal="left" vertical="top" wrapText="1"/>
    </xf>
    <xf numFmtId="2" fontId="1" fillId="3" borderId="1" xfId="2" quotePrefix="1" applyNumberFormat="1" applyFont="1" applyFill="1" applyBorder="1" applyAlignment="1">
      <alignment horizontal="justify" vertical="top" wrapText="1"/>
    </xf>
    <xf numFmtId="0" fontId="2" fillId="0" borderId="2" xfId="1" applyNumberFormat="1" applyFont="1" applyFill="1" applyBorder="1" applyAlignment="1" applyProtection="1">
      <alignment vertical="top"/>
    </xf>
    <xf numFmtId="165" fontId="1" fillId="0" borderId="2" xfId="2" applyNumberFormat="1" applyFont="1" applyBorder="1" applyAlignment="1">
      <alignment vertical="top"/>
    </xf>
    <xf numFmtId="165" fontId="2" fillId="0" borderId="2" xfId="1" applyNumberFormat="1" applyFont="1" applyFill="1" applyBorder="1" applyAlignment="1" applyProtection="1">
      <alignment vertical="top"/>
    </xf>
    <xf numFmtId="0" fontId="2" fillId="0" borderId="2" xfId="1" applyNumberFormat="1" applyFont="1" applyFill="1" applyBorder="1" applyAlignment="1" applyProtection="1">
      <alignment horizontal="justify" vertical="top"/>
    </xf>
    <xf numFmtId="0" fontId="2" fillId="0" borderId="2" xfId="1" applyNumberFormat="1" applyFont="1" applyFill="1" applyBorder="1" applyAlignment="1" applyProtection="1">
      <alignment vertical="top" wrapText="1"/>
    </xf>
    <xf numFmtId="2" fontId="1" fillId="3" borderId="2" xfId="2" quotePrefix="1" applyNumberFormat="1" applyFont="1" applyFill="1" applyBorder="1" applyAlignment="1">
      <alignment horizontal="left" vertical="top" wrapText="1"/>
    </xf>
    <xf numFmtId="4" fontId="2" fillId="0" borderId="2" xfId="1" applyNumberFormat="1" applyFont="1" applyFill="1" applyBorder="1" applyAlignment="1" applyProtection="1">
      <alignment vertical="top"/>
    </xf>
    <xf numFmtId="15" fontId="0" fillId="0" borderId="0" xfId="2" applyNumberFormat="1" applyFont="1" applyBorder="1" applyAlignment="1">
      <alignment vertical="top"/>
    </xf>
    <xf numFmtId="15" fontId="2" fillId="0" borderId="0" xfId="1" applyNumberFormat="1" applyFont="1" applyFill="1" applyBorder="1" applyAlignment="1" applyProtection="1">
      <alignment vertical="top"/>
    </xf>
    <xf numFmtId="0" fontId="2" fillId="0" borderId="0" xfId="1" applyNumberFormat="1" applyFont="1" applyFill="1" applyBorder="1" applyAlignment="1" applyProtection="1">
      <alignment horizontal="justify" vertical="top" wrapText="1"/>
    </xf>
    <xf numFmtId="0" fontId="2" fillId="0" borderId="0" xfId="1" applyNumberFormat="1" applyFont="1" applyFill="1" applyBorder="1" applyAlignment="1" applyProtection="1">
      <alignment vertical="top" wrapText="1"/>
    </xf>
    <xf numFmtId="2" fontId="1" fillId="3" borderId="0" xfId="2" quotePrefix="1" applyNumberFormat="1" applyFont="1" applyFill="1" applyBorder="1" applyAlignment="1">
      <alignment horizontal="left" vertical="top"/>
    </xf>
    <xf numFmtId="2" fontId="1" fillId="3" borderId="0" xfId="2" quotePrefix="1" applyNumberFormat="1" applyFont="1" applyFill="1" applyBorder="1" applyAlignment="1">
      <alignment horizontal="left" vertical="top" wrapText="1"/>
    </xf>
    <xf numFmtId="4" fontId="2" fillId="0" borderId="0" xfId="1" applyNumberFormat="1" applyFont="1" applyFill="1" applyBorder="1" applyAlignment="1" applyProtection="1">
      <alignment vertical="top"/>
    </xf>
    <xf numFmtId="0" fontId="13" fillId="0" borderId="0" xfId="1" applyNumberFormat="1" applyFont="1" applyFill="1" applyBorder="1" applyAlignment="1" applyProtection="1"/>
    <xf numFmtId="15" fontId="2" fillId="0" borderId="0" xfId="1" applyNumberFormat="1" applyFont="1" applyFill="1" applyBorder="1" applyAlignment="1" applyProtection="1"/>
    <xf numFmtId="4" fontId="2" fillId="0" borderId="0" xfId="1" applyNumberFormat="1" applyFont="1" applyFill="1" applyBorder="1" applyAlignment="1" applyProtection="1"/>
  </cellXfs>
  <cellStyles count="3">
    <cellStyle name="Millares 2" xfId="2"/>
    <cellStyle name="Normal" xfId="0" builtinId="0"/>
    <cellStyle name="Normal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48"/>
  <sheetViews>
    <sheetView showGridLines="0" tabSelected="1" topLeftCell="D1" workbookViewId="0">
      <selection activeCell="D3" sqref="D3"/>
    </sheetView>
  </sheetViews>
  <sheetFormatPr baseColWidth="10" defaultRowHeight="14.25" x14ac:dyDescent="0.25"/>
  <cols>
    <col min="1" max="1" width="0" style="134" hidden="1" customWidth="1"/>
    <col min="2" max="2" width="21.140625" style="134" hidden="1" customWidth="1"/>
    <col min="3" max="3" width="0" style="134" hidden="1" customWidth="1"/>
    <col min="4" max="7" width="11.42578125" style="165"/>
    <col min="8" max="8" width="27.85546875" style="134" customWidth="1"/>
    <col min="9" max="9" width="40.7109375" style="134" customWidth="1"/>
    <col min="10" max="10" width="55.28515625" style="134" customWidth="1"/>
    <col min="11" max="11" width="40.42578125" style="134" customWidth="1"/>
    <col min="12" max="12" width="20.140625" style="134" customWidth="1"/>
    <col min="13" max="13" width="33" style="134" customWidth="1"/>
    <col min="14" max="14" width="39" style="134" customWidth="1"/>
    <col min="15" max="15" width="11.42578125" style="134"/>
    <col min="16" max="16" width="17.140625" style="134" customWidth="1"/>
    <col min="17" max="17" width="11.42578125" style="134"/>
    <col min="18" max="18" width="28.28515625" style="166" customWidth="1"/>
    <col min="19" max="19" width="56.42578125" style="134" customWidth="1"/>
    <col min="20" max="16384" width="11.42578125" style="134"/>
  </cols>
  <sheetData>
    <row r="2" spans="1:20" ht="52.5" customHeight="1" x14ac:dyDescent="0.25">
      <c r="A2" s="128" t="s">
        <v>35</v>
      </c>
      <c r="B2" s="129" t="s">
        <v>0</v>
      </c>
      <c r="C2" s="129" t="s">
        <v>1</v>
      </c>
      <c r="D2" s="130" t="s">
        <v>265</v>
      </c>
      <c r="E2" s="130" t="s">
        <v>266</v>
      </c>
      <c r="F2" s="130" t="s">
        <v>24</v>
      </c>
      <c r="G2" s="130" t="s">
        <v>25</v>
      </c>
      <c r="H2" s="129" t="s">
        <v>26</v>
      </c>
      <c r="I2" s="129" t="s">
        <v>27</v>
      </c>
      <c r="J2" s="131" t="s">
        <v>28</v>
      </c>
      <c r="K2" s="132" t="s">
        <v>29</v>
      </c>
      <c r="L2" s="131" t="s">
        <v>2</v>
      </c>
      <c r="M2" s="131" t="s">
        <v>36</v>
      </c>
      <c r="N2" s="129" t="s">
        <v>30</v>
      </c>
      <c r="O2" s="129" t="s">
        <v>31</v>
      </c>
      <c r="P2" s="129" t="s">
        <v>42</v>
      </c>
      <c r="Q2" s="129" t="s">
        <v>32</v>
      </c>
      <c r="R2" s="133" t="s">
        <v>33</v>
      </c>
      <c r="S2" s="129" t="s">
        <v>34</v>
      </c>
    </row>
    <row r="3" spans="1:20" s="144" customFormat="1" ht="88.5" customHeight="1" x14ac:dyDescent="0.2">
      <c r="A3" s="135">
        <v>1</v>
      </c>
      <c r="B3" s="135" t="s">
        <v>699</v>
      </c>
      <c r="C3" s="135" t="s">
        <v>700</v>
      </c>
      <c r="D3" s="136">
        <v>42758</v>
      </c>
      <c r="E3" s="136">
        <v>42762</v>
      </c>
      <c r="F3" s="137">
        <v>42788</v>
      </c>
      <c r="G3" s="137">
        <v>42763</v>
      </c>
      <c r="H3" s="135" t="s">
        <v>7</v>
      </c>
      <c r="I3" s="138" t="s">
        <v>701</v>
      </c>
      <c r="J3" s="138" t="s">
        <v>702</v>
      </c>
      <c r="K3" s="135" t="s">
        <v>8</v>
      </c>
      <c r="L3" s="139" t="s">
        <v>9</v>
      </c>
      <c r="M3" s="140" t="s">
        <v>703</v>
      </c>
      <c r="N3" s="140" t="s">
        <v>704</v>
      </c>
      <c r="O3" s="141">
        <v>0</v>
      </c>
      <c r="P3" s="141">
        <v>660</v>
      </c>
      <c r="Q3" s="142">
        <v>63.28</v>
      </c>
      <c r="R3" s="142">
        <f t="shared" ref="R3:R33" si="0">+Q3+P3+O3</f>
        <v>723.28</v>
      </c>
      <c r="S3" s="143" t="s">
        <v>705</v>
      </c>
      <c r="T3" s="144" t="s">
        <v>706</v>
      </c>
    </row>
    <row r="4" spans="1:20" s="144" customFormat="1" ht="122.25" customHeight="1" x14ac:dyDescent="0.2">
      <c r="A4" s="135">
        <v>3</v>
      </c>
      <c r="B4" s="135" t="s">
        <v>699</v>
      </c>
      <c r="C4" s="135" t="s">
        <v>707</v>
      </c>
      <c r="D4" s="136">
        <v>42758</v>
      </c>
      <c r="E4" s="136">
        <v>42759</v>
      </c>
      <c r="F4" s="137">
        <v>42757</v>
      </c>
      <c r="G4" s="137">
        <v>42760</v>
      </c>
      <c r="H4" s="135" t="s">
        <v>3</v>
      </c>
      <c r="I4" s="138" t="s">
        <v>708</v>
      </c>
      <c r="J4" s="138" t="s">
        <v>709</v>
      </c>
      <c r="K4" s="135" t="s">
        <v>519</v>
      </c>
      <c r="L4" s="139" t="s">
        <v>520</v>
      </c>
      <c r="M4" s="140" t="s">
        <v>710</v>
      </c>
      <c r="N4" s="140" t="s">
        <v>4</v>
      </c>
      <c r="O4" s="141">
        <v>1011.72</v>
      </c>
      <c r="P4" s="141">
        <v>700</v>
      </c>
      <c r="Q4" s="142"/>
      <c r="R4" s="142">
        <f t="shared" si="0"/>
        <v>1711.72</v>
      </c>
      <c r="S4" s="135">
        <v>0</v>
      </c>
      <c r="T4" s="144" t="s">
        <v>711</v>
      </c>
    </row>
    <row r="5" spans="1:20" s="144" customFormat="1" ht="99.75" customHeight="1" x14ac:dyDescent="0.2">
      <c r="A5" s="135">
        <v>5</v>
      </c>
      <c r="B5" s="135" t="s">
        <v>712</v>
      </c>
      <c r="C5" s="135" t="s">
        <v>713</v>
      </c>
      <c r="D5" s="136">
        <v>42758</v>
      </c>
      <c r="E5" s="136">
        <v>42762</v>
      </c>
      <c r="F5" s="137">
        <v>42756</v>
      </c>
      <c r="G5" s="137">
        <v>42763</v>
      </c>
      <c r="H5" s="135" t="s">
        <v>473</v>
      </c>
      <c r="I5" s="138" t="s">
        <v>714</v>
      </c>
      <c r="J5" s="138" t="s">
        <v>715</v>
      </c>
      <c r="K5" s="135" t="s">
        <v>716</v>
      </c>
      <c r="L5" s="139" t="s">
        <v>361</v>
      </c>
      <c r="M5" s="140" t="s">
        <v>717</v>
      </c>
      <c r="N5" s="140" t="s">
        <v>718</v>
      </c>
      <c r="O5" s="141"/>
      <c r="P5" s="141">
        <v>700</v>
      </c>
      <c r="Q5" s="142">
        <f>74.58/2</f>
        <v>37.29</v>
      </c>
      <c r="R5" s="142">
        <f t="shared" si="0"/>
        <v>737.29</v>
      </c>
      <c r="S5" s="139" t="s">
        <v>719</v>
      </c>
      <c r="T5" s="144" t="s">
        <v>711</v>
      </c>
    </row>
    <row r="6" spans="1:20" s="144" customFormat="1" ht="99.75" customHeight="1" x14ac:dyDescent="0.2">
      <c r="A6" s="135">
        <v>5</v>
      </c>
      <c r="B6" s="135" t="s">
        <v>712</v>
      </c>
      <c r="C6" s="135" t="s">
        <v>713</v>
      </c>
      <c r="D6" s="136">
        <v>42758</v>
      </c>
      <c r="E6" s="136">
        <v>42762</v>
      </c>
      <c r="F6" s="137">
        <v>42756</v>
      </c>
      <c r="G6" s="137">
        <v>42763</v>
      </c>
      <c r="H6" s="135" t="s">
        <v>473</v>
      </c>
      <c r="I6" s="138" t="s">
        <v>714</v>
      </c>
      <c r="J6" s="138" t="s">
        <v>715</v>
      </c>
      <c r="K6" s="135" t="s">
        <v>5</v>
      </c>
      <c r="L6" s="139" t="s">
        <v>6</v>
      </c>
      <c r="M6" s="140" t="s">
        <v>717</v>
      </c>
      <c r="N6" s="140" t="s">
        <v>718</v>
      </c>
      <c r="O6" s="141"/>
      <c r="P6" s="141">
        <v>700</v>
      </c>
      <c r="Q6" s="142">
        <f>74.58/2</f>
        <v>37.29</v>
      </c>
      <c r="R6" s="142">
        <f t="shared" si="0"/>
        <v>737.29</v>
      </c>
      <c r="S6" s="139" t="s">
        <v>720</v>
      </c>
      <c r="T6" s="144" t="s">
        <v>711</v>
      </c>
    </row>
    <row r="7" spans="1:20" s="144" customFormat="1" ht="89.25" customHeight="1" x14ac:dyDescent="0.2">
      <c r="A7" s="135">
        <v>4</v>
      </c>
      <c r="B7" s="135" t="s">
        <v>721</v>
      </c>
      <c r="C7" s="135" t="s">
        <v>722</v>
      </c>
      <c r="D7" s="136">
        <v>42765</v>
      </c>
      <c r="E7" s="136">
        <v>42769</v>
      </c>
      <c r="F7" s="137">
        <v>42764</v>
      </c>
      <c r="G7" s="137">
        <v>42770</v>
      </c>
      <c r="H7" s="135" t="s">
        <v>10</v>
      </c>
      <c r="I7" s="138" t="s">
        <v>395</v>
      </c>
      <c r="J7" s="138" t="s">
        <v>723</v>
      </c>
      <c r="K7" s="135" t="s">
        <v>290</v>
      </c>
      <c r="L7" s="139" t="s">
        <v>11</v>
      </c>
      <c r="M7" s="140" t="s">
        <v>724</v>
      </c>
      <c r="N7" s="140" t="s">
        <v>725</v>
      </c>
      <c r="O7" s="141">
        <v>0</v>
      </c>
      <c r="P7" s="141">
        <f>189/2</f>
        <v>94.5</v>
      </c>
      <c r="Q7" s="142">
        <f>28.25+28.25</f>
        <v>56.5</v>
      </c>
      <c r="R7" s="142">
        <f t="shared" si="0"/>
        <v>151</v>
      </c>
      <c r="S7" s="139" t="s">
        <v>726</v>
      </c>
      <c r="T7" s="144" t="s">
        <v>711</v>
      </c>
    </row>
    <row r="8" spans="1:20" s="144" customFormat="1" ht="89.25" customHeight="1" x14ac:dyDescent="0.2">
      <c r="A8" s="135">
        <v>4</v>
      </c>
      <c r="B8" s="135" t="s">
        <v>721</v>
      </c>
      <c r="C8" s="135" t="s">
        <v>722</v>
      </c>
      <c r="D8" s="136">
        <v>42765</v>
      </c>
      <c r="E8" s="136">
        <v>42769</v>
      </c>
      <c r="F8" s="137">
        <v>42764</v>
      </c>
      <c r="G8" s="137">
        <v>42770</v>
      </c>
      <c r="H8" s="135" t="s">
        <v>10</v>
      </c>
      <c r="I8" s="138" t="s">
        <v>395</v>
      </c>
      <c r="J8" s="138" t="s">
        <v>727</v>
      </c>
      <c r="K8" s="135" t="s">
        <v>12</v>
      </c>
      <c r="L8" s="139" t="s">
        <v>13</v>
      </c>
      <c r="M8" s="140" t="s">
        <v>724</v>
      </c>
      <c r="N8" s="140" t="s">
        <v>725</v>
      </c>
      <c r="O8" s="141"/>
      <c r="P8" s="141">
        <v>94.5</v>
      </c>
      <c r="Q8" s="142"/>
      <c r="R8" s="142">
        <f t="shared" si="0"/>
        <v>94.5</v>
      </c>
      <c r="S8" s="139" t="s">
        <v>726</v>
      </c>
      <c r="T8" s="144" t="s">
        <v>711</v>
      </c>
    </row>
    <row r="9" spans="1:20" s="144" customFormat="1" ht="105" customHeight="1" x14ac:dyDescent="0.2">
      <c r="A9" s="135">
        <v>8</v>
      </c>
      <c r="B9" s="135" t="s">
        <v>721</v>
      </c>
      <c r="C9" s="135" t="s">
        <v>728</v>
      </c>
      <c r="D9" s="136">
        <v>42766</v>
      </c>
      <c r="E9" s="136">
        <v>42770</v>
      </c>
      <c r="F9" s="137">
        <v>42765</v>
      </c>
      <c r="G9" s="137">
        <v>42771</v>
      </c>
      <c r="H9" s="135" t="s">
        <v>3</v>
      </c>
      <c r="I9" s="138" t="s">
        <v>729</v>
      </c>
      <c r="J9" s="138" t="s">
        <v>730</v>
      </c>
      <c r="K9" s="135" t="s">
        <v>731</v>
      </c>
      <c r="L9" s="139" t="s">
        <v>13</v>
      </c>
      <c r="M9" s="140" t="s">
        <v>732</v>
      </c>
      <c r="N9" s="140" t="s">
        <v>733</v>
      </c>
      <c r="O9" s="141">
        <v>724.76</v>
      </c>
      <c r="P9" s="141">
        <f>2800/2</f>
        <v>1400</v>
      </c>
      <c r="Q9" s="142"/>
      <c r="R9" s="142">
        <f t="shared" si="0"/>
        <v>2124.7600000000002</v>
      </c>
      <c r="S9" s="135">
        <v>0</v>
      </c>
      <c r="T9" s="144" t="s">
        <v>711</v>
      </c>
    </row>
    <row r="10" spans="1:20" s="144" customFormat="1" ht="114" customHeight="1" x14ac:dyDescent="0.2">
      <c r="A10" s="135">
        <v>8</v>
      </c>
      <c r="B10" s="135" t="s">
        <v>721</v>
      </c>
      <c r="C10" s="135" t="s">
        <v>728</v>
      </c>
      <c r="D10" s="136">
        <v>42766</v>
      </c>
      <c r="E10" s="136">
        <v>42770</v>
      </c>
      <c r="F10" s="137">
        <v>42765</v>
      </c>
      <c r="G10" s="137">
        <v>42771</v>
      </c>
      <c r="H10" s="135" t="s">
        <v>3</v>
      </c>
      <c r="I10" s="138" t="s">
        <v>734</v>
      </c>
      <c r="J10" s="138" t="s">
        <v>730</v>
      </c>
      <c r="K10" s="135" t="s">
        <v>735</v>
      </c>
      <c r="L10" s="139" t="s">
        <v>20</v>
      </c>
      <c r="M10" s="140" t="s">
        <v>732</v>
      </c>
      <c r="N10" s="140" t="s">
        <v>733</v>
      </c>
      <c r="O10" s="141">
        <v>724.76</v>
      </c>
      <c r="P10" s="141">
        <f>2800/2</f>
        <v>1400</v>
      </c>
      <c r="Q10" s="142"/>
      <c r="R10" s="142">
        <f t="shared" si="0"/>
        <v>2124.7600000000002</v>
      </c>
      <c r="S10" s="135">
        <v>0</v>
      </c>
      <c r="T10" s="144" t="s">
        <v>711</v>
      </c>
    </row>
    <row r="11" spans="1:20" s="144" customFormat="1" ht="171" customHeight="1" x14ac:dyDescent="0.2">
      <c r="A11" s="135">
        <v>6</v>
      </c>
      <c r="B11" s="135" t="s">
        <v>712</v>
      </c>
      <c r="C11" s="135" t="s">
        <v>736</v>
      </c>
      <c r="D11" s="136">
        <v>42772</v>
      </c>
      <c r="E11" s="136">
        <v>42776</v>
      </c>
      <c r="F11" s="137">
        <v>42771</v>
      </c>
      <c r="G11" s="137">
        <v>42777</v>
      </c>
      <c r="H11" s="135" t="s">
        <v>10</v>
      </c>
      <c r="I11" s="138" t="s">
        <v>737</v>
      </c>
      <c r="J11" s="138" t="s">
        <v>738</v>
      </c>
      <c r="K11" s="135" t="s">
        <v>739</v>
      </c>
      <c r="L11" s="139" t="s">
        <v>740</v>
      </c>
      <c r="M11" s="140" t="s">
        <v>741</v>
      </c>
      <c r="N11" s="140" t="s">
        <v>399</v>
      </c>
      <c r="O11" s="141"/>
      <c r="P11" s="141">
        <v>945</v>
      </c>
      <c r="Q11" s="142">
        <v>434.51</v>
      </c>
      <c r="R11" s="142">
        <f t="shared" si="0"/>
        <v>1379.51</v>
      </c>
      <c r="S11" s="135">
        <v>0</v>
      </c>
      <c r="T11" s="144" t="s">
        <v>706</v>
      </c>
    </row>
    <row r="12" spans="1:20" s="144" customFormat="1" ht="119.25" customHeight="1" x14ac:dyDescent="0.2">
      <c r="A12" s="135">
        <v>9</v>
      </c>
      <c r="B12" s="135" t="s">
        <v>699</v>
      </c>
      <c r="C12" s="135" t="s">
        <v>742</v>
      </c>
      <c r="D12" s="136">
        <v>42772</v>
      </c>
      <c r="E12" s="136">
        <v>42773</v>
      </c>
      <c r="F12" s="137">
        <v>42771</v>
      </c>
      <c r="G12" s="137">
        <v>42774</v>
      </c>
      <c r="H12" s="135" t="s">
        <v>3</v>
      </c>
      <c r="I12" s="138" t="s">
        <v>743</v>
      </c>
      <c r="J12" s="138" t="s">
        <v>744</v>
      </c>
      <c r="K12" s="135" t="s">
        <v>480</v>
      </c>
      <c r="L12" s="139" t="s">
        <v>481</v>
      </c>
      <c r="M12" s="140" t="s">
        <v>745</v>
      </c>
      <c r="N12" s="140" t="s">
        <v>746</v>
      </c>
      <c r="O12" s="141">
        <v>405.31</v>
      </c>
      <c r="P12" s="141">
        <v>660</v>
      </c>
      <c r="Q12" s="142">
        <v>0</v>
      </c>
      <c r="R12" s="142">
        <f t="shared" si="0"/>
        <v>1065.31</v>
      </c>
      <c r="S12" s="135">
        <v>0</v>
      </c>
      <c r="T12" s="144" t="s">
        <v>706</v>
      </c>
    </row>
    <row r="13" spans="1:20" s="144" customFormat="1" ht="153" customHeight="1" x14ac:dyDescent="0.2">
      <c r="A13" s="135">
        <v>7</v>
      </c>
      <c r="B13" s="135" t="s">
        <v>712</v>
      </c>
      <c r="C13" s="135" t="s">
        <v>747</v>
      </c>
      <c r="D13" s="136">
        <v>42786</v>
      </c>
      <c r="E13" s="136">
        <v>42790</v>
      </c>
      <c r="F13" s="137">
        <v>42785</v>
      </c>
      <c r="G13" s="137">
        <v>42791</v>
      </c>
      <c r="H13" s="135" t="s">
        <v>10</v>
      </c>
      <c r="I13" s="138" t="s">
        <v>748</v>
      </c>
      <c r="J13" s="138" t="s">
        <v>749</v>
      </c>
      <c r="K13" s="135" t="s">
        <v>750</v>
      </c>
      <c r="L13" s="139" t="s">
        <v>14</v>
      </c>
      <c r="M13" s="140" t="s">
        <v>741</v>
      </c>
      <c r="N13" s="140" t="s">
        <v>751</v>
      </c>
      <c r="O13" s="141">
        <v>499.93</v>
      </c>
      <c r="P13" s="141">
        <v>945</v>
      </c>
      <c r="Q13" s="142">
        <v>0</v>
      </c>
      <c r="R13" s="142">
        <f t="shared" si="0"/>
        <v>1444.93</v>
      </c>
      <c r="S13" s="135">
        <v>0</v>
      </c>
      <c r="T13" s="144" t="s">
        <v>706</v>
      </c>
    </row>
    <row r="14" spans="1:20" s="144" customFormat="1" ht="142.5" customHeight="1" x14ac:dyDescent="0.2">
      <c r="A14" s="135">
        <v>14</v>
      </c>
      <c r="B14" s="135" t="s">
        <v>721</v>
      </c>
      <c r="C14" s="135" t="s">
        <v>752</v>
      </c>
      <c r="D14" s="136">
        <v>42786</v>
      </c>
      <c r="E14" s="136">
        <v>42790</v>
      </c>
      <c r="F14" s="137">
        <v>42784</v>
      </c>
      <c r="G14" s="137">
        <v>42792</v>
      </c>
      <c r="H14" s="135" t="s">
        <v>10</v>
      </c>
      <c r="I14" s="138" t="s">
        <v>753</v>
      </c>
      <c r="J14" s="138" t="s">
        <v>754</v>
      </c>
      <c r="K14" s="135" t="s">
        <v>457</v>
      </c>
      <c r="L14" s="139" t="s">
        <v>15</v>
      </c>
      <c r="M14" s="140" t="s">
        <v>755</v>
      </c>
      <c r="N14" s="140" t="s">
        <v>292</v>
      </c>
      <c r="O14" s="141"/>
      <c r="P14" s="141">
        <v>297</v>
      </c>
      <c r="Q14" s="142">
        <f>33.34+150</f>
        <v>183.34</v>
      </c>
      <c r="R14" s="142">
        <f t="shared" si="0"/>
        <v>480.34000000000003</v>
      </c>
      <c r="S14" s="139" t="s">
        <v>756</v>
      </c>
      <c r="T14" s="144" t="s">
        <v>706</v>
      </c>
    </row>
    <row r="15" spans="1:20" s="144" customFormat="1" ht="85.5" customHeight="1" x14ac:dyDescent="0.2">
      <c r="A15" s="135">
        <v>16</v>
      </c>
      <c r="B15" s="135" t="s">
        <v>721</v>
      </c>
      <c r="C15" s="135" t="s">
        <v>757</v>
      </c>
      <c r="D15" s="136">
        <v>42786</v>
      </c>
      <c r="E15" s="136">
        <v>42790</v>
      </c>
      <c r="F15" s="137">
        <v>42784</v>
      </c>
      <c r="G15" s="137">
        <v>42792</v>
      </c>
      <c r="H15" s="135" t="s">
        <v>3</v>
      </c>
      <c r="I15" s="138" t="s">
        <v>758</v>
      </c>
      <c r="J15" s="138" t="s">
        <v>759</v>
      </c>
      <c r="K15" s="135" t="s">
        <v>456</v>
      </c>
      <c r="L15" s="139" t="s">
        <v>15</v>
      </c>
      <c r="M15" s="140" t="s">
        <v>755</v>
      </c>
      <c r="N15" s="140" t="s">
        <v>292</v>
      </c>
      <c r="O15" s="141">
        <v>0</v>
      </c>
      <c r="P15" s="141">
        <v>297</v>
      </c>
      <c r="Q15" s="142">
        <f>33.34+150</f>
        <v>183.34</v>
      </c>
      <c r="R15" s="142">
        <f t="shared" si="0"/>
        <v>480.34000000000003</v>
      </c>
      <c r="S15" s="139" t="s">
        <v>756</v>
      </c>
      <c r="T15" s="144" t="s">
        <v>706</v>
      </c>
    </row>
    <row r="16" spans="1:20" s="144" customFormat="1" ht="99.75" x14ac:dyDescent="0.2">
      <c r="A16" s="135">
        <v>11</v>
      </c>
      <c r="B16" s="135" t="s">
        <v>721</v>
      </c>
      <c r="C16" s="135" t="s">
        <v>760</v>
      </c>
      <c r="D16" s="136">
        <v>42787</v>
      </c>
      <c r="E16" s="136">
        <v>42787</v>
      </c>
      <c r="F16" s="137">
        <v>42786</v>
      </c>
      <c r="G16" s="137">
        <v>42788</v>
      </c>
      <c r="H16" s="135" t="s">
        <v>3</v>
      </c>
      <c r="I16" s="138" t="s">
        <v>761</v>
      </c>
      <c r="J16" s="138" t="s">
        <v>762</v>
      </c>
      <c r="K16" s="135" t="s">
        <v>531</v>
      </c>
      <c r="L16" s="139" t="s">
        <v>532</v>
      </c>
      <c r="M16" s="140" t="s">
        <v>763</v>
      </c>
      <c r="N16" s="140" t="s">
        <v>4</v>
      </c>
      <c r="O16" s="141">
        <v>484.2</v>
      </c>
      <c r="P16" s="141">
        <v>495</v>
      </c>
      <c r="Q16" s="142">
        <v>63.28</v>
      </c>
      <c r="R16" s="142">
        <f t="shared" si="0"/>
        <v>1042.48</v>
      </c>
      <c r="S16" s="135">
        <v>0</v>
      </c>
      <c r="T16" s="144" t="s">
        <v>711</v>
      </c>
    </row>
    <row r="17" spans="1:20" s="144" customFormat="1" ht="85.5" customHeight="1" x14ac:dyDescent="0.2">
      <c r="A17" s="135">
        <v>12</v>
      </c>
      <c r="B17" s="135" t="s">
        <v>764</v>
      </c>
      <c r="C17" s="135" t="s">
        <v>765</v>
      </c>
      <c r="D17" s="136">
        <v>42800</v>
      </c>
      <c r="E17" s="136">
        <v>42804</v>
      </c>
      <c r="F17" s="137">
        <v>42799</v>
      </c>
      <c r="G17" s="137">
        <v>42805</v>
      </c>
      <c r="H17" s="135" t="s">
        <v>10</v>
      </c>
      <c r="I17" s="138" t="s">
        <v>766</v>
      </c>
      <c r="J17" s="138" t="s">
        <v>767</v>
      </c>
      <c r="K17" s="135" t="s">
        <v>768</v>
      </c>
      <c r="L17" s="139" t="s">
        <v>11</v>
      </c>
      <c r="M17" s="140" t="s">
        <v>769</v>
      </c>
      <c r="N17" s="140" t="s">
        <v>16</v>
      </c>
      <c r="O17" s="141">
        <v>796.08</v>
      </c>
      <c r="P17" s="141">
        <v>945</v>
      </c>
      <c r="Q17" s="142"/>
      <c r="R17" s="142">
        <f t="shared" si="0"/>
        <v>1741.08</v>
      </c>
      <c r="S17" s="135">
        <v>0</v>
      </c>
      <c r="T17" s="144" t="s">
        <v>711</v>
      </c>
    </row>
    <row r="18" spans="1:20" s="144" customFormat="1" ht="114" customHeight="1" x14ac:dyDescent="0.2">
      <c r="A18" s="135">
        <v>15</v>
      </c>
      <c r="B18" s="135" t="s">
        <v>699</v>
      </c>
      <c r="C18" s="135" t="s">
        <v>770</v>
      </c>
      <c r="D18" s="136">
        <v>42800</v>
      </c>
      <c r="E18" s="136">
        <v>42804</v>
      </c>
      <c r="F18" s="137">
        <v>42799</v>
      </c>
      <c r="G18" s="137">
        <v>42805</v>
      </c>
      <c r="H18" s="135" t="s">
        <v>10</v>
      </c>
      <c r="I18" s="138" t="s">
        <v>771</v>
      </c>
      <c r="J18" s="138" t="s">
        <v>772</v>
      </c>
      <c r="K18" s="135" t="s">
        <v>773</v>
      </c>
      <c r="L18" s="139" t="s">
        <v>17</v>
      </c>
      <c r="M18" s="140" t="s">
        <v>774</v>
      </c>
      <c r="N18" s="140" t="s">
        <v>16</v>
      </c>
      <c r="O18" s="141">
        <v>187.52</v>
      </c>
      <c r="P18" s="141">
        <v>945</v>
      </c>
      <c r="Q18" s="142">
        <v>0</v>
      </c>
      <c r="R18" s="142">
        <f t="shared" si="0"/>
        <v>1132.52</v>
      </c>
      <c r="S18" s="135">
        <v>0</v>
      </c>
      <c r="T18" s="144" t="s">
        <v>711</v>
      </c>
    </row>
    <row r="19" spans="1:20" s="144" customFormat="1" ht="85.5" x14ac:dyDescent="0.2">
      <c r="A19" s="135">
        <v>17</v>
      </c>
      <c r="B19" s="135" t="s">
        <v>699</v>
      </c>
      <c r="C19" s="135" t="s">
        <v>775</v>
      </c>
      <c r="D19" s="136">
        <v>42800</v>
      </c>
      <c r="E19" s="136">
        <v>42804</v>
      </c>
      <c r="F19" s="137">
        <v>42797</v>
      </c>
      <c r="G19" s="137">
        <v>42806</v>
      </c>
      <c r="H19" s="135" t="s">
        <v>10</v>
      </c>
      <c r="I19" s="138" t="s">
        <v>776</v>
      </c>
      <c r="J19" s="138" t="s">
        <v>777</v>
      </c>
      <c r="K19" s="135" t="s">
        <v>778</v>
      </c>
      <c r="L19" s="139" t="s">
        <v>17</v>
      </c>
      <c r="M19" s="140" t="s">
        <v>291</v>
      </c>
      <c r="N19" s="140" t="s">
        <v>292</v>
      </c>
      <c r="O19" s="141">
        <v>0</v>
      </c>
      <c r="P19" s="141">
        <v>313.5</v>
      </c>
      <c r="Q19" s="142">
        <v>0</v>
      </c>
      <c r="R19" s="142">
        <f t="shared" si="0"/>
        <v>313.5</v>
      </c>
      <c r="S19" s="139" t="s">
        <v>779</v>
      </c>
      <c r="T19" s="144" t="s">
        <v>711</v>
      </c>
    </row>
    <row r="20" spans="1:20" s="144" customFormat="1" ht="76.5" customHeight="1" x14ac:dyDescent="0.2">
      <c r="A20" s="135">
        <v>10</v>
      </c>
      <c r="B20" s="135" t="s">
        <v>721</v>
      </c>
      <c r="C20" s="135" t="s">
        <v>780</v>
      </c>
      <c r="D20" s="136">
        <v>42807</v>
      </c>
      <c r="E20" s="136">
        <v>42811</v>
      </c>
      <c r="F20" s="137">
        <v>42805</v>
      </c>
      <c r="G20" s="137">
        <v>42812</v>
      </c>
      <c r="H20" s="135" t="s">
        <v>10</v>
      </c>
      <c r="I20" s="138" t="s">
        <v>781</v>
      </c>
      <c r="J20" s="138" t="s">
        <v>782</v>
      </c>
      <c r="K20" s="135" t="s">
        <v>783</v>
      </c>
      <c r="L20" s="139" t="s">
        <v>21</v>
      </c>
      <c r="M20" s="140" t="s">
        <v>784</v>
      </c>
      <c r="N20" s="140" t="s">
        <v>785</v>
      </c>
      <c r="O20" s="141">
        <v>993.43</v>
      </c>
      <c r="P20" s="141">
        <f>2160/2</f>
        <v>1080</v>
      </c>
      <c r="Q20" s="142"/>
      <c r="R20" s="142">
        <f t="shared" si="0"/>
        <v>2073.4299999999998</v>
      </c>
      <c r="S20" s="135">
        <v>0</v>
      </c>
      <c r="T20" s="144" t="s">
        <v>711</v>
      </c>
    </row>
    <row r="21" spans="1:20" s="144" customFormat="1" ht="85.5" customHeight="1" x14ac:dyDescent="0.2">
      <c r="A21" s="135">
        <v>10</v>
      </c>
      <c r="B21" s="135" t="s">
        <v>721</v>
      </c>
      <c r="C21" s="135" t="s">
        <v>780</v>
      </c>
      <c r="D21" s="136">
        <v>42807</v>
      </c>
      <c r="E21" s="136">
        <v>42811</v>
      </c>
      <c r="F21" s="137">
        <v>42805</v>
      </c>
      <c r="G21" s="137">
        <v>42812</v>
      </c>
      <c r="H21" s="135" t="s">
        <v>10</v>
      </c>
      <c r="I21" s="138" t="s">
        <v>781</v>
      </c>
      <c r="J21" s="138" t="s">
        <v>782</v>
      </c>
      <c r="K21" s="135" t="s">
        <v>273</v>
      </c>
      <c r="L21" s="139" t="s">
        <v>13</v>
      </c>
      <c r="M21" s="140" t="s">
        <v>784</v>
      </c>
      <c r="N21" s="140" t="s">
        <v>785</v>
      </c>
      <c r="O21" s="141">
        <v>993.43</v>
      </c>
      <c r="P21" s="141">
        <v>1080</v>
      </c>
      <c r="Q21" s="142"/>
      <c r="R21" s="142">
        <f t="shared" si="0"/>
        <v>2073.4299999999998</v>
      </c>
      <c r="S21" s="135">
        <v>0</v>
      </c>
      <c r="T21" s="144" t="s">
        <v>711</v>
      </c>
    </row>
    <row r="22" spans="1:20" s="144" customFormat="1" ht="85.5" customHeight="1" x14ac:dyDescent="0.2">
      <c r="A22" s="135">
        <v>13</v>
      </c>
      <c r="B22" s="135" t="s">
        <v>699</v>
      </c>
      <c r="C22" s="135" t="s">
        <v>786</v>
      </c>
      <c r="D22" s="137">
        <v>42807</v>
      </c>
      <c r="E22" s="137">
        <v>42811</v>
      </c>
      <c r="F22" s="137">
        <v>42804</v>
      </c>
      <c r="G22" s="137">
        <v>42813</v>
      </c>
      <c r="H22" s="135" t="s">
        <v>3</v>
      </c>
      <c r="I22" s="145" t="s">
        <v>787</v>
      </c>
      <c r="J22" s="138" t="s">
        <v>788</v>
      </c>
      <c r="K22" s="135" t="s">
        <v>458</v>
      </c>
      <c r="L22" s="139" t="s">
        <v>17</v>
      </c>
      <c r="M22" s="139" t="s">
        <v>789</v>
      </c>
      <c r="N22" s="139" t="s">
        <v>292</v>
      </c>
      <c r="O22" s="141"/>
      <c r="P22" s="141">
        <f>627/2</f>
        <v>313.5</v>
      </c>
      <c r="Q22" s="142">
        <v>0</v>
      </c>
      <c r="R22" s="142">
        <f t="shared" si="0"/>
        <v>313.5</v>
      </c>
      <c r="S22" s="139" t="s">
        <v>790</v>
      </c>
      <c r="T22" s="144" t="s">
        <v>711</v>
      </c>
    </row>
    <row r="23" spans="1:20" s="144" customFormat="1" ht="99.75" customHeight="1" x14ac:dyDescent="0.2">
      <c r="A23" s="135">
        <v>13</v>
      </c>
      <c r="B23" s="135" t="s">
        <v>699</v>
      </c>
      <c r="C23" s="135" t="s">
        <v>786</v>
      </c>
      <c r="D23" s="137">
        <v>42807</v>
      </c>
      <c r="E23" s="137">
        <v>42811</v>
      </c>
      <c r="F23" s="137">
        <v>42804</v>
      </c>
      <c r="G23" s="137">
        <v>42813</v>
      </c>
      <c r="H23" s="135" t="s">
        <v>3</v>
      </c>
      <c r="I23" s="145" t="s">
        <v>791</v>
      </c>
      <c r="J23" s="138" t="s">
        <v>792</v>
      </c>
      <c r="K23" s="135" t="s">
        <v>793</v>
      </c>
      <c r="L23" s="139" t="s">
        <v>17</v>
      </c>
      <c r="M23" s="139" t="s">
        <v>789</v>
      </c>
      <c r="N23" s="139" t="s">
        <v>292</v>
      </c>
      <c r="O23" s="141"/>
      <c r="P23" s="141">
        <f>627/2</f>
        <v>313.5</v>
      </c>
      <c r="Q23" s="142">
        <v>0</v>
      </c>
      <c r="R23" s="142">
        <f t="shared" si="0"/>
        <v>313.5</v>
      </c>
      <c r="S23" s="139" t="s">
        <v>790</v>
      </c>
      <c r="T23" s="144" t="s">
        <v>711</v>
      </c>
    </row>
    <row r="24" spans="1:20" s="144" customFormat="1" ht="142.5" customHeight="1" x14ac:dyDescent="0.2">
      <c r="A24" s="144">
        <v>21</v>
      </c>
      <c r="B24" s="135" t="s">
        <v>764</v>
      </c>
      <c r="C24" s="135" t="s">
        <v>794</v>
      </c>
      <c r="D24" s="136">
        <v>42807</v>
      </c>
      <c r="E24" s="136">
        <v>42811</v>
      </c>
      <c r="F24" s="137">
        <v>42806</v>
      </c>
      <c r="G24" s="137">
        <v>42812</v>
      </c>
      <c r="H24" s="135" t="s">
        <v>3</v>
      </c>
      <c r="I24" s="138" t="s">
        <v>795</v>
      </c>
      <c r="J24" s="138" t="s">
        <v>796</v>
      </c>
      <c r="K24" s="135" t="s">
        <v>797</v>
      </c>
      <c r="L24" s="139" t="s">
        <v>14</v>
      </c>
      <c r="M24" s="140" t="s">
        <v>798</v>
      </c>
      <c r="N24" s="140" t="s">
        <v>37</v>
      </c>
      <c r="O24" s="141">
        <v>0</v>
      </c>
      <c r="P24" s="141">
        <v>94.5</v>
      </c>
      <c r="Q24" s="142">
        <v>0</v>
      </c>
      <c r="R24" s="142">
        <f t="shared" si="0"/>
        <v>94.5</v>
      </c>
      <c r="S24" s="139" t="s">
        <v>799</v>
      </c>
      <c r="T24" s="144" t="s">
        <v>711</v>
      </c>
    </row>
    <row r="25" spans="1:20" s="144" customFormat="1" ht="142.5" customHeight="1" x14ac:dyDescent="0.2">
      <c r="A25" s="144">
        <v>19</v>
      </c>
      <c r="B25" s="146" t="s">
        <v>712</v>
      </c>
      <c r="C25" s="146" t="s">
        <v>800</v>
      </c>
      <c r="D25" s="147">
        <v>42808</v>
      </c>
      <c r="E25" s="147">
        <v>42810</v>
      </c>
      <c r="F25" s="137">
        <v>42807</v>
      </c>
      <c r="G25" s="137">
        <v>42811</v>
      </c>
      <c r="H25" s="135" t="s">
        <v>7</v>
      </c>
      <c r="I25" s="138" t="s">
        <v>801</v>
      </c>
      <c r="J25" s="138" t="s">
        <v>802</v>
      </c>
      <c r="K25" s="135" t="s">
        <v>803</v>
      </c>
      <c r="L25" s="139" t="s">
        <v>412</v>
      </c>
      <c r="M25" s="148" t="s">
        <v>804</v>
      </c>
      <c r="N25" s="148" t="s">
        <v>805</v>
      </c>
      <c r="O25" s="141">
        <v>85.35</v>
      </c>
      <c r="P25" s="141">
        <v>675</v>
      </c>
      <c r="Q25" s="142">
        <v>0</v>
      </c>
      <c r="R25" s="142">
        <f t="shared" si="0"/>
        <v>760.35</v>
      </c>
      <c r="S25" s="135">
        <v>0</v>
      </c>
      <c r="T25" s="144" t="s">
        <v>706</v>
      </c>
    </row>
    <row r="26" spans="1:20" s="144" customFormat="1" ht="201" customHeight="1" x14ac:dyDescent="0.2">
      <c r="A26" s="135">
        <v>22</v>
      </c>
      <c r="B26" s="135" t="s">
        <v>712</v>
      </c>
      <c r="C26" s="135" t="s">
        <v>806</v>
      </c>
      <c r="D26" s="136">
        <v>42809</v>
      </c>
      <c r="E26" s="136">
        <v>42811</v>
      </c>
      <c r="F26" s="137">
        <v>42807</v>
      </c>
      <c r="G26" s="137">
        <v>42813</v>
      </c>
      <c r="H26" s="135" t="s">
        <v>22</v>
      </c>
      <c r="I26" s="138" t="s">
        <v>807</v>
      </c>
      <c r="J26" s="138" t="s">
        <v>808</v>
      </c>
      <c r="K26" s="135" t="s">
        <v>19</v>
      </c>
      <c r="L26" s="139" t="s">
        <v>20</v>
      </c>
      <c r="M26" s="140" t="s">
        <v>809</v>
      </c>
      <c r="N26" s="140" t="s">
        <v>810</v>
      </c>
      <c r="O26" s="141">
        <v>560.64</v>
      </c>
      <c r="P26" s="141">
        <v>730</v>
      </c>
      <c r="Q26" s="142">
        <v>0</v>
      </c>
      <c r="R26" s="142">
        <f t="shared" si="0"/>
        <v>1290.6399999999999</v>
      </c>
      <c r="S26" s="139" t="s">
        <v>811</v>
      </c>
      <c r="T26" s="144" t="s">
        <v>711</v>
      </c>
    </row>
    <row r="27" spans="1:20" s="144" customFormat="1" ht="156.75" x14ac:dyDescent="0.2">
      <c r="A27" s="135">
        <v>20</v>
      </c>
      <c r="B27" s="135" t="s">
        <v>712</v>
      </c>
      <c r="C27" s="135" t="s">
        <v>812</v>
      </c>
      <c r="D27" s="136">
        <v>42814</v>
      </c>
      <c r="E27" s="136">
        <v>42818</v>
      </c>
      <c r="F27" s="137">
        <v>42813</v>
      </c>
      <c r="G27" s="137">
        <v>42819</v>
      </c>
      <c r="H27" s="135" t="s">
        <v>10</v>
      </c>
      <c r="I27" s="138" t="s">
        <v>813</v>
      </c>
      <c r="J27" s="138" t="s">
        <v>814</v>
      </c>
      <c r="K27" s="135" t="s">
        <v>18</v>
      </c>
      <c r="L27" s="139" t="s">
        <v>15</v>
      </c>
      <c r="M27" s="140" t="s">
        <v>710</v>
      </c>
      <c r="N27" s="149" t="s">
        <v>341</v>
      </c>
      <c r="O27" s="141">
        <v>0</v>
      </c>
      <c r="P27" s="141">
        <v>112</v>
      </c>
      <c r="Q27" s="142">
        <v>0</v>
      </c>
      <c r="R27" s="142">
        <f t="shared" si="0"/>
        <v>112</v>
      </c>
      <c r="S27" s="139" t="s">
        <v>815</v>
      </c>
      <c r="T27" s="144" t="s">
        <v>711</v>
      </c>
    </row>
    <row r="28" spans="1:20" s="144" customFormat="1" ht="114" customHeight="1" x14ac:dyDescent="0.2">
      <c r="A28" s="135">
        <v>20</v>
      </c>
      <c r="B28" s="135" t="s">
        <v>712</v>
      </c>
      <c r="C28" s="135" t="s">
        <v>812</v>
      </c>
      <c r="D28" s="136">
        <v>42814</v>
      </c>
      <c r="E28" s="136">
        <v>42818</v>
      </c>
      <c r="F28" s="137">
        <v>42813</v>
      </c>
      <c r="G28" s="137">
        <v>42819</v>
      </c>
      <c r="H28" s="135" t="s">
        <v>10</v>
      </c>
      <c r="I28" s="138" t="s">
        <v>813</v>
      </c>
      <c r="J28" s="138" t="s">
        <v>814</v>
      </c>
      <c r="K28" s="135" t="s">
        <v>773</v>
      </c>
      <c r="L28" s="139" t="s">
        <v>17</v>
      </c>
      <c r="M28" s="140" t="s">
        <v>710</v>
      </c>
      <c r="N28" s="149" t="s">
        <v>341</v>
      </c>
      <c r="O28" s="141">
        <v>0</v>
      </c>
      <c r="P28" s="141">
        <v>112</v>
      </c>
      <c r="Q28" s="142">
        <v>0</v>
      </c>
      <c r="R28" s="142">
        <f t="shared" si="0"/>
        <v>112</v>
      </c>
      <c r="S28" s="139" t="s">
        <v>815</v>
      </c>
      <c r="T28" s="144" t="s">
        <v>711</v>
      </c>
    </row>
    <row r="29" spans="1:20" s="144" customFormat="1" ht="99.75" customHeight="1" x14ac:dyDescent="0.2">
      <c r="A29" s="135">
        <v>23</v>
      </c>
      <c r="B29" s="135" t="s">
        <v>699</v>
      </c>
      <c r="C29" s="135" t="s">
        <v>816</v>
      </c>
      <c r="D29" s="136">
        <v>42818</v>
      </c>
      <c r="E29" s="136">
        <v>42818</v>
      </c>
      <c r="F29" s="137">
        <v>42817</v>
      </c>
      <c r="G29" s="137">
        <v>42819</v>
      </c>
      <c r="H29" s="135" t="s">
        <v>3</v>
      </c>
      <c r="I29" s="138" t="s">
        <v>817</v>
      </c>
      <c r="J29" s="138" t="s">
        <v>818</v>
      </c>
      <c r="K29" s="135" t="s">
        <v>448</v>
      </c>
      <c r="L29" s="139" t="s">
        <v>449</v>
      </c>
      <c r="M29" s="140" t="s">
        <v>819</v>
      </c>
      <c r="N29" s="140" t="s">
        <v>4</v>
      </c>
      <c r="O29" s="141">
        <v>563.02</v>
      </c>
      <c r="P29" s="141">
        <v>600</v>
      </c>
      <c r="Q29" s="142">
        <v>0</v>
      </c>
      <c r="R29" s="142">
        <f t="shared" si="0"/>
        <v>1163.02</v>
      </c>
      <c r="S29" s="135">
        <v>0</v>
      </c>
      <c r="T29" s="144" t="s">
        <v>711</v>
      </c>
    </row>
    <row r="30" spans="1:20" s="144" customFormat="1" ht="99.75" customHeight="1" x14ac:dyDescent="0.2">
      <c r="A30" s="150"/>
      <c r="B30" s="150"/>
      <c r="C30" s="150"/>
      <c r="D30" s="151">
        <v>42818</v>
      </c>
      <c r="E30" s="151">
        <v>42818</v>
      </c>
      <c r="F30" s="152">
        <v>42817</v>
      </c>
      <c r="G30" s="152">
        <v>42819</v>
      </c>
      <c r="H30" s="150" t="s">
        <v>3</v>
      </c>
      <c r="I30" s="153" t="s">
        <v>817</v>
      </c>
      <c r="J30" s="153" t="s">
        <v>820</v>
      </c>
      <c r="K30" s="150" t="s">
        <v>821</v>
      </c>
      <c r="L30" s="154" t="s">
        <v>536</v>
      </c>
      <c r="M30" s="155" t="s">
        <v>819</v>
      </c>
      <c r="N30" s="155" t="s">
        <v>4</v>
      </c>
      <c r="O30" s="141">
        <v>551.72</v>
      </c>
      <c r="P30" s="141">
        <v>660</v>
      </c>
      <c r="Q30" s="156">
        <v>330</v>
      </c>
      <c r="R30" s="156">
        <f t="shared" si="0"/>
        <v>1541.72</v>
      </c>
      <c r="S30" s="150">
        <v>0</v>
      </c>
      <c r="T30" s="144" t="s">
        <v>711</v>
      </c>
    </row>
    <row r="31" spans="1:20" s="144" customFormat="1" ht="99.75" customHeight="1" x14ac:dyDescent="0.2">
      <c r="A31" s="150">
        <v>24</v>
      </c>
      <c r="B31" s="150" t="s">
        <v>764</v>
      </c>
      <c r="C31" s="150" t="s">
        <v>822</v>
      </c>
      <c r="D31" s="151">
        <v>42821</v>
      </c>
      <c r="E31" s="151">
        <v>42832</v>
      </c>
      <c r="F31" s="152">
        <v>42819</v>
      </c>
      <c r="G31" s="152">
        <v>42924</v>
      </c>
      <c r="H31" s="150" t="s">
        <v>10</v>
      </c>
      <c r="I31" s="153" t="s">
        <v>823</v>
      </c>
      <c r="J31" s="153" t="s">
        <v>824</v>
      </c>
      <c r="K31" s="150" t="s">
        <v>825</v>
      </c>
      <c r="L31" s="154" t="s">
        <v>826</v>
      </c>
      <c r="M31" s="155" t="s">
        <v>827</v>
      </c>
      <c r="N31" s="155" t="s">
        <v>828</v>
      </c>
      <c r="O31" s="141">
        <v>0</v>
      </c>
      <c r="P31" s="141">
        <v>384</v>
      </c>
      <c r="Q31" s="156">
        <v>0</v>
      </c>
      <c r="R31" s="156">
        <f t="shared" si="0"/>
        <v>384</v>
      </c>
      <c r="S31" s="154" t="s">
        <v>829</v>
      </c>
      <c r="T31" s="144" t="s">
        <v>711</v>
      </c>
    </row>
    <row r="32" spans="1:20" s="135" customFormat="1" ht="85.5" x14ac:dyDescent="0.2">
      <c r="A32" s="135">
        <v>18</v>
      </c>
      <c r="B32" s="135" t="s">
        <v>721</v>
      </c>
      <c r="C32" s="135" t="s">
        <v>830</v>
      </c>
      <c r="D32" s="136">
        <v>42822</v>
      </c>
      <c r="E32" s="136">
        <v>42824</v>
      </c>
      <c r="F32" s="137">
        <v>42821</v>
      </c>
      <c r="G32" s="137">
        <v>42825</v>
      </c>
      <c r="H32" s="135" t="s">
        <v>22</v>
      </c>
      <c r="I32" s="138" t="s">
        <v>831</v>
      </c>
      <c r="J32" s="138" t="s">
        <v>832</v>
      </c>
      <c r="K32" s="135" t="s">
        <v>23</v>
      </c>
      <c r="L32" s="139" t="s">
        <v>15</v>
      </c>
      <c r="M32" s="140" t="s">
        <v>833</v>
      </c>
      <c r="N32" s="140" t="s">
        <v>834</v>
      </c>
      <c r="O32" s="141">
        <v>690.34</v>
      </c>
      <c r="P32" s="141">
        <v>675</v>
      </c>
      <c r="Q32" s="142">
        <v>0</v>
      </c>
      <c r="R32" s="142">
        <f t="shared" si="0"/>
        <v>1365.3400000000001</v>
      </c>
      <c r="S32" s="135">
        <v>0</v>
      </c>
      <c r="T32" s="144" t="s">
        <v>711</v>
      </c>
    </row>
    <row r="33" spans="1:20" s="135" customFormat="1" ht="71.25" x14ac:dyDescent="0.2">
      <c r="A33" s="135">
        <v>25</v>
      </c>
      <c r="B33" s="135" t="s">
        <v>699</v>
      </c>
      <c r="C33" s="135" t="s">
        <v>835</v>
      </c>
      <c r="D33" s="136">
        <v>42824</v>
      </c>
      <c r="E33" s="136">
        <v>42825</v>
      </c>
      <c r="F33" s="137">
        <v>42823</v>
      </c>
      <c r="G33" s="137">
        <v>42826</v>
      </c>
      <c r="H33" s="135" t="s">
        <v>3</v>
      </c>
      <c r="I33" s="138" t="s">
        <v>836</v>
      </c>
      <c r="J33" s="138" t="s">
        <v>837</v>
      </c>
      <c r="K33" s="135" t="s">
        <v>38</v>
      </c>
      <c r="L33" s="139" t="s">
        <v>39</v>
      </c>
      <c r="M33" s="140" t="s">
        <v>661</v>
      </c>
      <c r="N33" s="140" t="s">
        <v>838</v>
      </c>
      <c r="O33" s="141">
        <v>481.49</v>
      </c>
      <c r="P33" s="141">
        <v>1042.3399999999999</v>
      </c>
      <c r="Q33" s="142">
        <v>0</v>
      </c>
      <c r="R33" s="142">
        <f t="shared" si="0"/>
        <v>1523.83</v>
      </c>
      <c r="S33" s="139">
        <v>0</v>
      </c>
      <c r="T33" s="144" t="s">
        <v>711</v>
      </c>
    </row>
    <row r="34" spans="1:20" s="144" customFormat="1" x14ac:dyDescent="0.2">
      <c r="D34" s="157"/>
      <c r="E34" s="157"/>
      <c r="F34" s="158"/>
      <c r="G34" s="158"/>
      <c r="I34" s="159"/>
      <c r="J34" s="159"/>
      <c r="L34" s="160"/>
      <c r="M34" s="161"/>
      <c r="N34" s="162"/>
      <c r="R34" s="163"/>
      <c r="S34" s="160"/>
    </row>
    <row r="35" spans="1:20" s="144" customFormat="1" x14ac:dyDescent="0.2">
      <c r="D35" s="157"/>
      <c r="E35" s="157"/>
      <c r="F35" s="158"/>
      <c r="G35" s="158"/>
      <c r="I35" s="159"/>
      <c r="J35" s="159"/>
      <c r="L35" s="160"/>
      <c r="M35" s="161"/>
      <c r="N35" s="162"/>
      <c r="R35" s="163"/>
      <c r="S35" s="160"/>
    </row>
    <row r="36" spans="1:20" s="144" customFormat="1" x14ac:dyDescent="0.2">
      <c r="D36" s="157"/>
      <c r="E36" s="157"/>
      <c r="F36" s="158"/>
      <c r="G36" s="158"/>
      <c r="I36" s="159"/>
      <c r="J36" s="159"/>
      <c r="L36" s="160"/>
      <c r="M36" s="161"/>
      <c r="N36" s="162"/>
      <c r="R36" s="163"/>
      <c r="S36" s="160"/>
    </row>
    <row r="38" spans="1:20" x14ac:dyDescent="0.25">
      <c r="A38" s="164" t="s">
        <v>839</v>
      </c>
    </row>
    <row r="39" spans="1:20" x14ac:dyDescent="0.25">
      <c r="A39" s="164"/>
    </row>
    <row r="40" spans="1:20" x14ac:dyDescent="0.25">
      <c r="E40" s="134"/>
    </row>
    <row r="46" spans="1:20" x14ac:dyDescent="0.25">
      <c r="L46" s="166"/>
    </row>
    <row r="47" spans="1:20" x14ac:dyDescent="0.25">
      <c r="L47" s="166"/>
      <c r="N47" s="166"/>
    </row>
    <row r="48" spans="1:20" x14ac:dyDescent="0.25">
      <c r="L48" s="166"/>
      <c r="N48" s="166"/>
    </row>
  </sheetData>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EF62"/>
  <sheetViews>
    <sheetView showGridLines="0" topLeftCell="D1" zoomScaleNormal="100" workbookViewId="0">
      <pane ySplit="6" topLeftCell="A7" activePane="bottomLeft" state="frozen"/>
      <selection activeCell="J1" sqref="J1"/>
      <selection pane="bottomLeft" activeCell="E7" sqref="E7"/>
    </sheetView>
  </sheetViews>
  <sheetFormatPr baseColWidth="10" defaultRowHeight="14.25" x14ac:dyDescent="0.25"/>
  <cols>
    <col min="1" max="1" width="0" style="1" hidden="1" customWidth="1"/>
    <col min="2" max="2" width="21.140625" style="1" hidden="1" customWidth="1"/>
    <col min="3" max="3" width="0" style="1" hidden="1" customWidth="1"/>
    <col min="4" max="4" width="10.140625" style="2" customWidth="1"/>
    <col min="5" max="5" width="10.140625" style="3" customWidth="1"/>
    <col min="6" max="6" width="20.140625" style="1" customWidth="1"/>
    <col min="7" max="7" width="55.140625" style="4" customWidth="1"/>
    <col min="8" max="8" width="63.5703125" style="1" customWidth="1"/>
    <col min="9" max="9" width="36.28515625" style="1" customWidth="1"/>
    <col min="10" max="10" width="31.42578125" style="1" customWidth="1"/>
    <col min="11" max="11" width="26.7109375" style="1" customWidth="1"/>
    <col min="12" max="12" width="44.85546875" style="5" customWidth="1"/>
    <col min="13" max="13" width="15.42578125" style="6" bestFit="1" customWidth="1"/>
    <col min="14" max="14" width="17.5703125" style="6" customWidth="1"/>
    <col min="15" max="16" width="11.42578125" style="6"/>
    <col min="17" max="17" width="85.28515625" style="7" customWidth="1"/>
    <col min="18" max="16384" width="11.42578125" style="1"/>
  </cols>
  <sheetData>
    <row r="2" spans="1:136" ht="23.25" x14ac:dyDescent="0.25">
      <c r="D2" s="41" t="s">
        <v>263</v>
      </c>
      <c r="E2" s="41"/>
      <c r="F2" s="41"/>
      <c r="G2" s="41"/>
      <c r="H2" s="41"/>
      <c r="I2" s="41"/>
      <c r="J2" s="41"/>
      <c r="K2" s="41"/>
      <c r="L2" s="41"/>
      <c r="M2" s="41"/>
      <c r="N2" s="41"/>
      <c r="O2" s="41"/>
      <c r="P2" s="41"/>
      <c r="Q2" s="41"/>
    </row>
    <row r="6" spans="1:136" ht="52.5" customHeight="1" x14ac:dyDescent="0.25">
      <c r="A6" s="8" t="s">
        <v>35</v>
      </c>
      <c r="B6" s="9" t="s">
        <v>0</v>
      </c>
      <c r="C6" s="9" t="s">
        <v>1</v>
      </c>
      <c r="D6" s="10" t="s">
        <v>24</v>
      </c>
      <c r="E6" s="10" t="s">
        <v>25</v>
      </c>
      <c r="F6" s="11" t="s">
        <v>26</v>
      </c>
      <c r="G6" s="12" t="s">
        <v>27</v>
      </c>
      <c r="H6" s="13" t="s">
        <v>28</v>
      </c>
      <c r="I6" s="14" t="s">
        <v>29</v>
      </c>
      <c r="J6" s="15" t="s">
        <v>2</v>
      </c>
      <c r="K6" s="15" t="s">
        <v>36</v>
      </c>
      <c r="L6" s="11" t="s">
        <v>30</v>
      </c>
      <c r="M6" s="16" t="s">
        <v>31</v>
      </c>
      <c r="N6" s="16" t="s">
        <v>42</v>
      </c>
      <c r="O6" s="16" t="s">
        <v>32</v>
      </c>
      <c r="P6" s="16" t="s">
        <v>33</v>
      </c>
      <c r="Q6" s="17" t="s">
        <v>34</v>
      </c>
    </row>
    <row r="7" spans="1:136" s="24" customFormat="1" ht="99.75" customHeight="1" x14ac:dyDescent="0.2">
      <c r="A7" s="18"/>
      <c r="B7" s="18"/>
      <c r="C7" s="19"/>
      <c r="D7" s="37">
        <v>42842</v>
      </c>
      <c r="E7" s="37">
        <v>42851</v>
      </c>
      <c r="F7" s="18" t="s">
        <v>3</v>
      </c>
      <c r="G7" s="20" t="s">
        <v>199</v>
      </c>
      <c r="H7" s="20" t="s">
        <v>198</v>
      </c>
      <c r="I7" s="21" t="s">
        <v>43</v>
      </c>
      <c r="J7" s="21" t="s">
        <v>44</v>
      </c>
      <c r="K7" s="21" t="s">
        <v>148</v>
      </c>
      <c r="L7" s="21" t="s">
        <v>197</v>
      </c>
      <c r="M7" s="39">
        <v>1082.97</v>
      </c>
      <c r="N7" s="22">
        <v>4406.57</v>
      </c>
      <c r="O7" s="22">
        <v>0</v>
      </c>
      <c r="P7" s="22">
        <f>+O7+N7+M7</f>
        <v>5489.54</v>
      </c>
      <c r="Q7" s="23"/>
    </row>
    <row r="8" spans="1:136" s="24" customFormat="1" ht="108.75" customHeight="1" x14ac:dyDescent="0.2">
      <c r="A8" s="18"/>
      <c r="B8" s="18"/>
      <c r="C8" s="19"/>
      <c r="D8" s="37">
        <v>42842</v>
      </c>
      <c r="E8" s="37">
        <v>42849</v>
      </c>
      <c r="F8" s="18" t="s">
        <v>3</v>
      </c>
      <c r="G8" s="20" t="s">
        <v>200</v>
      </c>
      <c r="H8" s="20" t="s">
        <v>198</v>
      </c>
      <c r="I8" s="21" t="s">
        <v>19</v>
      </c>
      <c r="J8" s="21" t="s">
        <v>20</v>
      </c>
      <c r="K8" s="21" t="s">
        <v>148</v>
      </c>
      <c r="L8" s="21" t="s">
        <v>197</v>
      </c>
      <c r="M8" s="39">
        <v>1082.97</v>
      </c>
      <c r="N8" s="22">
        <v>3485.11</v>
      </c>
      <c r="O8" s="22"/>
      <c r="P8" s="22">
        <f t="shared" ref="P8:P39" si="0">+O8+N8+M8</f>
        <v>4568.08</v>
      </c>
      <c r="Q8" s="23"/>
    </row>
    <row r="9" spans="1:136" s="24" customFormat="1" ht="194.25" customHeight="1" x14ac:dyDescent="0.2">
      <c r="A9" s="18"/>
      <c r="B9" s="18"/>
      <c r="C9" s="19"/>
      <c r="D9" s="37">
        <v>42842</v>
      </c>
      <c r="E9" s="37">
        <v>42851</v>
      </c>
      <c r="F9" s="18" t="s">
        <v>3</v>
      </c>
      <c r="G9" s="20" t="s">
        <v>201</v>
      </c>
      <c r="H9" s="20" t="s">
        <v>202</v>
      </c>
      <c r="I9" s="21" t="s">
        <v>203</v>
      </c>
      <c r="J9" s="21" t="s">
        <v>204</v>
      </c>
      <c r="K9" s="21" t="s">
        <v>148</v>
      </c>
      <c r="L9" s="21" t="s">
        <v>197</v>
      </c>
      <c r="M9" s="39">
        <v>884.09</v>
      </c>
      <c r="N9" s="22">
        <v>4728.7700000000004</v>
      </c>
      <c r="O9" s="22">
        <v>1300</v>
      </c>
      <c r="P9" s="22">
        <f t="shared" si="0"/>
        <v>6912.8600000000006</v>
      </c>
      <c r="Q9" s="23"/>
      <c r="R9" s="25"/>
    </row>
    <row r="10" spans="1:136" s="24" customFormat="1" ht="142.5" x14ac:dyDescent="0.2">
      <c r="A10" s="18"/>
      <c r="B10" s="18"/>
      <c r="C10" s="19"/>
      <c r="D10" s="37">
        <v>42845</v>
      </c>
      <c r="E10" s="37">
        <v>42855</v>
      </c>
      <c r="F10" s="18" t="s">
        <v>3</v>
      </c>
      <c r="G10" s="20" t="s">
        <v>205</v>
      </c>
      <c r="H10" s="20" t="s">
        <v>250</v>
      </c>
      <c r="I10" s="21" t="s">
        <v>46</v>
      </c>
      <c r="J10" s="21" t="s">
        <v>17</v>
      </c>
      <c r="K10" s="18" t="s">
        <v>149</v>
      </c>
      <c r="L10" s="21" t="s">
        <v>47</v>
      </c>
      <c r="M10" s="39">
        <v>0</v>
      </c>
      <c r="N10" s="22">
        <v>580</v>
      </c>
      <c r="O10" s="22">
        <f>63.28/2</f>
        <v>31.64</v>
      </c>
      <c r="P10" s="22">
        <f t="shared" si="0"/>
        <v>611.64</v>
      </c>
      <c r="Q10" s="26" t="s">
        <v>206</v>
      </c>
    </row>
    <row r="11" spans="1:136" s="24" customFormat="1" ht="142.5" x14ac:dyDescent="0.2">
      <c r="A11" s="18"/>
      <c r="B11" s="18"/>
      <c r="C11" s="19"/>
      <c r="D11" s="37">
        <v>42845</v>
      </c>
      <c r="E11" s="37">
        <v>42855</v>
      </c>
      <c r="F11" s="18" t="s">
        <v>3</v>
      </c>
      <c r="G11" s="20" t="s">
        <v>45</v>
      </c>
      <c r="H11" s="20" t="s">
        <v>250</v>
      </c>
      <c r="I11" s="21" t="s">
        <v>5</v>
      </c>
      <c r="J11" s="21" t="s">
        <v>6</v>
      </c>
      <c r="K11" s="18" t="s">
        <v>149</v>
      </c>
      <c r="L11" s="21" t="s">
        <v>47</v>
      </c>
      <c r="M11" s="39">
        <v>0</v>
      </c>
      <c r="N11" s="22">
        <v>580</v>
      </c>
      <c r="O11" s="22">
        <f>63.28/2</f>
        <v>31.64</v>
      </c>
      <c r="P11" s="22">
        <f t="shared" si="0"/>
        <v>611.64</v>
      </c>
      <c r="Q11" s="26" t="s">
        <v>206</v>
      </c>
    </row>
    <row r="12" spans="1:136" s="24" customFormat="1" ht="127.5" customHeight="1" x14ac:dyDescent="0.2">
      <c r="A12" s="18"/>
      <c r="B12" s="18"/>
      <c r="C12" s="19"/>
      <c r="D12" s="37">
        <v>42848</v>
      </c>
      <c r="E12" s="37">
        <v>42854</v>
      </c>
      <c r="F12" s="18" t="s">
        <v>10</v>
      </c>
      <c r="G12" s="20" t="s">
        <v>48</v>
      </c>
      <c r="H12" s="20" t="s">
        <v>251</v>
      </c>
      <c r="I12" s="18" t="s">
        <v>49</v>
      </c>
      <c r="J12" s="21" t="s">
        <v>14</v>
      </c>
      <c r="K12" s="18" t="s">
        <v>150</v>
      </c>
      <c r="L12" s="21" t="s">
        <v>252</v>
      </c>
      <c r="M12" s="39">
        <v>550.89</v>
      </c>
      <c r="N12" s="22">
        <v>945</v>
      </c>
      <c r="O12" s="22">
        <v>0</v>
      </c>
      <c r="P12" s="22">
        <f t="shared" si="0"/>
        <v>1495.8899999999999</v>
      </c>
      <c r="Q12" s="23"/>
    </row>
    <row r="13" spans="1:136" s="24" customFormat="1" ht="142.5" customHeight="1" x14ac:dyDescent="0.2">
      <c r="B13" s="18"/>
      <c r="C13" s="19"/>
      <c r="D13" s="37">
        <v>42848</v>
      </c>
      <c r="E13" s="37">
        <v>42855</v>
      </c>
      <c r="F13" s="18" t="s">
        <v>22</v>
      </c>
      <c r="G13" s="20" t="s">
        <v>50</v>
      </c>
      <c r="H13" s="20" t="s">
        <v>172</v>
      </c>
      <c r="I13" s="21" t="s">
        <v>51</v>
      </c>
      <c r="J13" s="18" t="s">
        <v>52</v>
      </c>
      <c r="K13" s="18" t="s">
        <v>151</v>
      </c>
      <c r="L13" s="21" t="s">
        <v>53</v>
      </c>
      <c r="M13" s="39">
        <v>709.27</v>
      </c>
      <c r="N13" s="22">
        <v>726</v>
      </c>
      <c r="O13" s="22">
        <v>0</v>
      </c>
      <c r="P13" s="22">
        <f t="shared" si="0"/>
        <v>1435.27</v>
      </c>
      <c r="Q13" s="21" t="s">
        <v>208</v>
      </c>
    </row>
    <row r="14" spans="1:136" s="24" customFormat="1" ht="114" customHeight="1" x14ac:dyDescent="0.2">
      <c r="A14" s="18"/>
      <c r="B14" s="18"/>
      <c r="C14" s="19"/>
      <c r="D14" s="37">
        <v>42850</v>
      </c>
      <c r="E14" s="37">
        <v>42854</v>
      </c>
      <c r="F14" s="18" t="s">
        <v>10</v>
      </c>
      <c r="G14" s="20" t="s">
        <v>54</v>
      </c>
      <c r="H14" s="27" t="s">
        <v>253</v>
      </c>
      <c r="I14" s="21" t="s">
        <v>55</v>
      </c>
      <c r="J14" s="21" t="s">
        <v>17</v>
      </c>
      <c r="K14" s="21" t="s">
        <v>148</v>
      </c>
      <c r="L14" s="21" t="s">
        <v>110</v>
      </c>
      <c r="M14" s="39">
        <v>820.76</v>
      </c>
      <c r="N14" s="22">
        <v>1105.73</v>
      </c>
      <c r="O14" s="22">
        <v>63.28</v>
      </c>
      <c r="P14" s="22">
        <f t="shared" si="0"/>
        <v>1989.77</v>
      </c>
      <c r="Q14" s="23"/>
    </row>
    <row r="15" spans="1:136" s="18" customFormat="1" ht="99.75" x14ac:dyDescent="0.25">
      <c r="C15" s="19"/>
      <c r="D15" s="37">
        <v>42850</v>
      </c>
      <c r="E15" s="37">
        <v>42854</v>
      </c>
      <c r="F15" s="18" t="s">
        <v>10</v>
      </c>
      <c r="G15" s="20" t="s">
        <v>54</v>
      </c>
      <c r="H15" s="27" t="s">
        <v>253</v>
      </c>
      <c r="I15" s="21" t="s">
        <v>12</v>
      </c>
      <c r="J15" s="21" t="s">
        <v>13</v>
      </c>
      <c r="K15" s="21" t="s">
        <v>148</v>
      </c>
      <c r="L15" s="21" t="s">
        <v>110</v>
      </c>
      <c r="M15" s="39">
        <v>678.38</v>
      </c>
      <c r="N15" s="22">
        <v>1105.73</v>
      </c>
      <c r="O15" s="22">
        <v>31.64</v>
      </c>
      <c r="P15" s="22">
        <f t="shared" si="0"/>
        <v>1815.75</v>
      </c>
      <c r="Q15" s="23"/>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row>
    <row r="16" spans="1:136" s="24" customFormat="1" ht="114" x14ac:dyDescent="0.2">
      <c r="D16" s="37">
        <v>42851</v>
      </c>
      <c r="E16" s="37">
        <v>42855</v>
      </c>
      <c r="F16" s="18" t="s">
        <v>10</v>
      </c>
      <c r="G16" s="20" t="s">
        <v>171</v>
      </c>
      <c r="H16" s="20" t="s">
        <v>264</v>
      </c>
      <c r="I16" s="21" t="s">
        <v>56</v>
      </c>
      <c r="J16" s="21" t="s">
        <v>57</v>
      </c>
      <c r="K16" s="21" t="s">
        <v>254</v>
      </c>
      <c r="L16" s="21" t="s">
        <v>58</v>
      </c>
      <c r="M16" s="39">
        <v>225.64000000000001</v>
      </c>
      <c r="N16" s="22">
        <v>634.5</v>
      </c>
      <c r="O16" s="22">
        <f>31.64+955+31.64</f>
        <v>1018.28</v>
      </c>
      <c r="P16" s="22">
        <f t="shared" si="0"/>
        <v>1878.42</v>
      </c>
      <c r="Q16" s="23" t="s">
        <v>207</v>
      </c>
    </row>
    <row r="17" spans="1:17" s="24" customFormat="1" ht="99.75" x14ac:dyDescent="0.2">
      <c r="D17" s="37">
        <v>42855</v>
      </c>
      <c r="E17" s="37">
        <v>42861</v>
      </c>
      <c r="F17" s="18" t="s">
        <v>7</v>
      </c>
      <c r="G17" s="20" t="s">
        <v>59</v>
      </c>
      <c r="H17" s="28" t="s">
        <v>173</v>
      </c>
      <c r="I17" s="18" t="s">
        <v>60</v>
      </c>
      <c r="J17" s="21" t="s">
        <v>14</v>
      </c>
      <c r="K17" s="21" t="s">
        <v>152</v>
      </c>
      <c r="L17" s="21" t="s">
        <v>216</v>
      </c>
      <c r="M17" s="39">
        <v>0</v>
      </c>
      <c r="N17" s="22">
        <v>94.5</v>
      </c>
      <c r="O17" s="22">
        <v>0</v>
      </c>
      <c r="P17" s="22">
        <f t="shared" si="0"/>
        <v>94.5</v>
      </c>
      <c r="Q17" s="21" t="s">
        <v>61</v>
      </c>
    </row>
    <row r="18" spans="1:17" s="24" customFormat="1" ht="99.75" x14ac:dyDescent="0.2">
      <c r="D18" s="37">
        <v>42855</v>
      </c>
      <c r="E18" s="37">
        <v>42861</v>
      </c>
      <c r="F18" s="18" t="s">
        <v>7</v>
      </c>
      <c r="G18" s="20" t="s">
        <v>255</v>
      </c>
      <c r="H18" s="28" t="s">
        <v>173</v>
      </c>
      <c r="I18" s="18" t="s">
        <v>62</v>
      </c>
      <c r="J18" s="21" t="s">
        <v>63</v>
      </c>
      <c r="K18" s="21" t="s">
        <v>152</v>
      </c>
      <c r="L18" s="21" t="s">
        <v>216</v>
      </c>
      <c r="M18" s="39">
        <v>0</v>
      </c>
      <c r="N18" s="22">
        <v>94.5</v>
      </c>
      <c r="O18" s="22">
        <v>0</v>
      </c>
      <c r="P18" s="22">
        <f t="shared" si="0"/>
        <v>94.5</v>
      </c>
      <c r="Q18" s="21" t="s">
        <v>61</v>
      </c>
    </row>
    <row r="19" spans="1:17" s="24" customFormat="1" ht="144.75" customHeight="1" x14ac:dyDescent="0.2">
      <c r="D19" s="37">
        <v>42855</v>
      </c>
      <c r="E19" s="37">
        <v>42861</v>
      </c>
      <c r="F19" s="18" t="s">
        <v>7</v>
      </c>
      <c r="G19" s="20" t="s">
        <v>59</v>
      </c>
      <c r="H19" s="28" t="s">
        <v>173</v>
      </c>
      <c r="I19" s="18" t="s">
        <v>64</v>
      </c>
      <c r="J19" s="21" t="s">
        <v>65</v>
      </c>
      <c r="K19" s="21" t="s">
        <v>152</v>
      </c>
      <c r="L19" s="21" t="s">
        <v>216</v>
      </c>
      <c r="M19" s="39">
        <v>0</v>
      </c>
      <c r="N19" s="22">
        <v>94.5</v>
      </c>
      <c r="O19" s="22">
        <v>0</v>
      </c>
      <c r="P19" s="22">
        <f t="shared" si="0"/>
        <v>94.5</v>
      </c>
      <c r="Q19" s="21" t="s">
        <v>61</v>
      </c>
    </row>
    <row r="20" spans="1:17" s="24" customFormat="1" ht="99.75" x14ac:dyDescent="0.2">
      <c r="D20" s="37">
        <v>42855</v>
      </c>
      <c r="E20" s="37">
        <v>42861</v>
      </c>
      <c r="F20" s="18" t="s">
        <v>7</v>
      </c>
      <c r="G20" s="20" t="s">
        <v>59</v>
      </c>
      <c r="H20" s="28" t="s">
        <v>173</v>
      </c>
      <c r="I20" s="18" t="s">
        <v>66</v>
      </c>
      <c r="J20" s="21" t="s">
        <v>65</v>
      </c>
      <c r="K20" s="21" t="s">
        <v>152</v>
      </c>
      <c r="L20" s="21" t="s">
        <v>216</v>
      </c>
      <c r="M20" s="39">
        <v>0</v>
      </c>
      <c r="N20" s="22">
        <v>94.5</v>
      </c>
      <c r="O20" s="22">
        <v>0</v>
      </c>
      <c r="P20" s="22">
        <f t="shared" si="0"/>
        <v>94.5</v>
      </c>
      <c r="Q20" s="21" t="s">
        <v>61</v>
      </c>
    </row>
    <row r="21" spans="1:17" s="24" customFormat="1" ht="110.25" customHeight="1" x14ac:dyDescent="0.2">
      <c r="D21" s="37">
        <v>42854</v>
      </c>
      <c r="E21" s="37">
        <v>42861</v>
      </c>
      <c r="F21" s="18" t="s">
        <v>7</v>
      </c>
      <c r="G21" s="20" t="s">
        <v>67</v>
      </c>
      <c r="H21" s="28" t="s">
        <v>209</v>
      </c>
      <c r="I21" s="18" t="s">
        <v>68</v>
      </c>
      <c r="J21" s="18" t="s">
        <v>69</v>
      </c>
      <c r="K21" s="18" t="s">
        <v>153</v>
      </c>
      <c r="L21" s="21" t="s">
        <v>70</v>
      </c>
      <c r="M21" s="39">
        <v>0</v>
      </c>
      <c r="N21" s="29">
        <v>800.25</v>
      </c>
      <c r="O21" s="22">
        <v>0</v>
      </c>
      <c r="P21" s="22">
        <f t="shared" si="0"/>
        <v>800.25</v>
      </c>
      <c r="Q21" s="21" t="s">
        <v>210</v>
      </c>
    </row>
    <row r="22" spans="1:17" s="35" customFormat="1" ht="85.5" x14ac:dyDescent="0.2">
      <c r="A22" s="24"/>
      <c r="B22" s="24"/>
      <c r="C22" s="24"/>
      <c r="D22" s="38">
        <v>42856</v>
      </c>
      <c r="E22" s="38">
        <v>42859</v>
      </c>
      <c r="F22" s="30" t="s">
        <v>3</v>
      </c>
      <c r="G22" s="31" t="s">
        <v>256</v>
      </c>
      <c r="H22" s="32" t="s">
        <v>257</v>
      </c>
      <c r="I22" s="30" t="s">
        <v>5</v>
      </c>
      <c r="J22" s="33" t="s">
        <v>6</v>
      </c>
      <c r="K22" s="30" t="s">
        <v>154</v>
      </c>
      <c r="L22" s="33" t="s">
        <v>258</v>
      </c>
      <c r="M22" s="40">
        <v>763.99</v>
      </c>
      <c r="N22" s="29">
        <v>980</v>
      </c>
      <c r="O22" s="29">
        <v>0</v>
      </c>
      <c r="P22" s="29">
        <f t="shared" si="0"/>
        <v>1743.99</v>
      </c>
      <c r="Q22" s="34"/>
    </row>
    <row r="23" spans="1:17" s="24" customFormat="1" ht="114" x14ac:dyDescent="0.2">
      <c r="D23" s="37">
        <v>42862</v>
      </c>
      <c r="E23" s="37">
        <v>42875</v>
      </c>
      <c r="F23" s="18" t="s">
        <v>10</v>
      </c>
      <c r="G23" s="20" t="s">
        <v>71</v>
      </c>
      <c r="H23" s="28" t="s">
        <v>259</v>
      </c>
      <c r="I23" s="21" t="s">
        <v>72</v>
      </c>
      <c r="J23" s="21" t="s">
        <v>21</v>
      </c>
      <c r="K23" s="18" t="s">
        <v>155</v>
      </c>
      <c r="L23" s="21" t="s">
        <v>175</v>
      </c>
      <c r="M23" s="39">
        <v>0</v>
      </c>
      <c r="N23" s="22">
        <v>224</v>
      </c>
      <c r="O23" s="22">
        <v>63.28</v>
      </c>
      <c r="P23" s="22">
        <f t="shared" si="0"/>
        <v>287.27999999999997</v>
      </c>
      <c r="Q23" s="21" t="s">
        <v>176</v>
      </c>
    </row>
    <row r="24" spans="1:17" s="24" customFormat="1" ht="114" x14ac:dyDescent="0.2">
      <c r="D24" s="37">
        <v>42862</v>
      </c>
      <c r="E24" s="37">
        <v>42875</v>
      </c>
      <c r="F24" s="18" t="s">
        <v>10</v>
      </c>
      <c r="G24" s="20" t="s">
        <v>217</v>
      </c>
      <c r="H24" s="28" t="s">
        <v>259</v>
      </c>
      <c r="I24" s="21" t="s">
        <v>73</v>
      </c>
      <c r="J24" s="21" t="s">
        <v>74</v>
      </c>
      <c r="K24" s="18" t="s">
        <v>155</v>
      </c>
      <c r="L24" s="21" t="s">
        <v>175</v>
      </c>
      <c r="M24" s="39">
        <v>0</v>
      </c>
      <c r="N24" s="22">
        <v>224</v>
      </c>
      <c r="O24" s="22">
        <v>63.28</v>
      </c>
      <c r="P24" s="22">
        <f t="shared" si="0"/>
        <v>287.27999999999997</v>
      </c>
      <c r="Q24" s="21" t="s">
        <v>176</v>
      </c>
    </row>
    <row r="25" spans="1:17" s="24" customFormat="1" ht="128.25" x14ac:dyDescent="0.2">
      <c r="D25" s="37">
        <v>42862</v>
      </c>
      <c r="E25" s="37">
        <v>42868</v>
      </c>
      <c r="F25" s="18" t="s">
        <v>10</v>
      </c>
      <c r="G25" s="20" t="s">
        <v>75</v>
      </c>
      <c r="H25" s="20" t="s">
        <v>215</v>
      </c>
      <c r="I25" s="18" t="s">
        <v>76</v>
      </c>
      <c r="J25" s="18" t="s">
        <v>11</v>
      </c>
      <c r="K25" s="18" t="s">
        <v>156</v>
      </c>
      <c r="L25" s="21" t="s">
        <v>37</v>
      </c>
      <c r="M25" s="39">
        <v>1193.53</v>
      </c>
      <c r="N25" s="22">
        <v>945</v>
      </c>
      <c r="O25" s="22"/>
      <c r="P25" s="22">
        <f t="shared" si="0"/>
        <v>2138.5299999999997</v>
      </c>
      <c r="Q25" s="23"/>
    </row>
    <row r="26" spans="1:17" s="24" customFormat="1" ht="71.25" customHeight="1" x14ac:dyDescent="0.2">
      <c r="D26" s="37">
        <v>53824</v>
      </c>
      <c r="E26" s="37">
        <v>42872</v>
      </c>
      <c r="F26" s="18" t="s">
        <v>3</v>
      </c>
      <c r="G26" s="20" t="s">
        <v>77</v>
      </c>
      <c r="H26" s="28" t="s">
        <v>196</v>
      </c>
      <c r="I26" s="21" t="s">
        <v>43</v>
      </c>
      <c r="J26" s="21" t="s">
        <v>44</v>
      </c>
      <c r="K26" s="18" t="s">
        <v>157</v>
      </c>
      <c r="L26" s="21" t="s">
        <v>78</v>
      </c>
      <c r="M26" s="39">
        <v>0</v>
      </c>
      <c r="N26" s="22">
        <v>390</v>
      </c>
      <c r="O26" s="22">
        <v>0</v>
      </c>
      <c r="P26" s="22">
        <f t="shared" si="0"/>
        <v>390</v>
      </c>
      <c r="Q26" s="21" t="s">
        <v>222</v>
      </c>
    </row>
    <row r="27" spans="1:17" s="24" customFormat="1" ht="93" customHeight="1" x14ac:dyDescent="0.2">
      <c r="D27" s="37">
        <v>53824</v>
      </c>
      <c r="E27" s="37">
        <v>42872</v>
      </c>
      <c r="F27" s="18" t="s">
        <v>3</v>
      </c>
      <c r="G27" s="20" t="s">
        <v>77</v>
      </c>
      <c r="H27" s="28" t="s">
        <v>223</v>
      </c>
      <c r="I27" s="21" t="s">
        <v>203</v>
      </c>
      <c r="J27" s="21" t="s">
        <v>204</v>
      </c>
      <c r="K27" s="18" t="s">
        <v>157</v>
      </c>
      <c r="L27" s="21" t="s">
        <v>78</v>
      </c>
      <c r="M27" s="39">
        <v>0</v>
      </c>
      <c r="N27" s="22">
        <v>0</v>
      </c>
      <c r="O27" s="22">
        <v>780</v>
      </c>
      <c r="P27" s="22">
        <f t="shared" ref="P27" si="1">+O27+N27+M27</f>
        <v>780</v>
      </c>
      <c r="Q27" s="21" t="s">
        <v>224</v>
      </c>
    </row>
    <row r="28" spans="1:17" s="24" customFormat="1" ht="57" x14ac:dyDescent="0.2">
      <c r="D28" s="37">
        <v>42869</v>
      </c>
      <c r="E28" s="37">
        <v>42875</v>
      </c>
      <c r="F28" s="18" t="s">
        <v>22</v>
      </c>
      <c r="G28" s="20" t="s">
        <v>79</v>
      </c>
      <c r="H28" s="28" t="s">
        <v>80</v>
      </c>
      <c r="I28" s="21" t="s">
        <v>81</v>
      </c>
      <c r="J28" s="21" t="s">
        <v>17</v>
      </c>
      <c r="K28" s="18" t="s">
        <v>158</v>
      </c>
      <c r="L28" s="21" t="s">
        <v>16</v>
      </c>
      <c r="M28" s="39">
        <v>289.61</v>
      </c>
      <c r="N28" s="22">
        <v>945</v>
      </c>
      <c r="O28" s="22">
        <v>63.28</v>
      </c>
      <c r="P28" s="22">
        <f t="shared" si="0"/>
        <v>1297.8899999999999</v>
      </c>
      <c r="Q28" s="23"/>
    </row>
    <row r="29" spans="1:17" s="24" customFormat="1" ht="114" x14ac:dyDescent="0.2">
      <c r="D29" s="37">
        <v>42869</v>
      </c>
      <c r="E29" s="37">
        <v>42875</v>
      </c>
      <c r="F29" s="18" t="s">
        <v>10</v>
      </c>
      <c r="G29" s="20" t="s">
        <v>82</v>
      </c>
      <c r="H29" s="20" t="s">
        <v>212</v>
      </c>
      <c r="I29" s="21" t="s">
        <v>84</v>
      </c>
      <c r="J29" s="18" t="s">
        <v>85</v>
      </c>
      <c r="K29" s="18" t="s">
        <v>155</v>
      </c>
      <c r="L29" s="21" t="s">
        <v>213</v>
      </c>
      <c r="M29" s="39">
        <v>0</v>
      </c>
      <c r="N29" s="22">
        <v>112</v>
      </c>
      <c r="O29" s="22">
        <v>0</v>
      </c>
      <c r="P29" s="22">
        <f t="shared" si="0"/>
        <v>112</v>
      </c>
      <c r="Q29" s="21" t="s">
        <v>214</v>
      </c>
    </row>
    <row r="30" spans="1:17" s="24" customFormat="1" ht="71.25" x14ac:dyDescent="0.2">
      <c r="D30" s="37">
        <v>42869</v>
      </c>
      <c r="E30" s="37">
        <v>42875</v>
      </c>
      <c r="F30" s="18" t="s">
        <v>10</v>
      </c>
      <c r="G30" s="20" t="s">
        <v>82</v>
      </c>
      <c r="H30" s="28" t="s">
        <v>83</v>
      </c>
      <c r="I30" s="21" t="s">
        <v>86</v>
      </c>
      <c r="J30" s="18" t="s">
        <v>65</v>
      </c>
      <c r="K30" s="18" t="s">
        <v>155</v>
      </c>
      <c r="L30" s="21" t="s">
        <v>213</v>
      </c>
      <c r="M30" s="39">
        <v>0</v>
      </c>
      <c r="N30" s="22">
        <v>112</v>
      </c>
      <c r="O30" s="22">
        <v>0</v>
      </c>
      <c r="P30" s="22">
        <f t="shared" si="0"/>
        <v>112</v>
      </c>
      <c r="Q30" s="21" t="s">
        <v>214</v>
      </c>
    </row>
    <row r="31" spans="1:17" s="24" customFormat="1" ht="71.25" x14ac:dyDescent="0.2">
      <c r="D31" s="37">
        <v>42869</v>
      </c>
      <c r="E31" s="37">
        <v>42875</v>
      </c>
      <c r="F31" s="18" t="s">
        <v>10</v>
      </c>
      <c r="G31" s="20" t="s">
        <v>82</v>
      </c>
      <c r="H31" s="28" t="s">
        <v>83</v>
      </c>
      <c r="I31" s="21" t="s">
        <v>66</v>
      </c>
      <c r="J31" s="18" t="s">
        <v>65</v>
      </c>
      <c r="K31" s="18" t="s">
        <v>155</v>
      </c>
      <c r="L31" s="21" t="s">
        <v>213</v>
      </c>
      <c r="M31" s="39">
        <v>0</v>
      </c>
      <c r="N31" s="22">
        <v>112</v>
      </c>
      <c r="O31" s="22">
        <v>0</v>
      </c>
      <c r="P31" s="22">
        <f t="shared" si="0"/>
        <v>112</v>
      </c>
      <c r="Q31" s="21" t="s">
        <v>214</v>
      </c>
    </row>
    <row r="32" spans="1:17" s="24" customFormat="1" ht="57" x14ac:dyDescent="0.2">
      <c r="D32" s="37">
        <v>42869</v>
      </c>
      <c r="E32" s="37">
        <v>42875</v>
      </c>
      <c r="F32" s="18" t="s">
        <v>10</v>
      </c>
      <c r="G32" s="20" t="s">
        <v>87</v>
      </c>
      <c r="H32" s="28" t="s">
        <v>179</v>
      </c>
      <c r="I32" s="18" t="s">
        <v>88</v>
      </c>
      <c r="J32" s="18" t="s">
        <v>178</v>
      </c>
      <c r="K32" s="18" t="s">
        <v>158</v>
      </c>
      <c r="L32" s="21" t="s">
        <v>37</v>
      </c>
      <c r="M32" s="39">
        <v>307.54000000000002</v>
      </c>
      <c r="N32" s="22">
        <v>945</v>
      </c>
      <c r="O32" s="22">
        <v>0</v>
      </c>
      <c r="P32" s="22">
        <f t="shared" si="0"/>
        <v>1252.54</v>
      </c>
      <c r="Q32" s="23"/>
    </row>
    <row r="33" spans="4:17" s="24" customFormat="1" ht="156.75" x14ac:dyDescent="0.2">
      <c r="D33" s="37">
        <v>42875</v>
      </c>
      <c r="E33" s="37">
        <v>42882</v>
      </c>
      <c r="F33" s="18" t="s">
        <v>10</v>
      </c>
      <c r="G33" s="20" t="s">
        <v>89</v>
      </c>
      <c r="H33" s="28" t="s">
        <v>260</v>
      </c>
      <c r="I33" s="18" t="s">
        <v>90</v>
      </c>
      <c r="J33" s="21" t="s">
        <v>91</v>
      </c>
      <c r="K33" s="18" t="s">
        <v>155</v>
      </c>
      <c r="L33" s="21" t="s">
        <v>93</v>
      </c>
      <c r="M33" s="39">
        <v>0</v>
      </c>
      <c r="N33" s="22">
        <v>128</v>
      </c>
      <c r="O33" s="22">
        <v>0</v>
      </c>
      <c r="P33" s="22">
        <f t="shared" si="0"/>
        <v>128</v>
      </c>
      <c r="Q33" s="21" t="s">
        <v>92</v>
      </c>
    </row>
    <row r="34" spans="4:17" s="24" customFormat="1" ht="156.75" x14ac:dyDescent="0.2">
      <c r="D34" s="37">
        <v>42875</v>
      </c>
      <c r="E34" s="37">
        <v>42882</v>
      </c>
      <c r="F34" s="18" t="s">
        <v>10</v>
      </c>
      <c r="G34" s="20" t="s">
        <v>89</v>
      </c>
      <c r="H34" s="28" t="s">
        <v>260</v>
      </c>
      <c r="I34" s="18" t="s">
        <v>94</v>
      </c>
      <c r="J34" s="18" t="s">
        <v>65</v>
      </c>
      <c r="K34" s="18" t="s">
        <v>155</v>
      </c>
      <c r="L34" s="21" t="s">
        <v>93</v>
      </c>
      <c r="M34" s="39">
        <v>0</v>
      </c>
      <c r="N34" s="22">
        <v>128</v>
      </c>
      <c r="O34" s="22">
        <v>0</v>
      </c>
      <c r="P34" s="22">
        <f t="shared" si="0"/>
        <v>128</v>
      </c>
      <c r="Q34" s="21" t="s">
        <v>92</v>
      </c>
    </row>
    <row r="35" spans="4:17" s="24" customFormat="1" ht="156.75" x14ac:dyDescent="0.2">
      <c r="D35" s="37">
        <v>42875</v>
      </c>
      <c r="E35" s="37">
        <v>42882</v>
      </c>
      <c r="F35" s="18" t="s">
        <v>10</v>
      </c>
      <c r="G35" s="20" t="s">
        <v>89</v>
      </c>
      <c r="H35" s="28" t="s">
        <v>260</v>
      </c>
      <c r="I35" s="18" t="s">
        <v>95</v>
      </c>
      <c r="J35" s="18" t="s">
        <v>65</v>
      </c>
      <c r="K35" s="18" t="s">
        <v>155</v>
      </c>
      <c r="L35" s="21" t="s">
        <v>93</v>
      </c>
      <c r="M35" s="39">
        <v>0</v>
      </c>
      <c r="N35" s="22">
        <v>128</v>
      </c>
      <c r="O35" s="22">
        <v>0</v>
      </c>
      <c r="P35" s="22">
        <f t="shared" si="0"/>
        <v>128</v>
      </c>
      <c r="Q35" s="21" t="s">
        <v>92</v>
      </c>
    </row>
    <row r="36" spans="4:17" s="24" customFormat="1" ht="71.25" x14ac:dyDescent="0.2">
      <c r="D36" s="37">
        <v>42876</v>
      </c>
      <c r="E36" s="37">
        <v>42882</v>
      </c>
      <c r="F36" s="18" t="s">
        <v>96</v>
      </c>
      <c r="G36" s="20" t="s">
        <v>261</v>
      </c>
      <c r="H36" s="28" t="s">
        <v>218</v>
      </c>
      <c r="I36" s="18" t="s">
        <v>97</v>
      </c>
      <c r="J36" s="18" t="s">
        <v>11</v>
      </c>
      <c r="K36" s="18" t="s">
        <v>159</v>
      </c>
      <c r="L36" s="21" t="s">
        <v>219</v>
      </c>
      <c r="M36" s="39">
        <v>0</v>
      </c>
      <c r="N36" s="22">
        <v>94.5</v>
      </c>
      <c r="O36" s="22">
        <v>0</v>
      </c>
      <c r="P36" s="22">
        <f t="shared" si="0"/>
        <v>94.5</v>
      </c>
      <c r="Q36" s="21" t="s">
        <v>98</v>
      </c>
    </row>
    <row r="37" spans="4:17" s="24" customFormat="1" ht="71.25" x14ac:dyDescent="0.2">
      <c r="D37" s="37">
        <v>42874</v>
      </c>
      <c r="E37" s="37">
        <v>42882</v>
      </c>
      <c r="F37" s="18" t="s">
        <v>22</v>
      </c>
      <c r="G37" s="20" t="s">
        <v>99</v>
      </c>
      <c r="H37" s="20" t="s">
        <v>211</v>
      </c>
      <c r="I37" s="18" t="s">
        <v>100</v>
      </c>
      <c r="J37" s="18" t="s">
        <v>101</v>
      </c>
      <c r="K37" s="18" t="s">
        <v>160</v>
      </c>
      <c r="L37" s="21" t="s">
        <v>102</v>
      </c>
      <c r="M37" s="39">
        <v>1142.6200000000001</v>
      </c>
      <c r="N37" s="22">
        <v>2668.84</v>
      </c>
      <c r="O37" s="22">
        <v>63.28</v>
      </c>
      <c r="P37" s="22">
        <f t="shared" si="0"/>
        <v>3874.7400000000007</v>
      </c>
      <c r="Q37" s="23"/>
    </row>
    <row r="38" spans="4:17" s="24" customFormat="1" ht="57" x14ac:dyDescent="0.2">
      <c r="D38" s="37">
        <v>42876</v>
      </c>
      <c r="E38" s="37">
        <v>42882</v>
      </c>
      <c r="F38" s="18" t="s">
        <v>22</v>
      </c>
      <c r="G38" s="20" t="s">
        <v>103</v>
      </c>
      <c r="H38" s="28" t="s">
        <v>177</v>
      </c>
      <c r="I38" s="18" t="s">
        <v>104</v>
      </c>
      <c r="J38" s="18" t="s">
        <v>105</v>
      </c>
      <c r="K38" s="18" t="s">
        <v>161</v>
      </c>
      <c r="L38" s="21" t="s">
        <v>16</v>
      </c>
      <c r="M38" s="39">
        <v>308.77</v>
      </c>
      <c r="N38" s="22">
        <v>1120</v>
      </c>
      <c r="O38" s="22">
        <v>32.770000000000003</v>
      </c>
      <c r="P38" s="22">
        <f t="shared" si="0"/>
        <v>1461.54</v>
      </c>
      <c r="Q38" s="23"/>
    </row>
    <row r="39" spans="4:17" s="24" customFormat="1" ht="57" x14ac:dyDescent="0.2">
      <c r="D39" s="37">
        <v>42876</v>
      </c>
      <c r="E39" s="37">
        <v>42882</v>
      </c>
      <c r="F39" s="18" t="s">
        <v>22</v>
      </c>
      <c r="G39" s="20" t="s">
        <v>103</v>
      </c>
      <c r="H39" s="28" t="s">
        <v>177</v>
      </c>
      <c r="I39" s="18" t="s">
        <v>106</v>
      </c>
      <c r="J39" s="18" t="s">
        <v>15</v>
      </c>
      <c r="K39" s="18" t="s">
        <v>161</v>
      </c>
      <c r="L39" s="21" t="s">
        <v>16</v>
      </c>
      <c r="M39" s="39">
        <v>308.77</v>
      </c>
      <c r="N39" s="22">
        <v>1120</v>
      </c>
      <c r="O39" s="22">
        <v>32.770000000000003</v>
      </c>
      <c r="P39" s="22">
        <f t="shared" si="0"/>
        <v>1461.54</v>
      </c>
      <c r="Q39" s="23"/>
    </row>
    <row r="40" spans="4:17" s="24" customFormat="1" ht="100.5" customHeight="1" x14ac:dyDescent="0.2">
      <c r="D40" s="37">
        <v>42882</v>
      </c>
      <c r="E40" s="37">
        <v>42886</v>
      </c>
      <c r="F40" s="18" t="s">
        <v>3</v>
      </c>
      <c r="G40" s="20" t="s">
        <v>107</v>
      </c>
      <c r="H40" s="28" t="s">
        <v>174</v>
      </c>
      <c r="I40" s="18" t="s">
        <v>108</v>
      </c>
      <c r="J40" s="18" t="s">
        <v>109</v>
      </c>
      <c r="K40" s="18" t="s">
        <v>150</v>
      </c>
      <c r="L40" s="21" t="s">
        <v>53</v>
      </c>
      <c r="M40" s="39">
        <v>1234.3499999999999</v>
      </c>
      <c r="N40" s="22">
        <v>910</v>
      </c>
      <c r="O40" s="22">
        <v>0</v>
      </c>
      <c r="P40" s="22">
        <f t="shared" ref="P40:P62" si="2">+O40+N40+M40</f>
        <v>2144.35</v>
      </c>
      <c r="Q40" s="23"/>
    </row>
    <row r="41" spans="4:17" s="24" customFormat="1" ht="85.5" x14ac:dyDescent="0.2">
      <c r="D41" s="37">
        <v>42890</v>
      </c>
      <c r="E41" s="37">
        <v>42893</v>
      </c>
      <c r="F41" s="18" t="s">
        <v>10</v>
      </c>
      <c r="G41" s="20" t="s">
        <v>220</v>
      </c>
      <c r="H41" s="28" t="s">
        <v>180</v>
      </c>
      <c r="I41" s="21" t="s">
        <v>23</v>
      </c>
      <c r="J41" s="18" t="s">
        <v>15</v>
      </c>
      <c r="K41" s="21" t="s">
        <v>162</v>
      </c>
      <c r="L41" s="21" t="s">
        <v>110</v>
      </c>
      <c r="M41" s="39">
        <v>0</v>
      </c>
      <c r="N41" s="22">
        <v>231</v>
      </c>
      <c r="O41" s="22">
        <v>56.5</v>
      </c>
      <c r="P41" s="22">
        <f t="shared" si="2"/>
        <v>287.5</v>
      </c>
      <c r="Q41" s="21" t="s">
        <v>221</v>
      </c>
    </row>
    <row r="42" spans="4:17" s="24" customFormat="1" ht="71.25" x14ac:dyDescent="0.2">
      <c r="D42" s="37">
        <v>42889</v>
      </c>
      <c r="E42" s="37">
        <v>42896</v>
      </c>
      <c r="F42" s="18" t="s">
        <v>10</v>
      </c>
      <c r="G42" s="20" t="s">
        <v>111</v>
      </c>
      <c r="H42" s="28" t="s">
        <v>184</v>
      </c>
      <c r="I42" s="21" t="s">
        <v>112</v>
      </c>
      <c r="J42" s="18" t="s">
        <v>17</v>
      </c>
      <c r="K42" s="18" t="s">
        <v>151</v>
      </c>
      <c r="L42" s="21" t="s">
        <v>114</v>
      </c>
      <c r="M42" s="39">
        <f>1404.68-544.35</f>
        <v>860.33</v>
      </c>
      <c r="N42" s="22">
        <v>602.25</v>
      </c>
      <c r="O42" s="22">
        <v>0</v>
      </c>
      <c r="P42" s="22">
        <f t="shared" si="2"/>
        <v>1462.58</v>
      </c>
      <c r="Q42" s="21" t="s">
        <v>113</v>
      </c>
    </row>
    <row r="43" spans="4:17" s="24" customFormat="1" ht="42.75" x14ac:dyDescent="0.2">
      <c r="D43" s="37">
        <v>42890</v>
      </c>
      <c r="E43" s="37">
        <v>42893</v>
      </c>
      <c r="F43" s="18" t="s">
        <v>22</v>
      </c>
      <c r="G43" s="20" t="s">
        <v>115</v>
      </c>
      <c r="H43" s="28" t="s">
        <v>191</v>
      </c>
      <c r="I43" s="18" t="s">
        <v>116</v>
      </c>
      <c r="J43" s="21" t="s">
        <v>21</v>
      </c>
      <c r="K43" s="21" t="s">
        <v>163</v>
      </c>
      <c r="L43" s="21" t="s">
        <v>117</v>
      </c>
      <c r="M43" s="39">
        <v>102.6</v>
      </c>
      <c r="N43" s="22">
        <v>540</v>
      </c>
      <c r="O43" s="22">
        <v>0</v>
      </c>
      <c r="P43" s="22">
        <f t="shared" si="2"/>
        <v>642.6</v>
      </c>
      <c r="Q43" s="23"/>
    </row>
    <row r="44" spans="4:17" s="24" customFormat="1" ht="99.75" x14ac:dyDescent="0.2">
      <c r="D44" s="37">
        <v>42890</v>
      </c>
      <c r="E44" s="37">
        <v>42896</v>
      </c>
      <c r="F44" s="18" t="s">
        <v>10</v>
      </c>
      <c r="G44" s="20" t="s">
        <v>235</v>
      </c>
      <c r="H44" s="28" t="s">
        <v>262</v>
      </c>
      <c r="I44" s="18" t="s">
        <v>46</v>
      </c>
      <c r="J44" s="21" t="s">
        <v>17</v>
      </c>
      <c r="K44" s="18" t="s">
        <v>155</v>
      </c>
      <c r="L44" s="21" t="s">
        <v>236</v>
      </c>
      <c r="M44" s="39">
        <v>0</v>
      </c>
      <c r="N44" s="22">
        <v>280</v>
      </c>
      <c r="O44" s="22">
        <v>15.82</v>
      </c>
      <c r="P44" s="22">
        <f t="shared" si="2"/>
        <v>295.82</v>
      </c>
      <c r="Q44" s="21" t="s">
        <v>237</v>
      </c>
    </row>
    <row r="45" spans="4:17" s="24" customFormat="1" ht="99.75" x14ac:dyDescent="0.2">
      <c r="D45" s="37">
        <v>42890</v>
      </c>
      <c r="E45" s="37">
        <v>42896</v>
      </c>
      <c r="F45" s="18" t="s">
        <v>10</v>
      </c>
      <c r="G45" s="20" t="s">
        <v>235</v>
      </c>
      <c r="H45" s="28" t="s">
        <v>262</v>
      </c>
      <c r="I45" s="18" t="s">
        <v>5</v>
      </c>
      <c r="J45" s="21" t="s">
        <v>6</v>
      </c>
      <c r="K45" s="18" t="s">
        <v>155</v>
      </c>
      <c r="L45" s="21" t="s">
        <v>236</v>
      </c>
      <c r="M45" s="39">
        <v>0</v>
      </c>
      <c r="N45" s="22">
        <v>280</v>
      </c>
      <c r="O45" s="22">
        <v>15.82</v>
      </c>
      <c r="P45" s="22">
        <f t="shared" ref="P45" si="3">+O45+N45+M45</f>
        <v>295.82</v>
      </c>
      <c r="Q45" s="21" t="s">
        <v>237</v>
      </c>
    </row>
    <row r="46" spans="4:17" s="24" customFormat="1" ht="128.25" x14ac:dyDescent="0.2">
      <c r="D46" s="37">
        <v>42892</v>
      </c>
      <c r="E46" s="37">
        <v>42896</v>
      </c>
      <c r="F46" s="18" t="s">
        <v>3</v>
      </c>
      <c r="G46" s="20" t="s">
        <v>118</v>
      </c>
      <c r="H46" s="28" t="s">
        <v>229</v>
      </c>
      <c r="I46" s="18" t="s">
        <v>38</v>
      </c>
      <c r="J46" s="18" t="s">
        <v>39</v>
      </c>
      <c r="K46" s="18" t="s">
        <v>164</v>
      </c>
      <c r="L46" s="21" t="s">
        <v>119</v>
      </c>
      <c r="M46" s="39">
        <v>786.85</v>
      </c>
      <c r="N46" s="22">
        <v>1126.6000000000001</v>
      </c>
      <c r="O46" s="22">
        <v>56.5</v>
      </c>
      <c r="P46" s="22">
        <f t="shared" si="2"/>
        <v>1969.9500000000003</v>
      </c>
      <c r="Q46" s="23"/>
    </row>
    <row r="47" spans="4:17" s="24" customFormat="1" ht="99.75" x14ac:dyDescent="0.2">
      <c r="D47" s="37">
        <v>42893</v>
      </c>
      <c r="E47" s="37">
        <v>42895</v>
      </c>
      <c r="F47" s="18" t="s">
        <v>3</v>
      </c>
      <c r="G47" s="20" t="s">
        <v>242</v>
      </c>
      <c r="H47" s="28" t="s">
        <v>190</v>
      </c>
      <c r="I47" s="18" t="s">
        <v>43</v>
      </c>
      <c r="J47" s="21" t="s">
        <v>44</v>
      </c>
      <c r="K47" s="21" t="s">
        <v>161</v>
      </c>
      <c r="L47" s="21" t="s">
        <v>121</v>
      </c>
      <c r="M47" s="39">
        <v>599.17999999999995</v>
      </c>
      <c r="N47" s="22">
        <v>633.9</v>
      </c>
      <c r="O47" s="22">
        <v>0</v>
      </c>
      <c r="P47" s="22">
        <f t="shared" si="2"/>
        <v>1233.08</v>
      </c>
      <c r="Q47" s="23"/>
    </row>
    <row r="48" spans="4:17" s="24" customFormat="1" ht="99.75" x14ac:dyDescent="0.2">
      <c r="D48" s="37">
        <v>42893</v>
      </c>
      <c r="E48" s="37">
        <v>42895</v>
      </c>
      <c r="F48" s="18" t="s">
        <v>3</v>
      </c>
      <c r="G48" s="20" t="s">
        <v>120</v>
      </c>
      <c r="H48" s="20" t="s">
        <v>189</v>
      </c>
      <c r="I48" s="18" t="s">
        <v>100</v>
      </c>
      <c r="J48" s="21" t="s">
        <v>101</v>
      </c>
      <c r="K48" s="21" t="s">
        <v>161</v>
      </c>
      <c r="L48" s="21" t="s">
        <v>121</v>
      </c>
      <c r="M48" s="39">
        <v>605.1</v>
      </c>
      <c r="N48" s="22">
        <v>633.9</v>
      </c>
      <c r="O48" s="22">
        <v>56.5</v>
      </c>
      <c r="P48" s="22">
        <f t="shared" si="2"/>
        <v>1295.5</v>
      </c>
      <c r="Q48" s="23"/>
    </row>
    <row r="49" spans="4:17" s="24" customFormat="1" ht="57" x14ac:dyDescent="0.2">
      <c r="D49" s="37">
        <v>42896</v>
      </c>
      <c r="E49" s="37">
        <v>42903</v>
      </c>
      <c r="F49" s="18" t="s">
        <v>10</v>
      </c>
      <c r="G49" s="20" t="s">
        <v>122</v>
      </c>
      <c r="H49" s="28" t="s">
        <v>225</v>
      </c>
      <c r="I49" s="18" t="s">
        <v>123</v>
      </c>
      <c r="J49" s="21" t="s">
        <v>124</v>
      </c>
      <c r="K49" s="18" t="s">
        <v>165</v>
      </c>
      <c r="L49" s="21" t="s">
        <v>226</v>
      </c>
      <c r="M49" s="39">
        <v>0</v>
      </c>
      <c r="N49" s="22">
        <v>825</v>
      </c>
      <c r="O49" s="22">
        <v>56.5</v>
      </c>
      <c r="P49" s="22">
        <f t="shared" si="2"/>
        <v>881.5</v>
      </c>
      <c r="Q49" s="21" t="s">
        <v>227</v>
      </c>
    </row>
    <row r="50" spans="4:17" s="24" customFormat="1" ht="99.75" x14ac:dyDescent="0.2">
      <c r="D50" s="37">
        <v>42896</v>
      </c>
      <c r="E50" s="37">
        <v>42906</v>
      </c>
      <c r="F50" s="18" t="s">
        <v>10</v>
      </c>
      <c r="G50" s="20" t="s">
        <v>244</v>
      </c>
      <c r="H50" s="28" t="s">
        <v>183</v>
      </c>
      <c r="I50" s="18" t="s">
        <v>125</v>
      </c>
      <c r="J50" s="21" t="s">
        <v>126</v>
      </c>
      <c r="K50" s="18" t="s">
        <v>151</v>
      </c>
      <c r="L50" s="21" t="s">
        <v>128</v>
      </c>
      <c r="M50" s="39">
        <f>1562.32/2</f>
        <v>781.16</v>
      </c>
      <c r="N50" s="22">
        <f>2660/2</f>
        <v>1330</v>
      </c>
      <c r="O50" s="22">
        <v>28.25</v>
      </c>
      <c r="P50" s="22">
        <f t="shared" si="2"/>
        <v>2139.41</v>
      </c>
      <c r="Q50" s="21" t="s">
        <v>243</v>
      </c>
    </row>
    <row r="51" spans="4:17" s="24" customFormat="1" ht="99.75" x14ac:dyDescent="0.2">
      <c r="D51" s="37">
        <v>42896</v>
      </c>
      <c r="E51" s="37">
        <v>42906</v>
      </c>
      <c r="F51" s="18" t="s">
        <v>10</v>
      </c>
      <c r="G51" s="20" t="s">
        <v>244</v>
      </c>
      <c r="H51" s="28" t="s">
        <v>183</v>
      </c>
      <c r="I51" s="18" t="s">
        <v>129</v>
      </c>
      <c r="J51" s="21" t="s">
        <v>130</v>
      </c>
      <c r="K51" s="18" t="s">
        <v>151</v>
      </c>
      <c r="L51" s="21" t="s">
        <v>128</v>
      </c>
      <c r="M51" s="39">
        <f>1562.32/2</f>
        <v>781.16</v>
      </c>
      <c r="N51" s="22">
        <f>2660/2</f>
        <v>1330</v>
      </c>
      <c r="O51" s="22">
        <v>28.25</v>
      </c>
      <c r="P51" s="22">
        <f t="shared" si="2"/>
        <v>2139.41</v>
      </c>
      <c r="Q51" s="21" t="s">
        <v>127</v>
      </c>
    </row>
    <row r="52" spans="4:17" s="24" customFormat="1" ht="71.25" x14ac:dyDescent="0.2">
      <c r="D52" s="37">
        <v>42895</v>
      </c>
      <c r="E52" s="37">
        <v>42903</v>
      </c>
      <c r="F52" s="18" t="s">
        <v>10</v>
      </c>
      <c r="G52" s="20" t="s">
        <v>186</v>
      </c>
      <c r="H52" s="28" t="s">
        <v>185</v>
      </c>
      <c r="I52" s="18" t="s">
        <v>131</v>
      </c>
      <c r="J52" s="21" t="s">
        <v>17</v>
      </c>
      <c r="K52" s="18" t="s">
        <v>166</v>
      </c>
      <c r="L52" s="21" t="s">
        <v>187</v>
      </c>
      <c r="M52" s="39">
        <v>1317.07</v>
      </c>
      <c r="N52" s="22">
        <v>965.25</v>
      </c>
      <c r="O52" s="22">
        <f>39.55+611.41</f>
        <v>650.95999999999992</v>
      </c>
      <c r="P52" s="22">
        <f t="shared" si="2"/>
        <v>2933.2799999999997</v>
      </c>
      <c r="Q52" s="21" t="s">
        <v>232</v>
      </c>
    </row>
    <row r="53" spans="4:17" s="24" customFormat="1" ht="71.25" x14ac:dyDescent="0.2">
      <c r="D53" s="37">
        <v>42901</v>
      </c>
      <c r="E53" s="37">
        <v>42904</v>
      </c>
      <c r="F53" s="18" t="s">
        <v>3</v>
      </c>
      <c r="G53" s="20" t="s">
        <v>233</v>
      </c>
      <c r="H53" s="28" t="s">
        <v>234</v>
      </c>
      <c r="I53" s="18" t="s">
        <v>132</v>
      </c>
      <c r="J53" s="18" t="s">
        <v>133</v>
      </c>
      <c r="K53" s="18" t="s">
        <v>164</v>
      </c>
      <c r="L53" s="21" t="s">
        <v>4</v>
      </c>
      <c r="M53" s="39">
        <v>962.26</v>
      </c>
      <c r="N53" s="22">
        <v>936.7</v>
      </c>
      <c r="O53" s="22">
        <v>56.5</v>
      </c>
      <c r="P53" s="22">
        <f t="shared" si="2"/>
        <v>1955.46</v>
      </c>
      <c r="Q53" s="23"/>
    </row>
    <row r="54" spans="4:17" s="24" customFormat="1" ht="42.75" x14ac:dyDescent="0.2">
      <c r="D54" s="37">
        <v>42901</v>
      </c>
      <c r="E54" s="37">
        <v>42904</v>
      </c>
      <c r="F54" s="18" t="s">
        <v>3</v>
      </c>
      <c r="G54" s="20" t="s">
        <v>233</v>
      </c>
      <c r="H54" s="28" t="s">
        <v>188</v>
      </c>
      <c r="I54" s="18" t="s">
        <v>134</v>
      </c>
      <c r="J54" s="18" t="s">
        <v>135</v>
      </c>
      <c r="K54" s="18" t="s">
        <v>164</v>
      </c>
      <c r="L54" s="21" t="s">
        <v>4</v>
      </c>
      <c r="M54" s="39">
        <v>962.26</v>
      </c>
      <c r="N54" s="22">
        <v>936.7</v>
      </c>
      <c r="O54" s="22">
        <v>0</v>
      </c>
      <c r="P54" s="22">
        <f t="shared" si="2"/>
        <v>1898.96</v>
      </c>
      <c r="Q54" s="23"/>
    </row>
    <row r="55" spans="4:17" s="24" customFormat="1" ht="57" x14ac:dyDescent="0.2">
      <c r="D55" s="37">
        <v>42904</v>
      </c>
      <c r="E55" s="37">
        <v>42908</v>
      </c>
      <c r="F55" s="18" t="s">
        <v>10</v>
      </c>
      <c r="G55" s="21" t="s">
        <v>182</v>
      </c>
      <c r="H55" s="28" t="s">
        <v>230</v>
      </c>
      <c r="I55" s="18" t="s">
        <v>136</v>
      </c>
      <c r="J55" s="18" t="s">
        <v>137</v>
      </c>
      <c r="K55" s="18" t="s">
        <v>167</v>
      </c>
      <c r="L55" s="21" t="s">
        <v>138</v>
      </c>
      <c r="M55" s="39">
        <v>0</v>
      </c>
      <c r="N55" s="22">
        <v>324</v>
      </c>
      <c r="O55" s="22">
        <v>0</v>
      </c>
      <c r="P55" s="22">
        <f t="shared" si="2"/>
        <v>324</v>
      </c>
      <c r="Q55" s="21" t="s">
        <v>231</v>
      </c>
    </row>
    <row r="56" spans="4:17" s="24" customFormat="1" ht="42.75" x14ac:dyDescent="0.2">
      <c r="D56" s="37">
        <v>42904</v>
      </c>
      <c r="E56" s="37">
        <v>42910</v>
      </c>
      <c r="F56" s="18" t="s">
        <v>22</v>
      </c>
      <c r="G56" s="20" t="s">
        <v>139</v>
      </c>
      <c r="H56" s="28" t="s">
        <v>239</v>
      </c>
      <c r="I56" s="21" t="s">
        <v>140</v>
      </c>
      <c r="J56" s="21" t="s">
        <v>13</v>
      </c>
      <c r="K56" s="18" t="s">
        <v>168</v>
      </c>
      <c r="L56" s="21" t="s">
        <v>4</v>
      </c>
      <c r="M56" s="39">
        <v>413.22</v>
      </c>
      <c r="N56" s="22">
        <v>945</v>
      </c>
      <c r="O56" s="22">
        <v>56.5</v>
      </c>
      <c r="P56" s="22">
        <f t="shared" si="2"/>
        <v>1414.72</v>
      </c>
      <c r="Q56" s="23"/>
    </row>
    <row r="57" spans="4:17" s="24" customFormat="1" ht="99.75" x14ac:dyDescent="0.2">
      <c r="D57" s="37">
        <v>42907</v>
      </c>
      <c r="E57" s="37">
        <v>42909</v>
      </c>
      <c r="F57" s="18" t="s">
        <v>3</v>
      </c>
      <c r="G57" s="20" t="s">
        <v>245</v>
      </c>
      <c r="H57" s="28" t="s">
        <v>246</v>
      </c>
      <c r="I57" s="21" t="s">
        <v>203</v>
      </c>
      <c r="J57" s="21" t="s">
        <v>204</v>
      </c>
      <c r="K57" s="18" t="s">
        <v>247</v>
      </c>
      <c r="L57" s="21" t="s">
        <v>248</v>
      </c>
      <c r="M57" s="39"/>
      <c r="N57" s="22">
        <v>400</v>
      </c>
      <c r="O57" s="22">
        <v>300</v>
      </c>
      <c r="P57" s="22">
        <f t="shared" si="2"/>
        <v>700</v>
      </c>
      <c r="Q57" s="23" t="s">
        <v>249</v>
      </c>
    </row>
    <row r="58" spans="4:17" s="24" customFormat="1" ht="85.5" x14ac:dyDescent="0.2">
      <c r="D58" s="37">
        <v>42909</v>
      </c>
      <c r="E58" s="37">
        <v>42917</v>
      </c>
      <c r="F58" s="18" t="s">
        <v>22</v>
      </c>
      <c r="G58" s="20" t="s">
        <v>228</v>
      </c>
      <c r="H58" s="28" t="s">
        <v>181</v>
      </c>
      <c r="I58" s="21" t="s">
        <v>8</v>
      </c>
      <c r="J58" s="21" t="s">
        <v>9</v>
      </c>
      <c r="K58" s="18" t="s">
        <v>169</v>
      </c>
      <c r="L58" s="21" t="s">
        <v>102</v>
      </c>
      <c r="M58" s="39">
        <v>1727.74</v>
      </c>
      <c r="N58" s="22">
        <v>1917.5</v>
      </c>
      <c r="O58" s="22">
        <f>28.25+28.25</f>
        <v>56.5</v>
      </c>
      <c r="P58" s="22">
        <f t="shared" si="2"/>
        <v>3701.74</v>
      </c>
      <c r="Q58" s="23"/>
    </row>
    <row r="59" spans="4:17" s="24" customFormat="1" ht="57" x14ac:dyDescent="0.25">
      <c r="D59" s="37">
        <v>42912</v>
      </c>
      <c r="E59" s="37">
        <v>42914</v>
      </c>
      <c r="F59" s="18" t="s">
        <v>3</v>
      </c>
      <c r="G59" s="20" t="s">
        <v>193</v>
      </c>
      <c r="H59" s="28" t="s">
        <v>194</v>
      </c>
      <c r="I59" s="21" t="s">
        <v>141</v>
      </c>
      <c r="J59" s="18" t="s">
        <v>142</v>
      </c>
      <c r="K59" s="18" t="s">
        <v>170</v>
      </c>
      <c r="L59" s="21" t="s">
        <v>143</v>
      </c>
      <c r="M59" s="39">
        <v>0</v>
      </c>
      <c r="N59" s="22">
        <v>198</v>
      </c>
      <c r="O59" s="22">
        <v>44.07</v>
      </c>
      <c r="P59" s="22">
        <f t="shared" si="2"/>
        <v>242.07</v>
      </c>
      <c r="Q59" s="36" t="s">
        <v>240</v>
      </c>
    </row>
    <row r="60" spans="4:17" s="24" customFormat="1" ht="57" x14ac:dyDescent="0.25">
      <c r="D60" s="37">
        <v>42912</v>
      </c>
      <c r="E60" s="37">
        <v>42914</v>
      </c>
      <c r="F60" s="18" t="s">
        <v>3</v>
      </c>
      <c r="G60" s="20" t="s">
        <v>193</v>
      </c>
      <c r="H60" s="28" t="s">
        <v>194</v>
      </c>
      <c r="I60" s="18" t="s">
        <v>40</v>
      </c>
      <c r="J60" s="18" t="s">
        <v>41</v>
      </c>
      <c r="K60" s="18" t="s">
        <v>170</v>
      </c>
      <c r="L60" s="21" t="s">
        <v>143</v>
      </c>
      <c r="M60" s="39">
        <v>0</v>
      </c>
      <c r="N60" s="22">
        <v>198</v>
      </c>
      <c r="O60" s="22">
        <v>0</v>
      </c>
      <c r="P60" s="22">
        <f t="shared" si="2"/>
        <v>198</v>
      </c>
      <c r="Q60" s="36" t="s">
        <v>240</v>
      </c>
    </row>
    <row r="61" spans="4:17" s="24" customFormat="1" ht="85.5" x14ac:dyDescent="0.2">
      <c r="D61" s="37">
        <v>42913</v>
      </c>
      <c r="E61" s="37">
        <v>42916</v>
      </c>
      <c r="F61" s="18" t="s">
        <v>3</v>
      </c>
      <c r="G61" s="20" t="s">
        <v>238</v>
      </c>
      <c r="H61" s="28" t="s">
        <v>192</v>
      </c>
      <c r="I61" s="18" t="s">
        <v>144</v>
      </c>
      <c r="J61" s="18" t="s">
        <v>145</v>
      </c>
      <c r="K61" s="18" t="s">
        <v>164</v>
      </c>
      <c r="L61" s="21" t="s">
        <v>4</v>
      </c>
      <c r="M61" s="39">
        <v>845.61</v>
      </c>
      <c r="N61" s="22">
        <v>875</v>
      </c>
      <c r="O61" s="22">
        <v>28.25</v>
      </c>
      <c r="P61" s="22">
        <f t="shared" si="2"/>
        <v>1748.8600000000001</v>
      </c>
      <c r="Q61" s="23"/>
    </row>
    <row r="62" spans="4:17" s="24" customFormat="1" ht="114" x14ac:dyDescent="0.2">
      <c r="D62" s="37">
        <v>42914</v>
      </c>
      <c r="E62" s="37">
        <v>42916</v>
      </c>
      <c r="F62" s="18" t="s">
        <v>3</v>
      </c>
      <c r="G62" s="27" t="s">
        <v>195</v>
      </c>
      <c r="H62" s="28" t="s">
        <v>241</v>
      </c>
      <c r="I62" s="18" t="s">
        <v>18</v>
      </c>
      <c r="J62" s="21" t="s">
        <v>146</v>
      </c>
      <c r="K62" s="18" t="s">
        <v>168</v>
      </c>
      <c r="L62" s="21" t="s">
        <v>147</v>
      </c>
      <c r="M62" s="39">
        <v>485.54</v>
      </c>
      <c r="N62" s="22">
        <v>445.5</v>
      </c>
      <c r="O62" s="22">
        <v>28.25</v>
      </c>
      <c r="P62" s="22">
        <f t="shared" si="2"/>
        <v>959.29</v>
      </c>
      <c r="Q62" s="23"/>
    </row>
  </sheetData>
  <mergeCells count="1">
    <mergeCell ref="D2:Q2"/>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70"/>
  <sheetViews>
    <sheetView showGridLines="0" zoomScaleNormal="100" workbookViewId="0">
      <pane ySplit="1" topLeftCell="A2" activePane="bottomLeft" state="frozen"/>
      <selection activeCell="J1" sqref="J1"/>
      <selection pane="bottomLeft" activeCell="A2" sqref="A2"/>
    </sheetView>
  </sheetViews>
  <sheetFormatPr baseColWidth="10" defaultRowHeight="12.75" x14ac:dyDescent="0.2"/>
  <cols>
    <col min="1" max="2" width="11.42578125" style="75"/>
    <col min="3" max="4" width="11.42578125" style="76"/>
    <col min="5" max="5" width="18.42578125" style="77" customWidth="1"/>
    <col min="6" max="6" width="46.5703125" style="75" customWidth="1"/>
    <col min="7" max="7" width="63.28515625" style="75" customWidth="1"/>
    <col min="8" max="8" width="35.28515625" style="78" customWidth="1"/>
    <col min="9" max="9" width="35.42578125" style="79" customWidth="1"/>
    <col min="10" max="10" width="32.7109375" style="83" customWidth="1"/>
    <col min="11" max="11" width="41.7109375" style="82" customWidth="1"/>
    <col min="12" max="12" width="10.140625" style="82" customWidth="1"/>
    <col min="13" max="13" width="17" style="82" customWidth="1"/>
    <col min="14" max="14" width="10.140625" style="83" customWidth="1"/>
    <col min="15" max="15" width="20.140625" style="49" customWidth="1"/>
    <col min="16" max="16" width="59.7109375" style="57" customWidth="1"/>
    <col min="17" max="19" width="11.42578125" style="49"/>
    <col min="20" max="20" width="75" style="49" customWidth="1"/>
    <col min="21" max="16384" width="11.42578125" style="49"/>
  </cols>
  <sheetData>
    <row r="1" spans="1:16" ht="52.5" customHeight="1" x14ac:dyDescent="0.2">
      <c r="A1" s="42" t="s">
        <v>265</v>
      </c>
      <c r="B1" s="42" t="s">
        <v>266</v>
      </c>
      <c r="C1" s="42" t="s">
        <v>24</v>
      </c>
      <c r="D1" s="42" t="s">
        <v>25</v>
      </c>
      <c r="E1" s="43" t="s">
        <v>26</v>
      </c>
      <c r="F1" s="44" t="s">
        <v>27</v>
      </c>
      <c r="G1" s="45" t="s">
        <v>28</v>
      </c>
      <c r="H1" s="46" t="s">
        <v>29</v>
      </c>
      <c r="I1" s="46" t="s">
        <v>2</v>
      </c>
      <c r="J1" s="47" t="s">
        <v>36</v>
      </c>
      <c r="K1" s="44" t="s">
        <v>30</v>
      </c>
      <c r="L1" s="48" t="s">
        <v>31</v>
      </c>
      <c r="M1" s="48" t="s">
        <v>42</v>
      </c>
      <c r="N1" s="48" t="s">
        <v>32</v>
      </c>
      <c r="O1" s="48" t="s">
        <v>33</v>
      </c>
      <c r="P1" s="43" t="s">
        <v>34</v>
      </c>
    </row>
    <row r="2" spans="1:16" s="57" customFormat="1" ht="126" customHeight="1" x14ac:dyDescent="0.2">
      <c r="A2" s="50">
        <v>42919</v>
      </c>
      <c r="B2" s="50">
        <v>42923</v>
      </c>
      <c r="C2" s="51">
        <v>42917</v>
      </c>
      <c r="D2" s="51">
        <v>42924</v>
      </c>
      <c r="E2" s="52" t="s">
        <v>22</v>
      </c>
      <c r="F2" s="53" t="s">
        <v>267</v>
      </c>
      <c r="G2" s="54" t="s">
        <v>268</v>
      </c>
      <c r="H2" s="53" t="s">
        <v>18</v>
      </c>
      <c r="I2" s="53" t="s">
        <v>146</v>
      </c>
      <c r="J2" s="55" t="s">
        <v>151</v>
      </c>
      <c r="K2" s="53" t="s">
        <v>269</v>
      </c>
      <c r="L2" s="56">
        <v>1600.1</v>
      </c>
      <c r="M2" s="56">
        <v>730</v>
      </c>
      <c r="N2" s="56">
        <v>28.25</v>
      </c>
      <c r="O2" s="56">
        <f>+N2+M2+L2</f>
        <v>2358.35</v>
      </c>
      <c r="P2" s="53" t="s">
        <v>270</v>
      </c>
    </row>
    <row r="3" spans="1:16" s="57" customFormat="1" ht="42.75" customHeight="1" x14ac:dyDescent="0.2">
      <c r="A3" s="50">
        <v>42922</v>
      </c>
      <c r="B3" s="50">
        <v>42923</v>
      </c>
      <c r="C3" s="51">
        <v>42921</v>
      </c>
      <c r="D3" s="51">
        <v>42924</v>
      </c>
      <c r="E3" s="52" t="s">
        <v>7</v>
      </c>
      <c r="F3" s="53" t="s">
        <v>271</v>
      </c>
      <c r="G3" s="53" t="s">
        <v>272</v>
      </c>
      <c r="H3" s="53" t="s">
        <v>273</v>
      </c>
      <c r="I3" s="53" t="s">
        <v>13</v>
      </c>
      <c r="J3" s="55" t="s">
        <v>274</v>
      </c>
      <c r="K3" s="53" t="s">
        <v>275</v>
      </c>
      <c r="L3" s="56">
        <v>1551.24</v>
      </c>
      <c r="M3" s="56">
        <v>640</v>
      </c>
      <c r="N3" s="56"/>
      <c r="O3" s="56">
        <f t="shared" ref="O3:O56" si="0">+N3+M3+L3</f>
        <v>2191.2399999999998</v>
      </c>
      <c r="P3" s="58"/>
    </row>
    <row r="4" spans="1:16" s="57" customFormat="1" ht="85.5" customHeight="1" x14ac:dyDescent="0.2">
      <c r="A4" s="50">
        <v>42922</v>
      </c>
      <c r="B4" s="50">
        <v>42923</v>
      </c>
      <c r="C4" s="51">
        <v>42921</v>
      </c>
      <c r="D4" s="51">
        <v>42924</v>
      </c>
      <c r="E4" s="52" t="s">
        <v>276</v>
      </c>
      <c r="F4" s="54" t="s">
        <v>277</v>
      </c>
      <c r="G4" s="54" t="s">
        <v>278</v>
      </c>
      <c r="H4" s="53" t="s">
        <v>279</v>
      </c>
      <c r="I4" s="53" t="s">
        <v>280</v>
      </c>
      <c r="J4" s="55" t="s">
        <v>281</v>
      </c>
      <c r="K4" s="53" t="s">
        <v>282</v>
      </c>
      <c r="L4" s="56">
        <v>806.73</v>
      </c>
      <c r="M4" s="56">
        <v>730.56000000000006</v>
      </c>
      <c r="N4" s="56">
        <v>28.25</v>
      </c>
      <c r="O4" s="56">
        <f t="shared" si="0"/>
        <v>1565.54</v>
      </c>
      <c r="P4" s="58"/>
    </row>
    <row r="5" spans="1:16" s="57" customFormat="1" ht="89.25" customHeight="1" x14ac:dyDescent="0.2">
      <c r="A5" s="50">
        <v>42926</v>
      </c>
      <c r="B5" s="50">
        <v>42930</v>
      </c>
      <c r="C5" s="51">
        <v>42925</v>
      </c>
      <c r="D5" s="51">
        <v>42931</v>
      </c>
      <c r="E5" s="52" t="s">
        <v>10</v>
      </c>
      <c r="F5" s="53" t="s">
        <v>283</v>
      </c>
      <c r="G5" s="53" t="s">
        <v>284</v>
      </c>
      <c r="H5" s="53" t="s">
        <v>285</v>
      </c>
      <c r="I5" s="53" t="s">
        <v>11</v>
      </c>
      <c r="J5" s="59" t="s">
        <v>286</v>
      </c>
      <c r="K5" s="53" t="s">
        <v>287</v>
      </c>
      <c r="L5" s="56">
        <v>1044.55</v>
      </c>
      <c r="M5" s="56">
        <v>1155</v>
      </c>
      <c r="N5" s="56">
        <v>200</v>
      </c>
      <c r="O5" s="56">
        <f t="shared" si="0"/>
        <v>2399.5500000000002</v>
      </c>
      <c r="P5" s="58"/>
    </row>
    <row r="6" spans="1:16" s="57" customFormat="1" ht="198.75" customHeight="1" x14ac:dyDescent="0.2">
      <c r="A6" s="50">
        <v>42926</v>
      </c>
      <c r="B6" s="50">
        <v>42930</v>
      </c>
      <c r="C6" s="51">
        <v>42923</v>
      </c>
      <c r="D6" s="51">
        <v>42932</v>
      </c>
      <c r="E6" s="52" t="s">
        <v>7</v>
      </c>
      <c r="F6" s="53" t="s">
        <v>288</v>
      </c>
      <c r="G6" s="54" t="s">
        <v>289</v>
      </c>
      <c r="H6" s="53" t="s">
        <v>290</v>
      </c>
      <c r="I6" s="53" t="s">
        <v>11</v>
      </c>
      <c r="J6" s="55" t="s">
        <v>291</v>
      </c>
      <c r="K6" s="53" t="s">
        <v>292</v>
      </c>
      <c r="L6" s="56"/>
      <c r="M6" s="56">
        <v>313.5</v>
      </c>
      <c r="N6" s="56">
        <v>56.5</v>
      </c>
      <c r="O6" s="56">
        <f t="shared" si="0"/>
        <v>370</v>
      </c>
      <c r="P6" s="54" t="s">
        <v>293</v>
      </c>
    </row>
    <row r="7" spans="1:16" s="57" customFormat="1" ht="145.5" customHeight="1" x14ac:dyDescent="0.2">
      <c r="A7" s="50">
        <v>42927</v>
      </c>
      <c r="B7" s="50">
        <v>42929</v>
      </c>
      <c r="C7" s="51">
        <v>42926</v>
      </c>
      <c r="D7" s="51">
        <v>42930</v>
      </c>
      <c r="E7" s="52" t="s">
        <v>7</v>
      </c>
      <c r="F7" s="53" t="s">
        <v>294</v>
      </c>
      <c r="G7" s="54" t="s">
        <v>295</v>
      </c>
      <c r="H7" s="53" t="s">
        <v>296</v>
      </c>
      <c r="I7" s="53" t="s">
        <v>297</v>
      </c>
      <c r="J7" s="59" t="s">
        <v>152</v>
      </c>
      <c r="K7" s="54" t="s">
        <v>298</v>
      </c>
      <c r="L7" s="56"/>
      <c r="M7" s="56">
        <v>67.5</v>
      </c>
      <c r="N7" s="56">
        <v>13.56</v>
      </c>
      <c r="O7" s="56">
        <f t="shared" si="0"/>
        <v>81.06</v>
      </c>
      <c r="P7" s="53" t="s">
        <v>299</v>
      </c>
    </row>
    <row r="8" spans="1:16" s="67" customFormat="1" ht="71.25" customHeight="1" x14ac:dyDescent="0.2">
      <c r="A8" s="60">
        <v>42936</v>
      </c>
      <c r="B8" s="60">
        <v>42937</v>
      </c>
      <c r="C8" s="61">
        <v>42935</v>
      </c>
      <c r="D8" s="61">
        <v>42938</v>
      </c>
      <c r="E8" s="62" t="s">
        <v>3</v>
      </c>
      <c r="F8" s="63" t="s">
        <v>300</v>
      </c>
      <c r="G8" s="63" t="s">
        <v>301</v>
      </c>
      <c r="H8" s="63" t="s">
        <v>203</v>
      </c>
      <c r="I8" s="63" t="s">
        <v>204</v>
      </c>
      <c r="J8" s="64" t="s">
        <v>302</v>
      </c>
      <c r="K8" s="63" t="s">
        <v>4</v>
      </c>
      <c r="L8" s="65">
        <v>558.98</v>
      </c>
      <c r="M8" s="65">
        <v>1651</v>
      </c>
      <c r="N8" s="65">
        <v>400</v>
      </c>
      <c r="O8" s="65">
        <f t="shared" si="0"/>
        <v>2609.98</v>
      </c>
      <c r="P8" s="66"/>
    </row>
    <row r="9" spans="1:16" s="57" customFormat="1" ht="71.25" customHeight="1" x14ac:dyDescent="0.2">
      <c r="A9" s="50">
        <v>42936</v>
      </c>
      <c r="B9" s="50">
        <v>42937</v>
      </c>
      <c r="C9" s="51">
        <v>42935</v>
      </c>
      <c r="D9" s="51">
        <v>42938</v>
      </c>
      <c r="E9" s="52" t="s">
        <v>3</v>
      </c>
      <c r="F9" s="53" t="s">
        <v>300</v>
      </c>
      <c r="G9" s="53" t="s">
        <v>303</v>
      </c>
      <c r="H9" s="53" t="s">
        <v>134</v>
      </c>
      <c r="I9" s="53" t="s">
        <v>135</v>
      </c>
      <c r="J9" s="59" t="s">
        <v>302</v>
      </c>
      <c r="K9" s="53" t="s">
        <v>4</v>
      </c>
      <c r="L9" s="56">
        <v>406.25</v>
      </c>
      <c r="M9" s="56">
        <v>770</v>
      </c>
      <c r="N9" s="56"/>
      <c r="O9" s="56">
        <f t="shared" si="0"/>
        <v>1176.25</v>
      </c>
      <c r="P9" s="58"/>
    </row>
    <row r="10" spans="1:16" s="57" customFormat="1" ht="99.75" customHeight="1" x14ac:dyDescent="0.2">
      <c r="A10" s="50">
        <v>42936</v>
      </c>
      <c r="B10" s="50">
        <v>42937</v>
      </c>
      <c r="C10" s="51">
        <v>42935</v>
      </c>
      <c r="D10" s="51">
        <v>42938</v>
      </c>
      <c r="E10" s="52" t="s">
        <v>10</v>
      </c>
      <c r="F10" s="53" t="s">
        <v>304</v>
      </c>
      <c r="G10" s="54" t="s">
        <v>305</v>
      </c>
      <c r="H10" s="53" t="s">
        <v>306</v>
      </c>
      <c r="I10" s="53" t="s">
        <v>307</v>
      </c>
      <c r="J10" s="55" t="s">
        <v>164</v>
      </c>
      <c r="K10" s="53" t="s">
        <v>308</v>
      </c>
      <c r="L10" s="56">
        <v>1044.49</v>
      </c>
      <c r="M10" s="56">
        <v>647.5</v>
      </c>
      <c r="N10" s="56"/>
      <c r="O10" s="56">
        <f t="shared" si="0"/>
        <v>1691.99</v>
      </c>
      <c r="P10" s="58"/>
    </row>
    <row r="11" spans="1:16" s="57" customFormat="1" ht="71.25" customHeight="1" x14ac:dyDescent="0.2">
      <c r="A11" s="50">
        <v>42940</v>
      </c>
      <c r="B11" s="50">
        <v>42944</v>
      </c>
      <c r="C11" s="51">
        <v>42938</v>
      </c>
      <c r="D11" s="51">
        <v>42945</v>
      </c>
      <c r="E11" s="52" t="s">
        <v>10</v>
      </c>
      <c r="F11" s="53" t="s">
        <v>309</v>
      </c>
      <c r="G11" s="53" t="s">
        <v>310</v>
      </c>
      <c r="H11" s="53" t="s">
        <v>311</v>
      </c>
      <c r="I11" s="53" t="s">
        <v>124</v>
      </c>
      <c r="J11" s="55" t="s">
        <v>165</v>
      </c>
      <c r="K11" s="53" t="s">
        <v>312</v>
      </c>
      <c r="L11" s="56"/>
      <c r="M11" s="56">
        <v>825</v>
      </c>
      <c r="N11" s="56">
        <v>56.5</v>
      </c>
      <c r="O11" s="56">
        <f t="shared" si="0"/>
        <v>881.5</v>
      </c>
      <c r="P11" s="53" t="s">
        <v>313</v>
      </c>
    </row>
    <row r="12" spans="1:16" s="57" customFormat="1" ht="114.75" customHeight="1" x14ac:dyDescent="0.2">
      <c r="A12" s="50">
        <v>42942</v>
      </c>
      <c r="B12" s="50">
        <v>42944</v>
      </c>
      <c r="C12" s="51">
        <v>42941</v>
      </c>
      <c r="D12" s="51">
        <v>42945</v>
      </c>
      <c r="E12" s="52" t="s">
        <v>3</v>
      </c>
      <c r="F12" s="53" t="s">
        <v>314</v>
      </c>
      <c r="G12" s="54" t="s">
        <v>315</v>
      </c>
      <c r="H12" s="53" t="s">
        <v>316</v>
      </c>
      <c r="I12" s="53" t="s">
        <v>317</v>
      </c>
      <c r="J12" s="55" t="s">
        <v>281</v>
      </c>
      <c r="K12" s="53" t="s">
        <v>318</v>
      </c>
      <c r="L12" s="56">
        <v>700.51</v>
      </c>
      <c r="M12" s="56">
        <v>614.25</v>
      </c>
      <c r="N12" s="56">
        <v>0</v>
      </c>
      <c r="O12" s="56">
        <f t="shared" si="0"/>
        <v>1314.76</v>
      </c>
      <c r="P12" s="58" t="s">
        <v>319</v>
      </c>
    </row>
    <row r="13" spans="1:16" s="57" customFormat="1" ht="114" customHeight="1" x14ac:dyDescent="0.2">
      <c r="A13" s="50">
        <v>42944</v>
      </c>
      <c r="B13" s="50">
        <v>42944</v>
      </c>
      <c r="C13" s="51">
        <v>42943</v>
      </c>
      <c r="D13" s="51">
        <v>42945</v>
      </c>
      <c r="E13" s="52" t="s">
        <v>3</v>
      </c>
      <c r="F13" s="53" t="s">
        <v>320</v>
      </c>
      <c r="G13" s="54" t="s">
        <v>321</v>
      </c>
      <c r="H13" s="53" t="s">
        <v>19</v>
      </c>
      <c r="I13" s="53" t="s">
        <v>20</v>
      </c>
      <c r="J13" s="59" t="s">
        <v>164</v>
      </c>
      <c r="K13" s="54" t="s">
        <v>322</v>
      </c>
      <c r="L13" s="56">
        <v>845.61</v>
      </c>
      <c r="M13" s="56">
        <v>525</v>
      </c>
      <c r="N13" s="56">
        <v>0</v>
      </c>
      <c r="O13" s="56">
        <f t="shared" si="0"/>
        <v>1370.6100000000001</v>
      </c>
      <c r="P13" s="58"/>
    </row>
    <row r="14" spans="1:16" s="57" customFormat="1" ht="99.75" customHeight="1" x14ac:dyDescent="0.2">
      <c r="A14" s="50">
        <v>42944</v>
      </c>
      <c r="B14" s="50">
        <v>42944</v>
      </c>
      <c r="C14" s="51">
        <v>42944</v>
      </c>
      <c r="D14" s="51">
        <v>42945</v>
      </c>
      <c r="E14" s="52" t="s">
        <v>3</v>
      </c>
      <c r="F14" s="53" t="s">
        <v>323</v>
      </c>
      <c r="G14" s="54" t="s">
        <v>324</v>
      </c>
      <c r="H14" s="53" t="s">
        <v>43</v>
      </c>
      <c r="I14" s="53" t="s">
        <v>44</v>
      </c>
      <c r="J14" s="59" t="s">
        <v>163</v>
      </c>
      <c r="K14" s="54" t="s">
        <v>325</v>
      </c>
      <c r="L14" s="56">
        <v>562.73</v>
      </c>
      <c r="M14" s="56">
        <v>330</v>
      </c>
      <c r="N14" s="56">
        <v>0</v>
      </c>
      <c r="O14" s="56">
        <f t="shared" si="0"/>
        <v>892.73</v>
      </c>
      <c r="P14" s="56"/>
    </row>
    <row r="15" spans="1:16" s="57" customFormat="1" ht="99.75" customHeight="1" x14ac:dyDescent="0.2">
      <c r="A15" s="50">
        <v>42944</v>
      </c>
      <c r="B15" s="50">
        <v>42944</v>
      </c>
      <c r="C15" s="51">
        <v>42944</v>
      </c>
      <c r="D15" s="51">
        <v>42945</v>
      </c>
      <c r="E15" s="52" t="s">
        <v>3</v>
      </c>
      <c r="F15" s="53" t="s">
        <v>323</v>
      </c>
      <c r="G15" s="54" t="s">
        <v>324</v>
      </c>
      <c r="H15" s="53" t="s">
        <v>132</v>
      </c>
      <c r="I15" s="53" t="s">
        <v>133</v>
      </c>
      <c r="J15" s="59" t="s">
        <v>163</v>
      </c>
      <c r="K15" s="54" t="s">
        <v>325</v>
      </c>
      <c r="L15" s="56">
        <v>562.73</v>
      </c>
      <c r="M15" s="56">
        <v>330</v>
      </c>
      <c r="N15" s="56">
        <v>28.25</v>
      </c>
      <c r="O15" s="56">
        <f t="shared" si="0"/>
        <v>920.98</v>
      </c>
      <c r="P15" s="56"/>
    </row>
    <row r="16" spans="1:16" s="57" customFormat="1" ht="114" customHeight="1" x14ac:dyDescent="0.2">
      <c r="A16" s="50">
        <v>42947</v>
      </c>
      <c r="B16" s="50">
        <v>42951</v>
      </c>
      <c r="C16" s="51">
        <v>42946</v>
      </c>
      <c r="D16" s="51">
        <v>42952</v>
      </c>
      <c r="E16" s="52" t="s">
        <v>10</v>
      </c>
      <c r="F16" s="53" t="s">
        <v>326</v>
      </c>
      <c r="G16" s="54" t="s">
        <v>327</v>
      </c>
      <c r="H16" s="53" t="s">
        <v>328</v>
      </c>
      <c r="I16" s="53" t="s">
        <v>329</v>
      </c>
      <c r="J16" s="59" t="s">
        <v>164</v>
      </c>
      <c r="K16" s="54" t="s">
        <v>330</v>
      </c>
      <c r="L16" s="56">
        <v>879.51</v>
      </c>
      <c r="M16" s="56">
        <v>1120</v>
      </c>
      <c r="N16" s="56">
        <f>28.25+28.25</f>
        <v>56.5</v>
      </c>
      <c r="O16" s="56">
        <f>+N16+M16+L16</f>
        <v>2056.0100000000002</v>
      </c>
      <c r="P16" s="58"/>
    </row>
    <row r="17" spans="1:16" s="57" customFormat="1" ht="128.25" customHeight="1" x14ac:dyDescent="0.2">
      <c r="A17" s="50">
        <v>42949</v>
      </c>
      <c r="B17" s="50">
        <v>42951</v>
      </c>
      <c r="C17" s="51">
        <v>42948</v>
      </c>
      <c r="D17" s="51">
        <v>42952</v>
      </c>
      <c r="E17" s="52" t="s">
        <v>276</v>
      </c>
      <c r="F17" s="53" t="s">
        <v>331</v>
      </c>
      <c r="G17" s="54" t="s">
        <v>332</v>
      </c>
      <c r="H17" s="53" t="s">
        <v>104</v>
      </c>
      <c r="I17" s="53" t="s">
        <v>105</v>
      </c>
      <c r="J17" s="55" t="s">
        <v>333</v>
      </c>
      <c r="K17" s="53" t="s">
        <v>334</v>
      </c>
      <c r="L17" s="56">
        <v>617.79999999999995</v>
      </c>
      <c r="M17" s="56">
        <v>1017.78</v>
      </c>
      <c r="N17" s="56">
        <v>800</v>
      </c>
      <c r="O17" s="56">
        <f t="shared" si="0"/>
        <v>2435.58</v>
      </c>
      <c r="P17" s="58"/>
    </row>
    <row r="18" spans="1:16" s="57" customFormat="1" ht="85.5" customHeight="1" x14ac:dyDescent="0.2">
      <c r="A18" s="50">
        <v>42954</v>
      </c>
      <c r="B18" s="50">
        <v>42958</v>
      </c>
      <c r="C18" s="51">
        <v>42953</v>
      </c>
      <c r="D18" s="51">
        <v>42959</v>
      </c>
      <c r="E18" s="52" t="s">
        <v>335</v>
      </c>
      <c r="F18" s="53" t="s">
        <v>336</v>
      </c>
      <c r="G18" s="54" t="s">
        <v>337</v>
      </c>
      <c r="H18" s="53" t="s">
        <v>338</v>
      </c>
      <c r="I18" s="53" t="s">
        <v>339</v>
      </c>
      <c r="J18" s="55" t="s">
        <v>340</v>
      </c>
      <c r="K18" s="53" t="s">
        <v>341</v>
      </c>
      <c r="L18" s="56"/>
      <c r="M18" s="56">
        <v>115.5</v>
      </c>
      <c r="N18" s="56"/>
      <c r="O18" s="56">
        <f t="shared" si="0"/>
        <v>115.5</v>
      </c>
      <c r="P18" s="53" t="s">
        <v>342</v>
      </c>
    </row>
    <row r="19" spans="1:16" s="57" customFormat="1" ht="85.5" customHeight="1" x14ac:dyDescent="0.2">
      <c r="A19" s="50">
        <v>42954</v>
      </c>
      <c r="B19" s="50">
        <v>42958</v>
      </c>
      <c r="C19" s="51">
        <v>42953</v>
      </c>
      <c r="D19" s="51">
        <v>42959</v>
      </c>
      <c r="E19" s="52" t="s">
        <v>335</v>
      </c>
      <c r="F19" s="53" t="s">
        <v>343</v>
      </c>
      <c r="G19" s="54" t="s">
        <v>337</v>
      </c>
      <c r="H19" s="53" t="s">
        <v>344</v>
      </c>
      <c r="I19" s="53" t="s">
        <v>339</v>
      </c>
      <c r="J19" s="55" t="s">
        <v>340</v>
      </c>
      <c r="K19" s="53" t="s">
        <v>341</v>
      </c>
      <c r="L19" s="56"/>
      <c r="M19" s="56">
        <v>115.5</v>
      </c>
      <c r="N19" s="56"/>
      <c r="O19" s="56">
        <f t="shared" si="0"/>
        <v>115.5</v>
      </c>
      <c r="P19" s="53" t="s">
        <v>342</v>
      </c>
    </row>
    <row r="20" spans="1:16" s="57" customFormat="1" ht="85.5" customHeight="1" x14ac:dyDescent="0.2">
      <c r="A20" s="50">
        <v>42954</v>
      </c>
      <c r="B20" s="50">
        <v>42958</v>
      </c>
      <c r="C20" s="51">
        <v>42953</v>
      </c>
      <c r="D20" s="51">
        <v>42959</v>
      </c>
      <c r="E20" s="52" t="s">
        <v>335</v>
      </c>
      <c r="F20" s="53" t="s">
        <v>343</v>
      </c>
      <c r="G20" s="54" t="s">
        <v>337</v>
      </c>
      <c r="H20" s="53" t="s">
        <v>62</v>
      </c>
      <c r="I20" s="53" t="s">
        <v>339</v>
      </c>
      <c r="J20" s="55" t="s">
        <v>340</v>
      </c>
      <c r="K20" s="53" t="s">
        <v>341</v>
      </c>
      <c r="L20" s="56"/>
      <c r="M20" s="56">
        <v>115.5</v>
      </c>
      <c r="N20" s="56"/>
      <c r="O20" s="56">
        <f t="shared" si="0"/>
        <v>115.5</v>
      </c>
      <c r="P20" s="53" t="s">
        <v>342</v>
      </c>
    </row>
    <row r="21" spans="1:16" s="57" customFormat="1" ht="85.5" customHeight="1" x14ac:dyDescent="0.2">
      <c r="A21" s="50">
        <v>42954</v>
      </c>
      <c r="B21" s="50">
        <v>42958</v>
      </c>
      <c r="C21" s="51">
        <v>42953</v>
      </c>
      <c r="D21" s="51">
        <v>42959</v>
      </c>
      <c r="E21" s="52" t="s">
        <v>335</v>
      </c>
      <c r="F21" s="53" t="s">
        <v>343</v>
      </c>
      <c r="G21" s="54" t="s">
        <v>337</v>
      </c>
      <c r="H21" s="53" t="s">
        <v>345</v>
      </c>
      <c r="I21" s="53" t="s">
        <v>346</v>
      </c>
      <c r="J21" s="55" t="s">
        <v>340</v>
      </c>
      <c r="K21" s="53" t="s">
        <v>341</v>
      </c>
      <c r="L21" s="56"/>
      <c r="M21" s="56">
        <v>115.5</v>
      </c>
      <c r="N21" s="56"/>
      <c r="O21" s="56">
        <f t="shared" si="0"/>
        <v>115.5</v>
      </c>
      <c r="P21" s="53" t="s">
        <v>342</v>
      </c>
    </row>
    <row r="22" spans="1:16" s="57" customFormat="1" ht="85.5" customHeight="1" x14ac:dyDescent="0.2">
      <c r="A22" s="50">
        <v>42954</v>
      </c>
      <c r="B22" s="50">
        <v>42958</v>
      </c>
      <c r="C22" s="51">
        <v>42952</v>
      </c>
      <c r="D22" s="51">
        <v>42959</v>
      </c>
      <c r="E22" s="52" t="s">
        <v>22</v>
      </c>
      <c r="F22" s="53" t="s">
        <v>347</v>
      </c>
      <c r="G22" s="54" t="s">
        <v>348</v>
      </c>
      <c r="H22" s="53" t="s">
        <v>349</v>
      </c>
      <c r="I22" s="53" t="s">
        <v>11</v>
      </c>
      <c r="J22" s="55" t="s">
        <v>350</v>
      </c>
      <c r="K22" s="53" t="s">
        <v>351</v>
      </c>
      <c r="L22" s="56">
        <v>1288.6000000000001</v>
      </c>
      <c r="M22" s="56">
        <v>1280</v>
      </c>
      <c r="N22" s="56">
        <v>63.28</v>
      </c>
      <c r="O22" s="56">
        <f t="shared" si="0"/>
        <v>2631.88</v>
      </c>
      <c r="P22" s="58"/>
    </row>
    <row r="23" spans="1:16" s="57" customFormat="1" ht="57" customHeight="1" x14ac:dyDescent="0.2">
      <c r="A23" s="50">
        <v>42954</v>
      </c>
      <c r="B23" s="50">
        <v>42958</v>
      </c>
      <c r="C23" s="51">
        <v>42953</v>
      </c>
      <c r="D23" s="51">
        <v>42959</v>
      </c>
      <c r="E23" s="68" t="s">
        <v>352</v>
      </c>
      <c r="F23" s="53" t="s">
        <v>353</v>
      </c>
      <c r="G23" s="54" t="s">
        <v>354</v>
      </c>
      <c r="H23" s="53" t="s">
        <v>355</v>
      </c>
      <c r="I23" s="53" t="s">
        <v>356</v>
      </c>
      <c r="J23" s="55" t="s">
        <v>168</v>
      </c>
      <c r="K23" s="53" t="s">
        <v>357</v>
      </c>
      <c r="L23" s="56">
        <v>299.09000000000003</v>
      </c>
      <c r="M23" s="56">
        <v>945</v>
      </c>
      <c r="N23" s="56">
        <v>28.25</v>
      </c>
      <c r="O23" s="56">
        <f t="shared" si="0"/>
        <v>1272.3400000000001</v>
      </c>
      <c r="P23" s="58"/>
    </row>
    <row r="24" spans="1:16" s="57" customFormat="1" ht="148.5" customHeight="1" x14ac:dyDescent="0.2">
      <c r="A24" s="50">
        <v>42954</v>
      </c>
      <c r="B24" s="50">
        <v>42958</v>
      </c>
      <c r="C24" s="51">
        <v>42951</v>
      </c>
      <c r="D24" s="51">
        <v>42960</v>
      </c>
      <c r="E24" s="52" t="s">
        <v>96</v>
      </c>
      <c r="F24" s="53" t="s">
        <v>358</v>
      </c>
      <c r="G24" s="54" t="s">
        <v>359</v>
      </c>
      <c r="H24" s="68" t="s">
        <v>360</v>
      </c>
      <c r="I24" s="53" t="s">
        <v>361</v>
      </c>
      <c r="J24" s="55" t="s">
        <v>291</v>
      </c>
      <c r="K24" s="53" t="s">
        <v>362</v>
      </c>
      <c r="L24" s="56"/>
      <c r="M24" s="56">
        <v>313.5</v>
      </c>
      <c r="N24" s="56"/>
      <c r="O24" s="56">
        <f t="shared" si="0"/>
        <v>313.5</v>
      </c>
      <c r="P24" s="53" t="s">
        <v>363</v>
      </c>
    </row>
    <row r="25" spans="1:16" s="57" customFormat="1" ht="114" customHeight="1" x14ac:dyDescent="0.2">
      <c r="A25" s="50">
        <v>42954</v>
      </c>
      <c r="B25" s="50">
        <v>42956</v>
      </c>
      <c r="C25" s="51">
        <v>42953</v>
      </c>
      <c r="D25" s="51">
        <v>42957</v>
      </c>
      <c r="E25" s="52" t="s">
        <v>10</v>
      </c>
      <c r="F25" s="53" t="s">
        <v>364</v>
      </c>
      <c r="G25" s="54" t="s">
        <v>365</v>
      </c>
      <c r="H25" s="53" t="s">
        <v>366</v>
      </c>
      <c r="I25" s="53" t="s">
        <v>367</v>
      </c>
      <c r="J25" s="55" t="s">
        <v>168</v>
      </c>
      <c r="K25" s="53" t="s">
        <v>37</v>
      </c>
      <c r="L25" s="56">
        <v>397.40000000000003</v>
      </c>
      <c r="M25" s="56">
        <v>675</v>
      </c>
      <c r="N25" s="56">
        <v>63.28</v>
      </c>
      <c r="O25" s="56">
        <f t="shared" si="0"/>
        <v>1135.68</v>
      </c>
      <c r="P25" s="58"/>
    </row>
    <row r="26" spans="1:16" s="67" customFormat="1" ht="142.5" customHeight="1" x14ac:dyDescent="0.2">
      <c r="A26" s="60">
        <v>42955</v>
      </c>
      <c r="B26" s="60">
        <v>42956</v>
      </c>
      <c r="C26" s="61">
        <v>42954</v>
      </c>
      <c r="D26" s="61">
        <v>42957</v>
      </c>
      <c r="E26" s="62" t="s">
        <v>3</v>
      </c>
      <c r="F26" s="69" t="s">
        <v>368</v>
      </c>
      <c r="G26" s="69" t="s">
        <v>369</v>
      </c>
      <c r="H26" s="63" t="s">
        <v>203</v>
      </c>
      <c r="I26" s="63" t="s">
        <v>204</v>
      </c>
      <c r="J26" s="70" t="s">
        <v>370</v>
      </c>
      <c r="K26" s="63" t="s">
        <v>16</v>
      </c>
      <c r="L26" s="65">
        <v>573.34</v>
      </c>
      <c r="M26" s="65">
        <v>1040</v>
      </c>
      <c r="N26" s="65">
        <f>520+28.25</f>
        <v>548.25</v>
      </c>
      <c r="O26" s="65">
        <f t="shared" si="0"/>
        <v>2161.59</v>
      </c>
      <c r="P26" s="66"/>
    </row>
    <row r="27" spans="1:16" s="57" customFormat="1" ht="142.5" customHeight="1" x14ac:dyDescent="0.2">
      <c r="A27" s="50">
        <v>42955</v>
      </c>
      <c r="B27" s="50">
        <v>42956</v>
      </c>
      <c r="C27" s="51">
        <v>42954</v>
      </c>
      <c r="D27" s="51">
        <v>42957</v>
      </c>
      <c r="E27" s="52" t="s">
        <v>3</v>
      </c>
      <c r="F27" s="54" t="s">
        <v>368</v>
      </c>
      <c r="G27" s="54" t="s">
        <v>371</v>
      </c>
      <c r="H27" s="53" t="s">
        <v>5</v>
      </c>
      <c r="I27" s="53" t="s">
        <v>6</v>
      </c>
      <c r="J27" s="55" t="s">
        <v>370</v>
      </c>
      <c r="K27" s="53" t="s">
        <v>16</v>
      </c>
      <c r="L27" s="56">
        <v>566.56000000000006</v>
      </c>
      <c r="M27" s="56">
        <v>1040</v>
      </c>
      <c r="N27" s="56">
        <v>63.28</v>
      </c>
      <c r="O27" s="56">
        <f t="shared" si="0"/>
        <v>1669.8400000000001</v>
      </c>
      <c r="P27" s="58"/>
    </row>
    <row r="28" spans="1:16" s="57" customFormat="1" ht="114" customHeight="1" x14ac:dyDescent="0.2">
      <c r="A28" s="50">
        <v>42968</v>
      </c>
      <c r="B28" s="50">
        <v>42972</v>
      </c>
      <c r="C28" s="50">
        <v>42967</v>
      </c>
      <c r="D28" s="51">
        <v>42973</v>
      </c>
      <c r="E28" s="52" t="s">
        <v>10</v>
      </c>
      <c r="F28" s="53" t="s">
        <v>372</v>
      </c>
      <c r="G28" s="54" t="s">
        <v>373</v>
      </c>
      <c r="H28" s="53" t="s">
        <v>374</v>
      </c>
      <c r="I28" s="53" t="s">
        <v>74</v>
      </c>
      <c r="J28" s="55" t="s">
        <v>158</v>
      </c>
      <c r="K28" s="53" t="s">
        <v>37</v>
      </c>
      <c r="L28" s="56">
        <v>415.86</v>
      </c>
      <c r="M28" s="56">
        <v>945</v>
      </c>
      <c r="N28" s="56"/>
      <c r="O28" s="56">
        <f t="shared" si="0"/>
        <v>1360.8600000000001</v>
      </c>
      <c r="P28" s="58"/>
    </row>
    <row r="29" spans="1:16" s="57" customFormat="1" ht="71.25" customHeight="1" x14ac:dyDescent="0.2">
      <c r="A29" s="50">
        <v>42968</v>
      </c>
      <c r="B29" s="50">
        <v>42972</v>
      </c>
      <c r="C29" s="51">
        <v>42964</v>
      </c>
      <c r="D29" s="51">
        <v>42973</v>
      </c>
      <c r="E29" s="52" t="s">
        <v>7</v>
      </c>
      <c r="F29" s="53" t="s">
        <v>375</v>
      </c>
      <c r="G29" s="53" t="s">
        <v>376</v>
      </c>
      <c r="H29" s="53" t="s">
        <v>355</v>
      </c>
      <c r="I29" s="53" t="s">
        <v>356</v>
      </c>
      <c r="J29" s="55" t="s">
        <v>377</v>
      </c>
      <c r="K29" s="53" t="s">
        <v>378</v>
      </c>
      <c r="L29" s="56">
        <v>0</v>
      </c>
      <c r="M29" s="56">
        <v>891</v>
      </c>
      <c r="N29" s="56">
        <v>56.5</v>
      </c>
      <c r="O29" s="56">
        <f t="shared" si="0"/>
        <v>947.5</v>
      </c>
      <c r="P29" s="53" t="s">
        <v>379</v>
      </c>
    </row>
    <row r="30" spans="1:16" s="57" customFormat="1" ht="99.75" customHeight="1" x14ac:dyDescent="0.2">
      <c r="A30" s="50">
        <v>42968</v>
      </c>
      <c r="B30" s="50">
        <v>42972</v>
      </c>
      <c r="C30" s="51">
        <v>42966</v>
      </c>
      <c r="D30" s="51">
        <v>42973</v>
      </c>
      <c r="E30" s="52" t="s">
        <v>10</v>
      </c>
      <c r="F30" s="53" t="s">
        <v>380</v>
      </c>
      <c r="G30" s="54" t="s">
        <v>381</v>
      </c>
      <c r="H30" s="53" t="s">
        <v>382</v>
      </c>
      <c r="I30" s="53" t="s">
        <v>124</v>
      </c>
      <c r="J30" s="59" t="s">
        <v>383</v>
      </c>
      <c r="K30" s="53" t="s">
        <v>384</v>
      </c>
      <c r="L30" s="56">
        <v>1078.04</v>
      </c>
      <c r="M30" s="56">
        <v>618.75</v>
      </c>
      <c r="N30" s="56">
        <v>31.64</v>
      </c>
      <c r="O30" s="56">
        <f t="shared" si="0"/>
        <v>1728.4299999999998</v>
      </c>
      <c r="P30" s="53" t="s">
        <v>385</v>
      </c>
    </row>
    <row r="31" spans="1:16" s="57" customFormat="1" ht="165.75" customHeight="1" x14ac:dyDescent="0.2">
      <c r="A31" s="50">
        <v>42970</v>
      </c>
      <c r="B31" s="50">
        <v>42972</v>
      </c>
      <c r="C31" s="51">
        <v>42969</v>
      </c>
      <c r="D31" s="51">
        <v>42973</v>
      </c>
      <c r="E31" s="52" t="s">
        <v>386</v>
      </c>
      <c r="F31" s="68" t="s">
        <v>387</v>
      </c>
      <c r="G31" s="54" t="s">
        <v>388</v>
      </c>
      <c r="H31" s="53" t="s">
        <v>389</v>
      </c>
      <c r="I31" s="53" t="s">
        <v>390</v>
      </c>
      <c r="J31" s="55" t="s">
        <v>391</v>
      </c>
      <c r="K31" s="53" t="s">
        <v>392</v>
      </c>
      <c r="L31" s="56">
        <v>593.35</v>
      </c>
      <c r="M31" s="56">
        <v>584</v>
      </c>
      <c r="N31" s="56">
        <f>125+749+36.16</f>
        <v>910.16</v>
      </c>
      <c r="O31" s="56">
        <f t="shared" si="0"/>
        <v>2087.5099999999998</v>
      </c>
      <c r="P31" s="58"/>
    </row>
    <row r="32" spans="1:16" s="57" customFormat="1" ht="174" customHeight="1" x14ac:dyDescent="0.2">
      <c r="A32" s="50">
        <v>42970</v>
      </c>
      <c r="B32" s="50">
        <v>42972</v>
      </c>
      <c r="C32" s="51">
        <v>42969</v>
      </c>
      <c r="D32" s="51">
        <v>42973</v>
      </c>
      <c r="E32" s="52" t="s">
        <v>386</v>
      </c>
      <c r="F32" s="68" t="s">
        <v>387</v>
      </c>
      <c r="G32" s="54" t="s">
        <v>388</v>
      </c>
      <c r="H32" s="53" t="s">
        <v>393</v>
      </c>
      <c r="I32" s="53" t="s">
        <v>394</v>
      </c>
      <c r="J32" s="55" t="s">
        <v>391</v>
      </c>
      <c r="K32" s="53" t="s">
        <v>392</v>
      </c>
      <c r="L32" s="56">
        <v>593.35</v>
      </c>
      <c r="M32" s="56">
        <v>584</v>
      </c>
      <c r="N32" s="56">
        <f>125+749+36.16</f>
        <v>910.16</v>
      </c>
      <c r="O32" s="56">
        <f t="shared" si="0"/>
        <v>2087.5099999999998</v>
      </c>
      <c r="P32" s="56"/>
    </row>
    <row r="33" spans="1:20" s="57" customFormat="1" ht="105" customHeight="1" x14ac:dyDescent="0.2">
      <c r="A33" s="50">
        <v>42975</v>
      </c>
      <c r="B33" s="50">
        <v>42979</v>
      </c>
      <c r="C33" s="51">
        <v>42973</v>
      </c>
      <c r="D33" s="51">
        <v>42980</v>
      </c>
      <c r="E33" s="52" t="s">
        <v>10</v>
      </c>
      <c r="F33" s="53" t="s">
        <v>395</v>
      </c>
      <c r="G33" s="54" t="s">
        <v>396</v>
      </c>
      <c r="H33" s="53" t="s">
        <v>397</v>
      </c>
      <c r="I33" s="53" t="s">
        <v>398</v>
      </c>
      <c r="J33" s="55" t="s">
        <v>155</v>
      </c>
      <c r="K33" s="53" t="s">
        <v>399</v>
      </c>
      <c r="L33" s="56">
        <v>1134.6300000000001</v>
      </c>
      <c r="M33" s="56">
        <v>1280</v>
      </c>
      <c r="N33" s="56">
        <v>0</v>
      </c>
      <c r="O33" s="56">
        <f t="shared" si="0"/>
        <v>2414.63</v>
      </c>
      <c r="P33" s="58"/>
    </row>
    <row r="34" spans="1:20" s="57" customFormat="1" ht="111.75" customHeight="1" x14ac:dyDescent="0.2">
      <c r="A34" s="50">
        <v>42975</v>
      </c>
      <c r="B34" s="50">
        <v>42979</v>
      </c>
      <c r="C34" s="51">
        <v>42973</v>
      </c>
      <c r="D34" s="51">
        <v>42980</v>
      </c>
      <c r="E34" s="52" t="s">
        <v>10</v>
      </c>
      <c r="F34" s="53" t="s">
        <v>400</v>
      </c>
      <c r="G34" s="54" t="s">
        <v>401</v>
      </c>
      <c r="H34" s="53" t="s">
        <v>76</v>
      </c>
      <c r="I34" s="53" t="s">
        <v>11</v>
      </c>
      <c r="J34" s="55" t="s">
        <v>402</v>
      </c>
      <c r="K34" s="54" t="s">
        <v>16</v>
      </c>
      <c r="L34" s="56">
        <v>1088.3499999999999</v>
      </c>
      <c r="M34" s="56">
        <v>1080</v>
      </c>
      <c r="N34" s="56"/>
      <c r="O34" s="56">
        <f t="shared" si="0"/>
        <v>2168.35</v>
      </c>
      <c r="P34" s="58"/>
    </row>
    <row r="35" spans="1:20" s="72" customFormat="1" ht="178.5" x14ac:dyDescent="0.2">
      <c r="A35" s="50">
        <v>42984</v>
      </c>
      <c r="B35" s="50">
        <v>42985</v>
      </c>
      <c r="C35" s="51">
        <v>42983</v>
      </c>
      <c r="D35" s="50">
        <v>42985</v>
      </c>
      <c r="E35" s="52" t="s">
        <v>3</v>
      </c>
      <c r="F35" s="54" t="s">
        <v>403</v>
      </c>
      <c r="G35" s="54" t="s">
        <v>404</v>
      </c>
      <c r="H35" s="53" t="s">
        <v>129</v>
      </c>
      <c r="I35" s="53" t="s">
        <v>130</v>
      </c>
      <c r="J35" s="55" t="s">
        <v>370</v>
      </c>
      <c r="K35" s="71" t="s">
        <v>405</v>
      </c>
      <c r="L35" s="56"/>
      <c r="M35" s="56">
        <v>400</v>
      </c>
      <c r="N35" s="56"/>
      <c r="O35" s="56">
        <f t="shared" si="0"/>
        <v>400</v>
      </c>
      <c r="P35" s="53" t="s">
        <v>406</v>
      </c>
    </row>
    <row r="36" spans="1:20" s="72" customFormat="1" ht="178.5" x14ac:dyDescent="0.2">
      <c r="A36" s="50">
        <v>42984</v>
      </c>
      <c r="B36" s="50">
        <v>42985</v>
      </c>
      <c r="C36" s="51">
        <v>42983</v>
      </c>
      <c r="D36" s="50">
        <v>42985</v>
      </c>
      <c r="E36" s="52" t="s">
        <v>3</v>
      </c>
      <c r="F36" s="54" t="s">
        <v>403</v>
      </c>
      <c r="G36" s="54" t="s">
        <v>404</v>
      </c>
      <c r="H36" s="53" t="s">
        <v>407</v>
      </c>
      <c r="I36" s="53" t="s">
        <v>408</v>
      </c>
      <c r="J36" s="55" t="s">
        <v>370</v>
      </c>
      <c r="K36" s="53" t="s">
        <v>405</v>
      </c>
      <c r="L36" s="56"/>
      <c r="M36" s="56">
        <v>400</v>
      </c>
      <c r="N36" s="56"/>
      <c r="O36" s="56">
        <f t="shared" si="0"/>
        <v>400</v>
      </c>
      <c r="P36" s="53" t="s">
        <v>406</v>
      </c>
    </row>
    <row r="37" spans="1:20" s="72" customFormat="1" ht="178.5" x14ac:dyDescent="0.2">
      <c r="A37" s="50">
        <v>42984</v>
      </c>
      <c r="B37" s="50">
        <v>42985</v>
      </c>
      <c r="C37" s="51">
        <v>42983</v>
      </c>
      <c r="D37" s="50">
        <v>42985</v>
      </c>
      <c r="E37" s="52" t="s">
        <v>3</v>
      </c>
      <c r="F37" s="54" t="s">
        <v>403</v>
      </c>
      <c r="G37" s="54" t="s">
        <v>404</v>
      </c>
      <c r="H37" s="53" t="s">
        <v>125</v>
      </c>
      <c r="I37" s="53" t="s">
        <v>126</v>
      </c>
      <c r="J37" s="55" t="s">
        <v>370</v>
      </c>
      <c r="K37" s="71" t="s">
        <v>405</v>
      </c>
      <c r="L37" s="56"/>
      <c r="M37" s="56">
        <v>400</v>
      </c>
      <c r="N37" s="56"/>
      <c r="O37" s="56">
        <f t="shared" si="0"/>
        <v>400</v>
      </c>
      <c r="P37" s="53" t="s">
        <v>406</v>
      </c>
    </row>
    <row r="38" spans="1:20" s="57" customFormat="1" ht="118.5" customHeight="1" x14ac:dyDescent="0.2">
      <c r="A38" s="50">
        <v>42985</v>
      </c>
      <c r="B38" s="50">
        <v>42986</v>
      </c>
      <c r="C38" s="51">
        <v>42983</v>
      </c>
      <c r="D38" s="51">
        <v>42987</v>
      </c>
      <c r="E38" s="52" t="s">
        <v>3</v>
      </c>
      <c r="F38" s="53" t="s">
        <v>409</v>
      </c>
      <c r="G38" s="54" t="s">
        <v>410</v>
      </c>
      <c r="H38" s="53" t="s">
        <v>411</v>
      </c>
      <c r="I38" s="53" t="s">
        <v>412</v>
      </c>
      <c r="J38" s="55" t="s">
        <v>413</v>
      </c>
      <c r="K38" s="53" t="s">
        <v>414</v>
      </c>
      <c r="L38" s="56">
        <v>1502.8500000000001</v>
      </c>
      <c r="M38" s="56">
        <v>614.25</v>
      </c>
      <c r="N38" s="56"/>
      <c r="O38" s="56">
        <f t="shared" si="0"/>
        <v>2117.1000000000004</v>
      </c>
      <c r="P38" s="58"/>
    </row>
    <row r="39" spans="1:20" s="57" customFormat="1" ht="80.25" customHeight="1" x14ac:dyDescent="0.2">
      <c r="A39" s="50">
        <v>42989</v>
      </c>
      <c r="B39" s="50">
        <v>42993</v>
      </c>
      <c r="C39" s="51">
        <v>42987</v>
      </c>
      <c r="D39" s="51">
        <v>42994</v>
      </c>
      <c r="E39" s="52" t="s">
        <v>415</v>
      </c>
      <c r="F39" s="53" t="s">
        <v>416</v>
      </c>
      <c r="G39" s="54" t="s">
        <v>417</v>
      </c>
      <c r="H39" s="53" t="s">
        <v>418</v>
      </c>
      <c r="I39" s="53" t="s">
        <v>419</v>
      </c>
      <c r="J39" s="59" t="s">
        <v>165</v>
      </c>
      <c r="K39" s="53" t="s">
        <v>420</v>
      </c>
      <c r="L39" s="56"/>
      <c r="M39" s="56">
        <v>742.5</v>
      </c>
      <c r="N39" s="56"/>
      <c r="O39" s="56">
        <f t="shared" si="0"/>
        <v>742.5</v>
      </c>
      <c r="P39" s="53" t="s">
        <v>421</v>
      </c>
    </row>
    <row r="40" spans="1:20" s="57" customFormat="1" ht="130.5" customHeight="1" x14ac:dyDescent="0.2">
      <c r="A40" s="50">
        <v>42989</v>
      </c>
      <c r="B40" s="50">
        <v>42993</v>
      </c>
      <c r="C40" s="51">
        <v>42988</v>
      </c>
      <c r="D40" s="51">
        <v>42994</v>
      </c>
      <c r="E40" s="52" t="s">
        <v>7</v>
      </c>
      <c r="F40" s="53" t="s">
        <v>422</v>
      </c>
      <c r="G40" s="54" t="s">
        <v>423</v>
      </c>
      <c r="H40" s="53" t="s">
        <v>424</v>
      </c>
      <c r="I40" s="53" t="s">
        <v>425</v>
      </c>
      <c r="J40" s="55" t="s">
        <v>148</v>
      </c>
      <c r="K40" s="53" t="s">
        <v>426</v>
      </c>
      <c r="L40" s="56"/>
      <c r="M40" s="56">
        <v>486.75</v>
      </c>
      <c r="N40" s="56"/>
      <c r="O40" s="56">
        <f t="shared" si="0"/>
        <v>486.75</v>
      </c>
      <c r="P40" s="53" t="s">
        <v>427</v>
      </c>
    </row>
    <row r="41" spans="1:20" s="57" customFormat="1" ht="85.5" customHeight="1" x14ac:dyDescent="0.2">
      <c r="A41" s="50">
        <v>42989</v>
      </c>
      <c r="B41" s="50">
        <v>42993</v>
      </c>
      <c r="C41" s="51">
        <v>42988</v>
      </c>
      <c r="D41" s="51">
        <v>42994</v>
      </c>
      <c r="E41" s="52" t="s">
        <v>22</v>
      </c>
      <c r="F41" s="53" t="s">
        <v>428</v>
      </c>
      <c r="G41" s="54" t="s">
        <v>429</v>
      </c>
      <c r="H41" s="53" t="s">
        <v>23</v>
      </c>
      <c r="I41" s="53" t="s">
        <v>15</v>
      </c>
      <c r="J41" s="55" t="s">
        <v>281</v>
      </c>
      <c r="K41" s="54" t="s">
        <v>430</v>
      </c>
      <c r="L41" s="56">
        <v>553.61</v>
      </c>
      <c r="M41" s="56">
        <v>945</v>
      </c>
      <c r="N41" s="56"/>
      <c r="O41" s="56">
        <f t="shared" si="0"/>
        <v>1498.6100000000001</v>
      </c>
      <c r="P41" s="58"/>
    </row>
    <row r="42" spans="1:20" s="57" customFormat="1" ht="114.75" x14ac:dyDescent="0.2">
      <c r="A42" s="50">
        <v>42989</v>
      </c>
      <c r="B42" s="50">
        <v>42992</v>
      </c>
      <c r="C42" s="51">
        <v>42989</v>
      </c>
      <c r="D42" s="51">
        <v>42992</v>
      </c>
      <c r="E42" s="52" t="s">
        <v>3</v>
      </c>
      <c r="F42" s="54" t="s">
        <v>431</v>
      </c>
      <c r="G42" s="54" t="s">
        <v>432</v>
      </c>
      <c r="H42" s="53" t="s">
        <v>141</v>
      </c>
      <c r="I42" s="53" t="s">
        <v>142</v>
      </c>
      <c r="J42" s="59" t="s">
        <v>163</v>
      </c>
      <c r="K42" s="53" t="s">
        <v>433</v>
      </c>
      <c r="L42" s="56"/>
      <c r="M42" s="56">
        <v>540</v>
      </c>
      <c r="N42" s="56"/>
      <c r="O42" s="56">
        <f t="shared" si="0"/>
        <v>540</v>
      </c>
      <c r="P42" s="53" t="s">
        <v>434</v>
      </c>
    </row>
    <row r="43" spans="1:20" s="57" customFormat="1" ht="227.25" customHeight="1" x14ac:dyDescent="0.2">
      <c r="A43" s="50">
        <v>42989</v>
      </c>
      <c r="B43" s="50">
        <v>42993</v>
      </c>
      <c r="C43" s="51">
        <v>42987</v>
      </c>
      <c r="D43" s="51">
        <v>42995</v>
      </c>
      <c r="E43" s="52" t="s">
        <v>3</v>
      </c>
      <c r="F43" s="53" t="s">
        <v>435</v>
      </c>
      <c r="G43" s="54" t="s">
        <v>436</v>
      </c>
      <c r="H43" s="53" t="s">
        <v>5</v>
      </c>
      <c r="I43" s="53" t="s">
        <v>6</v>
      </c>
      <c r="J43" s="73" t="s">
        <v>437</v>
      </c>
      <c r="K43" s="53" t="s">
        <v>438</v>
      </c>
      <c r="L43" s="56"/>
      <c r="M43" s="56">
        <v>360</v>
      </c>
      <c r="N43" s="56"/>
      <c r="O43" s="56">
        <f t="shared" si="0"/>
        <v>360</v>
      </c>
      <c r="P43" s="53" t="s">
        <v>439</v>
      </c>
    </row>
    <row r="44" spans="1:20" s="57" customFormat="1" ht="132" customHeight="1" x14ac:dyDescent="0.2">
      <c r="A44" s="50">
        <v>42989</v>
      </c>
      <c r="B44" s="50">
        <v>42992</v>
      </c>
      <c r="C44" s="51">
        <v>42988</v>
      </c>
      <c r="D44" s="51">
        <v>42993</v>
      </c>
      <c r="E44" s="52" t="s">
        <v>3</v>
      </c>
      <c r="F44" s="53" t="s">
        <v>440</v>
      </c>
      <c r="G44" s="54" t="s">
        <v>441</v>
      </c>
      <c r="H44" s="53" t="s">
        <v>88</v>
      </c>
      <c r="I44" s="53" t="s">
        <v>442</v>
      </c>
      <c r="J44" s="55" t="s">
        <v>443</v>
      </c>
      <c r="K44" s="53" t="s">
        <v>37</v>
      </c>
      <c r="L44" s="56">
        <v>782.52</v>
      </c>
      <c r="M44" s="56">
        <v>810</v>
      </c>
      <c r="N44" s="56"/>
      <c r="O44" s="56">
        <f t="shared" si="0"/>
        <v>1592.52</v>
      </c>
      <c r="P44" s="58"/>
    </row>
    <row r="45" spans="1:20" s="57" customFormat="1" ht="71.25" customHeight="1" x14ac:dyDescent="0.2">
      <c r="A45" s="50">
        <v>42990</v>
      </c>
      <c r="B45" s="50">
        <v>42991</v>
      </c>
      <c r="C45" s="51">
        <v>42990</v>
      </c>
      <c r="D45" s="51">
        <v>42991</v>
      </c>
      <c r="E45" s="52" t="s">
        <v>3</v>
      </c>
      <c r="F45" s="53" t="s">
        <v>444</v>
      </c>
      <c r="G45" s="53" t="s">
        <v>445</v>
      </c>
      <c r="H45" s="53" t="s">
        <v>134</v>
      </c>
      <c r="I45" s="53" t="s">
        <v>135</v>
      </c>
      <c r="J45" s="55" t="s">
        <v>168</v>
      </c>
      <c r="K45" s="53" t="s">
        <v>4</v>
      </c>
      <c r="L45" s="56">
        <v>574.81000000000006</v>
      </c>
      <c r="M45" s="56">
        <v>495</v>
      </c>
      <c r="N45" s="56"/>
      <c r="O45" s="56">
        <f t="shared" si="0"/>
        <v>1069.81</v>
      </c>
      <c r="P45" s="58"/>
    </row>
    <row r="46" spans="1:20" s="57" customFormat="1" ht="177.75" customHeight="1" x14ac:dyDescent="0.2">
      <c r="A46" s="50">
        <v>42990</v>
      </c>
      <c r="B46" s="50">
        <v>42993</v>
      </c>
      <c r="C46" s="51">
        <v>42987</v>
      </c>
      <c r="D46" s="51">
        <v>42996</v>
      </c>
      <c r="E46" s="52" t="s">
        <v>3</v>
      </c>
      <c r="F46" s="53" t="s">
        <v>446</v>
      </c>
      <c r="G46" s="54" t="s">
        <v>447</v>
      </c>
      <c r="H46" s="53" t="s">
        <v>448</v>
      </c>
      <c r="I46" s="53" t="s">
        <v>449</v>
      </c>
      <c r="J46" s="55" t="s">
        <v>450</v>
      </c>
      <c r="K46" s="53" t="s">
        <v>451</v>
      </c>
      <c r="L46" s="56">
        <v>0</v>
      </c>
      <c r="M46" s="56">
        <v>380</v>
      </c>
      <c r="N46" s="56"/>
      <c r="O46" s="56">
        <f t="shared" si="0"/>
        <v>380</v>
      </c>
      <c r="P46" s="53" t="s">
        <v>452</v>
      </c>
      <c r="Q46" s="67"/>
      <c r="T46" s="74"/>
    </row>
    <row r="47" spans="1:20" s="57" customFormat="1" ht="184.5" customHeight="1" x14ac:dyDescent="0.2">
      <c r="A47" s="50">
        <v>42990</v>
      </c>
      <c r="B47" s="50">
        <v>42993</v>
      </c>
      <c r="C47" s="51">
        <v>42988</v>
      </c>
      <c r="D47" s="51">
        <v>42995</v>
      </c>
      <c r="E47" s="52" t="s">
        <v>3</v>
      </c>
      <c r="F47" s="53" t="s">
        <v>446</v>
      </c>
      <c r="G47" s="54" t="s">
        <v>447</v>
      </c>
      <c r="H47" s="53" t="s">
        <v>453</v>
      </c>
      <c r="I47" s="53" t="s">
        <v>454</v>
      </c>
      <c r="J47" s="55" t="s">
        <v>437</v>
      </c>
      <c r="K47" s="53" t="s">
        <v>451</v>
      </c>
      <c r="L47" s="56">
        <v>0</v>
      </c>
      <c r="M47" s="56">
        <v>340</v>
      </c>
      <c r="N47" s="56"/>
      <c r="O47" s="56">
        <f t="shared" si="0"/>
        <v>340</v>
      </c>
      <c r="P47" s="53" t="s">
        <v>455</v>
      </c>
    </row>
    <row r="48" spans="1:20" s="57" customFormat="1" ht="165.75" x14ac:dyDescent="0.2">
      <c r="A48" s="50">
        <v>42990</v>
      </c>
      <c r="B48" s="50">
        <v>42993</v>
      </c>
      <c r="C48" s="51">
        <v>42988</v>
      </c>
      <c r="D48" s="51">
        <v>42995</v>
      </c>
      <c r="E48" s="52" t="s">
        <v>3</v>
      </c>
      <c r="F48" s="53" t="s">
        <v>446</v>
      </c>
      <c r="G48" s="54" t="s">
        <v>447</v>
      </c>
      <c r="H48" s="53" t="s">
        <v>456</v>
      </c>
      <c r="I48" s="53" t="s">
        <v>15</v>
      </c>
      <c r="J48" s="55" t="s">
        <v>437</v>
      </c>
      <c r="K48" s="53" t="s">
        <v>451</v>
      </c>
      <c r="L48" s="56">
        <v>0</v>
      </c>
      <c r="M48" s="56">
        <v>340</v>
      </c>
      <c r="N48" s="56"/>
      <c r="O48" s="56">
        <f t="shared" si="0"/>
        <v>340</v>
      </c>
      <c r="P48" s="53" t="s">
        <v>455</v>
      </c>
    </row>
    <row r="49" spans="1:17" s="57" customFormat="1" ht="165.75" x14ac:dyDescent="0.2">
      <c r="A49" s="50">
        <v>42990</v>
      </c>
      <c r="B49" s="50">
        <v>42993</v>
      </c>
      <c r="C49" s="51">
        <v>42988</v>
      </c>
      <c r="D49" s="51">
        <v>42995</v>
      </c>
      <c r="E49" s="52" t="s">
        <v>3</v>
      </c>
      <c r="F49" s="53" t="s">
        <v>446</v>
      </c>
      <c r="G49" s="54" t="s">
        <v>447</v>
      </c>
      <c r="H49" s="53" t="s">
        <v>457</v>
      </c>
      <c r="I49" s="53" t="s">
        <v>15</v>
      </c>
      <c r="J49" s="55" t="s">
        <v>437</v>
      </c>
      <c r="K49" s="53" t="s">
        <v>451</v>
      </c>
      <c r="L49" s="56">
        <v>0</v>
      </c>
      <c r="M49" s="56">
        <v>340</v>
      </c>
      <c r="N49" s="56"/>
      <c r="O49" s="56">
        <f t="shared" si="0"/>
        <v>340</v>
      </c>
      <c r="P49" s="53" t="s">
        <v>455</v>
      </c>
    </row>
    <row r="50" spans="1:17" s="57" customFormat="1" ht="165.75" x14ac:dyDescent="0.2">
      <c r="A50" s="50">
        <v>42990</v>
      </c>
      <c r="B50" s="50">
        <v>42993</v>
      </c>
      <c r="C50" s="51">
        <v>42988</v>
      </c>
      <c r="D50" s="51">
        <v>42995</v>
      </c>
      <c r="E50" s="52" t="s">
        <v>3</v>
      </c>
      <c r="F50" s="53" t="s">
        <v>446</v>
      </c>
      <c r="G50" s="54" t="s">
        <v>447</v>
      </c>
      <c r="H50" s="53" t="s">
        <v>46</v>
      </c>
      <c r="I50" s="53" t="s">
        <v>17</v>
      </c>
      <c r="J50" s="55" t="s">
        <v>437</v>
      </c>
      <c r="K50" s="53" t="s">
        <v>451</v>
      </c>
      <c r="L50" s="56">
        <v>0</v>
      </c>
      <c r="M50" s="56">
        <v>340</v>
      </c>
      <c r="N50" s="56"/>
      <c r="O50" s="56">
        <f t="shared" si="0"/>
        <v>340</v>
      </c>
      <c r="P50" s="53" t="s">
        <v>455</v>
      </c>
    </row>
    <row r="51" spans="1:17" s="57" customFormat="1" ht="85.5" customHeight="1" x14ac:dyDescent="0.2">
      <c r="A51" s="50">
        <v>42990</v>
      </c>
      <c r="B51" s="50">
        <v>42993</v>
      </c>
      <c r="C51" s="51">
        <v>42988</v>
      </c>
      <c r="D51" s="51">
        <v>42995</v>
      </c>
      <c r="E51" s="52" t="s">
        <v>3</v>
      </c>
      <c r="F51" s="53" t="s">
        <v>446</v>
      </c>
      <c r="G51" s="54" t="s">
        <v>447</v>
      </c>
      <c r="H51" s="53" t="s">
        <v>458</v>
      </c>
      <c r="I51" s="53" t="s">
        <v>15</v>
      </c>
      <c r="J51" s="55" t="s">
        <v>437</v>
      </c>
      <c r="K51" s="53" t="s">
        <v>451</v>
      </c>
      <c r="L51" s="56">
        <v>0</v>
      </c>
      <c r="M51" s="56">
        <v>340</v>
      </c>
      <c r="N51" s="56"/>
      <c r="O51" s="56">
        <f t="shared" si="0"/>
        <v>340</v>
      </c>
      <c r="P51" s="53" t="s">
        <v>455</v>
      </c>
    </row>
    <row r="52" spans="1:17" s="57" customFormat="1" ht="85.5" customHeight="1" x14ac:dyDescent="0.2">
      <c r="A52" s="50">
        <v>42993</v>
      </c>
      <c r="B52" s="50">
        <v>42995</v>
      </c>
      <c r="C52" s="51">
        <v>42992</v>
      </c>
      <c r="D52" s="51">
        <v>42996</v>
      </c>
      <c r="E52" s="52" t="s">
        <v>386</v>
      </c>
      <c r="F52" s="54" t="s">
        <v>459</v>
      </c>
      <c r="G52" s="54" t="s">
        <v>460</v>
      </c>
      <c r="H52" s="53" t="s">
        <v>461</v>
      </c>
      <c r="I52" s="53" t="s">
        <v>462</v>
      </c>
      <c r="J52" s="55" t="s">
        <v>463</v>
      </c>
      <c r="K52" s="53" t="s">
        <v>464</v>
      </c>
      <c r="L52" s="56">
        <v>537.73</v>
      </c>
      <c r="M52" s="56">
        <v>472</v>
      </c>
      <c r="N52" s="56">
        <f>175+400</f>
        <v>575</v>
      </c>
      <c r="O52" s="56">
        <f t="shared" si="0"/>
        <v>1584.73</v>
      </c>
      <c r="P52" s="58"/>
    </row>
    <row r="53" spans="1:17" s="57" customFormat="1" ht="85.5" customHeight="1" x14ac:dyDescent="0.2">
      <c r="A53" s="50">
        <v>42996</v>
      </c>
      <c r="B53" s="50">
        <v>42998</v>
      </c>
      <c r="C53" s="50">
        <v>42995</v>
      </c>
      <c r="D53" s="51">
        <v>42999</v>
      </c>
      <c r="E53" s="52" t="s">
        <v>3</v>
      </c>
      <c r="F53" s="53" t="s">
        <v>465</v>
      </c>
      <c r="G53" s="53" t="s">
        <v>466</v>
      </c>
      <c r="H53" s="53" t="s">
        <v>467</v>
      </c>
      <c r="I53" s="53" t="s">
        <v>468</v>
      </c>
      <c r="J53" s="55" t="s">
        <v>281</v>
      </c>
      <c r="K53" s="53" t="s">
        <v>37</v>
      </c>
      <c r="L53" s="56">
        <v>580.73</v>
      </c>
      <c r="M53" s="56">
        <v>675</v>
      </c>
      <c r="N53" s="56"/>
      <c r="O53" s="56">
        <f t="shared" si="0"/>
        <v>1255.73</v>
      </c>
      <c r="P53" s="58"/>
    </row>
    <row r="54" spans="1:17" s="57" customFormat="1" ht="114.75" customHeight="1" x14ac:dyDescent="0.2">
      <c r="A54" s="50">
        <v>42996</v>
      </c>
      <c r="B54" s="50">
        <v>43000</v>
      </c>
      <c r="C54" s="51">
        <v>42996</v>
      </c>
      <c r="D54" s="51">
        <v>43000</v>
      </c>
      <c r="E54" s="52" t="s">
        <v>22</v>
      </c>
      <c r="F54" s="53" t="s">
        <v>469</v>
      </c>
      <c r="G54" s="54" t="s">
        <v>470</v>
      </c>
      <c r="H54" s="54" t="s">
        <v>471</v>
      </c>
      <c r="I54" s="53" t="s">
        <v>17</v>
      </c>
      <c r="J54" s="55" t="s">
        <v>472</v>
      </c>
      <c r="K54" s="53" t="s">
        <v>16</v>
      </c>
      <c r="L54" s="56">
        <v>448.46000000000004</v>
      </c>
      <c r="M54" s="56">
        <v>1120</v>
      </c>
      <c r="N54" s="56"/>
      <c r="O54" s="56">
        <f t="shared" si="0"/>
        <v>1568.46</v>
      </c>
      <c r="P54" s="58"/>
    </row>
    <row r="55" spans="1:17" s="57" customFormat="1" ht="106.5" customHeight="1" x14ac:dyDescent="0.2">
      <c r="A55" s="50">
        <v>42999</v>
      </c>
      <c r="B55" s="50">
        <v>43000</v>
      </c>
      <c r="C55" s="51">
        <v>42998</v>
      </c>
      <c r="D55" s="51">
        <v>43001</v>
      </c>
      <c r="E55" s="68" t="s">
        <v>473</v>
      </c>
      <c r="F55" s="54" t="s">
        <v>474</v>
      </c>
      <c r="G55" s="54" t="s">
        <v>475</v>
      </c>
      <c r="H55" s="53" t="s">
        <v>46</v>
      </c>
      <c r="I55" s="53" t="s">
        <v>17</v>
      </c>
      <c r="J55" s="55" t="s">
        <v>476</v>
      </c>
      <c r="K55" s="53" t="s">
        <v>477</v>
      </c>
      <c r="L55" s="56">
        <v>515.51</v>
      </c>
      <c r="M55" s="56">
        <v>540</v>
      </c>
      <c r="N55" s="56"/>
      <c r="O55" s="56">
        <f t="shared" si="0"/>
        <v>1055.51</v>
      </c>
      <c r="P55" s="58"/>
      <c r="Q55" s="67"/>
    </row>
    <row r="56" spans="1:17" s="57" customFormat="1" ht="71.25" customHeight="1" x14ac:dyDescent="0.2">
      <c r="A56" s="50">
        <v>43005</v>
      </c>
      <c r="B56" s="50">
        <v>43007</v>
      </c>
      <c r="C56" s="51">
        <v>43003</v>
      </c>
      <c r="D56" s="51">
        <v>43008</v>
      </c>
      <c r="E56" s="52" t="s">
        <v>22</v>
      </c>
      <c r="F56" s="53" t="s">
        <v>478</v>
      </c>
      <c r="G56" s="54" t="s">
        <v>479</v>
      </c>
      <c r="H56" s="53" t="s">
        <v>480</v>
      </c>
      <c r="I56" s="53" t="s">
        <v>481</v>
      </c>
      <c r="J56" s="55" t="s">
        <v>482</v>
      </c>
      <c r="K56" s="68" t="s">
        <v>483</v>
      </c>
      <c r="L56" s="56">
        <v>1483.32</v>
      </c>
      <c r="M56" s="56">
        <v>1200</v>
      </c>
      <c r="N56" s="56"/>
      <c r="O56" s="56">
        <f t="shared" si="0"/>
        <v>2683.3199999999997</v>
      </c>
      <c r="P56" s="58"/>
    </row>
    <row r="57" spans="1:17" s="57" customFormat="1" ht="71.25" customHeight="1" x14ac:dyDescent="0.2">
      <c r="A57" s="50">
        <v>42982</v>
      </c>
      <c r="B57" s="50">
        <v>42985</v>
      </c>
      <c r="C57" s="51">
        <v>42981</v>
      </c>
      <c r="D57" s="51">
        <v>42985</v>
      </c>
      <c r="E57" s="52" t="s">
        <v>7</v>
      </c>
      <c r="F57" s="53" t="s">
        <v>484</v>
      </c>
      <c r="G57" s="54" t="s">
        <v>485</v>
      </c>
      <c r="H57" s="53" t="s">
        <v>486</v>
      </c>
      <c r="I57" s="53" t="s">
        <v>487</v>
      </c>
      <c r="J57" s="59" t="s">
        <v>488</v>
      </c>
      <c r="K57" s="54" t="s">
        <v>341</v>
      </c>
      <c r="L57" s="56">
        <v>0</v>
      </c>
      <c r="M57" s="56">
        <v>82.5</v>
      </c>
      <c r="N57" s="56">
        <v>0</v>
      </c>
      <c r="O57" s="56">
        <f>+N57+M57+L57</f>
        <v>82.5</v>
      </c>
      <c r="P57" s="54" t="s">
        <v>489</v>
      </c>
      <c r="Q57" s="67"/>
    </row>
    <row r="58" spans="1:17" s="57" customFormat="1" ht="71.25" customHeight="1" x14ac:dyDescent="0.2">
      <c r="A58" s="50">
        <v>42982</v>
      </c>
      <c r="B58" s="50">
        <v>42985</v>
      </c>
      <c r="C58" s="51">
        <v>42981</v>
      </c>
      <c r="D58" s="51">
        <v>42985</v>
      </c>
      <c r="E58" s="52" t="s">
        <v>7</v>
      </c>
      <c r="F58" s="53" t="s">
        <v>484</v>
      </c>
      <c r="G58" s="54" t="s">
        <v>485</v>
      </c>
      <c r="H58" s="53" t="s">
        <v>490</v>
      </c>
      <c r="I58" s="53" t="s">
        <v>74</v>
      </c>
      <c r="J58" s="59" t="s">
        <v>488</v>
      </c>
      <c r="K58" s="54" t="s">
        <v>341</v>
      </c>
      <c r="L58" s="56">
        <v>0</v>
      </c>
      <c r="M58" s="56">
        <v>82.5</v>
      </c>
      <c r="N58" s="56">
        <v>0</v>
      </c>
      <c r="O58" s="56">
        <f>+N58+M58+L58</f>
        <v>82.5</v>
      </c>
      <c r="P58" s="54" t="s">
        <v>489</v>
      </c>
      <c r="Q58" s="67"/>
    </row>
    <row r="59" spans="1:17" s="57" customFormat="1" ht="98.25" customHeight="1" x14ac:dyDescent="0.2">
      <c r="A59" s="50">
        <v>43005</v>
      </c>
      <c r="B59" s="50">
        <v>43006</v>
      </c>
      <c r="C59" s="51">
        <v>53961</v>
      </c>
      <c r="D59" s="51">
        <v>43007</v>
      </c>
      <c r="E59" s="52" t="s">
        <v>276</v>
      </c>
      <c r="F59" s="53" t="s">
        <v>491</v>
      </c>
      <c r="G59" s="54" t="s">
        <v>492</v>
      </c>
      <c r="H59" s="53" t="s">
        <v>493</v>
      </c>
      <c r="I59" s="53" t="s">
        <v>494</v>
      </c>
      <c r="J59" s="59" t="s">
        <v>168</v>
      </c>
      <c r="K59" s="54" t="s">
        <v>495</v>
      </c>
      <c r="L59" s="56">
        <v>494.58</v>
      </c>
      <c r="M59" s="56">
        <v>540</v>
      </c>
      <c r="N59" s="56">
        <v>825</v>
      </c>
      <c r="O59" s="56">
        <f>+N59+M59+L59</f>
        <v>1859.58</v>
      </c>
      <c r="P59" s="54"/>
      <c r="Q59" s="67"/>
    </row>
    <row r="60" spans="1:17" x14ac:dyDescent="0.2">
      <c r="J60" s="80"/>
      <c r="K60" s="81"/>
      <c r="M60" s="56"/>
    </row>
    <row r="61" spans="1:17" x14ac:dyDescent="0.2">
      <c r="I61" s="84"/>
      <c r="J61" s="80"/>
      <c r="K61" s="81"/>
    </row>
    <row r="62" spans="1:17" x14ac:dyDescent="0.2">
      <c r="C62" s="85"/>
      <c r="D62" s="85"/>
      <c r="I62" s="84"/>
      <c r="J62" s="80"/>
      <c r="K62" s="81"/>
    </row>
    <row r="63" spans="1:17" x14ac:dyDescent="0.2">
      <c r="C63" s="85"/>
      <c r="D63" s="85"/>
      <c r="I63" s="84"/>
      <c r="J63" s="80"/>
      <c r="K63" s="81"/>
    </row>
    <row r="64" spans="1:17" x14ac:dyDescent="0.2">
      <c r="C64" s="85"/>
      <c r="D64" s="85"/>
      <c r="I64" s="84"/>
      <c r="J64" s="80"/>
      <c r="K64" s="81"/>
    </row>
    <row r="65" spans="3:11" x14ac:dyDescent="0.2">
      <c r="C65" s="85"/>
      <c r="D65" s="85"/>
      <c r="I65" s="84"/>
      <c r="J65" s="80"/>
    </row>
    <row r="66" spans="3:11" x14ac:dyDescent="0.2">
      <c r="C66" s="85"/>
      <c r="D66" s="85"/>
      <c r="J66" s="80"/>
      <c r="K66" s="81"/>
    </row>
    <row r="67" spans="3:11" x14ac:dyDescent="0.2">
      <c r="J67" s="80"/>
      <c r="K67" s="81"/>
    </row>
    <row r="68" spans="3:11" x14ac:dyDescent="0.2">
      <c r="C68" s="85"/>
      <c r="D68" s="85"/>
      <c r="J68" s="80"/>
      <c r="K68" s="81"/>
    </row>
    <row r="69" spans="3:11" x14ac:dyDescent="0.2">
      <c r="J69" s="80"/>
      <c r="K69" s="81"/>
    </row>
    <row r="70" spans="3:11" x14ac:dyDescent="0.2">
      <c r="C70" s="85"/>
      <c r="D70" s="85"/>
      <c r="J70" s="80"/>
      <c r="K70" s="81"/>
    </row>
  </sheetData>
  <autoFilter ref="A1:T59"/>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Q70"/>
  <sheetViews>
    <sheetView showGridLines="0" topLeftCell="A7" workbookViewId="0">
      <pane ySplit="1" topLeftCell="A8" activePane="bottomLeft" state="frozen"/>
      <selection activeCell="A7" sqref="A7"/>
      <selection pane="bottomLeft" activeCell="A8" sqref="A8"/>
    </sheetView>
  </sheetViews>
  <sheetFormatPr baseColWidth="10" defaultRowHeight="12.75" x14ac:dyDescent="0.2"/>
  <cols>
    <col min="1" max="2" width="11.42578125" style="86"/>
    <col min="3" max="3" width="11.7109375" style="86" customWidth="1"/>
    <col min="4" max="4" width="14.140625" style="86" customWidth="1"/>
    <col min="5" max="5" width="19.42578125" style="86" customWidth="1"/>
    <col min="6" max="6" width="35.5703125" style="86" customWidth="1"/>
    <col min="7" max="7" width="60.5703125" style="86" customWidth="1"/>
    <col min="8" max="8" width="27.5703125" style="86" customWidth="1"/>
    <col min="9" max="9" width="43.5703125" style="86" customWidth="1"/>
    <col min="10" max="10" width="14.42578125" style="86" customWidth="1"/>
    <col min="11" max="11" width="53.28515625" style="86" customWidth="1"/>
    <col min="12" max="12" width="11.42578125" style="87"/>
    <col min="13" max="13" width="19.7109375" style="87" customWidth="1"/>
    <col min="14" max="14" width="12.7109375" style="87" customWidth="1"/>
    <col min="15" max="15" width="13" style="87" customWidth="1"/>
    <col min="16" max="16" width="42.28515625" style="86" customWidth="1"/>
    <col min="17" max="17" width="23.7109375" style="86" customWidth="1"/>
    <col min="18" max="16384" width="11.42578125" style="86"/>
  </cols>
  <sheetData>
    <row r="6" spans="1:17" ht="13.5" thickBot="1" x14ac:dyDescent="0.25"/>
    <row r="7" spans="1:17" s="100" customFormat="1" ht="52.5" customHeight="1" thickBot="1" x14ac:dyDescent="0.25">
      <c r="A7" s="88" t="s">
        <v>265</v>
      </c>
      <c r="B7" s="89" t="s">
        <v>266</v>
      </c>
      <c r="C7" s="90" t="s">
        <v>24</v>
      </c>
      <c r="D7" s="90" t="s">
        <v>25</v>
      </c>
      <c r="E7" s="91" t="s">
        <v>26</v>
      </c>
      <c r="F7" s="92" t="s">
        <v>27</v>
      </c>
      <c r="G7" s="93" t="s">
        <v>28</v>
      </c>
      <c r="H7" s="94" t="s">
        <v>29</v>
      </c>
      <c r="I7" s="94" t="s">
        <v>2</v>
      </c>
      <c r="J7" s="95" t="s">
        <v>36</v>
      </c>
      <c r="K7" s="92" t="s">
        <v>30</v>
      </c>
      <c r="L7" s="96" t="s">
        <v>31</v>
      </c>
      <c r="M7" s="97" t="s">
        <v>42</v>
      </c>
      <c r="N7" s="97" t="s">
        <v>32</v>
      </c>
      <c r="O7" s="97" t="s">
        <v>33</v>
      </c>
      <c r="P7" s="98" t="s">
        <v>34</v>
      </c>
      <c r="Q7" s="99"/>
    </row>
    <row r="8" spans="1:17" s="107" customFormat="1" ht="127.5" x14ac:dyDescent="0.2">
      <c r="A8" s="101">
        <v>43026</v>
      </c>
      <c r="B8" s="101">
        <v>43028</v>
      </c>
      <c r="C8" s="101">
        <v>43025</v>
      </c>
      <c r="D8" s="101">
        <v>43029</v>
      </c>
      <c r="E8" s="102" t="s">
        <v>276</v>
      </c>
      <c r="F8" s="103" t="s">
        <v>496</v>
      </c>
      <c r="G8" s="104" t="s">
        <v>497</v>
      </c>
      <c r="H8" s="103" t="s">
        <v>498</v>
      </c>
      <c r="I8" s="103" t="s">
        <v>499</v>
      </c>
      <c r="J8" s="103" t="s">
        <v>281</v>
      </c>
      <c r="K8" s="103" t="s">
        <v>500</v>
      </c>
      <c r="L8" s="105">
        <v>607.85</v>
      </c>
      <c r="M8" s="105">
        <v>614.25</v>
      </c>
      <c r="N8" s="105">
        <f>900+30</f>
        <v>930</v>
      </c>
      <c r="O8" s="105">
        <f>+N8+M8+L8</f>
        <v>2152.1</v>
      </c>
      <c r="P8" s="106"/>
    </row>
    <row r="9" spans="1:17" s="107" customFormat="1" ht="127.5" x14ac:dyDescent="0.2">
      <c r="A9" s="108">
        <v>43026</v>
      </c>
      <c r="B9" s="108">
        <v>43028</v>
      </c>
      <c r="C9" s="108">
        <v>43025</v>
      </c>
      <c r="D9" s="108">
        <v>43029</v>
      </c>
      <c r="E9" s="109" t="s">
        <v>276</v>
      </c>
      <c r="F9" s="110" t="s">
        <v>501</v>
      </c>
      <c r="G9" s="111" t="s">
        <v>502</v>
      </c>
      <c r="H9" s="110" t="s">
        <v>503</v>
      </c>
      <c r="I9" s="110" t="s">
        <v>504</v>
      </c>
      <c r="J9" s="110" t="s">
        <v>281</v>
      </c>
      <c r="K9" s="110" t="s">
        <v>500</v>
      </c>
      <c r="L9" s="112">
        <v>580.73</v>
      </c>
      <c r="M9" s="112">
        <v>614.25</v>
      </c>
      <c r="N9" s="112">
        <f>900+30</f>
        <v>930</v>
      </c>
      <c r="O9" s="112">
        <f>+N9+M9+L9</f>
        <v>2124.98</v>
      </c>
      <c r="P9" s="113"/>
    </row>
    <row r="10" spans="1:17" s="107" customFormat="1" ht="127.5" x14ac:dyDescent="0.2">
      <c r="A10" s="108">
        <v>43010</v>
      </c>
      <c r="B10" s="108">
        <v>43014</v>
      </c>
      <c r="C10" s="108">
        <v>43008</v>
      </c>
      <c r="D10" s="108">
        <v>43380</v>
      </c>
      <c r="E10" s="109" t="s">
        <v>22</v>
      </c>
      <c r="F10" s="110" t="s">
        <v>309</v>
      </c>
      <c r="G10" s="111" t="s">
        <v>505</v>
      </c>
      <c r="H10" s="110" t="s">
        <v>279</v>
      </c>
      <c r="I10" s="110" t="s">
        <v>280</v>
      </c>
      <c r="J10" s="110" t="s">
        <v>165</v>
      </c>
      <c r="K10" s="110" t="s">
        <v>506</v>
      </c>
      <c r="L10" s="112">
        <v>0</v>
      </c>
      <c r="M10" s="112">
        <v>900</v>
      </c>
      <c r="N10" s="112">
        <v>0</v>
      </c>
      <c r="O10" s="112">
        <f>+N10+M10+L10</f>
        <v>900</v>
      </c>
      <c r="P10" s="114" t="s">
        <v>507</v>
      </c>
    </row>
    <row r="11" spans="1:17" s="107" customFormat="1" ht="127.5" x14ac:dyDescent="0.2">
      <c r="A11" s="108">
        <v>43010</v>
      </c>
      <c r="B11" s="108">
        <v>43014</v>
      </c>
      <c r="C11" s="108">
        <v>43008</v>
      </c>
      <c r="D11" s="108">
        <v>43380</v>
      </c>
      <c r="E11" s="109" t="s">
        <v>22</v>
      </c>
      <c r="F11" s="110" t="s">
        <v>309</v>
      </c>
      <c r="G11" s="111" t="s">
        <v>505</v>
      </c>
      <c r="H11" s="110" t="s">
        <v>508</v>
      </c>
      <c r="I11" s="110" t="s">
        <v>509</v>
      </c>
      <c r="J11" s="110" t="s">
        <v>165</v>
      </c>
      <c r="K11" s="110" t="s">
        <v>506</v>
      </c>
      <c r="L11" s="112">
        <v>0</v>
      </c>
      <c r="M11" s="112">
        <v>900</v>
      </c>
      <c r="N11" s="112">
        <v>31.64</v>
      </c>
      <c r="O11" s="112">
        <f>+N11+M11+L11</f>
        <v>931.64</v>
      </c>
      <c r="P11" s="114" t="s">
        <v>507</v>
      </c>
    </row>
    <row r="12" spans="1:17" s="107" customFormat="1" ht="167.25" customHeight="1" x14ac:dyDescent="0.2">
      <c r="A12" s="108">
        <v>43010</v>
      </c>
      <c r="B12" s="108">
        <v>43013</v>
      </c>
      <c r="C12" s="108">
        <v>43009</v>
      </c>
      <c r="D12" s="108">
        <v>43014</v>
      </c>
      <c r="E12" s="109" t="s">
        <v>7</v>
      </c>
      <c r="F12" s="110" t="s">
        <v>510</v>
      </c>
      <c r="G12" s="111" t="s">
        <v>511</v>
      </c>
      <c r="H12" s="110" t="s">
        <v>382</v>
      </c>
      <c r="I12" s="110" t="s">
        <v>124</v>
      </c>
      <c r="J12" s="110" t="s">
        <v>281</v>
      </c>
      <c r="K12" s="110" t="s">
        <v>70</v>
      </c>
      <c r="L12" s="112">
        <v>0</v>
      </c>
      <c r="M12" s="112">
        <f>552.75+82.5</f>
        <v>635.25</v>
      </c>
      <c r="N12" s="112">
        <v>0</v>
      </c>
      <c r="O12" s="112">
        <f>+N12+M12</f>
        <v>635.25</v>
      </c>
      <c r="P12" s="114" t="s">
        <v>512</v>
      </c>
    </row>
    <row r="13" spans="1:17" s="107" customFormat="1" ht="87" customHeight="1" x14ac:dyDescent="0.2">
      <c r="A13" s="108">
        <v>43010</v>
      </c>
      <c r="B13" s="108">
        <v>43013</v>
      </c>
      <c r="C13" s="108">
        <v>43009</v>
      </c>
      <c r="D13" s="108">
        <v>43014</v>
      </c>
      <c r="E13" s="109" t="s">
        <v>7</v>
      </c>
      <c r="F13" s="110" t="s">
        <v>513</v>
      </c>
      <c r="G13" s="111" t="s">
        <v>511</v>
      </c>
      <c r="H13" s="110" t="s">
        <v>514</v>
      </c>
      <c r="I13" s="110" t="s">
        <v>515</v>
      </c>
      <c r="J13" s="110" t="s">
        <v>281</v>
      </c>
      <c r="K13" s="110" t="s">
        <v>70</v>
      </c>
      <c r="L13" s="112">
        <v>0</v>
      </c>
      <c r="M13" s="112">
        <f>552.75+82.5</f>
        <v>635.25</v>
      </c>
      <c r="N13" s="112">
        <v>0</v>
      </c>
      <c r="O13" s="112">
        <f>+N13+M13</f>
        <v>635.25</v>
      </c>
      <c r="P13" s="114" t="s">
        <v>512</v>
      </c>
    </row>
    <row r="14" spans="1:17" s="107" customFormat="1" ht="51" x14ac:dyDescent="0.2">
      <c r="A14" s="108">
        <v>43018</v>
      </c>
      <c r="B14" s="108">
        <v>43021</v>
      </c>
      <c r="C14" s="108">
        <v>43016</v>
      </c>
      <c r="D14" s="108">
        <v>43022</v>
      </c>
      <c r="E14" s="109" t="s">
        <v>516</v>
      </c>
      <c r="F14" s="110" t="s">
        <v>517</v>
      </c>
      <c r="G14" s="111" t="s">
        <v>518</v>
      </c>
      <c r="H14" s="110" t="s">
        <v>519</v>
      </c>
      <c r="I14" s="110" t="s">
        <v>520</v>
      </c>
      <c r="J14" s="110" t="s">
        <v>521</v>
      </c>
      <c r="K14" s="110" t="s">
        <v>4</v>
      </c>
      <c r="L14" s="112">
        <v>484.52</v>
      </c>
      <c r="M14" s="112">
        <v>1225</v>
      </c>
      <c r="N14" s="112">
        <v>0</v>
      </c>
      <c r="O14" s="112">
        <f>+N14+M14+L14</f>
        <v>1709.52</v>
      </c>
      <c r="P14" s="113"/>
    </row>
    <row r="15" spans="1:17" s="107" customFormat="1" ht="63.75" x14ac:dyDescent="0.2">
      <c r="A15" s="108">
        <v>43010</v>
      </c>
      <c r="B15" s="108">
        <v>43014</v>
      </c>
      <c r="C15" s="108">
        <v>43007</v>
      </c>
      <c r="D15" s="108">
        <v>43016</v>
      </c>
      <c r="E15" s="109" t="s">
        <v>96</v>
      </c>
      <c r="F15" s="110" t="s">
        <v>522</v>
      </c>
      <c r="G15" s="111" t="s">
        <v>523</v>
      </c>
      <c r="H15" s="110" t="s">
        <v>524</v>
      </c>
      <c r="I15" s="110" t="s">
        <v>361</v>
      </c>
      <c r="J15" s="110" t="s">
        <v>291</v>
      </c>
      <c r="K15" s="110" t="s">
        <v>362</v>
      </c>
      <c r="L15" s="112">
        <v>0</v>
      </c>
      <c r="M15" s="112">
        <v>313.5</v>
      </c>
      <c r="N15" s="112">
        <v>0</v>
      </c>
      <c r="O15" s="112">
        <f>+N15+M15+L15</f>
        <v>313.5</v>
      </c>
      <c r="P15" s="114" t="s">
        <v>525</v>
      </c>
    </row>
    <row r="16" spans="1:17" s="107" customFormat="1" ht="63.75" x14ac:dyDescent="0.2">
      <c r="A16" s="108">
        <v>43031</v>
      </c>
      <c r="B16" s="108">
        <v>43032</v>
      </c>
      <c r="C16" s="108">
        <v>43030</v>
      </c>
      <c r="D16" s="108">
        <v>43033</v>
      </c>
      <c r="E16" s="109" t="s">
        <v>22</v>
      </c>
      <c r="F16" s="110" t="s">
        <v>526</v>
      </c>
      <c r="G16" s="111" t="s">
        <v>527</v>
      </c>
      <c r="H16" s="110" t="s">
        <v>528</v>
      </c>
      <c r="I16" s="110" t="s">
        <v>52</v>
      </c>
      <c r="J16" s="110" t="s">
        <v>281</v>
      </c>
      <c r="K16" s="110" t="s">
        <v>37</v>
      </c>
      <c r="L16" s="112">
        <v>294.52999999999997</v>
      </c>
      <c r="M16" s="112">
        <v>540</v>
      </c>
      <c r="N16" s="112">
        <v>0</v>
      </c>
      <c r="O16" s="112">
        <f>+N16+M16+L16</f>
        <v>834.53</v>
      </c>
      <c r="P16" s="113"/>
    </row>
    <row r="17" spans="1:16" s="107" customFormat="1" ht="38.25" x14ac:dyDescent="0.2">
      <c r="A17" s="108">
        <v>43031</v>
      </c>
      <c r="B17" s="108">
        <v>43035</v>
      </c>
      <c r="C17" s="108">
        <v>43029</v>
      </c>
      <c r="D17" s="108">
        <v>43036</v>
      </c>
      <c r="E17" s="109" t="s">
        <v>22</v>
      </c>
      <c r="F17" s="110" t="s">
        <v>529</v>
      </c>
      <c r="G17" s="111" t="s">
        <v>530</v>
      </c>
      <c r="H17" s="110" t="s">
        <v>531</v>
      </c>
      <c r="I17" s="110" t="s">
        <v>532</v>
      </c>
      <c r="J17" s="110" t="s">
        <v>151</v>
      </c>
      <c r="K17" s="110" t="s">
        <v>128</v>
      </c>
      <c r="L17" s="112">
        <v>579.63</v>
      </c>
      <c r="M17" s="112">
        <v>730</v>
      </c>
      <c r="N17" s="112">
        <v>0</v>
      </c>
      <c r="O17" s="112">
        <f>+N17+M17+L17</f>
        <v>1309.6300000000001</v>
      </c>
      <c r="P17" s="114" t="s">
        <v>533</v>
      </c>
    </row>
    <row r="18" spans="1:16" s="107" customFormat="1" ht="204" x14ac:dyDescent="0.2">
      <c r="A18" s="108">
        <v>43019</v>
      </c>
      <c r="B18" s="108">
        <v>43027</v>
      </c>
      <c r="C18" s="108">
        <v>43018</v>
      </c>
      <c r="D18" s="108">
        <v>43028</v>
      </c>
      <c r="E18" s="109" t="s">
        <v>3</v>
      </c>
      <c r="F18" s="110" t="s">
        <v>534</v>
      </c>
      <c r="G18" s="111" t="s">
        <v>535</v>
      </c>
      <c r="H18" s="110" t="s">
        <v>203</v>
      </c>
      <c r="I18" s="110" t="s">
        <v>536</v>
      </c>
      <c r="J18" s="110" t="s">
        <v>537</v>
      </c>
      <c r="K18" s="110" t="s">
        <v>538</v>
      </c>
      <c r="L18" s="112">
        <v>528.14</v>
      </c>
      <c r="M18" s="112">
        <v>5350</v>
      </c>
      <c r="N18" s="115">
        <v>1430</v>
      </c>
      <c r="O18" s="115">
        <f>SUM(L18:N18)</f>
        <v>7308.14</v>
      </c>
      <c r="P18" s="116"/>
    </row>
    <row r="19" spans="1:16" s="107" customFormat="1" ht="114.75" x14ac:dyDescent="0.2">
      <c r="A19" s="108">
        <v>43019</v>
      </c>
      <c r="B19" s="108">
        <v>43027</v>
      </c>
      <c r="C19" s="108">
        <v>43018</v>
      </c>
      <c r="D19" s="108">
        <v>43028</v>
      </c>
      <c r="E19" s="109" t="s">
        <v>3</v>
      </c>
      <c r="F19" s="110" t="s">
        <v>539</v>
      </c>
      <c r="G19" s="111" t="s">
        <v>540</v>
      </c>
      <c r="H19" s="110" t="s">
        <v>19</v>
      </c>
      <c r="I19" s="110" t="s">
        <v>20</v>
      </c>
      <c r="J19" s="110" t="s">
        <v>537</v>
      </c>
      <c r="K19" s="110" t="s">
        <v>538</v>
      </c>
      <c r="L19" s="112">
        <v>602.72</v>
      </c>
      <c r="M19" s="112">
        <v>5246</v>
      </c>
      <c r="N19" s="112">
        <v>0</v>
      </c>
      <c r="O19" s="112">
        <f>+M19+L19</f>
        <v>5848.72</v>
      </c>
      <c r="P19" s="113"/>
    </row>
    <row r="20" spans="1:16" s="107" customFormat="1" ht="114.75" x14ac:dyDescent="0.2">
      <c r="A20" s="108">
        <v>43019</v>
      </c>
      <c r="B20" s="108">
        <v>43027</v>
      </c>
      <c r="C20" s="108">
        <v>43018</v>
      </c>
      <c r="D20" s="108">
        <v>43028</v>
      </c>
      <c r="E20" s="109" t="s">
        <v>3</v>
      </c>
      <c r="F20" s="110" t="s">
        <v>539</v>
      </c>
      <c r="G20" s="111" t="s">
        <v>540</v>
      </c>
      <c r="H20" s="110" t="s">
        <v>541</v>
      </c>
      <c r="I20" s="110" t="s">
        <v>542</v>
      </c>
      <c r="J20" s="110" t="s">
        <v>537</v>
      </c>
      <c r="K20" s="110" t="s">
        <v>538</v>
      </c>
      <c r="L20" s="112">
        <v>602.72</v>
      </c>
      <c r="M20" s="112">
        <v>5246</v>
      </c>
      <c r="N20" s="112">
        <v>0</v>
      </c>
      <c r="O20" s="112">
        <f>+M20+L20</f>
        <v>5848.72</v>
      </c>
      <c r="P20" s="113"/>
    </row>
    <row r="21" spans="1:16" s="107" customFormat="1" ht="116.25" customHeight="1" x14ac:dyDescent="0.2">
      <c r="A21" s="108">
        <v>43010</v>
      </c>
      <c r="B21" s="108">
        <v>43011</v>
      </c>
      <c r="C21" s="108">
        <v>43008</v>
      </c>
      <c r="D21" s="108">
        <v>43012</v>
      </c>
      <c r="E21" s="109" t="s">
        <v>386</v>
      </c>
      <c r="F21" s="110" t="s">
        <v>543</v>
      </c>
      <c r="G21" s="111" t="s">
        <v>544</v>
      </c>
      <c r="H21" s="110" t="s">
        <v>545</v>
      </c>
      <c r="I21" s="110" t="s">
        <v>546</v>
      </c>
      <c r="J21" s="110" t="s">
        <v>521</v>
      </c>
      <c r="K21" s="111" t="s">
        <v>547</v>
      </c>
      <c r="L21" s="112">
        <v>1373.28</v>
      </c>
      <c r="M21" s="112">
        <v>996</v>
      </c>
      <c r="N21" s="112">
        <f>28.25+550</f>
        <v>578.25</v>
      </c>
      <c r="O21" s="112">
        <f t="shared" ref="O21:O70" si="0">+N21+M21+L21</f>
        <v>2947.5299999999997</v>
      </c>
      <c r="P21" s="113"/>
    </row>
    <row r="22" spans="1:16" s="107" customFormat="1" ht="113.25" customHeight="1" x14ac:dyDescent="0.2">
      <c r="A22" s="108">
        <v>43031</v>
      </c>
      <c r="B22" s="108">
        <v>43035</v>
      </c>
      <c r="C22" s="108">
        <v>43029</v>
      </c>
      <c r="D22" s="108">
        <v>43036</v>
      </c>
      <c r="E22" s="109" t="s">
        <v>415</v>
      </c>
      <c r="F22" s="110" t="s">
        <v>548</v>
      </c>
      <c r="G22" s="111" t="s">
        <v>549</v>
      </c>
      <c r="H22" s="110" t="s">
        <v>550</v>
      </c>
      <c r="I22" s="110" t="s">
        <v>551</v>
      </c>
      <c r="J22" s="110" t="s">
        <v>165</v>
      </c>
      <c r="K22" s="110" t="s">
        <v>552</v>
      </c>
      <c r="L22" s="112">
        <v>0</v>
      </c>
      <c r="M22" s="112">
        <v>825</v>
      </c>
      <c r="N22" s="112">
        <v>0</v>
      </c>
      <c r="O22" s="112">
        <f t="shared" si="0"/>
        <v>825</v>
      </c>
      <c r="P22" s="114" t="s">
        <v>553</v>
      </c>
    </row>
    <row r="23" spans="1:16" s="107" customFormat="1" ht="102" x14ac:dyDescent="0.2">
      <c r="A23" s="108">
        <v>43038</v>
      </c>
      <c r="B23" s="108">
        <v>43041</v>
      </c>
      <c r="C23" s="108">
        <v>43037</v>
      </c>
      <c r="D23" s="108">
        <v>43042</v>
      </c>
      <c r="E23" s="109" t="s">
        <v>22</v>
      </c>
      <c r="F23" s="110" t="s">
        <v>554</v>
      </c>
      <c r="G23" s="111" t="s">
        <v>555</v>
      </c>
      <c r="H23" s="110" t="s">
        <v>556</v>
      </c>
      <c r="I23" s="110" t="s">
        <v>557</v>
      </c>
      <c r="J23" s="110" t="s">
        <v>558</v>
      </c>
      <c r="K23" s="110" t="s">
        <v>559</v>
      </c>
      <c r="L23" s="112">
        <v>441.59</v>
      </c>
      <c r="M23" s="112">
        <f>866.25</f>
        <v>866.25</v>
      </c>
      <c r="N23" s="112">
        <v>1095</v>
      </c>
      <c r="O23" s="112">
        <f t="shared" si="0"/>
        <v>2402.84</v>
      </c>
      <c r="P23" s="113"/>
    </row>
    <row r="24" spans="1:16" s="107" customFormat="1" ht="76.5" x14ac:dyDescent="0.2">
      <c r="A24" s="108">
        <v>43045</v>
      </c>
      <c r="B24" s="108">
        <v>43049</v>
      </c>
      <c r="C24" s="108">
        <v>43044</v>
      </c>
      <c r="D24" s="108">
        <v>43050</v>
      </c>
      <c r="E24" s="109" t="s">
        <v>7</v>
      </c>
      <c r="F24" s="110" t="s">
        <v>560</v>
      </c>
      <c r="G24" s="111" t="s">
        <v>561</v>
      </c>
      <c r="H24" s="110" t="s">
        <v>562</v>
      </c>
      <c r="I24" s="110" t="s">
        <v>356</v>
      </c>
      <c r="J24" s="110" t="s">
        <v>148</v>
      </c>
      <c r="K24" s="110" t="s">
        <v>563</v>
      </c>
      <c r="L24" s="112">
        <v>0</v>
      </c>
      <c r="M24" s="112">
        <v>495</v>
      </c>
      <c r="N24" s="112">
        <v>0</v>
      </c>
      <c r="O24" s="112">
        <f t="shared" si="0"/>
        <v>495</v>
      </c>
      <c r="P24" s="114" t="s">
        <v>553</v>
      </c>
    </row>
    <row r="25" spans="1:16" s="107" customFormat="1" ht="182.25" customHeight="1" x14ac:dyDescent="0.2">
      <c r="A25" s="108">
        <v>43038</v>
      </c>
      <c r="B25" s="108">
        <v>43040</v>
      </c>
      <c r="C25" s="108">
        <v>43037</v>
      </c>
      <c r="D25" s="108">
        <v>43041</v>
      </c>
      <c r="E25" s="109" t="s">
        <v>3</v>
      </c>
      <c r="F25" s="111" t="s">
        <v>564</v>
      </c>
      <c r="G25" s="111" t="s">
        <v>565</v>
      </c>
      <c r="H25" s="110" t="s">
        <v>144</v>
      </c>
      <c r="I25" s="110" t="s">
        <v>566</v>
      </c>
      <c r="J25" s="110" t="s">
        <v>567</v>
      </c>
      <c r="K25" s="110" t="s">
        <v>568</v>
      </c>
      <c r="L25" s="112">
        <v>389.73</v>
      </c>
      <c r="M25" s="112">
        <v>825</v>
      </c>
      <c r="N25" s="112">
        <v>30</v>
      </c>
      <c r="O25" s="112">
        <f t="shared" si="0"/>
        <v>1244.73</v>
      </c>
      <c r="P25" s="113"/>
    </row>
    <row r="26" spans="1:16" s="107" customFormat="1" ht="177" customHeight="1" x14ac:dyDescent="0.2">
      <c r="A26" s="108">
        <v>43038</v>
      </c>
      <c r="B26" s="108">
        <v>43040</v>
      </c>
      <c r="C26" s="108">
        <v>43037</v>
      </c>
      <c r="D26" s="108">
        <v>43041</v>
      </c>
      <c r="E26" s="109" t="s">
        <v>3</v>
      </c>
      <c r="F26" s="111" t="s">
        <v>564</v>
      </c>
      <c r="G26" s="111" t="s">
        <v>565</v>
      </c>
      <c r="H26" s="110" t="s">
        <v>569</v>
      </c>
      <c r="I26" s="110" t="s">
        <v>570</v>
      </c>
      <c r="J26" s="110" t="s">
        <v>567</v>
      </c>
      <c r="K26" s="110" t="s">
        <v>568</v>
      </c>
      <c r="L26" s="112">
        <v>389.73</v>
      </c>
      <c r="M26" s="112">
        <v>825</v>
      </c>
      <c r="N26" s="112">
        <v>30</v>
      </c>
      <c r="O26" s="112">
        <f t="shared" si="0"/>
        <v>1244.73</v>
      </c>
      <c r="P26" s="113"/>
    </row>
    <row r="27" spans="1:16" s="107" customFormat="1" ht="127.5" x14ac:dyDescent="0.2">
      <c r="A27" s="108">
        <v>43017</v>
      </c>
      <c r="B27" s="108">
        <v>43021</v>
      </c>
      <c r="C27" s="108">
        <v>43016</v>
      </c>
      <c r="D27" s="108">
        <v>43022</v>
      </c>
      <c r="E27" s="109" t="s">
        <v>10</v>
      </c>
      <c r="F27" s="110" t="s">
        <v>571</v>
      </c>
      <c r="G27" s="111" t="s">
        <v>572</v>
      </c>
      <c r="H27" s="110" t="s">
        <v>573</v>
      </c>
      <c r="I27" s="110" t="s">
        <v>574</v>
      </c>
      <c r="J27" s="110" t="s">
        <v>575</v>
      </c>
      <c r="K27" s="110" t="s">
        <v>341</v>
      </c>
      <c r="L27" s="112">
        <v>0</v>
      </c>
      <c r="M27" s="112">
        <v>94.5</v>
      </c>
      <c r="N27" s="112">
        <v>0</v>
      </c>
      <c r="O27" s="112">
        <f t="shared" si="0"/>
        <v>94.5</v>
      </c>
      <c r="P27" s="114" t="s">
        <v>576</v>
      </c>
    </row>
    <row r="28" spans="1:16" s="107" customFormat="1" ht="127.5" x14ac:dyDescent="0.2">
      <c r="A28" s="108">
        <v>43017</v>
      </c>
      <c r="B28" s="108">
        <v>43021</v>
      </c>
      <c r="C28" s="108">
        <v>43016</v>
      </c>
      <c r="D28" s="108">
        <v>43022</v>
      </c>
      <c r="E28" s="109" t="s">
        <v>10</v>
      </c>
      <c r="F28" s="110" t="s">
        <v>571</v>
      </c>
      <c r="G28" s="111" t="s">
        <v>572</v>
      </c>
      <c r="H28" s="110" t="s">
        <v>344</v>
      </c>
      <c r="I28" s="110" t="s">
        <v>339</v>
      </c>
      <c r="J28" s="110" t="s">
        <v>575</v>
      </c>
      <c r="K28" s="110" t="s">
        <v>341</v>
      </c>
      <c r="L28" s="112">
        <v>0</v>
      </c>
      <c r="M28" s="112">
        <v>94.5</v>
      </c>
      <c r="N28" s="112">
        <v>0</v>
      </c>
      <c r="O28" s="112">
        <f t="shared" si="0"/>
        <v>94.5</v>
      </c>
      <c r="P28" s="114" t="s">
        <v>576</v>
      </c>
    </row>
    <row r="29" spans="1:16" s="107" customFormat="1" ht="120.75" customHeight="1" x14ac:dyDescent="0.2">
      <c r="A29" s="108">
        <v>43017</v>
      </c>
      <c r="B29" s="108">
        <v>43021</v>
      </c>
      <c r="C29" s="108">
        <v>43016</v>
      </c>
      <c r="D29" s="108">
        <v>43022</v>
      </c>
      <c r="E29" s="109" t="s">
        <v>10</v>
      </c>
      <c r="F29" s="110" t="s">
        <v>571</v>
      </c>
      <c r="G29" s="111" t="s">
        <v>572</v>
      </c>
      <c r="H29" s="110" t="s">
        <v>577</v>
      </c>
      <c r="I29" s="110" t="s">
        <v>578</v>
      </c>
      <c r="J29" s="110" t="s">
        <v>575</v>
      </c>
      <c r="K29" s="110" t="s">
        <v>341</v>
      </c>
      <c r="L29" s="112">
        <v>0</v>
      </c>
      <c r="M29" s="112">
        <v>94.5</v>
      </c>
      <c r="N29" s="112">
        <v>0</v>
      </c>
      <c r="O29" s="112">
        <f t="shared" si="0"/>
        <v>94.5</v>
      </c>
      <c r="P29" s="114" t="s">
        <v>576</v>
      </c>
    </row>
    <row r="30" spans="1:16" s="107" customFormat="1" ht="172.5" customHeight="1" x14ac:dyDescent="0.2">
      <c r="A30" s="108">
        <v>43017</v>
      </c>
      <c r="B30" s="108">
        <v>43021</v>
      </c>
      <c r="C30" s="108">
        <v>43016</v>
      </c>
      <c r="D30" s="108">
        <v>43022</v>
      </c>
      <c r="E30" s="109" t="s">
        <v>10</v>
      </c>
      <c r="F30" s="110" t="s">
        <v>571</v>
      </c>
      <c r="G30" s="111" t="s">
        <v>579</v>
      </c>
      <c r="H30" s="110" t="s">
        <v>580</v>
      </c>
      <c r="I30" s="110" t="s">
        <v>581</v>
      </c>
      <c r="J30" s="110" t="s">
        <v>575</v>
      </c>
      <c r="K30" s="110" t="s">
        <v>341</v>
      </c>
      <c r="L30" s="112">
        <v>0</v>
      </c>
      <c r="M30" s="112">
        <v>94.5</v>
      </c>
      <c r="N30" s="112">
        <v>0</v>
      </c>
      <c r="O30" s="112">
        <f t="shared" si="0"/>
        <v>94.5</v>
      </c>
      <c r="P30" s="114" t="s">
        <v>576</v>
      </c>
    </row>
    <row r="31" spans="1:16" s="107" customFormat="1" ht="153" x14ac:dyDescent="0.2">
      <c r="A31" s="108">
        <v>43031</v>
      </c>
      <c r="B31" s="108">
        <v>43032</v>
      </c>
      <c r="C31" s="108">
        <v>43030</v>
      </c>
      <c r="D31" s="108">
        <v>43033</v>
      </c>
      <c r="E31" s="109" t="s">
        <v>22</v>
      </c>
      <c r="F31" s="110" t="s">
        <v>526</v>
      </c>
      <c r="G31" s="111" t="s">
        <v>582</v>
      </c>
      <c r="H31" s="110" t="s">
        <v>583</v>
      </c>
      <c r="I31" s="110" t="s">
        <v>425</v>
      </c>
      <c r="J31" s="110" t="s">
        <v>281</v>
      </c>
      <c r="K31" s="110" t="s">
        <v>37</v>
      </c>
      <c r="L31" s="112">
        <v>580.73</v>
      </c>
      <c r="M31" s="112">
        <v>540</v>
      </c>
      <c r="N31" s="112">
        <v>0</v>
      </c>
      <c r="O31" s="112">
        <f t="shared" si="0"/>
        <v>1120.73</v>
      </c>
      <c r="P31" s="113"/>
    </row>
    <row r="32" spans="1:16" s="107" customFormat="1" ht="114.75" x14ac:dyDescent="0.2">
      <c r="A32" s="108">
        <v>43045</v>
      </c>
      <c r="B32" s="108">
        <v>43056</v>
      </c>
      <c r="C32" s="108">
        <v>43044</v>
      </c>
      <c r="D32" s="108">
        <v>43057</v>
      </c>
      <c r="E32" s="109" t="s">
        <v>10</v>
      </c>
      <c r="F32" s="110" t="s">
        <v>584</v>
      </c>
      <c r="G32" s="111" t="s">
        <v>585</v>
      </c>
      <c r="H32" s="110" t="s">
        <v>586</v>
      </c>
      <c r="I32" s="110" t="s">
        <v>587</v>
      </c>
      <c r="J32" s="110" t="s">
        <v>148</v>
      </c>
      <c r="K32" s="110" t="s">
        <v>110</v>
      </c>
      <c r="L32" s="112">
        <v>0</v>
      </c>
      <c r="M32" s="112">
        <v>231</v>
      </c>
      <c r="N32" s="112">
        <v>84</v>
      </c>
      <c r="O32" s="112">
        <f t="shared" si="0"/>
        <v>315</v>
      </c>
      <c r="P32" s="114" t="s">
        <v>588</v>
      </c>
    </row>
    <row r="33" spans="1:16" s="107" customFormat="1" ht="114.75" x14ac:dyDescent="0.2">
      <c r="A33" s="108">
        <v>43033</v>
      </c>
      <c r="B33" s="108">
        <v>43034</v>
      </c>
      <c r="C33" s="108">
        <v>43032</v>
      </c>
      <c r="D33" s="108">
        <v>43035</v>
      </c>
      <c r="E33" s="109" t="s">
        <v>276</v>
      </c>
      <c r="F33" s="110" t="s">
        <v>589</v>
      </c>
      <c r="G33" s="111" t="s">
        <v>590</v>
      </c>
      <c r="H33" s="110" t="s">
        <v>591</v>
      </c>
      <c r="I33" s="110" t="s">
        <v>592</v>
      </c>
      <c r="J33" s="110" t="s">
        <v>164</v>
      </c>
      <c r="K33" s="110" t="s">
        <v>37</v>
      </c>
      <c r="L33" s="112">
        <v>801.3</v>
      </c>
      <c r="M33" s="112">
        <v>640</v>
      </c>
      <c r="N33" s="112">
        <v>0</v>
      </c>
      <c r="O33" s="112">
        <f t="shared" si="0"/>
        <v>1441.3</v>
      </c>
      <c r="P33" s="113"/>
    </row>
    <row r="34" spans="1:16" s="107" customFormat="1" ht="114.75" x14ac:dyDescent="0.2">
      <c r="A34" s="108">
        <v>43033</v>
      </c>
      <c r="B34" s="108">
        <v>43034</v>
      </c>
      <c r="C34" s="108">
        <v>43032</v>
      </c>
      <c r="D34" s="108">
        <v>43035</v>
      </c>
      <c r="E34" s="109" t="s">
        <v>276</v>
      </c>
      <c r="F34" s="110" t="s">
        <v>589</v>
      </c>
      <c r="G34" s="111" t="s">
        <v>590</v>
      </c>
      <c r="H34" s="110" t="s">
        <v>593</v>
      </c>
      <c r="I34" s="110" t="s">
        <v>594</v>
      </c>
      <c r="J34" s="110" t="s">
        <v>164</v>
      </c>
      <c r="K34" s="110" t="s">
        <v>37</v>
      </c>
      <c r="L34" s="112">
        <v>801.3</v>
      </c>
      <c r="M34" s="112">
        <v>640</v>
      </c>
      <c r="N34" s="112">
        <v>0</v>
      </c>
      <c r="O34" s="112">
        <f t="shared" si="0"/>
        <v>1441.3</v>
      </c>
      <c r="P34" s="113"/>
    </row>
    <row r="35" spans="1:16" s="107" customFormat="1" ht="127.5" x14ac:dyDescent="0.2">
      <c r="A35" s="108">
        <v>43034</v>
      </c>
      <c r="B35" s="108">
        <v>43035</v>
      </c>
      <c r="C35" s="108">
        <v>43032</v>
      </c>
      <c r="D35" s="108">
        <v>43036</v>
      </c>
      <c r="E35" s="110" t="s">
        <v>473</v>
      </c>
      <c r="F35" s="110" t="s">
        <v>595</v>
      </c>
      <c r="G35" s="111" t="s">
        <v>596</v>
      </c>
      <c r="H35" s="110" t="s">
        <v>38</v>
      </c>
      <c r="I35" s="110" t="s">
        <v>39</v>
      </c>
      <c r="J35" s="110" t="s">
        <v>597</v>
      </c>
      <c r="K35" s="110" t="s">
        <v>598</v>
      </c>
      <c r="L35" s="112">
        <v>925.48</v>
      </c>
      <c r="M35" s="112">
        <f>+(165*3)+115.5+140.25</f>
        <v>750.75</v>
      </c>
      <c r="N35" s="112">
        <v>30</v>
      </c>
      <c r="O35" s="112">
        <f t="shared" si="0"/>
        <v>1706.23</v>
      </c>
      <c r="P35" s="113"/>
    </row>
    <row r="36" spans="1:16" s="107" customFormat="1" ht="127.5" x14ac:dyDescent="0.2">
      <c r="A36" s="108">
        <v>43034</v>
      </c>
      <c r="B36" s="108">
        <v>43035</v>
      </c>
      <c r="C36" s="108">
        <v>43033</v>
      </c>
      <c r="D36" s="108">
        <v>43036</v>
      </c>
      <c r="E36" s="110" t="s">
        <v>473</v>
      </c>
      <c r="F36" s="110" t="s">
        <v>595</v>
      </c>
      <c r="G36" s="111" t="s">
        <v>596</v>
      </c>
      <c r="H36" s="110" t="s">
        <v>40</v>
      </c>
      <c r="I36" s="110" t="s">
        <v>41</v>
      </c>
      <c r="J36" s="110" t="s">
        <v>597</v>
      </c>
      <c r="K36" s="110" t="s">
        <v>598</v>
      </c>
      <c r="L36" s="112">
        <v>0</v>
      </c>
      <c r="M36" s="112">
        <v>66</v>
      </c>
      <c r="N36" s="112">
        <v>30</v>
      </c>
      <c r="O36" s="112">
        <f t="shared" si="0"/>
        <v>96</v>
      </c>
      <c r="P36" s="114" t="s">
        <v>599</v>
      </c>
    </row>
    <row r="37" spans="1:16" s="107" customFormat="1" ht="144" customHeight="1" x14ac:dyDescent="0.2">
      <c r="A37" s="108">
        <v>43024</v>
      </c>
      <c r="B37" s="108">
        <v>43028</v>
      </c>
      <c r="C37" s="108">
        <v>43023</v>
      </c>
      <c r="D37" s="108">
        <v>43029</v>
      </c>
      <c r="E37" s="109" t="s">
        <v>335</v>
      </c>
      <c r="F37" s="110" t="s">
        <v>600</v>
      </c>
      <c r="G37" s="111" t="s">
        <v>601</v>
      </c>
      <c r="H37" s="110" t="s">
        <v>602</v>
      </c>
      <c r="I37" s="110" t="s">
        <v>587</v>
      </c>
      <c r="J37" s="110" t="s">
        <v>340</v>
      </c>
      <c r="K37" s="110" t="s">
        <v>341</v>
      </c>
      <c r="L37" s="112">
        <v>0</v>
      </c>
      <c r="M37" s="112">
        <v>94.5</v>
      </c>
      <c r="N37" s="112">
        <v>0</v>
      </c>
      <c r="O37" s="112">
        <f t="shared" si="0"/>
        <v>94.5</v>
      </c>
      <c r="P37" s="114" t="s">
        <v>603</v>
      </c>
    </row>
    <row r="38" spans="1:16" s="107" customFormat="1" ht="127.5" x14ac:dyDescent="0.2">
      <c r="A38" s="108">
        <v>43024</v>
      </c>
      <c r="B38" s="108">
        <v>43028</v>
      </c>
      <c r="C38" s="108">
        <v>43023</v>
      </c>
      <c r="D38" s="108">
        <v>43029</v>
      </c>
      <c r="E38" s="109" t="s">
        <v>335</v>
      </c>
      <c r="F38" s="110" t="s">
        <v>600</v>
      </c>
      <c r="G38" s="111" t="s">
        <v>601</v>
      </c>
      <c r="H38" s="110" t="s">
        <v>604</v>
      </c>
      <c r="I38" s="110" t="s">
        <v>578</v>
      </c>
      <c r="J38" s="110" t="s">
        <v>340</v>
      </c>
      <c r="K38" s="110" t="s">
        <v>341</v>
      </c>
      <c r="L38" s="112">
        <v>0</v>
      </c>
      <c r="M38" s="112">
        <v>94.5</v>
      </c>
      <c r="N38" s="112">
        <v>0</v>
      </c>
      <c r="O38" s="112">
        <f t="shared" si="0"/>
        <v>94.5</v>
      </c>
      <c r="P38" s="114" t="s">
        <v>603</v>
      </c>
    </row>
    <row r="39" spans="1:16" s="107" customFormat="1" ht="127.5" x14ac:dyDescent="0.2">
      <c r="A39" s="108">
        <v>43024</v>
      </c>
      <c r="B39" s="108">
        <v>43028</v>
      </c>
      <c r="C39" s="108">
        <v>43023</v>
      </c>
      <c r="D39" s="108">
        <v>43029</v>
      </c>
      <c r="E39" s="109" t="s">
        <v>335</v>
      </c>
      <c r="F39" s="110" t="s">
        <v>600</v>
      </c>
      <c r="G39" s="111" t="s">
        <v>601</v>
      </c>
      <c r="H39" s="110" t="s">
        <v>605</v>
      </c>
      <c r="I39" s="110" t="s">
        <v>587</v>
      </c>
      <c r="J39" s="110" t="s">
        <v>340</v>
      </c>
      <c r="K39" s="110" t="s">
        <v>341</v>
      </c>
      <c r="L39" s="112">
        <v>0</v>
      </c>
      <c r="M39" s="112">
        <v>94.5</v>
      </c>
      <c r="N39" s="112">
        <v>0</v>
      </c>
      <c r="O39" s="112">
        <f t="shared" si="0"/>
        <v>94.5</v>
      </c>
      <c r="P39" s="114" t="s">
        <v>603</v>
      </c>
    </row>
    <row r="40" spans="1:16" s="107" customFormat="1" ht="64.5" customHeight="1" x14ac:dyDescent="0.2">
      <c r="A40" s="108">
        <v>43034</v>
      </c>
      <c r="B40" s="108">
        <v>43035</v>
      </c>
      <c r="C40" s="108">
        <v>43033</v>
      </c>
      <c r="D40" s="108">
        <v>43036</v>
      </c>
      <c r="E40" s="109" t="s">
        <v>3</v>
      </c>
      <c r="F40" s="110" t="s">
        <v>606</v>
      </c>
      <c r="G40" s="111" t="s">
        <v>607</v>
      </c>
      <c r="H40" s="110" t="s">
        <v>486</v>
      </c>
      <c r="I40" s="110" t="s">
        <v>487</v>
      </c>
      <c r="J40" s="110" t="s">
        <v>150</v>
      </c>
      <c r="K40" s="110" t="s">
        <v>4</v>
      </c>
      <c r="L40" s="112">
        <v>593.83000000000004</v>
      </c>
      <c r="M40" s="112">
        <v>660</v>
      </c>
      <c r="N40" s="112">
        <v>24</v>
      </c>
      <c r="O40" s="112">
        <f t="shared" si="0"/>
        <v>1277.83</v>
      </c>
      <c r="P40" s="114"/>
    </row>
    <row r="41" spans="1:16" s="107" customFormat="1" ht="63.75" x14ac:dyDescent="0.2">
      <c r="A41" s="108">
        <v>43034</v>
      </c>
      <c r="B41" s="108">
        <v>43035</v>
      </c>
      <c r="C41" s="108">
        <v>43033</v>
      </c>
      <c r="D41" s="108">
        <v>43036</v>
      </c>
      <c r="E41" s="110" t="s">
        <v>473</v>
      </c>
      <c r="F41" s="110" t="s">
        <v>608</v>
      </c>
      <c r="G41" s="111" t="s">
        <v>609</v>
      </c>
      <c r="H41" s="110" t="s">
        <v>610</v>
      </c>
      <c r="I41" s="110" t="s">
        <v>594</v>
      </c>
      <c r="J41" s="110" t="s">
        <v>150</v>
      </c>
      <c r="K41" s="110" t="s">
        <v>611</v>
      </c>
      <c r="L41" s="112">
        <v>599.48</v>
      </c>
      <c r="M41" s="112">
        <v>540</v>
      </c>
      <c r="N41" s="112">
        <v>0</v>
      </c>
      <c r="O41" s="112">
        <f t="shared" si="0"/>
        <v>1139.48</v>
      </c>
      <c r="P41" s="113"/>
    </row>
    <row r="42" spans="1:16" s="107" customFormat="1" ht="76.5" x14ac:dyDescent="0.2">
      <c r="A42" s="108">
        <v>43041</v>
      </c>
      <c r="B42" s="108">
        <v>43042</v>
      </c>
      <c r="C42" s="108">
        <v>43040</v>
      </c>
      <c r="D42" s="108">
        <v>43043</v>
      </c>
      <c r="E42" s="109" t="s">
        <v>3</v>
      </c>
      <c r="F42" s="110" t="s">
        <v>612</v>
      </c>
      <c r="G42" s="111" t="s">
        <v>613</v>
      </c>
      <c r="H42" s="110" t="s">
        <v>19</v>
      </c>
      <c r="I42" s="110" t="s">
        <v>20</v>
      </c>
      <c r="J42" s="110" t="s">
        <v>281</v>
      </c>
      <c r="K42" s="110" t="s">
        <v>37</v>
      </c>
      <c r="L42" s="112">
        <v>431.14</v>
      </c>
      <c r="M42" s="112">
        <v>660</v>
      </c>
      <c r="N42" s="112">
        <v>0</v>
      </c>
      <c r="O42" s="112">
        <f t="shared" si="0"/>
        <v>1091.1399999999999</v>
      </c>
      <c r="P42" s="113"/>
    </row>
    <row r="43" spans="1:16" s="107" customFormat="1" ht="63.75" x14ac:dyDescent="0.2">
      <c r="A43" s="108">
        <v>43045</v>
      </c>
      <c r="B43" s="108">
        <v>43049</v>
      </c>
      <c r="C43" s="108">
        <v>43044</v>
      </c>
      <c r="D43" s="108">
        <v>43050</v>
      </c>
      <c r="E43" s="109" t="s">
        <v>7</v>
      </c>
      <c r="F43" s="110" t="s">
        <v>614</v>
      </c>
      <c r="G43" s="111" t="s">
        <v>615</v>
      </c>
      <c r="H43" s="110" t="s">
        <v>616</v>
      </c>
      <c r="I43" s="110" t="s">
        <v>280</v>
      </c>
      <c r="J43" s="110" t="s">
        <v>617</v>
      </c>
      <c r="K43" s="110" t="s">
        <v>618</v>
      </c>
      <c r="L43" s="112">
        <v>818.41</v>
      </c>
      <c r="M43" s="112">
        <v>924.75</v>
      </c>
      <c r="N43" s="112">
        <f>42+56.5</f>
        <v>98.5</v>
      </c>
      <c r="O43" s="112">
        <f t="shared" si="0"/>
        <v>1841.6599999999999</v>
      </c>
      <c r="P43" s="113"/>
    </row>
    <row r="44" spans="1:16" s="107" customFormat="1" ht="51" x14ac:dyDescent="0.2">
      <c r="A44" s="108">
        <v>43045</v>
      </c>
      <c r="B44" s="108">
        <v>43049</v>
      </c>
      <c r="C44" s="108">
        <v>43042</v>
      </c>
      <c r="D44" s="108">
        <v>43050</v>
      </c>
      <c r="E44" s="109" t="s">
        <v>7</v>
      </c>
      <c r="F44" s="110" t="s">
        <v>619</v>
      </c>
      <c r="G44" s="111" t="s">
        <v>620</v>
      </c>
      <c r="H44" s="110" t="s">
        <v>621</v>
      </c>
      <c r="I44" s="110" t="s">
        <v>280</v>
      </c>
      <c r="J44" s="110" t="s">
        <v>622</v>
      </c>
      <c r="K44" s="110" t="s">
        <v>70</v>
      </c>
      <c r="L44" s="112">
        <v>0</v>
      </c>
      <c r="M44" s="112">
        <v>900</v>
      </c>
      <c r="N44" s="112">
        <v>54</v>
      </c>
      <c r="O44" s="112">
        <f t="shared" si="0"/>
        <v>954</v>
      </c>
      <c r="P44" s="114" t="s">
        <v>623</v>
      </c>
    </row>
    <row r="45" spans="1:16" s="107" customFormat="1" ht="51" x14ac:dyDescent="0.2">
      <c r="A45" s="108">
        <v>43045</v>
      </c>
      <c r="B45" s="108">
        <v>43049</v>
      </c>
      <c r="C45" s="108">
        <v>43042</v>
      </c>
      <c r="D45" s="108">
        <v>43050</v>
      </c>
      <c r="E45" s="109" t="s">
        <v>7</v>
      </c>
      <c r="F45" s="110" t="s">
        <v>619</v>
      </c>
      <c r="G45" s="111" t="s">
        <v>620</v>
      </c>
      <c r="H45" s="110" t="s">
        <v>100</v>
      </c>
      <c r="I45" s="110" t="s">
        <v>101</v>
      </c>
      <c r="J45" s="110" t="s">
        <v>622</v>
      </c>
      <c r="K45" s="110" t="s">
        <v>70</v>
      </c>
      <c r="L45" s="112">
        <v>0</v>
      </c>
      <c r="M45" s="112">
        <v>900</v>
      </c>
      <c r="N45" s="112">
        <f>56.5+54</f>
        <v>110.5</v>
      </c>
      <c r="O45" s="112">
        <f t="shared" si="0"/>
        <v>1010.5</v>
      </c>
      <c r="P45" s="114" t="s">
        <v>623</v>
      </c>
    </row>
    <row r="46" spans="1:16" s="107" customFormat="1" ht="63.75" x14ac:dyDescent="0.2">
      <c r="A46" s="108">
        <v>43052</v>
      </c>
      <c r="B46" s="108">
        <v>43053</v>
      </c>
      <c r="C46" s="108">
        <v>43051</v>
      </c>
      <c r="D46" s="108">
        <v>43054</v>
      </c>
      <c r="E46" s="109" t="s">
        <v>22</v>
      </c>
      <c r="F46" s="110" t="s">
        <v>624</v>
      </c>
      <c r="G46" s="111" t="s">
        <v>625</v>
      </c>
      <c r="H46" s="110" t="s">
        <v>626</v>
      </c>
      <c r="I46" s="110" t="s">
        <v>627</v>
      </c>
      <c r="J46" s="110" t="s">
        <v>617</v>
      </c>
      <c r="K46" s="110" t="s">
        <v>628</v>
      </c>
      <c r="L46" s="112">
        <v>773.21</v>
      </c>
      <c r="M46" s="112">
        <v>499.5</v>
      </c>
      <c r="N46" s="112">
        <f>24+545+56.5</f>
        <v>625.5</v>
      </c>
      <c r="O46" s="112">
        <f t="shared" si="0"/>
        <v>1898.21</v>
      </c>
      <c r="P46" s="113"/>
    </row>
    <row r="47" spans="1:16" s="107" customFormat="1" ht="38.25" x14ac:dyDescent="0.2">
      <c r="A47" s="108">
        <v>43047</v>
      </c>
      <c r="B47" s="108">
        <v>43048</v>
      </c>
      <c r="C47" s="108">
        <v>43045</v>
      </c>
      <c r="D47" s="108">
        <v>43049</v>
      </c>
      <c r="E47" s="109" t="s">
        <v>3</v>
      </c>
      <c r="F47" s="110" t="s">
        <v>629</v>
      </c>
      <c r="G47" s="111" t="s">
        <v>630</v>
      </c>
      <c r="H47" s="110" t="s">
        <v>631</v>
      </c>
      <c r="I47" s="110" t="s">
        <v>632</v>
      </c>
      <c r="J47" s="110" t="s">
        <v>521</v>
      </c>
      <c r="K47" s="110" t="s">
        <v>37</v>
      </c>
      <c r="L47" s="112">
        <v>1253.26</v>
      </c>
      <c r="M47" s="112">
        <v>752</v>
      </c>
      <c r="N47" s="112">
        <f>56.5+30</f>
        <v>86.5</v>
      </c>
      <c r="O47" s="112">
        <f t="shared" si="0"/>
        <v>2091.7600000000002</v>
      </c>
      <c r="P47" s="113"/>
    </row>
    <row r="48" spans="1:16" s="107" customFormat="1" ht="114.75" x14ac:dyDescent="0.2">
      <c r="A48" s="108">
        <v>43055</v>
      </c>
      <c r="B48" s="108">
        <v>43056</v>
      </c>
      <c r="C48" s="108">
        <v>43054</v>
      </c>
      <c r="D48" s="108">
        <v>43057</v>
      </c>
      <c r="E48" s="109" t="s">
        <v>3</v>
      </c>
      <c r="F48" s="110" t="s">
        <v>633</v>
      </c>
      <c r="G48" s="111" t="s">
        <v>634</v>
      </c>
      <c r="H48" s="110" t="s">
        <v>203</v>
      </c>
      <c r="I48" s="110" t="s">
        <v>536</v>
      </c>
      <c r="J48" s="110" t="s">
        <v>635</v>
      </c>
      <c r="K48" s="110" t="s">
        <v>636</v>
      </c>
      <c r="L48" s="112">
        <v>482.15</v>
      </c>
      <c r="M48" s="112">
        <v>802.72</v>
      </c>
      <c r="N48" s="112">
        <v>400</v>
      </c>
      <c r="O48" s="112">
        <f t="shared" si="0"/>
        <v>1684.87</v>
      </c>
      <c r="P48" s="113"/>
    </row>
    <row r="49" spans="1:17" s="107" customFormat="1" ht="114.75" x14ac:dyDescent="0.2">
      <c r="A49" s="108">
        <v>43055</v>
      </c>
      <c r="B49" s="108">
        <v>43056</v>
      </c>
      <c r="C49" s="108">
        <v>43054</v>
      </c>
      <c r="D49" s="108">
        <v>43056</v>
      </c>
      <c r="E49" s="109" t="s">
        <v>3</v>
      </c>
      <c r="F49" s="110" t="s">
        <v>633</v>
      </c>
      <c r="G49" s="111" t="s">
        <v>637</v>
      </c>
      <c r="H49" s="110" t="s">
        <v>134</v>
      </c>
      <c r="I49" s="110" t="s">
        <v>135</v>
      </c>
      <c r="J49" s="110" t="s">
        <v>635</v>
      </c>
      <c r="K49" s="110" t="s">
        <v>636</v>
      </c>
      <c r="L49" s="112">
        <v>554.47</v>
      </c>
      <c r="M49" s="112">
        <v>600</v>
      </c>
      <c r="N49" s="112">
        <v>18</v>
      </c>
      <c r="O49" s="112">
        <f t="shared" si="0"/>
        <v>1172.47</v>
      </c>
      <c r="P49" s="113"/>
    </row>
    <row r="50" spans="1:17" s="107" customFormat="1" ht="114.75" x14ac:dyDescent="0.2">
      <c r="A50" s="108">
        <v>43046</v>
      </c>
      <c r="B50" s="108">
        <v>43047</v>
      </c>
      <c r="C50" s="108">
        <v>43045</v>
      </c>
      <c r="D50" s="108">
        <v>43048</v>
      </c>
      <c r="E50" s="109" t="s">
        <v>3</v>
      </c>
      <c r="F50" s="110" t="s">
        <v>638</v>
      </c>
      <c r="G50" s="111" t="s">
        <v>639</v>
      </c>
      <c r="H50" s="110" t="s">
        <v>640</v>
      </c>
      <c r="I50" s="110" t="s">
        <v>135</v>
      </c>
      <c r="J50" s="110" t="s">
        <v>443</v>
      </c>
      <c r="K50" s="110" t="s">
        <v>641</v>
      </c>
      <c r="L50" s="112">
        <v>0</v>
      </c>
      <c r="M50" s="112">
        <v>0</v>
      </c>
      <c r="N50" s="117">
        <v>56.5</v>
      </c>
      <c r="O50" s="112">
        <f t="shared" si="0"/>
        <v>56.5</v>
      </c>
      <c r="P50" s="114" t="s">
        <v>642</v>
      </c>
    </row>
    <row r="51" spans="1:17" s="107" customFormat="1" ht="140.25" x14ac:dyDescent="0.2">
      <c r="A51" s="118">
        <v>43061</v>
      </c>
      <c r="B51" s="118">
        <v>43063</v>
      </c>
      <c r="C51" s="118">
        <v>43059</v>
      </c>
      <c r="D51" s="118">
        <v>43064</v>
      </c>
      <c r="E51" s="109" t="s">
        <v>22</v>
      </c>
      <c r="F51" s="110" t="s">
        <v>643</v>
      </c>
      <c r="G51" s="111" t="s">
        <v>644</v>
      </c>
      <c r="H51" s="110" t="s">
        <v>569</v>
      </c>
      <c r="I51" s="110" t="s">
        <v>570</v>
      </c>
      <c r="J51" s="110" t="s">
        <v>151</v>
      </c>
      <c r="K51" s="110" t="s">
        <v>37</v>
      </c>
      <c r="L51" s="112">
        <f>1640.32-593.25</f>
        <v>1047.07</v>
      </c>
      <c r="M51" s="112">
        <v>630</v>
      </c>
      <c r="N51" s="112">
        <f>56.5+36</f>
        <v>92.5</v>
      </c>
      <c r="O51" s="112">
        <f t="shared" si="0"/>
        <v>1769.57</v>
      </c>
      <c r="P51" s="114" t="s">
        <v>645</v>
      </c>
    </row>
    <row r="52" spans="1:17" s="107" customFormat="1" ht="102" x14ac:dyDescent="0.2">
      <c r="A52" s="108">
        <v>43048</v>
      </c>
      <c r="B52" s="108">
        <v>43049</v>
      </c>
      <c r="C52" s="108">
        <v>43047</v>
      </c>
      <c r="D52" s="108">
        <v>43050</v>
      </c>
      <c r="E52" s="109" t="s">
        <v>276</v>
      </c>
      <c r="F52" s="110" t="s">
        <v>646</v>
      </c>
      <c r="G52" s="111" t="s">
        <v>647</v>
      </c>
      <c r="H52" s="110" t="s">
        <v>514</v>
      </c>
      <c r="I52" s="110" t="s">
        <v>515</v>
      </c>
      <c r="J52" s="110" t="s">
        <v>648</v>
      </c>
      <c r="K52" s="110" t="s">
        <v>37</v>
      </c>
      <c r="L52" s="112">
        <v>662.7</v>
      </c>
      <c r="M52" s="112">
        <v>264</v>
      </c>
      <c r="N52" s="112">
        <f>24+63.28</f>
        <v>87.28</v>
      </c>
      <c r="O52" s="112">
        <f t="shared" si="0"/>
        <v>1013.98</v>
      </c>
      <c r="P52" s="113"/>
    </row>
    <row r="53" spans="1:17" s="107" customFormat="1" ht="118.5" customHeight="1" x14ac:dyDescent="0.2">
      <c r="A53" s="108">
        <v>43073</v>
      </c>
      <c r="B53" s="108">
        <v>43077</v>
      </c>
      <c r="C53" s="108">
        <v>43070</v>
      </c>
      <c r="D53" s="108">
        <v>43079</v>
      </c>
      <c r="E53" s="109" t="s">
        <v>96</v>
      </c>
      <c r="F53" s="110" t="s">
        <v>649</v>
      </c>
      <c r="G53" s="111" t="s">
        <v>650</v>
      </c>
      <c r="H53" s="110" t="s">
        <v>651</v>
      </c>
      <c r="I53" s="110" t="s">
        <v>11</v>
      </c>
      <c r="J53" s="110" t="s">
        <v>652</v>
      </c>
      <c r="K53" s="110" t="s">
        <v>653</v>
      </c>
      <c r="L53" s="112">
        <v>0</v>
      </c>
      <c r="M53" s="112">
        <v>330</v>
      </c>
      <c r="N53" s="112">
        <v>60</v>
      </c>
      <c r="O53" s="112">
        <f t="shared" si="0"/>
        <v>390</v>
      </c>
      <c r="P53" s="114" t="s">
        <v>654</v>
      </c>
    </row>
    <row r="54" spans="1:17" s="107" customFormat="1" ht="109.5" customHeight="1" x14ac:dyDescent="0.2">
      <c r="A54" s="108">
        <v>43062</v>
      </c>
      <c r="B54" s="108">
        <v>43063</v>
      </c>
      <c r="C54" s="108">
        <v>43061</v>
      </c>
      <c r="D54" s="108">
        <v>43064</v>
      </c>
      <c r="E54" s="109" t="s">
        <v>3</v>
      </c>
      <c r="F54" s="110" t="s">
        <v>655</v>
      </c>
      <c r="G54" s="111" t="s">
        <v>656</v>
      </c>
      <c r="H54" s="110" t="s">
        <v>132</v>
      </c>
      <c r="I54" s="110" t="s">
        <v>133</v>
      </c>
      <c r="J54" s="110" t="s">
        <v>168</v>
      </c>
      <c r="K54" s="110" t="s">
        <v>4</v>
      </c>
      <c r="L54" s="112">
        <v>517.17999999999995</v>
      </c>
      <c r="M54" s="112">
        <v>660</v>
      </c>
      <c r="N54" s="112">
        <f>24+28.25</f>
        <v>52.25</v>
      </c>
      <c r="O54" s="112">
        <f t="shared" si="0"/>
        <v>1229.4299999999998</v>
      </c>
      <c r="P54" s="113"/>
    </row>
    <row r="55" spans="1:17" s="107" customFormat="1" ht="163.5" customHeight="1" x14ac:dyDescent="0.2">
      <c r="A55" s="108">
        <v>43061</v>
      </c>
      <c r="B55" s="108">
        <v>43063</v>
      </c>
      <c r="C55" s="108">
        <v>43060</v>
      </c>
      <c r="D55" s="108">
        <v>43064</v>
      </c>
      <c r="E55" s="110" t="s">
        <v>657</v>
      </c>
      <c r="F55" s="111" t="s">
        <v>658</v>
      </c>
      <c r="G55" s="111" t="s">
        <v>659</v>
      </c>
      <c r="H55" s="110" t="s">
        <v>660</v>
      </c>
      <c r="I55" s="110" t="s">
        <v>394</v>
      </c>
      <c r="J55" s="110" t="s">
        <v>661</v>
      </c>
      <c r="K55" s="110" t="s">
        <v>662</v>
      </c>
      <c r="L55" s="112">
        <v>934.8</v>
      </c>
      <c r="M55" s="112">
        <v>675</v>
      </c>
      <c r="N55" s="112">
        <f>59.89+30+726.14</f>
        <v>816.03</v>
      </c>
      <c r="O55" s="112">
        <f t="shared" si="0"/>
        <v>2425.83</v>
      </c>
      <c r="P55" s="113"/>
    </row>
    <row r="56" spans="1:17" s="107" customFormat="1" ht="64.5" customHeight="1" x14ac:dyDescent="0.2">
      <c r="A56" s="108">
        <v>43071</v>
      </c>
      <c r="B56" s="108">
        <v>43071</v>
      </c>
      <c r="C56" s="108">
        <v>43070</v>
      </c>
      <c r="D56" s="108">
        <v>43072</v>
      </c>
      <c r="E56" s="109" t="s">
        <v>415</v>
      </c>
      <c r="F56" s="110" t="s">
        <v>663</v>
      </c>
      <c r="G56" s="111" t="s">
        <v>664</v>
      </c>
      <c r="H56" s="110" t="s">
        <v>49</v>
      </c>
      <c r="I56" s="110" t="s">
        <v>578</v>
      </c>
      <c r="J56" s="110" t="s">
        <v>665</v>
      </c>
      <c r="K56" s="110" t="s">
        <v>506</v>
      </c>
      <c r="L56" s="112">
        <v>0</v>
      </c>
      <c r="M56" s="112">
        <v>330</v>
      </c>
      <c r="N56" s="112">
        <v>18</v>
      </c>
      <c r="O56" s="112">
        <f t="shared" si="0"/>
        <v>348</v>
      </c>
      <c r="P56" s="114" t="s">
        <v>666</v>
      </c>
    </row>
    <row r="57" spans="1:17" s="119" customFormat="1" ht="78.75" customHeight="1" x14ac:dyDescent="0.2">
      <c r="A57" s="108">
        <v>43073</v>
      </c>
      <c r="B57" s="108">
        <v>43077</v>
      </c>
      <c r="C57" s="108">
        <v>43069</v>
      </c>
      <c r="D57" s="108">
        <v>43079</v>
      </c>
      <c r="E57" s="109" t="s">
        <v>7</v>
      </c>
      <c r="F57" s="110" t="s">
        <v>667</v>
      </c>
      <c r="G57" s="111" t="s">
        <v>668</v>
      </c>
      <c r="H57" s="110" t="s">
        <v>583</v>
      </c>
      <c r="I57" s="110" t="s">
        <v>425</v>
      </c>
      <c r="J57" s="110" t="s">
        <v>669</v>
      </c>
      <c r="K57" s="110" t="s">
        <v>506</v>
      </c>
      <c r="L57" s="112">
        <v>0</v>
      </c>
      <c r="M57" s="112">
        <v>1014.75</v>
      </c>
      <c r="N57" s="112">
        <f>31.64+66+50</f>
        <v>147.63999999999999</v>
      </c>
      <c r="O57" s="112">
        <f t="shared" si="0"/>
        <v>1162.3899999999999</v>
      </c>
      <c r="P57" s="114" t="s">
        <v>666</v>
      </c>
      <c r="Q57" s="107"/>
    </row>
    <row r="58" spans="1:17" s="107" customFormat="1" ht="127.5" x14ac:dyDescent="0.2">
      <c r="A58" s="108">
        <v>43066</v>
      </c>
      <c r="B58" s="108">
        <v>43067</v>
      </c>
      <c r="C58" s="108">
        <v>43064</v>
      </c>
      <c r="D58" s="108">
        <v>43069</v>
      </c>
      <c r="E58" s="109" t="s">
        <v>10</v>
      </c>
      <c r="F58" s="110" t="s">
        <v>670</v>
      </c>
      <c r="G58" s="111" t="s">
        <v>671</v>
      </c>
      <c r="H58" s="110" t="s">
        <v>72</v>
      </c>
      <c r="I58" s="110" t="s">
        <v>21</v>
      </c>
      <c r="J58" s="110" t="s">
        <v>151</v>
      </c>
      <c r="K58" s="110" t="s">
        <v>37</v>
      </c>
      <c r="L58" s="112">
        <f>1575.67-591.15</f>
        <v>984.5200000000001</v>
      </c>
      <c r="M58" s="112">
        <v>643.5</v>
      </c>
      <c r="N58" s="112">
        <f>28.25+36</f>
        <v>64.25</v>
      </c>
      <c r="O58" s="112">
        <f t="shared" si="0"/>
        <v>1692.27</v>
      </c>
      <c r="P58" s="114" t="s">
        <v>533</v>
      </c>
    </row>
    <row r="59" spans="1:17" s="107" customFormat="1" ht="76.5" x14ac:dyDescent="0.2">
      <c r="A59" s="108">
        <v>43061</v>
      </c>
      <c r="B59" s="108">
        <v>43063</v>
      </c>
      <c r="C59" s="108">
        <v>43059</v>
      </c>
      <c r="D59" s="108">
        <v>43065</v>
      </c>
      <c r="E59" s="109" t="s">
        <v>22</v>
      </c>
      <c r="F59" s="110" t="s">
        <v>643</v>
      </c>
      <c r="G59" s="111" t="s">
        <v>672</v>
      </c>
      <c r="H59" s="110" t="s">
        <v>131</v>
      </c>
      <c r="I59" s="110" t="s">
        <v>17</v>
      </c>
      <c r="J59" s="110" t="s">
        <v>151</v>
      </c>
      <c r="K59" s="110" t="s">
        <v>37</v>
      </c>
      <c r="L59" s="112">
        <v>0</v>
      </c>
      <c r="M59" s="112">
        <v>0</v>
      </c>
      <c r="N59" s="112">
        <f>42+31.64</f>
        <v>73.64</v>
      </c>
      <c r="O59" s="112">
        <f t="shared" si="0"/>
        <v>73.64</v>
      </c>
      <c r="P59" s="114" t="s">
        <v>673</v>
      </c>
    </row>
    <row r="60" spans="1:17" s="107" customFormat="1" ht="51" x14ac:dyDescent="0.2">
      <c r="A60" s="108">
        <v>43080</v>
      </c>
      <c r="B60" s="108">
        <v>43081</v>
      </c>
      <c r="C60" s="108">
        <v>43079</v>
      </c>
      <c r="D60" s="108">
        <v>43082</v>
      </c>
      <c r="E60" s="109" t="s">
        <v>276</v>
      </c>
      <c r="F60" s="110" t="s">
        <v>674</v>
      </c>
      <c r="G60" s="111" t="s">
        <v>675</v>
      </c>
      <c r="H60" s="110" t="s">
        <v>273</v>
      </c>
      <c r="I60" s="110" t="s">
        <v>13</v>
      </c>
      <c r="J60" s="110" t="s">
        <v>537</v>
      </c>
      <c r="K60" s="110" t="s">
        <v>275</v>
      </c>
      <c r="L60" s="112">
        <v>0</v>
      </c>
      <c r="M60" s="112">
        <v>0</v>
      </c>
      <c r="N60" s="112">
        <v>25</v>
      </c>
      <c r="O60" s="112">
        <f t="shared" si="0"/>
        <v>25</v>
      </c>
      <c r="P60" s="114" t="s">
        <v>676</v>
      </c>
    </row>
    <row r="61" spans="1:17" s="107" customFormat="1" ht="76.5" x14ac:dyDescent="0.2">
      <c r="A61" s="108">
        <v>43067</v>
      </c>
      <c r="B61" s="108">
        <v>43068</v>
      </c>
      <c r="C61" s="108">
        <v>43067</v>
      </c>
      <c r="D61" s="108">
        <v>43069</v>
      </c>
      <c r="E61" s="109" t="s">
        <v>3</v>
      </c>
      <c r="F61" s="110" t="s">
        <v>677</v>
      </c>
      <c r="G61" s="111" t="s">
        <v>678</v>
      </c>
      <c r="H61" s="110" t="s">
        <v>141</v>
      </c>
      <c r="I61" s="110" t="s">
        <v>142</v>
      </c>
      <c r="J61" s="110" t="s">
        <v>163</v>
      </c>
      <c r="K61" s="110" t="s">
        <v>679</v>
      </c>
      <c r="L61" s="112">
        <v>80.599999999999994</v>
      </c>
      <c r="M61" s="112">
        <v>495</v>
      </c>
      <c r="N61" s="112">
        <f>18+28.25</f>
        <v>46.25</v>
      </c>
      <c r="O61" s="112">
        <f t="shared" si="0"/>
        <v>621.85</v>
      </c>
      <c r="P61" s="113"/>
    </row>
    <row r="62" spans="1:17" s="107" customFormat="1" ht="76.5" x14ac:dyDescent="0.2">
      <c r="A62" s="108">
        <v>43067</v>
      </c>
      <c r="B62" s="108">
        <v>43068</v>
      </c>
      <c r="C62" s="108">
        <v>43067</v>
      </c>
      <c r="D62" s="108">
        <v>43067</v>
      </c>
      <c r="E62" s="109" t="s">
        <v>3</v>
      </c>
      <c r="F62" s="110" t="s">
        <v>677</v>
      </c>
      <c r="G62" s="111" t="s">
        <v>678</v>
      </c>
      <c r="H62" s="110" t="s">
        <v>40</v>
      </c>
      <c r="I62" s="110" t="s">
        <v>41</v>
      </c>
      <c r="J62" s="110" t="s">
        <v>163</v>
      </c>
      <c r="K62" s="110" t="s">
        <v>679</v>
      </c>
      <c r="L62" s="112">
        <v>80.599999999999994</v>
      </c>
      <c r="M62" s="112">
        <v>495</v>
      </c>
      <c r="N62" s="112">
        <f>18+28.25</f>
        <v>46.25</v>
      </c>
      <c r="O62" s="112">
        <f t="shared" si="0"/>
        <v>621.85</v>
      </c>
      <c r="P62" s="113"/>
    </row>
    <row r="63" spans="1:17" s="107" customFormat="1" ht="76.5" x14ac:dyDescent="0.2">
      <c r="A63" s="108">
        <v>43067</v>
      </c>
      <c r="B63" s="108">
        <v>43068</v>
      </c>
      <c r="C63" s="108">
        <v>43067</v>
      </c>
      <c r="D63" s="108">
        <v>43067</v>
      </c>
      <c r="E63" s="109" t="s">
        <v>3</v>
      </c>
      <c r="F63" s="110" t="s">
        <v>677</v>
      </c>
      <c r="G63" s="111" t="s">
        <v>678</v>
      </c>
      <c r="H63" s="110" t="s">
        <v>108</v>
      </c>
      <c r="I63" s="110" t="s">
        <v>109</v>
      </c>
      <c r="J63" s="110" t="s">
        <v>163</v>
      </c>
      <c r="K63" s="110" t="s">
        <v>679</v>
      </c>
      <c r="L63" s="112">
        <v>80.599999999999994</v>
      </c>
      <c r="M63" s="112">
        <v>495</v>
      </c>
      <c r="N63" s="112">
        <v>18</v>
      </c>
      <c r="O63" s="112">
        <f t="shared" si="0"/>
        <v>593.6</v>
      </c>
      <c r="P63" s="113"/>
    </row>
    <row r="64" spans="1:17" s="107" customFormat="1" ht="89.25" x14ac:dyDescent="0.2">
      <c r="A64" s="120">
        <v>43069</v>
      </c>
      <c r="B64" s="120">
        <v>43070</v>
      </c>
      <c r="C64" s="120">
        <v>43068</v>
      </c>
      <c r="D64" s="120">
        <v>43071</v>
      </c>
      <c r="E64" s="121" t="s">
        <v>473</v>
      </c>
      <c r="F64" s="121" t="s">
        <v>680</v>
      </c>
      <c r="G64" s="122" t="s">
        <v>681</v>
      </c>
      <c r="H64" s="121" t="s">
        <v>682</v>
      </c>
      <c r="I64" s="121" t="s">
        <v>683</v>
      </c>
      <c r="J64" s="121" t="s">
        <v>684</v>
      </c>
      <c r="K64" s="121" t="s">
        <v>117</v>
      </c>
      <c r="L64" s="117">
        <v>80.599999999999994</v>
      </c>
      <c r="M64" s="117">
        <v>540</v>
      </c>
      <c r="N64" s="117">
        <v>24</v>
      </c>
      <c r="O64" s="117">
        <f t="shared" si="0"/>
        <v>644.6</v>
      </c>
      <c r="P64" s="123"/>
      <c r="Q64" s="119"/>
    </row>
    <row r="65" spans="1:16" s="107" customFormat="1" ht="102" x14ac:dyDescent="0.2">
      <c r="A65" s="108">
        <v>43074</v>
      </c>
      <c r="B65" s="108">
        <v>43077</v>
      </c>
      <c r="C65" s="120">
        <v>43073</v>
      </c>
      <c r="D65" s="120">
        <v>43078</v>
      </c>
      <c r="E65" s="109" t="s">
        <v>335</v>
      </c>
      <c r="F65" s="110" t="s">
        <v>685</v>
      </c>
      <c r="G65" s="111" t="s">
        <v>686</v>
      </c>
      <c r="H65" s="110" t="s">
        <v>687</v>
      </c>
      <c r="I65" s="110" t="s">
        <v>688</v>
      </c>
      <c r="J65" s="110" t="s">
        <v>168</v>
      </c>
      <c r="K65" s="110" t="s">
        <v>70</v>
      </c>
      <c r="L65" s="112">
        <v>0</v>
      </c>
      <c r="M65" s="112">
        <v>552.75</v>
      </c>
      <c r="N65" s="112">
        <v>36</v>
      </c>
      <c r="O65" s="112">
        <f t="shared" si="0"/>
        <v>588.75</v>
      </c>
      <c r="P65" s="114" t="s">
        <v>512</v>
      </c>
    </row>
    <row r="66" spans="1:16" s="107" customFormat="1" ht="102" x14ac:dyDescent="0.2">
      <c r="A66" s="108">
        <v>43074</v>
      </c>
      <c r="B66" s="108">
        <v>43077</v>
      </c>
      <c r="C66" s="120">
        <v>43073</v>
      </c>
      <c r="D66" s="120">
        <v>43078</v>
      </c>
      <c r="E66" s="109" t="s">
        <v>335</v>
      </c>
      <c r="F66" s="110" t="s">
        <v>685</v>
      </c>
      <c r="G66" s="111" t="s">
        <v>686</v>
      </c>
      <c r="H66" s="110" t="s">
        <v>689</v>
      </c>
      <c r="I66" s="110" t="s">
        <v>546</v>
      </c>
      <c r="J66" s="110" t="s">
        <v>168</v>
      </c>
      <c r="K66" s="110" t="s">
        <v>70</v>
      </c>
      <c r="L66" s="112">
        <v>0</v>
      </c>
      <c r="M66" s="112">
        <v>552.75</v>
      </c>
      <c r="N66" s="112">
        <v>36</v>
      </c>
      <c r="O66" s="112">
        <f t="shared" si="0"/>
        <v>588.75</v>
      </c>
      <c r="P66" s="114" t="s">
        <v>512</v>
      </c>
    </row>
    <row r="67" spans="1:16" s="107" customFormat="1" ht="102" x14ac:dyDescent="0.2">
      <c r="A67" s="108">
        <v>43074</v>
      </c>
      <c r="B67" s="108">
        <v>43077</v>
      </c>
      <c r="C67" s="120">
        <v>43073</v>
      </c>
      <c r="D67" s="120">
        <v>43078</v>
      </c>
      <c r="E67" s="109" t="s">
        <v>335</v>
      </c>
      <c r="F67" s="110" t="s">
        <v>685</v>
      </c>
      <c r="G67" s="111" t="s">
        <v>686</v>
      </c>
      <c r="H67" s="110" t="s">
        <v>480</v>
      </c>
      <c r="I67" s="110" t="s">
        <v>481</v>
      </c>
      <c r="J67" s="110" t="s">
        <v>168</v>
      </c>
      <c r="K67" s="110" t="s">
        <v>70</v>
      </c>
      <c r="L67" s="112">
        <v>0</v>
      </c>
      <c r="M67" s="112">
        <v>552.75</v>
      </c>
      <c r="N67" s="112">
        <v>36</v>
      </c>
      <c r="O67" s="112">
        <f t="shared" si="0"/>
        <v>588.75</v>
      </c>
      <c r="P67" s="114" t="s">
        <v>512</v>
      </c>
    </row>
    <row r="68" spans="1:16" s="107" customFormat="1" ht="127.5" x14ac:dyDescent="0.2">
      <c r="A68" s="108">
        <v>43083</v>
      </c>
      <c r="B68" s="108">
        <v>43084</v>
      </c>
      <c r="C68" s="108">
        <v>43080</v>
      </c>
      <c r="D68" s="108">
        <v>43086</v>
      </c>
      <c r="E68" s="109" t="s">
        <v>276</v>
      </c>
      <c r="F68" s="110" t="s">
        <v>690</v>
      </c>
      <c r="G68" s="111" t="s">
        <v>691</v>
      </c>
      <c r="H68" s="110" t="s">
        <v>640</v>
      </c>
      <c r="I68" s="110" t="s">
        <v>135</v>
      </c>
      <c r="J68" s="110" t="s">
        <v>692</v>
      </c>
      <c r="K68" s="110" t="s">
        <v>693</v>
      </c>
      <c r="L68" s="112">
        <v>0</v>
      </c>
      <c r="M68" s="112">
        <v>500</v>
      </c>
      <c r="N68" s="112">
        <v>42</v>
      </c>
      <c r="O68" s="112">
        <f t="shared" si="0"/>
        <v>542</v>
      </c>
      <c r="P68" s="114" t="s">
        <v>694</v>
      </c>
    </row>
    <row r="69" spans="1:16" s="107" customFormat="1" ht="114.75" x14ac:dyDescent="0.2">
      <c r="A69" s="108">
        <v>43063</v>
      </c>
      <c r="B69" s="108">
        <v>43063</v>
      </c>
      <c r="C69" s="108">
        <v>43062</v>
      </c>
      <c r="D69" s="108">
        <v>43064</v>
      </c>
      <c r="E69" s="109" t="s">
        <v>695</v>
      </c>
      <c r="F69" s="110" t="s">
        <v>696</v>
      </c>
      <c r="G69" s="111" t="s">
        <v>697</v>
      </c>
      <c r="H69" s="110" t="s">
        <v>84</v>
      </c>
      <c r="I69" s="110" t="s">
        <v>339</v>
      </c>
      <c r="J69" s="110" t="s">
        <v>168</v>
      </c>
      <c r="K69" s="110" t="s">
        <v>693</v>
      </c>
      <c r="L69" s="112">
        <v>0</v>
      </c>
      <c r="M69" s="112">
        <v>0</v>
      </c>
      <c r="N69" s="112">
        <v>36</v>
      </c>
      <c r="O69" s="112">
        <f t="shared" si="0"/>
        <v>36</v>
      </c>
      <c r="P69" s="114" t="s">
        <v>642</v>
      </c>
    </row>
    <row r="70" spans="1:16" s="107" customFormat="1" ht="115.5" thickBot="1" x14ac:dyDescent="0.25">
      <c r="A70" s="124">
        <v>43063</v>
      </c>
      <c r="B70" s="124">
        <v>43063</v>
      </c>
      <c r="C70" s="124">
        <v>43062</v>
      </c>
      <c r="D70" s="124">
        <v>43064</v>
      </c>
      <c r="E70" s="125" t="s">
        <v>695</v>
      </c>
      <c r="F70" s="126" t="s">
        <v>696</v>
      </c>
      <c r="G70" s="111" t="s">
        <v>697</v>
      </c>
      <c r="H70" s="126" t="s">
        <v>698</v>
      </c>
      <c r="I70" s="126" t="s">
        <v>574</v>
      </c>
      <c r="J70" s="126" t="s">
        <v>168</v>
      </c>
      <c r="K70" s="126" t="s">
        <v>693</v>
      </c>
      <c r="L70" s="127">
        <v>0</v>
      </c>
      <c r="M70" s="127">
        <v>0</v>
      </c>
      <c r="N70" s="127">
        <v>36</v>
      </c>
      <c r="O70" s="127">
        <f t="shared" si="0"/>
        <v>36</v>
      </c>
      <c r="P70" s="114" t="s">
        <v>642</v>
      </c>
    </row>
  </sheetData>
  <autoFilter ref="A7:P70"/>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 TRIM</vt:lpstr>
      <vt:lpstr>II TRIM</vt:lpstr>
      <vt:lpstr>III TRIM</vt:lpstr>
      <vt:lpstr>IV TRIM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Elena Hernández</dc:creator>
  <cp:lastModifiedBy>Flor Idania Romero de Fernández</cp:lastModifiedBy>
  <cp:lastPrinted>2017-07-14T16:46:38Z</cp:lastPrinted>
  <dcterms:created xsi:type="dcterms:W3CDTF">2017-04-21T14:55:23Z</dcterms:created>
  <dcterms:modified xsi:type="dcterms:W3CDTF">2019-10-03T22:56:38Z</dcterms:modified>
</cp:coreProperties>
</file>