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onia.hernandez\Desktop\"/>
    </mc:Choice>
  </mc:AlternateContent>
  <bookViews>
    <workbookView xWindow="0" yWindow="0" windowWidth="20490" windowHeight="7755" tabRatio="338"/>
  </bookViews>
  <sheets>
    <sheet name="Obras" sheetId="1" r:id="rId1"/>
  </sheets>
  <definedNames>
    <definedName name="_xlnm._FilterDatabase" localSheetId="0" hidden="1">Obras!$B$7:$N$91</definedName>
    <definedName name="_xlnm.Print_Titles" localSheetId="0">Obras!$1:$7</definedName>
  </definedNames>
  <calcPr calcId="152511"/>
</workbook>
</file>

<file path=xl/calcChain.xml><?xml version="1.0" encoding="utf-8"?>
<calcChain xmlns="http://schemas.openxmlformats.org/spreadsheetml/2006/main">
  <c r="E93" i="1" l="1"/>
  <c r="E48" i="1" l="1"/>
  <c r="E78" i="1" l="1"/>
  <c r="E77" i="1"/>
  <c r="E76" i="1"/>
  <c r="E75" i="1"/>
  <c r="E74" i="1"/>
  <c r="E73" i="1"/>
  <c r="E72" i="1"/>
  <c r="E71" i="1"/>
  <c r="E70" i="1"/>
  <c r="E69" i="1"/>
  <c r="E67" i="1"/>
  <c r="E64" i="1"/>
  <c r="E63" i="1"/>
  <c r="E62" i="1"/>
  <c r="E61" i="1"/>
  <c r="E60" i="1"/>
  <c r="E59" i="1"/>
  <c r="E55" i="1"/>
  <c r="E54" i="1"/>
  <c r="E52" i="1"/>
  <c r="E50" i="1"/>
  <c r="E45" i="1"/>
  <c r="E46" i="1"/>
  <c r="E47" i="1"/>
  <c r="E49" i="1" l="1"/>
  <c r="E68" i="1"/>
  <c r="E66" i="1"/>
  <c r="E44" i="1" l="1"/>
  <c r="E43" i="1"/>
  <c r="E42" i="1"/>
  <c r="E41" i="1"/>
  <c r="E40" i="1"/>
  <c r="E39" i="1"/>
  <c r="E38" i="1"/>
  <c r="E37" i="1"/>
  <c r="E36" i="1"/>
  <c r="E34" i="1"/>
  <c r="E33" i="1"/>
  <c r="E32" i="1"/>
  <c r="E31" i="1"/>
  <c r="E30" i="1"/>
  <c r="E29" i="1"/>
  <c r="E51" i="1"/>
</calcChain>
</file>

<file path=xl/sharedStrings.xml><?xml version="1.0" encoding="utf-8"?>
<sst xmlns="http://schemas.openxmlformats.org/spreadsheetml/2006/main" count="941" uniqueCount="459">
  <si>
    <t>CONSTRUCTURA BERNARD, S.A. de C.V.</t>
  </si>
  <si>
    <t>GIOVANNY GUARDADO</t>
  </si>
  <si>
    <t>TOBAR, S.A. DE C.V.</t>
  </si>
  <si>
    <t>UNOPS</t>
  </si>
  <si>
    <t>INGENIERÍA GLOBAL, S.A. DE C.V.</t>
  </si>
  <si>
    <t>ODIR ALVARADO</t>
  </si>
  <si>
    <t>0.5 MILLONES</t>
  </si>
  <si>
    <t>MP CONSULTORÍA CONSTRUCCIÓN, S.A. DE C.V</t>
  </si>
  <si>
    <t>CONSTRUCCIÓN DE OFICINAS EN SEGUNDA PLANTA DEL EDIFICIO TERMINAL DE CARGA DEL AIES-MOARG</t>
  </si>
  <si>
    <t>Oficinas sobre la terraza del Edificio de Carga del AIES</t>
  </si>
  <si>
    <t>AGOSTO 2016 / ENERO 2017</t>
  </si>
  <si>
    <t>Ing. Wilber Napoleón Castaneda Castro</t>
  </si>
  <si>
    <t>SUMINISTRO E INSTALACIÓN DE UN GENERADOR DE EMERGENCIA DE 300 KVA TRIFÁSICO, EQUIPOS AUXILIARES Y RESGUARDO PARA INSTALACIONES DE PARQUEO PÚBLICO DEL AIES-MOARG</t>
  </si>
  <si>
    <t>SIGMA INGENIEROS, S.A. DE C.V.</t>
  </si>
  <si>
    <t>300 PERSONAS</t>
  </si>
  <si>
    <t>AGOSTO 2016 / ABRIL 2017</t>
  </si>
  <si>
    <t>En el sector oriente del Centro Comercial Aerocentro.</t>
  </si>
  <si>
    <t>CONSTRUCCIÓN DE PASARELA PEATONAL EN PLAZA DE BIENVENIDA DEL AEROPUERTO INTERNACIONAL DE EL SALVADOR, MONSEÑOR ÓSCAR ARNULFO ROMERO Y GALDÁMEZ</t>
  </si>
  <si>
    <t>Pasarela frente al Lobby oriente de Pasajeros del ETP</t>
  </si>
  <si>
    <t>SEPTIEMBRE 2016 / ENERO 2017</t>
  </si>
  <si>
    <t>SUMINISTRO E INSTALACIÓN DE APROXIMADAMENTE 2,665 METROS CUADRADOS, DE PELÍCULA DE CONTROL SOLAR PARA LAS VENTANAS Y FACHADA DEL ETP DEL AIES-MOARG</t>
  </si>
  <si>
    <t>Vidrios de pasillos y ventanales del segundo nivel del ETP y ventanales de Llegada de pasajeros</t>
  </si>
  <si>
    <t>OCTUBRE 2017 / ENERO 2017</t>
  </si>
  <si>
    <t>CONSTRUCCIÓN DE CUATRO SALAS DE ESPERA PARA LA ATENCIÓN DE PASAJEROS EN EL ETP-AIES MOARG</t>
  </si>
  <si>
    <t>A continuación del Lobby oriente del Edifcio</t>
  </si>
  <si>
    <t>NOVIEMBRE 2016 / JULIO 2017</t>
  </si>
  <si>
    <t>INVERSIONES OMNI, S.A. DE C.V.</t>
  </si>
  <si>
    <t>REMODELACIÓN DE SALÓN DE USOS MÚLTIPLES EXISTENTE PARA ADECUARLO A AULA DE CAPACITACIONES EN EL AIES-MOARG</t>
  </si>
  <si>
    <t>Centro Recreativo Cuscatlán, AIES</t>
  </si>
  <si>
    <t>500 PERSONAS</t>
  </si>
  <si>
    <t>REPARACIÓN DE LOSAS DE CONCRETO HIDRÁULICO DE LAS POSICIONES 8, 13 Y 15 DEL ESTACIONAMIENTO DE AERONAVES EN LA PLATAFORMA DE LA TERMINAL DE PASAJEROS DEL AIES-MOARG</t>
  </si>
  <si>
    <t>Plataformas de estacionamiento del AIES</t>
  </si>
  <si>
    <t>NOVIEMBRE 2016 / ABRIL 2017</t>
  </si>
  <si>
    <t>OCTUBRE 2016 / ENERO 2017</t>
  </si>
  <si>
    <t>JUAN HERNÁNDEZ</t>
  </si>
  <si>
    <t>MM INGENIEROS, S.A. DE C.V.</t>
  </si>
  <si>
    <t>PHI, S.A. DE C.V.</t>
  </si>
  <si>
    <t>COMISIÓN EJECUTIVA PORTUARIA AUTÓNOMA</t>
  </si>
  <si>
    <t>Proyecto: "Implementación de LAIP en CEPA"</t>
  </si>
  <si>
    <t>AIES MOARG</t>
  </si>
  <si>
    <t>NOMBRE DE LA OBRA</t>
  </si>
  <si>
    <t>UBICACIÓN EXACTA</t>
  </si>
  <si>
    <t>FUENTE DE FINANCIAMIENTO</t>
  </si>
  <si>
    <t>TIEMPO DE EJECUCIÓN</t>
  </si>
  <si>
    <t>NÚMERO DE BENEFICIARIOS</t>
  </si>
  <si>
    <t>EMPRESA O ENTIDAD EJECUTORA</t>
  </si>
  <si>
    <t>EMPRESA O ENTIDAD SUPERVISORA</t>
  </si>
  <si>
    <t>NOMBRE DEL RESPONSABLE DE LA OBRA</t>
  </si>
  <si>
    <t>CONTENIDO DEL CONTRATO</t>
  </si>
  <si>
    <t>2.5 MILLONES</t>
  </si>
  <si>
    <t>ARSENIO PALACIOS</t>
  </si>
  <si>
    <t>LUIS SAGET</t>
  </si>
  <si>
    <t>MAURICIO ALVAREZ</t>
  </si>
  <si>
    <t>FONDOS PROPIOS</t>
  </si>
  <si>
    <t>DENNIS RIVERA</t>
  </si>
  <si>
    <t>PARQUEO PUBLICO</t>
  </si>
  <si>
    <t>Luis Alonzo Ramirez Chicas</t>
  </si>
  <si>
    <t>SUBESTACION ELECTRICA 1</t>
  </si>
  <si>
    <t>PLANTA DE AGUAS NEGRAS</t>
  </si>
  <si>
    <t>INSTALACIONES DEL EDIFICIO TERMINAL DE PASAJEROS Y PARQUEO PUBLICO</t>
  </si>
  <si>
    <t>SUBESTACION ELECTRICA PRINCIPAL</t>
  </si>
  <si>
    <t>POZOS AGUA POTABLE 3 Y 3</t>
  </si>
  <si>
    <t>16/noviembre/2016 – 13/febrero/2017</t>
  </si>
  <si>
    <t>23 de noviembre de 2016 a 17 de marzo de 2017</t>
  </si>
  <si>
    <t>8/agosto/2016 – 24/abril/2017</t>
  </si>
  <si>
    <t>1 MILLON</t>
  </si>
  <si>
    <t>3 MILLONES</t>
  </si>
  <si>
    <t>No.</t>
  </si>
  <si>
    <t>TITULARIZACIÓN</t>
  </si>
  <si>
    <t>PEDRO PEREZ MIRA</t>
  </si>
  <si>
    <t>Sub-estación prinicipal del AIES</t>
  </si>
  <si>
    <t>1.0 MILLON</t>
  </si>
  <si>
    <t>CEPA</t>
  </si>
  <si>
    <t>MARBEL MEMBREÑO</t>
  </si>
  <si>
    <t>RESCO, S.A. DE C.V.</t>
  </si>
  <si>
    <t>ERNESTO HERNÁNDEZ</t>
  </si>
  <si>
    <t>SISTEMAS PUBLICITARIOS, S.A. DE C.V.</t>
  </si>
  <si>
    <t>GUILLERMO RODRIGUEZ</t>
  </si>
  <si>
    <t>ARDICO, S.A. DE C.V.</t>
  </si>
  <si>
    <t>LUIS AGUILAR</t>
  </si>
  <si>
    <t>SIGMA, S.A. DE C.V.</t>
  </si>
  <si>
    <t>CAMLEY, S.A. DE C.V.  y HUNAICO, S.A. DE C.V.</t>
  </si>
  <si>
    <t>SUMINISTRO E INSTALACIÓN DE UN GENERADOR DE EMERGENCIA DE 300 KVA TRIFÁSICO, EQUIPOS AUXILIARES Y RESGUARDOS PARA LAS INSTALACIONES DEL PARQUEO PUBLICO DEL  AEROPUERTO INTERNACIONAL EL SALVADOR OSCAR ARNULFO ROMERO Y GALDÁMEZ</t>
  </si>
  <si>
    <t>SUMINISTRO DE 396 LUMINARIAS TIPO LED    DEL  AEROPUERTO INTERNACIONAL EL SALVADOR OSCAR ARNULFO ROMERO Y GALDÁMEZ</t>
  </si>
  <si>
    <t>SUMINISTRO, INSTALACIÓN Y PUESTA EN OPERACIÓN PARALELA DE 2 TRANSFORMADORES  DE 3000 KVA CADA UNO Y LA DESINSTALACIÓN DE 2 TRANSFORMADORES DE 2000 KVA CADA UNO UBICADOS EN LA SUBESTACIÓN PRINCIPAL   DEL  AEROPUERTO INTERNACIONAL EL SALVADOR OSCAR ARNULFO ROMERO Y GALDÁMEZ</t>
  </si>
  <si>
    <t>SUMINISTRO E  INSTALACIONES TABLEROS Y CABLES DE SEÑAL PARA EL SISTEMA DE BOMBEO DE LOS POZOS 2 Y 3 DE LA PLANTA DE AGUA POTABLE   DEL  AEROPUERTO INTERNACIONAL EL SALVADOR OSCAR ARNULFO ROMERO Y GALDÁMEZ</t>
  </si>
  <si>
    <t>COSTO TOTAL DE LA OBRA EN US $ 
(SIN IVA)</t>
  </si>
  <si>
    <t xml:space="preserve">CSH COMERCIAL, S.A. de C.V.
</t>
  </si>
  <si>
    <t>180 días: 13/marzo/2017 – 8/septiembre/2017</t>
  </si>
  <si>
    <t>OBRAS DE REMODELACIÓN DEL ESTACIONAMIENTO DE VEHÍCULOS DEL EDIFICIO TERMINAL DE PASAJEROS DEL AIES-MOARG</t>
  </si>
  <si>
    <t>Estacionamiento público, frente al Edificio Terminal de Pasajeros</t>
  </si>
  <si>
    <t>240 días:  06/marzo/2017 – 31/octubre/2017</t>
  </si>
  <si>
    <t>DISA, S.A. DE C.V.</t>
  </si>
  <si>
    <t>PNUD-CEPA</t>
  </si>
  <si>
    <t>Oscar Calderón</t>
  </si>
  <si>
    <t>SUSTITUCIÓN DE VIDRIO EN TORRE DE CONTROL DEL AIES-MOARG</t>
  </si>
  <si>
    <t>Torre de control del AIES-MOARG</t>
  </si>
  <si>
    <t>75 días:  31/mayo/2017 – 13/agosto/2017</t>
  </si>
  <si>
    <t>CONSTRUCTORA BERNARD, S.A. de C.V.</t>
  </si>
  <si>
    <t>FREDY MÉNDEZ</t>
  </si>
  <si>
    <t>MODERNIZACIÓN DEL ALUMBRADO POR MEDIO DE LUMINARIAS LED DEL EDIFICIO TERMINAL DE CARGA DEL AIES-MOARG</t>
  </si>
  <si>
    <t>Instalaciones de la Terminal de Carga del AIES-MOARG</t>
  </si>
  <si>
    <t>120 días:  20/marzo/2017 – 17/julio/2017</t>
  </si>
  <si>
    <t xml:space="preserve">UNITAPE EL SALVADOR, S.A. DE C.V.
</t>
  </si>
  <si>
    <t>MODERNIZACIÓN DE RED HIDRÁULICA CONTRA INCENDIOS  DEL AIES-MOARG</t>
  </si>
  <si>
    <t>SAGRISA S.A. de C.V.</t>
  </si>
  <si>
    <t>Instalación del Edificio del Terminal de Pasajeros y del Edificio de Carga</t>
  </si>
  <si>
    <t>WILLIAM SANDOVAL</t>
  </si>
  <si>
    <t>CONSTRUCCIÓN DEL COLECTOR DE AGUAS NEGRAS PARA LA TERMINAL DE PASAJEROS DEL AIES-MOARG</t>
  </si>
  <si>
    <t>CARLOS COLOCHO</t>
  </si>
  <si>
    <t>CEPA-UNOPS</t>
  </si>
  <si>
    <t>COTO ESCOBAR ASOCIADOS, S.A. DE C.V.</t>
  </si>
  <si>
    <t>Desde las instalaciones de Mantenimiento hasta la Planta de Tratamiento</t>
  </si>
  <si>
    <t>DESINSTALACIÓN DE LUMINARIAS Y BALASTROS DE SODIO E INSTALACIÓN DE LUMINARIAS TIPO LED DEL AIES-MOARG</t>
  </si>
  <si>
    <t>Edificio Terminal de Pasajeros</t>
  </si>
  <si>
    <t>30 días calendario:  10/julio/2017 – 08/agosto/2017</t>
  </si>
  <si>
    <t>SUMINISTRO, INSTALACIÓN Y PUESTA EN OPERACIÓN PARALELA DE 2 TRANSFORMADORES DE 3000 KVA CADA UNO, Y LA   DESINSTALACIÓN DE 2 TRANSFORMADORES DE 2000 KVA CADA UNO UBICADOS EN LA SUBESTACIÓN PRINCIPAL DEL AIES-MOARG</t>
  </si>
  <si>
    <t>SUSTITUCIÓN DE 2,910.00 M2 DE CUBIERTA DE TECHO DEL CENTRO COMERCIAL AEROCENTRO DEL AIES-MOARG</t>
  </si>
  <si>
    <t>Centro Comercial Aerocenro del AIES-MOARG</t>
  </si>
  <si>
    <t>120 días:  6/febrero/2017 – 22/marzo/2017</t>
  </si>
  <si>
    <t>120 MIL</t>
  </si>
  <si>
    <t>RECARPETEO DE 1,650 M2 DE CALLE PERIMETRAL DE LA TERMINAL DE CARGA DEL AIES-MOARG</t>
  </si>
  <si>
    <t>Calle perimetral de carga, frente a las Bodegas de la Terminal de carga</t>
  </si>
  <si>
    <t>90 días: 26/diciembre/2016  al 25/marzo/2017</t>
  </si>
  <si>
    <t>PAVYMAS, S.A. DE C.V.</t>
  </si>
  <si>
    <t>CARLOS GRANADINO</t>
  </si>
  <si>
    <t>CONSTRUCCIÓN DE BODEGA EN EL CENTRO RECREATIVO CUSCATLÁN DEL AIES - MOARG</t>
  </si>
  <si>
    <t>60días:  12/diciembre/2016  al  09/febrero/2017</t>
  </si>
  <si>
    <t>CLAUDIA LARA</t>
  </si>
  <si>
    <t>1000 personas</t>
  </si>
  <si>
    <t xml:space="preserve">REHABIILITACIÓN DE LA CALLE ASFÁLTICA FRENTE AL EDIFICIO TERMINAL DE PASAJEROS DEL AIES-MOARG </t>
  </si>
  <si>
    <t>REMODELACIÓN DEL LOBBY PÚBLICO Y SALÓN VIP DEL EDIFICIO TERMINAL DE PASAJEROS DEL AIES-MOARG</t>
  </si>
  <si>
    <t>“AMPLIACIÓN DEL ÁREA COMERCIAL Y CONSTRUCCIÓN DE SUS NUEVAS OFICINAS ADMINISTRATIVAS DEL AIES-MOARG”</t>
  </si>
  <si>
    <t xml:space="preserve">“AMPLIACIÓN DE LA TERMINAL DE PASAJEROS DEL AIES-MOARG, ETAPA 1”
</t>
  </si>
  <si>
    <t>“SUMINISTRO E INSTALACIÓN DE PUENTES DE ABORDAJE PARA LA AMPLIACIÓN DE LA TERMINAL DE PASAJEROS DEL AEROPUERTO INTERNACIONAL DE EL SALVADOR MONSEÑOR OSCAR ARNULFO ROMERO Y GALDÁMEZ, ETAPA 1”</t>
  </si>
  <si>
    <t>“SUMINISTRO E INSTALACION DEL MOBILIARIO PARA LA AMPLIACIÓN DE LA TERMINAL DE PASAJEROS DEL AEROPUERTO INTERNACIONAL DE EL SALVADOR, MONSEÑOR ÓSCAR ARNULFO ROMERO Y GALDÁMEZ, ETAPA 1”</t>
  </si>
  <si>
    <t>“MANTENIMIENTO CORRECTIVO DE LAS POSICIONES 1, 2 Y 3, DE LA PLATAFORMA INTERNACIONAL DEL AIES-MOARG”</t>
  </si>
  <si>
    <t xml:space="preserve">El Proyecto consiste en la construcción de un Edificio de dos niveles, el área a construir consiste en la ampliación de 1,700 metros cuadrados, entre las puertas de embarque 8 y 10,  el primer nivel incluye un estacionamiento para 50 plazas para vehículos livianos. El segundo nivel, incluye un área comercial a ampliar de 1,050 metros cuadrados, para para restaurantes, zona para kioscos y área cultural con un salón de exposiciones. </t>
  </si>
  <si>
    <t>Se abastecerá de su respectivo mobiliario en los tres niveles, el mobiliario puede clasificarse de la siguiente manera: a. Muebles Fijos,  b.  Muebles móviles y c. Jardineras.</t>
  </si>
  <si>
    <t xml:space="preserve">El proyecto consiste en la ampliación de la Calle de Rodaje Foxtrot, para facilitar una salida directa de las nuevas posiciones de estacionamiento 18, 19, 20, 21 y 22 y la Calle de Rodaje Alfa, la calle será construida de concreto asfáltico.  Además, se construira una obra de paso de aprox. 100 metros. </t>
  </si>
  <si>
    <t xml:space="preserve">El proyecto consiste en rehabilitación del pavimento asfáltico existente, frente al Edificio Terminal de Pasajeros incluyendo los accesos, la rehabilitación se realizará mediante la colocación de un micropavimento sobre la carpeta asfáltica, debidamente reparada. Incluye la señalización horizontal de carpeta a colocar. </t>
  </si>
  <si>
    <t>El proyecto consiste en la remodelación de la Entrada Principal y zona Recepción del Salón VIP del Edificio Terminal de Pasajeros, con lo cual se construira nuevos salones VIP, para usuarios del AIES-MOARG.</t>
  </si>
  <si>
    <t>Se suministrará un sistema integrado de equipos de aire acondicionado para climatizar los ambientes, el cual estará conformado por 4 equipos tipo chiller, sistemas VRF  (Volumen de Refrigerante Variable - del inglés variable refrigerant flow), equipos de expansión directa y ventilación mecánica, monitoreo por administrador PLC (Programmable Logic Controller) tipo BMS (Building Management System).</t>
  </si>
  <si>
    <t xml:space="preserve">Se construirá una nueva edificación en tres niveles, que contendrá 5 modernas puertas de embarque con sus respectivos puentes de abordaje y salas de espera, además de pasillos de circulación y espacios para área comercial en segundo y tercer nivel. Contará con área de inspección de seguridad para pasajeros que viajan en conexiones a través del Hub y chequeo migratorio, implementando el concepto de segregación de pasajeros, siendo esto ubicado en el tercer nivel del edificio. En el primer nivel se tendrán vías de circulación vehicular y áreas para arrendamiento a concesionarios, teniendo los tres niveles en su conjunto, una superficie a ser construida de 21,673.00 m2. </t>
  </si>
  <si>
    <t>CEPA -UNOPS</t>
  </si>
  <si>
    <t>Costado poniente del Edificio Terminal de Pasajeros</t>
  </si>
  <si>
    <t>Costado oriente del Edificio Terminal de Pasajeros</t>
  </si>
  <si>
    <t>Costado oriente de nuevas plataformas de estacionamiento 18 a la 22.</t>
  </si>
  <si>
    <t>Calle frente al Edificio Terminal de Pasajeros.</t>
  </si>
  <si>
    <t xml:space="preserve">Primer nivel del Edificio Terminal de Pasajeros, frente al Acceso Público </t>
  </si>
  <si>
    <t>3.2 MILLONES</t>
  </si>
  <si>
    <t>200,000 MIL</t>
  </si>
  <si>
    <t>COSAPI, S.A.</t>
  </si>
  <si>
    <t>NO DEFINIDO</t>
  </si>
  <si>
    <t>DANILO RAMIREZ</t>
  </si>
  <si>
    <t>Junio 2018 - junio 2021</t>
  </si>
  <si>
    <t>Junio 2018 - junio 2022</t>
  </si>
  <si>
    <t>150 días, período no definido</t>
  </si>
  <si>
    <t>CONSTRUCCIÓN DE OBRA CIVIL PARA EMPLAZAMIENTO DEL SISTEMA ILS/DME, UMBRAL 07 DEL AIES-MOARG</t>
  </si>
  <si>
    <t>CONSTRUCCIÓN DE FASCIA DE ACM SOBRE ESTRUCTURA METÁLICA EN ÁREA DE CHEQUEO DE PASAJEROSDEL AIES-MOARG</t>
  </si>
  <si>
    <t>CONSTRUCCIÓN DE COMEDOR Y VESTIDERO PARA PERSONAL DE JARDINERÍA EN EL AIES-MOARG</t>
  </si>
  <si>
    <t>MANTENIMIENTO CORRECTIVO DEL PAVIMENTO ASFÁLTICO DE LA CALLE DE RODAJE ALFA EN EL ÁREA AERONÁUTICA DEL AIES-MOARG</t>
  </si>
  <si>
    <t>RECARPETEO DE 1,753.61 M2 DE CALLE PERIMETRAL DE LA TERMINAL DE CARGA Y ESTACIONAMIENTO DE CUARTOS FRIOS DEL AIES-MOARG</t>
  </si>
  <si>
    <t>DESMONTAJE DE CERCO PERIMETRAL EXISTENTE Y CONSTRUCCIÓN DE NUEVO CERCO PERIMETRAL EN LA PLANTA DE TRATAMIENTO DE AGUA POTABLE DEL AIES-MOARG</t>
  </si>
  <si>
    <t>REPARACIÓN DE TANQUES ELEVADOS DE ALMACENAMIENTO DE AGUA EN AZOTEA DEL EDIFICIO DE PASAJEROS</t>
  </si>
  <si>
    <t>Consiste en la construcción de la obra civil para la instalación del sistema ILS, en el umbral 07, se construyeron losas, canalizaciones y soportes para las antenas</t>
  </si>
  <si>
    <t>El proyecto consiste en la construcción de una fascia sobre los mostradores de Chequeo de Pasajeros, sobre la que serán instaladas las pantallas del sistema FIDS.</t>
  </si>
  <si>
    <t>El proyecto consiste en la construcción de un espacio para comedor y vestideros, en un área de 235.0 m2 de construcción, el cual contará con área para armarios metálicos y de mesas. Dichos espacios serán construidos de mampostería de bloques de concreto, con estructuras metálicas de techo, iluminación, ventanería de celosía de vidrio en marco de aluminio anodizado.</t>
  </si>
  <si>
    <t>Se repararon área de carpeta asfáltica que presentan daños en diferentes áreas de la calle de rodaje Alfa</t>
  </si>
  <si>
    <t>Se sustituyó la carpeta asfáltica existente en la calle perimetral del Edificio de carga, así como la pavimentación de una calle para la zona proyectada de contenedores refrigerados</t>
  </si>
  <si>
    <t>El trabajo consiste en el desmontaje del cerco existente y la construcción de un nuevo cerco alrededor de la Planta de Tratamiento de Agua Potable.</t>
  </si>
  <si>
    <t>El proyecto consiste en la remodelación del Estacionamiento público que se ubica frente al Edificio Terminal de Pasajeros. Se removerá toda la estructura de pavimento. Se construiran las estructuras metálicas para los estacionamientos VIP.</t>
  </si>
  <si>
    <t>El proyecto consiste en la oonstrucción de una alcantarilla tipo caja de concreto reforzada en un canal de aguas lluvias existentes, la cual se ubica sobre la Calle perimetral nortes del AIES-MOARG.</t>
  </si>
  <si>
    <t>El proyecto consiste en el desmontaje de aproximadamente 1,475 metros cuadrados de cubierta de techo existente tipo fibrocemento de espesor de 6 mm, que se encuentra deteriorada, los cuales serán sustituidos por lámina de perfil acanalado, recubierto con aluminio y zinc, calibre 24. Además, se desmontaran y sustituirán los canales de lámina de aluminio, botaguas perimetrales y la fascia frontal de la cubierta de techo existente que se ubica sobre los pasillos peatonales del Centro Comercial Aerocentro. Asimismo, se instalará el cielo falso y las fascias de 3 Accesos al Centro Comercial Aerocentro que están pendientes de ejecutar</t>
  </si>
  <si>
    <t>El proyecto consiste en el desmontaje de aproximadamente 1,752 metros de cercas existentes instaladas en el perímetro del Estacionamiento público del Edificio Terminal de Pasajeros y el suministro e instalación de 1,154 metros de cercas tipo enrejado de acero, de altura de 1.20 metros. Adicionalmente, de las cercas desmontadas, serán reinstalados 404 metros de cercas de tubo cuadrado de altura 1.80 metros, que serán reinstaladas.</t>
  </si>
  <si>
    <t>El proyecto consiste en la construcción de una estructura de techada abierta, que será utilizada para salón de usos múltiples, en un área de 209.0 m2 de construcción, el cual contará con piso de concreto pulido, acera perimetral de 1.70 metros de ancho, estructura de columnas, vigas y polines metálicos, cubierta de techo de lámina metálica tipo teja arquitectónica e instalaciones eléctricas: luminarias, interruptores y tomacorrientes</t>
  </si>
  <si>
    <t>El proyecto consiiste en la reparación de los tanques elevados que se ubican en las diferentes azoteas del Edificio Terminal de Pasajeros del AIES-MOARG.</t>
  </si>
  <si>
    <t>El proyecto consiste en la construcción de un edificio de un nivel, con un área de 356 m2, donde se alojaran los sistemas de seguridad, desde donde operarán los sistemas críticos de seguridad, tales como: Circuito Cerrado de Televisión (CCTV), Sistema de Alarmas Contra Incendios, Sistema de Radiocomunicaciones Digitales, Sistema de Información de vuelos, Control de Acceso Electrónico, y Sistema Satelital de monitoreo Meteorológico</t>
  </si>
  <si>
    <t>El Proyecto consiste en la demolición de 2 casetas de vigilancia existente y la construcción de 2 casetas nuevas con dimensiones apropiadas, de acuerdo al personal que opera en las mismas. Así como la construcción de una estructura de Techo en el Acceso a Mantenimiento, así como la reubicación de un portón en el Acceso No. 1</t>
  </si>
  <si>
    <t>El Proyecto consiste en la modernización del sistema contraincendio existente que incluye la Terminal de Carga, el Edificio de Salvamento y El Edificio Terminal de Pasajeros, además se incluye la sustitución de las tubería de la red contraincendios, los gabinetes, así como la construcción de 2 cisternas adicionales en el Edificio de Salvamento y el ETP.</t>
  </si>
  <si>
    <t>El Proyecto consiste en la construcción de una nueva Línea de Aducción de agua potable, para abastecer las Nuevas 11 Salas de Espera. Asimismo, incluye la construcción de un nuevo Sistema de Control de Incendios, con una cisterna de capacidad de 500 m3, incluyendo la instalación de su tubería hacia las 11 Nuevas Salas, además, incluye la canalización e instalación de señal de teléfono, CCTV y datos, desde la cisterna hasta las Nuevas 11 Salas.</t>
  </si>
  <si>
    <t>El proyecto incluye la construcción de una Subestación principal con una capacidad de 7.0 MVA, así como también toda la infraestructura de canalización y alambrado de una nueva acometida eléctrica hasta una nueva subestación de maniobras de una capacidad de 4.6 KV, que sea capaz de alimentar las instalaciones eléctricas de la ampliación de la Terminal de Pasajeros, sin sobrecargar la capacidad de las instalaciones actuales. Estas nuevas instalaciones tendrán el respaldo suficiente por medio de generadores de energía eléctrica alojados en las nuevas instalaciones. El sistema proyectado será capaz de tener redundancia, para cubrir las necesidades de energía eléctrica para los próximos 25 años</t>
  </si>
  <si>
    <t>El proyecto consiste en la construcción de una planta de tratamiento, con capacidad de depuración de 1,000 m3/día, lo que, de acuerdo a mediciones de consumo de agua, es suficiente para atender la capacidad actual y la requerida por la ampliación de 11 salas que se proyecta construir para la Terminal de Pasajeros. El área descrita para la instalación de la nueva planta de tratamiento de aguas residuales, dispone de espacio de terreno suficiente para que de acuerdo a la necesidad futura, se construyan nuevas instalaciones para duplicar la capacidad proyectada de la misma.</t>
  </si>
  <si>
    <t>Ing. Fredy Méndez</t>
  </si>
  <si>
    <t>Arq. Giovanny Guardado</t>
  </si>
  <si>
    <t>Ing. Odir Alvarado</t>
  </si>
  <si>
    <t>Ing. Dennis Rivera</t>
  </si>
  <si>
    <t>CONSULTA, S.A. DE C.V.</t>
  </si>
  <si>
    <t>Ing. Ernesto Hernández</t>
  </si>
  <si>
    <t>Tec. Juan Antonio Hernández</t>
  </si>
  <si>
    <t>Tec. Luis Aguilar</t>
  </si>
  <si>
    <t xml:space="preserve">INVERSIONES ACER, S.A DE C.V.
</t>
  </si>
  <si>
    <t>PROSYS, S.A. DE C.V.</t>
  </si>
  <si>
    <t xml:space="preserve">P&amp;G CONSTRUCTORES, S.A. DE C.V. 
</t>
  </si>
  <si>
    <t xml:space="preserve">CONSTRUCTORA LOPEZ CASTILLO, S.A. DE C.V. </t>
  </si>
  <si>
    <t>EPASS, S.A. DE C.V.</t>
  </si>
  <si>
    <t>Lic. Luis Alonso Ramírez</t>
  </si>
  <si>
    <t xml:space="preserve">CONSTRUCTORA REYES VISCARRA, S.A. DE C.V.
</t>
  </si>
  <si>
    <t xml:space="preserve">CORPORACION INTEGRAL S.A. DE C.V.
</t>
  </si>
  <si>
    <t>SAGRISA, S.A. DE C.V.</t>
  </si>
  <si>
    <t xml:space="preserve">PROYECTOS AGROCIVILES, S.A. DE C.V.
</t>
  </si>
  <si>
    <t>SIEMENS-CIDECA</t>
  </si>
  <si>
    <t>MENA Y MENA, S.A. DE C.V.</t>
  </si>
  <si>
    <t>"CONSTRUCCIÓN DE LA PLANTA DE TRATAMIENTO DE AGUAS RESIDUALES PARA EL AIES-MOARG</t>
  </si>
  <si>
    <t>"CONSTRUCCIÓN DE SUBESTACIÓN DE MANIOBRAS Y SUMINISTRO E INSTALACIÓN DE SUB ESTACIÓN EÉCTRICA PARA LA TERMINAL DE PASAJEROS DEL AIES-MOARG"</t>
  </si>
  <si>
    <t>"CONSTRUCCIÓN DE LÍNEA DE ADUCCIÓN DE AGUA POTABLE  Y SISTEMA CONTRA INCENDIO  DEL AIES-MOARG"</t>
  </si>
  <si>
    <r>
      <rPr>
        <b/>
        <sz val="9"/>
        <rFont val="Arial"/>
        <family val="2"/>
      </rPr>
      <t>"</t>
    </r>
    <r>
      <rPr>
        <sz val="9"/>
        <rFont val="Arial"/>
        <family val="2"/>
      </rPr>
      <t>MODERNIZACIÓN DEL SISTEMA HIDRÁULICO CONTRA INCENDIOS DEL AIES-MOARG"</t>
    </r>
  </si>
  <si>
    <t>"CONSTRUCCIÓN DE TECHOS OPERACIONALES EN EL ACCESO A MANTENIMIENTO Y AMPLIACIÓN DE CASETA DEL ACCESO No. 1 DEL AIES-MOARG"</t>
  </si>
  <si>
    <t>"CONSTRUCCIÓN DE EDIFICIO DEL CENTRO DE OPERACIONES DE SEGURIDAD DEL AIES-MOARG"</t>
  </si>
  <si>
    <t>"CONSTRUCCIÓN DE SALÓN DE USOS MÚLTIPLES EN EL CENTRO RECREATIVO CUSCATLÁN DEL AIES - MOARG"</t>
  </si>
  <si>
    <t>"CONSTRUCCIÓN DE CERCO PERIMETRAL EN ESTACIONAMIENTOS DE CARGA Y PASAJEROS DEL AIES, COMPONENTE 1, ESTACIONAMIENTOS DE PASAJEROS"</t>
  </si>
  <si>
    <t>"SUSTITUCIÓN DE 1,475 M2 DE CUBIERTA DE TECHO SOBRE LOS PASILLOS PEATONALES DEL CENTRO COMERCIAL AEROCENTRO"</t>
  </si>
  <si>
    <t>"CONSTRUCCIÓN DE OBRA DE PASO SOBRE CALLE PERIMETRAL NORTE EN TERRENOS DE AIES - MOARG"</t>
  </si>
  <si>
    <t>Umbral 07 pista principal</t>
  </si>
  <si>
    <t>Chequeo de pasajeros del ETP</t>
  </si>
  <si>
    <t>Zona del Departamento de Mantenimiento</t>
  </si>
  <si>
    <t>Calle de rodaje Alfa</t>
  </si>
  <si>
    <t>Calle perimetral norte</t>
  </si>
  <si>
    <t>Aerocentro frente al Edificio Terminal de Pasajeros</t>
  </si>
  <si>
    <t>Azoteas del Edificio Terminal de Pasajeros</t>
  </si>
  <si>
    <t>Departamento de Mantenimiento</t>
  </si>
  <si>
    <t>Acceso a Mantenimiento y Acceso 1</t>
  </si>
  <si>
    <t>Edificios de carga, Salvamento y de Pasajeros</t>
  </si>
  <si>
    <t>Zona norte del AIES</t>
  </si>
  <si>
    <t>45 días: 11/septiembre/2017 – 25/octubre/2017</t>
  </si>
  <si>
    <t>20 días: 8/diciembre/2017 – 27/diciembre/2017</t>
  </si>
  <si>
    <t>45 días: 23/noviembre/2017 – 6/enero/2018</t>
  </si>
  <si>
    <t>45 días: 9/noviembre/2017 – 23/diciembre/2017</t>
  </si>
  <si>
    <t>45 días: 13/octubre/2017 – 26/noviembre/2017</t>
  </si>
  <si>
    <t>90 días: 18/septiembre/2017 – 16/diciembre/2017</t>
  </si>
  <si>
    <t>270 días: 6/marzo/2017 – 30/noviembre/2017</t>
  </si>
  <si>
    <t>45 días: 21/noviembre/2017 – 4/enero/2018</t>
  </si>
  <si>
    <t>45 días: 3/noviembre/2017 – 17/diciembre/2017</t>
  </si>
  <si>
    <t>60 días: 15/noviembre/2017 –13/enero/2018</t>
  </si>
  <si>
    <t>30 días: 28/diciembre/2017 – 26/enero/2018</t>
  </si>
  <si>
    <t>90 días: 6/diciembre/2017 – 5/marzo/2018</t>
  </si>
  <si>
    <t>90 días: 27/diciembre/2017 – 26/marzo/2018</t>
  </si>
  <si>
    <t>75 días: 29/noviembre/2017 – 11/febrero/2018</t>
  </si>
  <si>
    <t>240 días: 21/noviembre/2017 – 18/julio/2018</t>
  </si>
  <si>
    <t>El proyecto incluye el suministro e instalación de 3 puentes de abordaje para aeronaves de cabina angosta, el suministro e instalación de 3 puentes de abordaje para aeronaves de cabina ancha, el desmontaje del puente existente de la posición 6 y la reinstalación del mismo en uno de los puentes que se construirán como parte de la primera fase de ampliación. Los costos incluyen el mantenimiento preventivo de este sistema por un año.</t>
  </si>
  <si>
    <t>REPARACIÓN DE JUNTAS DEL PISO DE CONCRETO HIDRAÚLICO EN LA ZONA DE BODEGAS DEL EDIFICIO TERMINAL DE CARGA DEL AIES-MOARG</t>
  </si>
  <si>
    <t>bodegas del Edificio Terminal de Carga</t>
  </si>
  <si>
    <t>45 dias: 02/mayo/2018 - 30/julio/2018</t>
  </si>
  <si>
    <t>SUMINISTRO, DESMONTAJE E INSTALACIÓN DE VIDRIO EN FACHADA ORIENTE DE LA TORRE DE CONTROL DEL EDIFICIO TERMINAL DE PASAJEROS DEL AIES-MOARG</t>
  </si>
  <si>
    <t>hasta 16/mayo/2018</t>
  </si>
  <si>
    <t>CONSTRUCTORA BERNARD, R.C. S.A. DE C.V.</t>
  </si>
  <si>
    <t>El trabajo consiste en la desinstalación de vidrio existente fracturado, el suministro y la instalación de vidrio sustituto. Las características del vidrio a sustituir es un vidrio compuesto (INSULADO) de forma rectangular plano entintado con las siguientes dimensiones: Altura = 2.49 m., Longitud = 1.70 m., dimensiones que no incluyen los traslapes perimetrales. El vidrio está compuesto por dos caras la pieza exterior de 10 mm de color similar a lo solicitado, más una pieza interior de vidrio flotado claro de 12 mm de espesor y un vacío entre ambas caras, ambos hacen un total de 34 mm de espesor</t>
  </si>
  <si>
    <t>Fachada oriente de la torre de control del edificio terminal de pasajeros</t>
  </si>
  <si>
    <t>El proyecto consiste en la reparación de 450 metros de juntas de losas de piso de concreto hidráulico, en la zona de los pasillos de circulación de las Bodega General del Edificio Terminal de Carga, las cuales presentan una falla típica conocida como despostillamiento de juntas longitudinales y transversales, la cual consiste en que las losas presentan un desgaste en las arista de los bordes, entre otros tipos de fallas. En dichos pasillos circulan durante todos los días una serie de montacargas de combustión y eléctricos, que movilizan las tarimas donde se ingresa, almacena y despacha la carga que ingresa o sale del país</t>
  </si>
  <si>
    <t>270 días: 27/septiembre/2017 -28/junio/2018</t>
  </si>
  <si>
    <t>180 días: 16/octubre/2017 – 5/junio/2018</t>
  </si>
  <si>
    <t>Mayo 2018 - mayo 2019</t>
  </si>
  <si>
    <t>Abril 2018 a Julio 2018</t>
  </si>
  <si>
    <t>Agosto 2018 a octubre 2018</t>
  </si>
  <si>
    <t>Junio 2018 a Octubre 2018</t>
  </si>
  <si>
    <t>180 días: 21/junio/2017 – Julio/2018</t>
  </si>
  <si>
    <t>Ing. Rigoberto Morales</t>
  </si>
  <si>
    <t>Perimetro sur en los terrenos del AIES.</t>
  </si>
  <si>
    <t>Agosto 2018 a diciembre 2019</t>
  </si>
  <si>
    <t>CONSTRUCCIÓN DE TAPIAL EN CALLE LAS HOJAS SECTOR NORTE DEL AEROPUERTO INTERNACIONAL DE EL SALVADOR, MONSEÑOR ÓSCAR ARNULFO ROMERO Y GALDÁMEZ</t>
  </si>
  <si>
    <t>Perimetro norte en los terrenos del AIES.</t>
  </si>
  <si>
    <t>El Proyecto consiste en la ejecución del trazo, nivelación y construcción de aproximadamente 2,570 metros de cerca perimetral a base de postes y losetas de concreto prefabricados, con alturas variables de 2.0 m y 2.5 m, en la parte superior será instalado seguidamente, alambre tipo razor, para garantizar la seguridad de los terrenos ubicados en el perímetro norte del AIES-MOARG</t>
  </si>
  <si>
    <t>AMPLIACIÓN DE CALLE DE RODAJE FOXTROT DEL AIES-MOARG.</t>
  </si>
  <si>
    <t>CAABSA CONSTRUCTORA, S.A., SUCURSAL EL SALVADOR</t>
  </si>
  <si>
    <t>MP SERVICE, S.A. DE C.V.</t>
  </si>
  <si>
    <t>"CONSTRUCCIÓN DE 1,165 METROS DE TAPIAL PREFABRICADO Y TRES OBRAS DE PASO EN EL PERIMETRO SUR DE LOS  TERRENOS DEL AEROPUERTO INTERNACIONAL DE EL SALVADOR, MONSEÑOR ÓSCAR ARNULFO ROMERO Y GALDÁMEZ"</t>
  </si>
  <si>
    <t>El Proyecto consiste en la ejecución del trazo, adecuación del terreno y construcción de aproximadamente 1,165 metros de cerca perimetral a base de postes y losetas de concreto prefabricadas de altura 2.5 metros, en la parte superior será instalado, alambre tipo razor con 2 líneas de alambre de púas, para garantizar la seguridad de los terrenos del AIES-MOARG</t>
  </si>
  <si>
    <t>INVERCONCA, S.A. DE C.V.</t>
  </si>
  <si>
    <t>313 días: 23/octubre/2017 – 31/agosto/2018</t>
  </si>
  <si>
    <t>382 días calendario:  03/julio/2017 – 19/julio/2018</t>
  </si>
  <si>
    <t>405  días: 21/junio/2017 - 31/julio/2018</t>
  </si>
  <si>
    <t>Cabecera 07 del AIES-MOARG</t>
  </si>
  <si>
    <t>Noviembre 2018 a Enero 2018</t>
  </si>
  <si>
    <t>El proyecto consiste en la ampliación de una caja de concreto reforzado, tipo alcantarilla cuádruple existente, ubicada en el canal principal de descarga de aguas lluvias al poniente del umbral 07 de la pista principal del Aeropuerto. Esta caja de concreto se utiliza como obra de paso para los vehículos que circulan en la calle perimetral, la estructura será ampliada en 2.0 metros, ancho suficiente para que los vehículos de Salvamento y Extinción de Incendios, pueda acceder con agilidad a los terrenos ubicados al poniente de la pista</t>
  </si>
  <si>
    <t>Al sur y al poniente de la pista 07-25</t>
  </si>
  <si>
    <t>Comprende actividades de terracería con el objeto de nivelar la zona verde ubicada al sur del umbral 25 de la pista de aterrizaje principal, el suministro e instalación de una tubería de aguas lluvias de diámetro 30”, donde se ubica un canal existente, así como la construcción de 2 cabezales y dos cajas de inspección para las aguas lluvias, finalmente, se instalará sobre la superficie compactada una capa de 7 cm de suelo orgánico y se colocará semilla de grama para la revegetación de la nueva superficie compactada</t>
  </si>
  <si>
    <t>SUMINISTRO E INSTALACION DEL MOBILIARIO PARA NUEVAS OFICINAS ADMINISTRATIVAS  DEL AEROPUERTO INTERNACIONAL DE EL SALVADOR, MONSEÑOR ÓSCAR ARNULFO ROMERO Y GALDÁMEZ</t>
  </si>
  <si>
    <t>Ediicio ETP, Nuevas Oficinas Administrativas</t>
  </si>
  <si>
    <t>SUSANA ALVARADO</t>
  </si>
  <si>
    <t>El proyecto consiste en el suministro e instalación de mobiliario para las nuevas oficinas administrativas del Aeropuerto Internacional MOARG, que consta de: 6 escritorios modulares para 4 personas, 11 escritorios individuales todos compuestos de aglomerado de madera de 1” y acabado plastificado, incluye archivero de 3 gavetas del mismo material; de igual manera se suministrara e instalaran archiveros de doble puertas tipo persiana de abrir hacia los lados y archiveros metálicos de 3 gavetas con llave color negro. El contratista ubicara cada mobiliario donde corresponda, de acuerdo a planos e indicaciones de la supervisión</t>
  </si>
  <si>
    <t>“SUMINISTRO E INSTALACIÓN DE LOS AIRES ACONDICIONADOS DE LAS NUEVAS 5 SALAS DEL AEROPUERTO INTERNACIONAL DE EL SALVADOR, MONSEÑOR ÓSCAR ARNULFO ROMERO Y GALDÁMEZ, ETAPA 1”</t>
  </si>
  <si>
    <t>Octubre 2018 a abril 2019</t>
  </si>
  <si>
    <t>RIGOBERTO MORALES</t>
  </si>
  <si>
    <t>El proyecto consiste en el suministro e instalación de dos generadores de emergencia de 4.16 KV (2,500 KW) y sus accesorios eléctricos, mecánicos/electrónicos y equipos necesarios para el suministro de energía eléctrica que será utilizado para atender casos de emergencia por suspensión del servicio. Dichos equipos tendrán la capacidad de trabajar por cortes largos de tiempo, a fin de mantener el normal funcionamiento del aeropuerto</t>
  </si>
  <si>
    <t>SUMINISTRO E INSTALACIÓN DE UNA PLANTA FOTOVOLTAICA EN EL TECHO VIP  DE PARQUEO PUBLICO DEL AEROPUERTO INTERNACIONAL DE EL SALVADOR, MONSEÑOR ÓSCAR ARNULFO ROMERO Y GALDÁMEZ</t>
  </si>
  <si>
    <t>PNUD-OSCAR CALDERÓN</t>
  </si>
  <si>
    <t>ENNERA ENERGY AND MOBILITY</t>
  </si>
  <si>
    <t>500 mil</t>
  </si>
  <si>
    <t xml:space="preserve">
El proyecto consiste en la construcción de una bodega de 1,642 m2 para resguardo de materiales, equipo, suministros etc propiedad del aeropuerto; construida con pared de bloque de concreto a 2mt colocando sobre esta forro de lámina de aluminio y zinc cal 24 en todo el perímetro de la bodega; la estructura estará conformada por columnas y vigas metálicas diseñadas para soportar un techo curvo autoportante de lámina de aluminio y zinc calibre 22.
El piso será de concreto pulido resistente al transito de montacargas. Se ubicara una oficina desde donde se realizaran los controles del ingreso, egreso y resguardo de todo material, equipo o suministros.
Toda la bodega y oficina estará equipada con sistema de cámaras, voz y datos y sus respectivas instalaciones eléctricas e hidráulicas.</t>
  </si>
  <si>
    <t>MANTENIMIENTO CORRECTIVO DE LAS POSICIONES 4, 5, 6, 7 Y 8 DE LA PLATAFORMA INTERNACIONAL DEL AEROPUERTO INTERNACIONAL DE EL SALVADOR, MONSEÑOR ÓSCAR ARNULFO ROMERO Y GALDÁMEZ</t>
  </si>
  <si>
    <t>Septiembe 2018 a enero 2018</t>
  </si>
  <si>
    <t>CONSTRUCCIÓN DE LÍNEA DE IMPELENCIA DE POZO DE BOMBEO A PLANTA DE TRATAMIENTO DE AGUAS RESIDUALES DEL AEROPUERTO INTERNACIONAL DE EL SALVADOR, MONSEÑOR ÓSCAR ARNULFO ROMERO Y GALDÁMEZ</t>
  </si>
  <si>
    <t>Diseñar y construir un sistema fotovoltaico (SFV), de conexión a la red eléctrica  de 487.5 kWp, utilizando las cubiertas inclinadas del estacionamiento VIP del AIES MOARG</t>
  </si>
  <si>
    <t>Se instalarán 366 ml de tubería de PVC de 8” de diámetro y 13  ml de tubería de acero al carbón, incluyendo todos sus accesorios como lo son, válvulas de control, de purga de lodo, de purga de aire, con sus respectivos pozos de visita y los respectivos trabajos de excavación y relleno compactado para la instalación de las tuberías</t>
  </si>
  <si>
    <t>DENYS RIVERA</t>
  </si>
  <si>
    <t>El proyecto consiste en la remoción de la carpeta asfáltica existente en un área de 24,785 m2, y espesor de 7.5 cm, correspondiente a las posiciones de estacionamiento 1, 2 y 3 de la Plataforma Internacional del AIES-MOARG y la sustitución por una carpeta de concreto asfáltico nueva utilizando asfaltos modificados.</t>
  </si>
  <si>
    <t>El proyecto consiste en la remoción de la carpeta asfáltica existente en un área de 30,729 m2, y espesor de 7.5 cm, correspondiente a las posiciones de estacionamiento 1, 2 y 3 de la Plataforma Internacional del AIES-MOARG y la sustitución por una carpeta de concreto asfáltico nueva utilizando asfaltos modificados. Reparación de losas de concreto y sellado de todas las juntas</t>
  </si>
  <si>
    <t>CONSTRUCCIÓN DE CAFETERÍA EN LA TERMINAL DE CARGA DEL AEROPUERTO INTERNACIONAL DE EL SALVADOR, MONSEÑOR ÓSCAR ARNULFO ROMERO Y GALDÁMEZ</t>
  </si>
  <si>
    <t>Terminal de Carga</t>
  </si>
  <si>
    <t>Octubre 2018 a febrero 2018</t>
  </si>
  <si>
    <t>El proyecto consiste en la construcción de una cafetería de estructura metálica, en un área de 513 m2 en un terreno plano ubicado al nororiente del Edificio Terminal de Carga, las instalaciones incluyen: zona de preparación de alimentos, cocinas, servicios sanitarios, una bodega, un cuarto eléctrico y acera perimetral, las instalaciones tendrán pisos de cerámica, luminarias tipo LED, las columnas forradas con densglass, en los servicios sanitarios con enchapados de cerámica y divisiones de acero inoxidable</t>
  </si>
  <si>
    <t>Octubre 2018 a enero 2019</t>
  </si>
  <si>
    <t>SUMINISTRO E INSTALACIÓN DE CABLE DE FIBRA ÓPTICA, ACOMETIDA ELÉCTRICA Y TRANSFORMADOR PARA EQUIPO DE RADIO AYUDA VOR/DME DEL AEROPUERTO INTERNACIONAL DE EL SALVADOR, MONSEÑOR ÓSCAR ARNULFO ROMERO Y GALDÁMEZ</t>
  </si>
  <si>
    <t>Suministro e instalación del cableado eléctrico y de señales para la instalación de un nuevo VOR/DME que será instalado al poniente de la pista de aterrizaje</t>
  </si>
  <si>
    <t>Pista 07</t>
  </si>
  <si>
    <t>SUMINISTRO E INSTALACION Y PUESTA EN FUNCIONAMIENTO DE UN SISTEMA DE VENTILACION PARA LA TERMINAL DE CARGA DEL AIES-MOARG</t>
  </si>
  <si>
    <t>ETC</t>
  </si>
  <si>
    <t>ESTUDIO DE FACTIBILIDAD PARA LA PERFORACION DEL POZO DE AGUA POTABLE N° 5 DEL AIES-MOARG.</t>
  </si>
  <si>
    <t>AMPLIACION DE LLEGADA DE PASAJEROS Y LOBBY PUBLICO DEL AIES-MOARG</t>
  </si>
  <si>
    <t>MODERNIZACION DE SISTEMA DE BANDAS DE EQUIPAJE EN EL AIES-MOARG</t>
  </si>
  <si>
    <t>DESMONTAJE, SUMINISTRO E INSTALACION DE 8 UNIDADES MANEJADORAS DE AIRE ACONDICIONADO PARA EL AIES-MOARG</t>
  </si>
  <si>
    <t xml:space="preserve">DESMONTAJE, SUMINISTRO E INSTALACION DE 6 SERPENTINES DE ENFRIAMIENTO DE UNIDADES MANEJADORAS DE AIRE ACONDICIONADO DEL AIES-MOARG </t>
  </si>
  <si>
    <t>ADQUISICION DE 114 REFLECTORES LED DE 500 WATT EN EL AIES-MOARG</t>
  </si>
  <si>
    <t>ADQUISICION DE 2 EQUIPOS DE AIRE ACONDICIONADO TIPO PAQUETE DE 40 TONELADAS PARA EL AREA DE CARGA</t>
  </si>
  <si>
    <t>Pozo 5 Planta de Agua Potable</t>
  </si>
  <si>
    <t>FRENTE A PLAZA DE BONDAD</t>
  </si>
  <si>
    <t>ADUANA LLEGADA</t>
  </si>
  <si>
    <t>AIES 2 ETP</t>
  </si>
  <si>
    <t>ETP</t>
  </si>
  <si>
    <t>SOBRE PUENTES DE ABORDAJE</t>
  </si>
  <si>
    <t>CSH COMERCIAL, S.A. DE C.V.</t>
  </si>
  <si>
    <t xml:space="preserve">R. LUNA CONSTRUCTORA, S.A. DE C.V. </t>
  </si>
  <si>
    <t>AMPLIACIÓN DE OBRA DE PASO EN CABECERA 07 DEL AEROPUERTO INTERNACIONAL DE EL SALVADOR, MONSEÑOR ÓSCAR ARNULFO ROMERO Y GALDÁMEZ</t>
  </si>
  <si>
    <t>Mauricio Ángel Ochoa Molina</t>
  </si>
  <si>
    <t>Octubre 2018 a Enero 2019</t>
  </si>
  <si>
    <t>D´OFFICE, S.A. DE C.V.</t>
  </si>
  <si>
    <t>Octubre 2018 a diciembre 2018</t>
  </si>
  <si>
    <t>SUMINISTRO, INSTALACIÓN Y PUESTA EN MARCHA DE DOS  GENERADORES DE 2500 KW, PARA EL AEROPUERTO INTERNACIONAL DE EL SALVADOR, MONSEÑOR ÓSCAR ARNULFO ROMERO Y GALDÁMEZ</t>
  </si>
  <si>
    <t>Agosto de 2018 a enero 2019</t>
  </si>
  <si>
    <t>UPD CC CONSTRUCTORES</t>
  </si>
  <si>
    <t>CONSTRUELE, S.A. DE C.V</t>
  </si>
  <si>
    <t>R. LUNA CONSTRUCTORA, S.A. DE C.V.</t>
  </si>
  <si>
    <t>GR CONSTRUCCIONES ELÉCTRICAS, CIVILES E HIDRAÚLICAS, S.A. DE C.V.</t>
  </si>
  <si>
    <t>INELCI, S.A. DE C.V.</t>
  </si>
  <si>
    <t>Agosto 2018 a febrero 2019.</t>
  </si>
  <si>
    <t xml:space="preserve">Se suministrará e instalará un nuevo sistema de ventilación a través de extractores e inyectores en las diferentes bodegas y pasillos del Edificio Terminal de Carga </t>
  </si>
  <si>
    <t>octubre 2018 a enero 2019</t>
  </si>
  <si>
    <t>INARTEC, S.A. DE C.V.</t>
  </si>
  <si>
    <t>Elaborar un estudio hidrogeologico y la carpeta técnica para para perforación de pozo No. 5</t>
  </si>
  <si>
    <t>Noviembre 2018 a abril 2019</t>
  </si>
  <si>
    <t>PENDIENTE POR ADJUDICAR</t>
  </si>
  <si>
    <t>Construir un área climatizada para los personas que esperaran a los pasajeros en el Lobby oriente del Edificio Terminal de Pasajeros.</t>
  </si>
  <si>
    <t>Mayo 2018 a noviembre 2018</t>
  </si>
  <si>
    <t>QUIMAQUI,S.A. DE C.V.</t>
  </si>
  <si>
    <t>Suministro de reflectores tipo LED DE 500 Watts que serán instalados en las Torres de de Iluminación ubicadas en los Puentes de Abordaje del AIES.</t>
  </si>
  <si>
    <t>CARLOS SAENZ</t>
  </si>
  <si>
    <t>Se cambiaran los serpentines actuales debido a que ya cumplieron su vida útil</t>
  </si>
  <si>
    <t>Se cambiaran los UMAS actuales debido a que ya cumplieron su vida útil</t>
  </si>
  <si>
    <t>1) UDP MP SERVICE – ADELTE AIRPORT 2018 (Lote 1)
2) UDP PBS EL SALVADOR – TIANDA LATINAMERICA (Lote 2)</t>
  </si>
  <si>
    <t>Se suministraran e equipos de Aire Acondicionados que ya cumplieron su vida útil en el Edificio Terminal de Pasajeros</t>
  </si>
  <si>
    <t>Diciembre 2018 julio 2019</t>
  </si>
  <si>
    <t>Octubre 2018 a mayo 2019</t>
  </si>
  <si>
    <t>Noviembre 2018 a junio 2019</t>
  </si>
  <si>
    <t>Noviembre 2018 a octubre 2019</t>
  </si>
  <si>
    <t>MATEC LOGISTICA, S.A.S.</t>
  </si>
  <si>
    <t>SERGIO VILLACORTA</t>
  </si>
  <si>
    <t>Sustitución de las 5 bandas multicurvas ubicadas en la zona de Llegaada de Pasajeros del ETP, debidoa a que las existentes ya cumplieron la vida útil. Se instalaran 4 bandas debido a que se incrementará la longitid de una de ellas para atender aronaves de fuselaje ancho.</t>
  </si>
  <si>
    <t>DIPROVE, S.A. DE C.V.</t>
  </si>
  <si>
    <t>“SUMINISTRO E INSTALACIÓN DE CUARENTA Y UN (41) MOSTRADORES PARA LA ATENCIÓN DE PASAJEROS EN LA ZONA CHEQUEO DEL AIES-MOARG”</t>
  </si>
  <si>
    <t>Abril 2019 a junio 2019</t>
  </si>
  <si>
    <t>El proyecto consiste en la fabricación, suministro en instalación de 41 muebles para la atención de pasajeros en Salida en la zona del Check in, los muebles serán utilizados por las diferentes líneas aéreas que prestan sus servicios en el Edificio Terminal de Pasajeros.</t>
  </si>
  <si>
    <t>MANTENIMIENTO</t>
  </si>
  <si>
    <t>SUMINISTRO E INSTALACIÓN DE ESTANTES SELECTIVOS Y MUEBLES PARA ALMACENAR MATERIALES, PARA EL EDIFICIO DEL ALMACÉN DE MATERIALES DEL AIES-MOARG</t>
  </si>
  <si>
    <t>mayo 2019 a julio 2019</t>
  </si>
  <si>
    <t>El proyecto consiste en el suministro e instalación de 3 estantes dobles, capacidad de 80 paletas y 2 estantes sencillos, capacidad de 40 paletas.</t>
  </si>
  <si>
    <t>SUMINISTRO E INSTALACIÓN DE LAS GRADAS ELECTRICAS DEL AREA DE CHEQUEO DEL AIES-SOARG</t>
  </si>
  <si>
    <t>Junio 2019 a enero 2020</t>
  </si>
  <si>
    <t>El proyecto consiste en el desmontaje de la escalera mecánica existente y el suministro y puesta en funcionamiento de una nueva escalera mecánica, debido a que la existente ya cumplio su vida útil.</t>
  </si>
  <si>
    <t>SUSTITUCIÓN DE TUBERÍA DE DRENAJE DE AGUAS LLUVIAS  DE 48 PULGADAS EN EL AEROPUERTO INTERNACIONAL DE EL SALVADOR MONSEÑOR OSCAR ARNULFO ROMERO Y GALDÁMEZ</t>
  </si>
  <si>
    <t>Enero 2019 a abril 2019</t>
  </si>
  <si>
    <t>El proyecto consiste en la ampliación del drenaje existente, incrementando desde una tubería de diámetro 48", para ampliarla a una tubería de PVC dediámetro 60", la tubería descarga las aguas lluvias del sector del parqueo poniente hasta el canal de aguas lluvias que se ubica al norte de las posiciones de abordaje 10, 12 y 14.</t>
  </si>
  <si>
    <t>CONSTRUCCION DE BODEGA GENERAL DE MATERIALES DEL AEROPUERTO INTERNACIONAL DE EL SALVADOR, MONSEÑOR ÓSCAR ARNULFO ROMERO Y GALDÁMEZ</t>
  </si>
  <si>
    <t>HECASA, S.A. DE C.V.</t>
  </si>
  <si>
    <t>“SUMINISTRO DE 69 ALFOMBRAS ANTI-FATIGA PARA LA ZONA DE CHEQUEO DE PASAJEROS DEL AIES-MOARG”</t>
  </si>
  <si>
    <t>Noviembre 2018 a febrero 2019</t>
  </si>
  <si>
    <t>El proyecto consiste en el suministro e instalación de 69 alfombras anti fatiga para personal de las líneas aéreas que trabaja en lo muebles de la zona de Chequeo de Pasajeros.</t>
  </si>
  <si>
    <t>NO SE ADJUDICÓ, NO EJECUTADO</t>
  </si>
  <si>
    <t>NO SE EJECUTÓ</t>
  </si>
  <si>
    <t>Fecha de actualización: 2 de mayo de 2019</t>
  </si>
  <si>
    <t>MANTENIMIENTO CORRECTIVO DEL PAVIMENTO ASFÁLTICO DE LA PISTA 07/25 DEL AIES-SOARG</t>
  </si>
  <si>
    <t>PISTA</t>
  </si>
  <si>
    <t>El proyecto consiste en la rehabilitación de un tramo de pavimento asfáltico de la pista principal 07-25, que presenta deformaciones excesivas en la carpeta de pavimento asfáltico.</t>
  </si>
  <si>
    <t>"SUSTITUCIÓN DE CUBIERTA DE TECHO DEL ACCESO AL PARQUEO DE LA TERMINAL DE PASAJEROS Y DE CARGA DEL AIES-SOARG"</t>
  </si>
  <si>
    <t>MANTENIMIENTO CORRECTIVO DE LAS POSICIONES 9, 10 Y 11 DE LA PLATAFORMA INTERNACIONAL DEL AEROPUERTO INTERNACIONAL DE EL SALVADOR, SAN OSCAR ARNULFO ROMERO Y GALDAMEZ</t>
  </si>
  <si>
    <t>SUMINISTRO E INSTALACIÓN DE SISTEMA DE IMPERMEABILIZACIÓN EN LOSAS Y CUBIERTA DE TECHO DEL EDIFICIO TERMINAL DE PASAJEROS, DEL AIES-SOARG</t>
  </si>
  <si>
    <t>SERVICIOS DE CONSULTORÍA PARA LA ELABORACIÓN DEL DISEÑO FINAL Y PRESUPUESTO OFICIAL PARA LA CONSTRUCCIÓN DEL PROYECTO: AMPLIACIÓN DEL ÁREA DE REGISTRO DE PASAJEROS DEL AIES-SOARG</t>
  </si>
  <si>
    <t>CONSTRUCCIÓN DE 3 TRAMOS DE TAPIAL PREFABRICADO EN EL PERIMETRO NORTE, DEL AIES-SOARG</t>
  </si>
  <si>
    <t>AMPLIACIÓN DE OFICINA DE TALLER AUTOMOTRIZ Y NUEVO MÓDULO SANITARIO EN ÁREA DE PERSONAL DE ELECTROMECÁNICA, DEPARTAMENTO DE MANTENIMIENTO DEL AIES-SOARG</t>
  </si>
  <si>
    <t>En la sustitución de 5 cubiertas de techo de los Accesos a los estacionamientos del Edificio Terminal de Pasajeros y del Edificio Terminal de Carga</t>
  </si>
  <si>
    <t>Restitución del pavimento asfaltico en un espesor de 8 cm en la zona donde operan aeronaves y en un espesor de 5 cm en el sector de estacionamiento de vehículos de apoyo terrestre</t>
  </si>
  <si>
    <t>Los trabajos comprende lo siguiente: 
• Demolición y desalojo de pisos tipo galleta, en la losa, bases de concreto existentes y en desuso, impermeabilización de losa y tramos verticales sobre las bases de concreto de Antenas, aires Acondicionado, pretiles de concreto existentes.
• Colocación de capa de impermeabilización en superficie de lámina metálica, restitución de tubería de aguas lluvias, en los entronques entre el canal de lámina existente y la bajada de aguas lluvias empotrada en las columna.</t>
  </si>
  <si>
    <t>Servicios de consultoría para trabajos de investigación, propuestas arquitectónicas y diseños finales de Ingenieria. Elaboración de planos, especificaciones Técnicas y presupuesto de obra</t>
  </si>
  <si>
    <t>El Proyecto consiste en la ejecución del trazo, adecuación del terreno y construcción de aproximadamente 1,220 metros lineales, en 3 tramos: 570 m, 475 m y 175 m de tapial prefabricado perimetral a base de postes y losetas de concreto prefabricadas de altura 2.0 metros y 2.50 metros, en la parte superior será suministrado e instalado, alambre tipo razor con 2 líneas de alambre de púas. En la zona donde se atraviesa una quebrada se construirá un muro de mampostería de piedra y relleno compactado. Todo lo anterior con el objetivo de salvaguardar la seguridad de los terrenos del AIES-SOARG</t>
  </si>
  <si>
    <t>El proyecto consiste en la construcción de un espacio para oficina y modulo sanitario en un área de 57.00 m2 de construcción, el cual contará con área para oficina y archivo, modulo sanitario. Dichos espacios serán construidos de mampostería de bloques de concreto, con estructuras metálicas de techo, iluminación, ventanas tipo francesa y de celosía de vidrio en marco de aluminio anodizado. La ampliación de la oficina se realizará al norte del hangar de taller automotriz y el modulo sanitario al norte del área de descanso de personal de electromecánica, será dotada de aceras, con su respectivo drenaje superficial.</t>
  </si>
  <si>
    <t>EN REVISIÓN ESPECIFICACIONES TÉCNICAS, SE DECLARÓ DESIERTO EL PRIMER PROCESO</t>
  </si>
  <si>
    <t>EN PREPARACIÓN DE OFERTAS</t>
  </si>
  <si>
    <t>DESARROLLO Y CONSTRUCCIÓN DE OBRAS, S.A. DE C.V.</t>
  </si>
  <si>
    <t>ESTacionamiento público, frente al Edificio Terminal de Pasajeros y frente a la Terminal de Carga</t>
  </si>
  <si>
    <t>Terrazas del Edificio Terminal de Pasajeros</t>
  </si>
  <si>
    <t>Al oriente del actual Chequeo de Pasajeros</t>
  </si>
  <si>
    <t>Perimetro norte de los terrenos del AIES-SOARG</t>
  </si>
  <si>
    <t>Taller automotriz del Departamento de Mantenimiento</t>
  </si>
  <si>
    <t>Septiembre 2019 a Octubre 2019</t>
  </si>
  <si>
    <t>Agosto 2019 a Octubre 2019</t>
  </si>
  <si>
    <t>Octubre 2019 a febrero 2020</t>
  </si>
  <si>
    <t>Diciembre Enero 2019 a abril 2019</t>
  </si>
  <si>
    <t>diciembre 2019 a junio 2020</t>
  </si>
  <si>
    <t>noviembre 2019 a febrero 2020</t>
  </si>
  <si>
    <t>noviembre 2019 a diciembre 2019</t>
  </si>
  <si>
    <t>FORMAS DE PAGO</t>
  </si>
  <si>
    <t>GARANTÍAS</t>
  </si>
  <si>
    <t>Estimaciones, según avance de obra</t>
  </si>
  <si>
    <t>Obras en Ejecución o ejecutadas en el AIES-SOARG, durante los años 2017, 2018 Y 2019</t>
  </si>
  <si>
    <t>Contra entrega de las obras</t>
  </si>
  <si>
    <t>Un solo pago al finalizar el trabajo</t>
  </si>
  <si>
    <t>Porcentajes, según entrega de Informes</t>
  </si>
  <si>
    <t>Contra entrega de los bienes</t>
  </si>
  <si>
    <t>Garanttía de buena obra</t>
  </si>
  <si>
    <t>Garantía de buena calidad</t>
  </si>
  <si>
    <t>Garantía de buena obra</t>
  </si>
  <si>
    <t>CONSTRUCCIÓN DE OBRA CIVIL PARA EMPLAZAMIENTO DEL SISTEMA ILS/DME, UMBRAL 25 DEL AEROPUERTO INTERNACIONAL DE EL SALVADOR, MONSEÑOR ÓSCAR ARNULFO ROMERO Y GALDÁMEZ</t>
  </si>
  <si>
    <t>Garantía de buen servicio</t>
  </si>
  <si>
    <t>Garantía de buenca calidad</t>
  </si>
  <si>
    <t>PODER MANTENER OPERATIVAS LAS INSTALACIONES DEL CENTRO COMERCIAL DEL PARQUEO PUBLICO CUANDO SE DEN CORTES DE ENERGIA COMERCIAL</t>
  </si>
  <si>
    <t>OBJETIVO: DESMONTAJE DE  LUMINARIAS DEL TIPO DE SODIO QUE ES OBSOLETO Y DE ALTO CONSUMO DE ENERGIA, SE COLOCARAS NUEVAS QUE  PERMITEN AHORRAR ENERGÍA ELÉCTRICA.</t>
  </si>
  <si>
    <t>OBJETIVO: DESMONTAJE DE  TRANSFORMADORES OBSOLETOS Y DETERIORADOS, SE COLOCARAN TRANSFORMADORES NUEVOS Y DE MAYOR POTENCIA PARA MENEJAR LA CARGA ADICIONAL EN LAS INSTALACIONES DEL AIES NUEVAS TIPO LED PERMITEN AHORRAR ENERGÍA ELÉCTRICA.</t>
  </si>
  <si>
    <t>SUMINISTRO E INSTALACION DE TABLEROS Y CABLES DE CONTROL Y CABLEADO PARA SUSTITUIR EL DETERIORADO Y PODER TENER MAYOR PROTECCION DE LOS POZOS Y OPERACIÓN CONTINUA.</t>
  </si>
  <si>
    <t>Generar espacios para el arrendamiento de oficinas en la zona de carga.</t>
  </si>
  <si>
    <t>Adquirir un generador de emergencia que permita suplir la energía eléctrica comercial cuando falle dicho suministro.</t>
  </si>
  <si>
    <t>Generar espacios para que los pasajeros y acompañantes puedan desplazarse hacia el estacionamiento.</t>
  </si>
  <si>
    <t>El proyecto consiste en el desmontaje de aproximadamente 2,910 metros cuadrados de cubierta de techo existente tipo fibrocemento de espesor de 6 mm, que se encuentra dañada, los cuales serán sustituidos por lámina de perfil acanalado, recubierto con aluminio y zinc, calibre 24.</t>
  </si>
  <si>
    <t>Modernizar los ventanales, mejorar la incidencia del sol con el ambiente climatizado en el Edificio.</t>
  </si>
  <si>
    <t>Construir 4 Salas de espera adicionales en el Edificio, con el objeto de mejorar la atención de los pasajeros ya sea de conexiones o destino final.</t>
  </si>
  <si>
    <t>Generar espacios para la capacitación del personal que trabaja en el Edificio Terminal de Pasajeros, personal de Seguridad y Administrativo.</t>
  </si>
  <si>
    <t>Rehabilitar las superficies de concreto hidraúlico de las plataformas de estacionamiento que estan fallados y representan riesgos a las aeronaves que transitan.</t>
  </si>
  <si>
    <t>Rehabilitación de la calle perimetral ubicada, frente a la Terminal de carga, se removió la carpeta existentes y se sustituyó por una nueva carpeta por sectores.</t>
  </si>
  <si>
    <t>Construcción de una bodega para la protección de equipos y herramientas que se utilizan en el Centro Recreativo.</t>
  </si>
  <si>
    <t>Incrementar la capacidad del estacionamiento vehícular en aprox. 517 nuevas plazas y renovación de las superficies asfálticas de calles y estacionamiento.</t>
  </si>
  <si>
    <t>Sustituir un vidrio de la torre que esta actualmente quebrado en la Torre de Control del AIES-MOARG.</t>
  </si>
  <si>
    <t>Sustituir las luminarios de los pasillos, zonas de bodegas, oficinas, muelles de importación y exportación de las luminarias de carga del AIES-MOARG.</t>
  </si>
  <si>
    <t>Modernizar todo la red hidáulica del sistema contra incendio  del Edificio Terminal de Pasajeros y la Terminala de Carga del AIES-MOARG.</t>
  </si>
  <si>
    <t>Construcción del colector de aguas negras desde las instalaciones de Mantenimiento, pasando por la ubicación de las nuevas Salas Proyectadas y el Edificio Terminal de Pasajeros existente hasta la Planta de Tratamiento Proyectada del AIES-MOARG.</t>
  </si>
  <si>
    <t>Sustitución de luminarias tipo campana de aluminio y lámpara de sodio de 400 W y se sustituyen por luminarias tipo LED de 200 W en el Edificio Terminal de Pasajeros  del AIES-MOARG.</t>
  </si>
  <si>
    <t>Sumistro e instalación de 2 transformadores de 3000 KVA y desinstalación de 2 transformadores de 2000 KVA en la sub-estación del AIES-MOARG.</t>
  </si>
  <si>
    <t>Octubre 2018 a noviembre 2019</t>
  </si>
  <si>
    <t>SUMINISTRO DE 1,250 GALONES DE PINTURA INDUSTRIAL PARA APLICARSE A ESTRUCTURAS METÁLICAS DEL EDIFICIO TERMINAL DE PASAJEROS DEL AIES-SOARG</t>
  </si>
  <si>
    <t>SUMINISTRO DE 1,980.00 METROS DE CABLE DE COBRE 350 MCM, 8KV, EPR 133 %, PARA EL AIES-SOARG</t>
  </si>
  <si>
    <t>Suministro de pintura industrial para el acabado de la estructura metálica de la Ampliación del Edificio Terminal de Pasajeros</t>
  </si>
  <si>
    <t>Suministro de cable de cobre de 350 MCM, para ser instalado desde la Sub-estación No. 1 hasta las 4 Nuevas Salas</t>
  </si>
  <si>
    <t>noviembre 2019 a diciembre 2020</t>
  </si>
  <si>
    <t>Noviembre 2019 a enero 2020</t>
  </si>
  <si>
    <t>Un solo pago contra entrega de los bienes</t>
  </si>
  <si>
    <t>Edificio Terminal de Pasajeros, Salas de espera A, B, C y D.</t>
  </si>
  <si>
    <t>Edificio Terminal de Pasajeros,5 nuevas Salas de espera</t>
  </si>
  <si>
    <t>INDUSTRIAL MAINTENANCE SOLUTIONS EL SALVADOR, S.A. DE C.V.</t>
  </si>
  <si>
    <t xml:space="preserve">PROVEEDORA ELÉCTRICA EL SALVADOR, S.A. DE C.V. </t>
  </si>
  <si>
    <t>PABLO RIVERA</t>
  </si>
  <si>
    <t>P&amp;V INVERSIONES, S.A. DE C.V.</t>
  </si>
  <si>
    <t>WALTER ARBAIZA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</si>
</sst>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7" formatCode="&quot;$&quot;#,##0.00_);\(&quot;$&quot;#,##0.00\)"/>
    <numFmt numFmtId="8" formatCode="&quot;$&quot;#,##0.00_);[Red]\(&quot;$&quot;#,##0.00\)"/>
    <numFmt numFmtId="43" formatCode="_(* #,##0.00_);_(* \(#,##0.00\);_(* &quot;-&quot;??_);_(@_)"/>
  </numFmts>
  <fonts count="20" x14ac:knownFonts="1">
    <font>
      <sz val="11"/>
      <color theme="1"/>
      <name val="Calibri"/>
      <family val="2"/>
      <scheme val="minor"/>
    </font>
    <font>
      <b/>
      <sz val="14"/>
      <color indexed="8"/>
      <name val="Calibri"/>
      <family val="2"/>
    </font>
    <font>
      <b/>
      <sz val="12"/>
      <color indexed="8"/>
      <name val="Calibri"/>
      <family val="2"/>
    </font>
    <font>
      <sz val="11"/>
      <color indexed="8"/>
      <name val="Calibri"/>
      <family val="2"/>
    </font>
    <font>
      <sz val="8"/>
      <name val="Calibri"/>
      <family val="2"/>
    </font>
    <font>
      <b/>
      <u/>
      <sz val="12"/>
      <color indexed="8"/>
      <name val="Calibri"/>
      <family val="2"/>
    </font>
    <font>
      <sz val="9"/>
      <name val="Arial"/>
      <family val="2"/>
    </font>
    <font>
      <b/>
      <sz val="9"/>
      <name val="Arial"/>
      <family val="2"/>
    </font>
    <font>
      <sz val="8"/>
      <name val="Arial"/>
      <family val="2"/>
    </font>
    <font>
      <sz val="11"/>
      <color rgb="FF006100"/>
      <name val="Calibri"/>
      <family val="2"/>
      <scheme val="minor"/>
    </font>
    <font>
      <b/>
      <sz val="11"/>
      <color theme="1"/>
      <name val="Calibri"/>
      <family val="2"/>
      <scheme val="minor"/>
    </font>
    <font>
      <sz val="9"/>
      <color indexed="8"/>
      <name val="Calibri"/>
      <family val="2"/>
      <scheme val="minor"/>
    </font>
    <font>
      <sz val="9"/>
      <name val="Calibri"/>
      <family val="2"/>
      <scheme val="minor"/>
    </font>
    <font>
      <b/>
      <sz val="9"/>
      <color theme="1"/>
      <name val="Calibri"/>
      <family val="2"/>
      <scheme val="minor"/>
    </font>
    <font>
      <b/>
      <sz val="9"/>
      <color indexed="8"/>
      <name val="Calibri"/>
      <family val="2"/>
      <scheme val="minor"/>
    </font>
    <font>
      <sz val="9"/>
      <color theme="1"/>
      <name val="Calibri"/>
      <family val="2"/>
      <scheme val="minor"/>
    </font>
    <font>
      <sz val="9"/>
      <color rgb="FF000000"/>
      <name val="Calibri"/>
      <family val="2"/>
      <scheme val="minor"/>
    </font>
    <font>
      <sz val="11"/>
      <color theme="3" tint="-0.499984740745262"/>
      <name val="Calibri"/>
      <family val="2"/>
      <scheme val="minor"/>
    </font>
    <font>
      <sz val="9"/>
      <color theme="3" tint="-0.499984740745262"/>
      <name val="Arial"/>
      <family val="2"/>
    </font>
    <font>
      <sz val="9"/>
      <color theme="3" tint="-0.499984740745262"/>
      <name val="Calibri"/>
      <family val="2"/>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s>
  <cellStyleXfs count="3">
    <xf numFmtId="0" fontId="0" fillId="0" borderId="0"/>
    <xf numFmtId="0" fontId="9" fillId="2" borderId="0" applyNumberFormat="0" applyBorder="0" applyAlignment="0" applyProtection="0"/>
    <xf numFmtId="43" fontId="3" fillId="0" borderId="0" applyFont="0" applyFill="0" applyBorder="0" applyAlignment="0" applyProtection="0"/>
  </cellStyleXfs>
  <cellXfs count="57">
    <xf numFmtId="0" fontId="0" fillId="0" borderId="0" xfId="0"/>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justify" vertical="center"/>
    </xf>
    <xf numFmtId="0" fontId="10" fillId="0" borderId="0" xfId="0" applyFont="1" applyFill="1" applyAlignment="1">
      <alignment horizontal="right" vertical="center"/>
    </xf>
    <xf numFmtId="0" fontId="15" fillId="0" borderId="0" xfId="0" applyFont="1" applyFill="1" applyAlignment="1">
      <alignment vertical="center"/>
    </xf>
    <xf numFmtId="0" fontId="18" fillId="3" borderId="1" xfId="1" applyFont="1" applyFill="1" applyBorder="1" applyAlignment="1">
      <alignment horizontal="justify" vertical="center" wrapText="1"/>
    </xf>
    <xf numFmtId="0" fontId="19" fillId="3" borderId="1" xfId="1" applyFont="1" applyFill="1" applyBorder="1" applyAlignment="1">
      <alignment horizontal="justify" vertical="center" wrapText="1"/>
    </xf>
    <xf numFmtId="7" fontId="18" fillId="3" borderId="1" xfId="0" applyNumberFormat="1" applyFont="1" applyFill="1" applyBorder="1" applyAlignment="1">
      <alignment vertical="center"/>
    </xf>
    <xf numFmtId="0" fontId="19" fillId="3" borderId="1" xfId="1" applyFont="1" applyFill="1" applyBorder="1" applyAlignment="1">
      <alignment vertical="center" wrapText="1"/>
    </xf>
    <xf numFmtId="15" fontId="19" fillId="3" borderId="1" xfId="1" applyNumberFormat="1" applyFont="1" applyFill="1" applyBorder="1" applyAlignment="1">
      <alignment horizontal="lef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applyAlignment="1">
      <alignment horizontal="center" vertical="center"/>
    </xf>
    <xf numFmtId="0" fontId="15" fillId="3" borderId="0" xfId="0" applyFont="1" applyFill="1" applyAlignment="1">
      <alignment vertical="center"/>
    </xf>
    <xf numFmtId="0" fontId="13"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6" fillId="3" borderId="1" xfId="0" applyFont="1" applyFill="1" applyBorder="1" applyAlignment="1">
      <alignment horizontal="justify" vertical="center" wrapText="1"/>
    </xf>
    <xf numFmtId="0" fontId="11" fillId="3" borderId="1" xfId="0" applyFont="1" applyFill="1" applyBorder="1" applyAlignment="1">
      <alignment horizontal="justify" vertical="center" wrapText="1"/>
    </xf>
    <xf numFmtId="8" fontId="11" fillId="3" borderId="1" xfId="2" applyNumberFormat="1" applyFont="1" applyFill="1" applyBorder="1" applyAlignment="1">
      <alignment vertical="center" wrapText="1"/>
    </xf>
    <xf numFmtId="0" fontId="11" fillId="3" borderId="1" xfId="0" applyFont="1" applyFill="1" applyBorder="1" applyAlignment="1">
      <alignment vertical="center" wrapText="1"/>
    </xf>
    <xf numFmtId="0" fontId="15"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6" fontId="11" fillId="3" borderId="1" xfId="2" applyNumberFormat="1" applyFont="1" applyFill="1" applyBorder="1" applyAlignment="1">
      <alignment vertical="center" wrapText="1"/>
    </xf>
    <xf numFmtId="8" fontId="11" fillId="3" borderId="1" xfId="0" applyNumberFormat="1" applyFont="1" applyFill="1" applyBorder="1" applyAlignment="1">
      <alignment vertical="center" wrapText="1"/>
    </xf>
    <xf numFmtId="0" fontId="0" fillId="3" borderId="0" xfId="0" applyFill="1" applyAlignment="1">
      <alignment vertical="center"/>
    </xf>
    <xf numFmtId="0" fontId="6" fillId="3" borderId="1" xfId="0" applyFont="1" applyFill="1" applyBorder="1" applyAlignment="1">
      <alignment horizontal="justify" vertical="center" wrapText="1"/>
    </xf>
    <xf numFmtId="7" fontId="6" fillId="3" borderId="1" xfId="0" applyNumberFormat="1" applyFont="1" applyFill="1" applyBorder="1" applyAlignment="1">
      <alignment vertical="center"/>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1" xfId="0" applyFont="1" applyFill="1" applyBorder="1" applyAlignment="1">
      <alignment vertical="center" wrapText="1"/>
    </xf>
    <xf numFmtId="0" fontId="8" fillId="3" borderId="1" xfId="0"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6" fillId="3" borderId="4" xfId="1" applyFont="1" applyFill="1" applyBorder="1" applyAlignment="1">
      <alignment horizontal="justify" vertical="center" wrapText="1"/>
    </xf>
    <xf numFmtId="0" fontId="12" fillId="3" borderId="4" xfId="1" applyFont="1" applyFill="1" applyBorder="1" applyAlignment="1">
      <alignment horizontal="justify" vertical="center" wrapText="1"/>
    </xf>
    <xf numFmtId="7" fontId="12" fillId="3" borderId="4" xfId="1" applyNumberFormat="1" applyFont="1" applyFill="1" applyBorder="1" applyAlignment="1">
      <alignment vertical="center"/>
    </xf>
    <xf numFmtId="0" fontId="12" fillId="3" borderId="4" xfId="1" applyFont="1" applyFill="1" applyBorder="1" applyAlignment="1">
      <alignment vertical="center" wrapText="1"/>
    </xf>
    <xf numFmtId="15" fontId="12" fillId="3" borderId="4" xfId="1" applyNumberFormat="1" applyFont="1" applyFill="1" applyBorder="1" applyAlignment="1">
      <alignment horizontal="left" vertical="center" wrapText="1"/>
    </xf>
    <xf numFmtId="0" fontId="12" fillId="3" borderId="4" xfId="1" applyFont="1" applyFill="1" applyBorder="1" applyAlignment="1">
      <alignment horizontal="justify" vertical="center"/>
    </xf>
    <xf numFmtId="0" fontId="6" fillId="3" borderId="5" xfId="1" applyFont="1" applyFill="1" applyBorder="1" applyAlignment="1">
      <alignment horizontal="justify" vertical="center" wrapText="1"/>
    </xf>
    <xf numFmtId="0" fontId="12" fillId="3" borderId="5" xfId="1" applyFont="1" applyFill="1" applyBorder="1" applyAlignment="1">
      <alignment horizontal="justify" vertical="center" wrapText="1"/>
    </xf>
    <xf numFmtId="0" fontId="12" fillId="3" borderId="5" xfId="1" applyFont="1" applyFill="1" applyBorder="1" applyAlignment="1">
      <alignment vertical="center" wrapText="1"/>
    </xf>
    <xf numFmtId="15" fontId="12" fillId="3" borderId="5" xfId="1" applyNumberFormat="1" applyFont="1" applyFill="1" applyBorder="1" applyAlignment="1">
      <alignment horizontal="left" vertical="center" wrapText="1"/>
    </xf>
    <xf numFmtId="0" fontId="12" fillId="3" borderId="5" xfId="1" applyFont="1" applyFill="1" applyBorder="1" applyAlignment="1">
      <alignment horizontal="justify" vertical="center"/>
    </xf>
    <xf numFmtId="0" fontId="12" fillId="3" borderId="1" xfId="1" applyFont="1" applyFill="1" applyBorder="1" applyAlignment="1">
      <alignment horizontal="justify" vertical="center" wrapText="1"/>
    </xf>
    <xf numFmtId="7" fontId="12" fillId="3" borderId="1" xfId="1" applyNumberFormat="1" applyFont="1" applyFill="1" applyBorder="1" applyAlignment="1">
      <alignment vertical="center"/>
    </xf>
    <xf numFmtId="0" fontId="12" fillId="3" borderId="1" xfId="1" applyFont="1" applyFill="1" applyBorder="1" applyAlignment="1">
      <alignment vertical="center" wrapText="1"/>
    </xf>
    <xf numFmtId="15" fontId="12" fillId="3" borderId="1" xfId="1" applyNumberFormat="1" applyFont="1" applyFill="1" applyBorder="1" applyAlignment="1">
      <alignment horizontal="left" vertical="center" wrapText="1"/>
    </xf>
    <xf numFmtId="0" fontId="12" fillId="3" borderId="1" xfId="1" applyFont="1" applyFill="1" applyBorder="1" applyAlignment="1">
      <alignment horizontal="justify" vertical="center"/>
    </xf>
    <xf numFmtId="0" fontId="6" fillId="3" borderId="1" xfId="1" applyFont="1" applyFill="1" applyBorder="1" applyAlignment="1">
      <alignment horizontal="justify" vertical="center" wrapText="1"/>
    </xf>
    <xf numFmtId="0" fontId="12" fillId="3" borderId="1" xfId="1" applyFont="1" applyFill="1" applyBorder="1" applyAlignment="1">
      <alignment horizontal="left" vertical="center" wrapText="1"/>
    </xf>
    <xf numFmtId="0" fontId="17" fillId="3" borderId="1" xfId="0"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justify" vertical="center"/>
    </xf>
    <xf numFmtId="8" fontId="14" fillId="3" borderId="3" xfId="0" applyNumberFormat="1" applyFont="1" applyFill="1" applyBorder="1" applyAlignment="1">
      <alignment vertical="center" wrapText="1"/>
    </xf>
  </cellXfs>
  <cellStyles count="3">
    <cellStyle name="Buena" xfId="1" builtinId="26"/>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0</xdr:row>
      <xdr:rowOff>95250</xdr:rowOff>
    </xdr:from>
    <xdr:to>
      <xdr:col>2</xdr:col>
      <xdr:colOff>1743075</xdr:colOff>
      <xdr:row>3</xdr:row>
      <xdr:rowOff>57150</xdr:rowOff>
    </xdr:to>
    <xdr:pic>
      <xdr:nvPicPr>
        <xdr:cNvPr id="1108"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95250"/>
          <a:ext cx="16478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3"/>
  <sheetViews>
    <sheetView showGridLines="0" tabSelected="1" zoomScale="73" zoomScaleNormal="73" workbookViewId="0">
      <pane xSplit="3" ySplit="7" topLeftCell="D8" activePane="bottomRight" state="frozen"/>
      <selection pane="topRight" activeCell="D1" sqref="D1"/>
      <selection pane="bottomLeft" activeCell="A8" sqref="A8"/>
      <selection pane="bottomRight" activeCell="E8" sqref="E8"/>
    </sheetView>
  </sheetViews>
  <sheetFormatPr baseColWidth="10" defaultRowHeight="15" x14ac:dyDescent="0.25"/>
  <cols>
    <col min="1" max="1" width="3.85546875" style="2" customWidth="1"/>
    <col min="2" max="2" width="5.42578125" style="1" customWidth="1"/>
    <col min="3" max="3" width="43.85546875" style="3" customWidth="1"/>
    <col min="4" max="4" width="18.7109375" style="3" customWidth="1"/>
    <col min="5" max="5" width="21.140625" style="2" customWidth="1"/>
    <col min="6" max="8" width="18" style="2" customWidth="1"/>
    <col min="9" max="9" width="15.85546875" style="2" customWidth="1"/>
    <col min="10" max="10" width="17.85546875" style="2" customWidth="1"/>
    <col min="11" max="12" width="16.5703125" style="2" customWidth="1"/>
    <col min="13" max="13" width="18.7109375" style="2" customWidth="1"/>
    <col min="14" max="14" width="55.28515625" style="2" customWidth="1"/>
    <col min="15" max="16384" width="11.42578125" style="2"/>
  </cols>
  <sheetData>
    <row r="2" spans="1:14" ht="18.75" x14ac:dyDescent="0.25">
      <c r="C2" s="11" t="s">
        <v>37</v>
      </c>
      <c r="D2" s="11"/>
      <c r="E2" s="11"/>
      <c r="F2" s="11"/>
      <c r="G2" s="11"/>
      <c r="H2" s="11"/>
      <c r="I2" s="11"/>
      <c r="J2" s="11"/>
      <c r="K2" s="11"/>
      <c r="L2" s="11"/>
      <c r="M2" s="11"/>
      <c r="N2" s="11"/>
    </row>
    <row r="3" spans="1:14" ht="22.5" customHeight="1" x14ac:dyDescent="0.25">
      <c r="C3" s="12" t="s">
        <v>38</v>
      </c>
      <c r="D3" s="12"/>
      <c r="E3" s="12"/>
      <c r="F3" s="12"/>
      <c r="G3" s="12"/>
      <c r="H3" s="12"/>
      <c r="I3" s="12"/>
      <c r="J3" s="12"/>
      <c r="K3" s="12"/>
      <c r="L3" s="12"/>
      <c r="M3" s="12"/>
      <c r="N3" s="12"/>
    </row>
    <row r="4" spans="1:14" ht="24" customHeight="1" x14ac:dyDescent="0.25">
      <c r="C4" s="13" t="s">
        <v>412</v>
      </c>
      <c r="D4" s="13"/>
      <c r="E4" s="13"/>
      <c r="F4" s="13"/>
      <c r="G4" s="13"/>
      <c r="H4" s="13"/>
      <c r="I4" s="13"/>
      <c r="J4" s="13"/>
      <c r="K4" s="13"/>
      <c r="L4" s="13"/>
      <c r="M4" s="13"/>
      <c r="N4" s="13"/>
    </row>
    <row r="5" spans="1:14" x14ac:dyDescent="0.25">
      <c r="N5" s="4" t="s">
        <v>378</v>
      </c>
    </row>
    <row r="7" spans="1:14" s="5" customFormat="1" ht="46.5" customHeight="1" x14ac:dyDescent="0.25">
      <c r="A7" s="14"/>
      <c r="B7" s="15" t="s">
        <v>67</v>
      </c>
      <c r="C7" s="16" t="s">
        <v>40</v>
      </c>
      <c r="D7" s="16" t="s">
        <v>41</v>
      </c>
      <c r="E7" s="17" t="s">
        <v>86</v>
      </c>
      <c r="F7" s="17" t="s">
        <v>42</v>
      </c>
      <c r="G7" s="17" t="s">
        <v>409</v>
      </c>
      <c r="H7" s="17" t="s">
        <v>410</v>
      </c>
      <c r="I7" s="17" t="s">
        <v>43</v>
      </c>
      <c r="J7" s="17" t="s">
        <v>44</v>
      </c>
      <c r="K7" s="17" t="s">
        <v>45</v>
      </c>
      <c r="L7" s="17" t="s">
        <v>46</v>
      </c>
      <c r="M7" s="17" t="s">
        <v>47</v>
      </c>
      <c r="N7" s="17" t="s">
        <v>48</v>
      </c>
    </row>
    <row r="8" spans="1:14" s="5" customFormat="1" ht="87.75" customHeight="1" x14ac:dyDescent="0.25">
      <c r="A8" s="14"/>
      <c r="B8" s="18">
        <v>1</v>
      </c>
      <c r="C8" s="19" t="s">
        <v>82</v>
      </c>
      <c r="D8" s="20" t="s">
        <v>57</v>
      </c>
      <c r="E8" s="21">
        <v>86704.88</v>
      </c>
      <c r="F8" s="22" t="s">
        <v>53</v>
      </c>
      <c r="G8" s="22" t="s">
        <v>411</v>
      </c>
      <c r="H8" s="22" t="s">
        <v>417</v>
      </c>
      <c r="I8" s="22" t="s">
        <v>64</v>
      </c>
      <c r="J8" s="22" t="s">
        <v>65</v>
      </c>
      <c r="K8" s="23" t="s">
        <v>80</v>
      </c>
      <c r="L8" s="22" t="s">
        <v>39</v>
      </c>
      <c r="M8" s="22" t="s">
        <v>51</v>
      </c>
      <c r="N8" s="24" t="s">
        <v>423</v>
      </c>
    </row>
    <row r="9" spans="1:14" s="5" customFormat="1" ht="62.25" customHeight="1" x14ac:dyDescent="0.25">
      <c r="A9" s="14"/>
      <c r="B9" s="18">
        <v>2</v>
      </c>
      <c r="C9" s="19" t="s">
        <v>83</v>
      </c>
      <c r="D9" s="20" t="s">
        <v>59</v>
      </c>
      <c r="E9" s="25">
        <v>66198</v>
      </c>
      <c r="F9" s="22" t="s">
        <v>53</v>
      </c>
      <c r="G9" s="22" t="s">
        <v>413</v>
      </c>
      <c r="H9" s="22" t="s">
        <v>418</v>
      </c>
      <c r="I9" s="22" t="s">
        <v>62</v>
      </c>
      <c r="J9" s="22" t="s">
        <v>66</v>
      </c>
      <c r="K9" s="23" t="s">
        <v>81</v>
      </c>
      <c r="L9" s="22" t="s">
        <v>39</v>
      </c>
      <c r="M9" s="22" t="s">
        <v>51</v>
      </c>
      <c r="N9" s="24" t="s">
        <v>424</v>
      </c>
    </row>
    <row r="10" spans="1:14" s="5" customFormat="1" ht="122.25" customHeight="1" x14ac:dyDescent="0.25">
      <c r="A10" s="14"/>
      <c r="B10" s="18">
        <v>3</v>
      </c>
      <c r="C10" s="19" t="s">
        <v>84</v>
      </c>
      <c r="D10" s="20" t="s">
        <v>60</v>
      </c>
      <c r="E10" s="25">
        <v>148358.01</v>
      </c>
      <c r="F10" s="22" t="s">
        <v>53</v>
      </c>
      <c r="G10" s="22" t="s">
        <v>411</v>
      </c>
      <c r="H10" s="22" t="s">
        <v>419</v>
      </c>
      <c r="I10" s="22" t="s">
        <v>88</v>
      </c>
      <c r="J10" s="22" t="s">
        <v>66</v>
      </c>
      <c r="K10" s="23" t="s">
        <v>87</v>
      </c>
      <c r="L10" s="22" t="s">
        <v>39</v>
      </c>
      <c r="M10" s="22" t="s">
        <v>51</v>
      </c>
      <c r="N10" s="24" t="s">
        <v>425</v>
      </c>
    </row>
    <row r="11" spans="1:14" s="5" customFormat="1" ht="82.5" customHeight="1" x14ac:dyDescent="0.25">
      <c r="A11" s="14"/>
      <c r="B11" s="18">
        <v>4</v>
      </c>
      <c r="C11" s="19" t="s">
        <v>85</v>
      </c>
      <c r="D11" s="20" t="s">
        <v>61</v>
      </c>
      <c r="E11" s="21">
        <v>16371.68</v>
      </c>
      <c r="F11" s="22" t="s">
        <v>53</v>
      </c>
      <c r="G11" s="22" t="s">
        <v>411</v>
      </c>
      <c r="H11" s="22" t="s">
        <v>419</v>
      </c>
      <c r="I11" s="22" t="s">
        <v>63</v>
      </c>
      <c r="J11" s="22" t="s">
        <v>66</v>
      </c>
      <c r="K11" s="23" t="s">
        <v>56</v>
      </c>
      <c r="L11" s="22" t="s">
        <v>39</v>
      </c>
      <c r="M11" s="22" t="s">
        <v>186</v>
      </c>
      <c r="N11" s="24" t="s">
        <v>426</v>
      </c>
    </row>
    <row r="12" spans="1:14" s="5" customFormat="1" ht="60" customHeight="1" x14ac:dyDescent="0.25">
      <c r="A12" s="14"/>
      <c r="B12" s="18">
        <v>5</v>
      </c>
      <c r="C12" s="20" t="s">
        <v>8</v>
      </c>
      <c r="D12" s="20" t="s">
        <v>9</v>
      </c>
      <c r="E12" s="26">
        <v>566872.66</v>
      </c>
      <c r="F12" s="22" t="s">
        <v>53</v>
      </c>
      <c r="G12" s="22" t="s">
        <v>411</v>
      </c>
      <c r="H12" s="22" t="s">
        <v>419</v>
      </c>
      <c r="I12" s="22" t="s">
        <v>10</v>
      </c>
      <c r="J12" s="22" t="s">
        <v>6</v>
      </c>
      <c r="K12" s="22" t="s">
        <v>11</v>
      </c>
      <c r="L12" s="22" t="s">
        <v>72</v>
      </c>
      <c r="M12" s="22" t="s">
        <v>79</v>
      </c>
      <c r="N12" s="22" t="s">
        <v>427</v>
      </c>
    </row>
    <row r="13" spans="1:14" s="5" customFormat="1" ht="79.5" customHeight="1" x14ac:dyDescent="0.25">
      <c r="A13" s="14"/>
      <c r="B13" s="18">
        <v>6</v>
      </c>
      <c r="C13" s="20" t="s">
        <v>12</v>
      </c>
      <c r="D13" s="20" t="s">
        <v>16</v>
      </c>
      <c r="E13" s="26">
        <v>85704.28</v>
      </c>
      <c r="F13" s="22" t="s">
        <v>53</v>
      </c>
      <c r="G13" s="22" t="s">
        <v>411</v>
      </c>
      <c r="H13" s="22" t="s">
        <v>419</v>
      </c>
      <c r="I13" s="22" t="s">
        <v>15</v>
      </c>
      <c r="J13" s="22" t="s">
        <v>14</v>
      </c>
      <c r="K13" s="22" t="s">
        <v>13</v>
      </c>
      <c r="L13" s="22" t="s">
        <v>72</v>
      </c>
      <c r="M13" s="22" t="s">
        <v>51</v>
      </c>
      <c r="N13" s="22" t="s">
        <v>428</v>
      </c>
    </row>
    <row r="14" spans="1:14" s="5" customFormat="1" ht="71.25" customHeight="1" x14ac:dyDescent="0.25">
      <c r="A14" s="14"/>
      <c r="B14" s="18">
        <v>7</v>
      </c>
      <c r="C14" s="20" t="s">
        <v>17</v>
      </c>
      <c r="D14" s="20" t="s">
        <v>18</v>
      </c>
      <c r="E14" s="26">
        <v>397482.82</v>
      </c>
      <c r="F14" s="22" t="s">
        <v>53</v>
      </c>
      <c r="G14" s="22" t="s">
        <v>411</v>
      </c>
      <c r="H14" s="22" t="s">
        <v>419</v>
      </c>
      <c r="I14" s="22" t="s">
        <v>19</v>
      </c>
      <c r="J14" s="22" t="s">
        <v>71</v>
      </c>
      <c r="K14" s="22" t="s">
        <v>7</v>
      </c>
      <c r="L14" s="22" t="s">
        <v>72</v>
      </c>
      <c r="M14" s="22" t="s">
        <v>1</v>
      </c>
      <c r="N14" s="22" t="s">
        <v>429</v>
      </c>
    </row>
    <row r="15" spans="1:14" s="5" customFormat="1" ht="74.25" customHeight="1" x14ac:dyDescent="0.25">
      <c r="A15" s="14"/>
      <c r="B15" s="18">
        <v>8</v>
      </c>
      <c r="C15" s="20" t="s">
        <v>117</v>
      </c>
      <c r="D15" s="20" t="s">
        <v>118</v>
      </c>
      <c r="E15" s="26">
        <v>60830</v>
      </c>
      <c r="F15" s="22" t="s">
        <v>53</v>
      </c>
      <c r="G15" s="22" t="s">
        <v>411</v>
      </c>
      <c r="H15" s="22" t="s">
        <v>419</v>
      </c>
      <c r="I15" s="22" t="s">
        <v>119</v>
      </c>
      <c r="J15" s="22" t="s">
        <v>120</v>
      </c>
      <c r="K15" s="22" t="s">
        <v>35</v>
      </c>
      <c r="L15" s="22" t="s">
        <v>72</v>
      </c>
      <c r="M15" s="22" t="s">
        <v>99</v>
      </c>
      <c r="N15" s="22" t="s">
        <v>430</v>
      </c>
    </row>
    <row r="16" spans="1:14" s="5" customFormat="1" ht="73.5" customHeight="1" x14ac:dyDescent="0.25">
      <c r="A16" s="14"/>
      <c r="B16" s="18">
        <v>9</v>
      </c>
      <c r="C16" s="20" t="s">
        <v>20</v>
      </c>
      <c r="D16" s="20" t="s">
        <v>21</v>
      </c>
      <c r="E16" s="26">
        <v>123256.25</v>
      </c>
      <c r="F16" s="22" t="s">
        <v>53</v>
      </c>
      <c r="G16" s="22" t="s">
        <v>411</v>
      </c>
      <c r="H16" s="22" t="s">
        <v>419</v>
      </c>
      <c r="I16" s="22" t="s">
        <v>22</v>
      </c>
      <c r="J16" s="22" t="s">
        <v>49</v>
      </c>
      <c r="K16" s="22" t="s">
        <v>36</v>
      </c>
      <c r="L16" s="22" t="s">
        <v>72</v>
      </c>
      <c r="M16" s="22" t="s">
        <v>77</v>
      </c>
      <c r="N16" s="22" t="s">
        <v>431</v>
      </c>
    </row>
    <row r="17" spans="1:14" s="5" customFormat="1" ht="48.75" customHeight="1" x14ac:dyDescent="0.25">
      <c r="A17" s="14"/>
      <c r="B17" s="18">
        <v>10</v>
      </c>
      <c r="C17" s="20" t="s">
        <v>23</v>
      </c>
      <c r="D17" s="20" t="s">
        <v>24</v>
      </c>
      <c r="E17" s="26">
        <v>5855609.5300000003</v>
      </c>
      <c r="F17" s="22" t="s">
        <v>53</v>
      </c>
      <c r="G17" s="22" t="s">
        <v>411</v>
      </c>
      <c r="H17" s="22" t="s">
        <v>419</v>
      </c>
      <c r="I17" s="22" t="s">
        <v>25</v>
      </c>
      <c r="J17" s="22" t="s">
        <v>49</v>
      </c>
      <c r="K17" s="22" t="s">
        <v>26</v>
      </c>
      <c r="L17" s="22" t="s">
        <v>72</v>
      </c>
      <c r="M17" s="22" t="s">
        <v>3</v>
      </c>
      <c r="N17" s="22" t="s">
        <v>432</v>
      </c>
    </row>
    <row r="18" spans="1:14" s="5" customFormat="1" ht="48.75" customHeight="1" x14ac:dyDescent="0.25">
      <c r="A18" s="14"/>
      <c r="B18" s="18">
        <v>11</v>
      </c>
      <c r="C18" s="20" t="s">
        <v>27</v>
      </c>
      <c r="D18" s="20" t="s">
        <v>28</v>
      </c>
      <c r="E18" s="26">
        <v>33333.589999999997</v>
      </c>
      <c r="F18" s="22" t="s">
        <v>53</v>
      </c>
      <c r="G18" s="22" t="s">
        <v>411</v>
      </c>
      <c r="H18" s="22" t="s">
        <v>419</v>
      </c>
      <c r="I18" s="22" t="s">
        <v>33</v>
      </c>
      <c r="J18" s="22" t="s">
        <v>29</v>
      </c>
      <c r="K18" s="22" t="s">
        <v>0</v>
      </c>
      <c r="L18" s="22" t="s">
        <v>72</v>
      </c>
      <c r="M18" s="22" t="s">
        <v>54</v>
      </c>
      <c r="N18" s="22" t="s">
        <v>433</v>
      </c>
    </row>
    <row r="19" spans="1:14" s="5" customFormat="1" ht="67.5" customHeight="1" x14ac:dyDescent="0.25">
      <c r="A19" s="14"/>
      <c r="B19" s="18">
        <v>12</v>
      </c>
      <c r="C19" s="20" t="s">
        <v>30</v>
      </c>
      <c r="D19" s="20" t="s">
        <v>31</v>
      </c>
      <c r="E19" s="26">
        <v>27386.799999999999</v>
      </c>
      <c r="F19" s="22" t="s">
        <v>53</v>
      </c>
      <c r="G19" s="22" t="s">
        <v>411</v>
      </c>
      <c r="H19" s="22" t="s">
        <v>419</v>
      </c>
      <c r="I19" s="22" t="s">
        <v>32</v>
      </c>
      <c r="J19" s="22" t="s">
        <v>49</v>
      </c>
      <c r="K19" s="22" t="s">
        <v>0</v>
      </c>
      <c r="L19" s="22" t="s">
        <v>72</v>
      </c>
      <c r="M19" s="22" t="s">
        <v>5</v>
      </c>
      <c r="N19" s="22" t="s">
        <v>434</v>
      </c>
    </row>
    <row r="20" spans="1:14" s="5" customFormat="1" ht="54" customHeight="1" x14ac:dyDescent="0.25">
      <c r="A20" s="14"/>
      <c r="B20" s="18">
        <v>13</v>
      </c>
      <c r="C20" s="20" t="s">
        <v>121</v>
      </c>
      <c r="D20" s="20" t="s">
        <v>122</v>
      </c>
      <c r="E20" s="26">
        <v>35386.83</v>
      </c>
      <c r="F20" s="22" t="s">
        <v>53</v>
      </c>
      <c r="G20" s="22" t="s">
        <v>411</v>
      </c>
      <c r="H20" s="22" t="s">
        <v>419</v>
      </c>
      <c r="I20" s="22" t="s">
        <v>123</v>
      </c>
      <c r="J20" s="22" t="s">
        <v>6</v>
      </c>
      <c r="K20" s="22" t="s">
        <v>124</v>
      </c>
      <c r="L20" s="22" t="s">
        <v>72</v>
      </c>
      <c r="M20" s="22" t="s">
        <v>125</v>
      </c>
      <c r="N20" s="22" t="s">
        <v>435</v>
      </c>
    </row>
    <row r="21" spans="1:14" s="5" customFormat="1" ht="45" customHeight="1" x14ac:dyDescent="0.25">
      <c r="A21" s="14"/>
      <c r="B21" s="18">
        <v>14</v>
      </c>
      <c r="C21" s="20" t="s">
        <v>126</v>
      </c>
      <c r="D21" s="20" t="s">
        <v>28</v>
      </c>
      <c r="E21" s="26">
        <v>6632</v>
      </c>
      <c r="F21" s="22" t="s">
        <v>53</v>
      </c>
      <c r="G21" s="22" t="s">
        <v>411</v>
      </c>
      <c r="H21" s="22" t="s">
        <v>419</v>
      </c>
      <c r="I21" s="22" t="s">
        <v>127</v>
      </c>
      <c r="J21" s="22" t="s">
        <v>129</v>
      </c>
      <c r="K21" s="22" t="s">
        <v>78</v>
      </c>
      <c r="L21" s="22" t="s">
        <v>72</v>
      </c>
      <c r="M21" s="22" t="s">
        <v>128</v>
      </c>
      <c r="N21" s="22" t="s">
        <v>436</v>
      </c>
    </row>
    <row r="22" spans="1:14" s="5" customFormat="1" ht="48" customHeight="1" x14ac:dyDescent="0.25">
      <c r="A22" s="14"/>
      <c r="B22" s="18">
        <v>15</v>
      </c>
      <c r="C22" s="20" t="s">
        <v>89</v>
      </c>
      <c r="D22" s="20" t="s">
        <v>90</v>
      </c>
      <c r="E22" s="26">
        <v>4397072.6399999997</v>
      </c>
      <c r="F22" s="22" t="s">
        <v>68</v>
      </c>
      <c r="G22" s="22" t="s">
        <v>411</v>
      </c>
      <c r="H22" s="22" t="s">
        <v>419</v>
      </c>
      <c r="I22" s="22" t="s">
        <v>91</v>
      </c>
      <c r="J22" s="22" t="s">
        <v>49</v>
      </c>
      <c r="K22" s="22" t="s">
        <v>92</v>
      </c>
      <c r="L22" s="22" t="s">
        <v>93</v>
      </c>
      <c r="M22" s="22" t="s">
        <v>94</v>
      </c>
      <c r="N22" s="22" t="s">
        <v>437</v>
      </c>
    </row>
    <row r="23" spans="1:14" ht="45" customHeight="1" x14ac:dyDescent="0.25">
      <c r="A23" s="27"/>
      <c r="B23" s="18">
        <v>16</v>
      </c>
      <c r="C23" s="20" t="s">
        <v>95</v>
      </c>
      <c r="D23" s="20" t="s">
        <v>96</v>
      </c>
      <c r="E23" s="26">
        <v>15444.25</v>
      </c>
      <c r="F23" s="22" t="s">
        <v>53</v>
      </c>
      <c r="G23" s="22" t="s">
        <v>414</v>
      </c>
      <c r="H23" s="22" t="s">
        <v>419</v>
      </c>
      <c r="I23" s="22" t="s">
        <v>97</v>
      </c>
      <c r="J23" s="22" t="s">
        <v>49</v>
      </c>
      <c r="K23" s="22" t="s">
        <v>98</v>
      </c>
      <c r="L23" s="22" t="s">
        <v>72</v>
      </c>
      <c r="M23" s="22" t="s">
        <v>99</v>
      </c>
      <c r="N23" s="22" t="s">
        <v>438</v>
      </c>
    </row>
    <row r="24" spans="1:14" ht="51" customHeight="1" x14ac:dyDescent="0.25">
      <c r="A24" s="27"/>
      <c r="B24" s="18">
        <v>17</v>
      </c>
      <c r="C24" s="20" t="s">
        <v>100</v>
      </c>
      <c r="D24" s="20" t="s">
        <v>101</v>
      </c>
      <c r="E24" s="26">
        <v>120313.5</v>
      </c>
      <c r="F24" s="22" t="s">
        <v>53</v>
      </c>
      <c r="G24" s="22" t="s">
        <v>411</v>
      </c>
      <c r="H24" s="22" t="s">
        <v>418</v>
      </c>
      <c r="I24" s="22" t="s">
        <v>102</v>
      </c>
      <c r="J24" s="22" t="s">
        <v>6</v>
      </c>
      <c r="K24" s="22" t="s">
        <v>103</v>
      </c>
      <c r="L24" s="22" t="s">
        <v>72</v>
      </c>
      <c r="M24" s="22" t="s">
        <v>52</v>
      </c>
      <c r="N24" s="22" t="s">
        <v>439</v>
      </c>
    </row>
    <row r="25" spans="1:14" ht="52.5" customHeight="1" x14ac:dyDescent="0.25">
      <c r="A25" s="27"/>
      <c r="B25" s="18">
        <v>18</v>
      </c>
      <c r="C25" s="20" t="s">
        <v>104</v>
      </c>
      <c r="D25" s="20" t="s">
        <v>106</v>
      </c>
      <c r="E25" s="26">
        <v>887715.83999999997</v>
      </c>
      <c r="F25" s="22" t="s">
        <v>53</v>
      </c>
      <c r="G25" s="22" t="s">
        <v>411</v>
      </c>
      <c r="H25" s="22" t="s">
        <v>419</v>
      </c>
      <c r="I25" s="22" t="s">
        <v>270</v>
      </c>
      <c r="J25" s="22" t="s">
        <v>49</v>
      </c>
      <c r="K25" s="22" t="s">
        <v>105</v>
      </c>
      <c r="L25" s="22" t="s">
        <v>72</v>
      </c>
      <c r="M25" s="22" t="s">
        <v>107</v>
      </c>
      <c r="N25" s="22" t="s">
        <v>440</v>
      </c>
    </row>
    <row r="26" spans="1:14" ht="69.75" customHeight="1" x14ac:dyDescent="0.25">
      <c r="A26" s="27"/>
      <c r="B26" s="18">
        <v>19</v>
      </c>
      <c r="C26" s="20" t="s">
        <v>108</v>
      </c>
      <c r="D26" s="20" t="s">
        <v>112</v>
      </c>
      <c r="E26" s="26">
        <v>534004.42000000004</v>
      </c>
      <c r="F26" s="22" t="s">
        <v>53</v>
      </c>
      <c r="G26" s="22" t="s">
        <v>411</v>
      </c>
      <c r="H26" s="22" t="s">
        <v>419</v>
      </c>
      <c r="I26" s="22" t="s">
        <v>269</v>
      </c>
      <c r="J26" s="22" t="s">
        <v>49</v>
      </c>
      <c r="K26" s="22" t="s">
        <v>111</v>
      </c>
      <c r="L26" s="22" t="s">
        <v>110</v>
      </c>
      <c r="M26" s="22" t="s">
        <v>109</v>
      </c>
      <c r="N26" s="22" t="s">
        <v>441</v>
      </c>
    </row>
    <row r="27" spans="1:14" ht="52.5" customHeight="1" x14ac:dyDescent="0.25">
      <c r="A27" s="27"/>
      <c r="B27" s="18">
        <v>20</v>
      </c>
      <c r="C27" s="20" t="s">
        <v>113</v>
      </c>
      <c r="D27" s="20" t="s">
        <v>114</v>
      </c>
      <c r="E27" s="26">
        <v>12797</v>
      </c>
      <c r="F27" s="22" t="s">
        <v>53</v>
      </c>
      <c r="G27" s="22" t="s">
        <v>411</v>
      </c>
      <c r="H27" s="22" t="s">
        <v>419</v>
      </c>
      <c r="I27" s="22" t="s">
        <v>115</v>
      </c>
      <c r="J27" s="22" t="s">
        <v>49</v>
      </c>
      <c r="K27" s="22" t="s">
        <v>4</v>
      </c>
      <c r="L27" s="22" t="s">
        <v>72</v>
      </c>
      <c r="M27" s="22" t="s">
        <v>51</v>
      </c>
      <c r="N27" s="22" t="s">
        <v>442</v>
      </c>
    </row>
    <row r="28" spans="1:14" ht="87.75" customHeight="1" x14ac:dyDescent="0.25">
      <c r="A28" s="27"/>
      <c r="B28" s="18">
        <v>21</v>
      </c>
      <c r="C28" s="20" t="s">
        <v>116</v>
      </c>
      <c r="D28" s="20" t="s">
        <v>70</v>
      </c>
      <c r="E28" s="26">
        <v>148358.01</v>
      </c>
      <c r="F28" s="22" t="s">
        <v>53</v>
      </c>
      <c r="G28" s="22" t="s">
        <v>411</v>
      </c>
      <c r="H28" s="22" t="s">
        <v>419</v>
      </c>
      <c r="I28" s="22" t="s">
        <v>88</v>
      </c>
      <c r="J28" s="22" t="s">
        <v>49</v>
      </c>
      <c r="K28" s="22" t="s">
        <v>320</v>
      </c>
      <c r="L28" s="22" t="s">
        <v>72</v>
      </c>
      <c r="M28" s="22" t="s">
        <v>52</v>
      </c>
      <c r="N28" s="22" t="s">
        <v>443</v>
      </c>
    </row>
    <row r="29" spans="1:14" ht="56.25" customHeight="1" x14ac:dyDescent="0.25">
      <c r="A29" s="27"/>
      <c r="B29" s="18">
        <v>22</v>
      </c>
      <c r="C29" s="28" t="s">
        <v>158</v>
      </c>
      <c r="D29" s="20" t="s">
        <v>213</v>
      </c>
      <c r="E29" s="29">
        <f>ROUND(42065.8*1,2)</f>
        <v>42065.8</v>
      </c>
      <c r="F29" s="22" t="s">
        <v>53</v>
      </c>
      <c r="G29" s="22" t="s">
        <v>411</v>
      </c>
      <c r="H29" s="22" t="s">
        <v>419</v>
      </c>
      <c r="I29" s="22" t="s">
        <v>224</v>
      </c>
      <c r="J29" s="22" t="s">
        <v>49</v>
      </c>
      <c r="K29" s="30" t="s">
        <v>191</v>
      </c>
      <c r="L29" s="22" t="s">
        <v>72</v>
      </c>
      <c r="M29" s="30" t="s">
        <v>183</v>
      </c>
      <c r="N29" s="28" t="s">
        <v>165</v>
      </c>
    </row>
    <row r="30" spans="1:14" ht="49.5" customHeight="1" x14ac:dyDescent="0.25">
      <c r="A30" s="27"/>
      <c r="B30" s="18">
        <v>23</v>
      </c>
      <c r="C30" s="28" t="s">
        <v>159</v>
      </c>
      <c r="D30" s="20" t="s">
        <v>214</v>
      </c>
      <c r="E30" s="29">
        <f>ROUND(50130*1,2)</f>
        <v>50130</v>
      </c>
      <c r="F30" s="22" t="s">
        <v>53</v>
      </c>
      <c r="G30" s="22" t="s">
        <v>411</v>
      </c>
      <c r="H30" s="22" t="s">
        <v>419</v>
      </c>
      <c r="I30" s="22" t="s">
        <v>225</v>
      </c>
      <c r="J30" s="22" t="s">
        <v>49</v>
      </c>
      <c r="K30" s="30" t="s">
        <v>76</v>
      </c>
      <c r="L30" s="22" t="s">
        <v>72</v>
      </c>
      <c r="M30" s="30" t="s">
        <v>184</v>
      </c>
      <c r="N30" s="28" t="s">
        <v>166</v>
      </c>
    </row>
    <row r="31" spans="1:14" ht="84" customHeight="1" x14ac:dyDescent="0.25">
      <c r="A31" s="27"/>
      <c r="B31" s="18">
        <v>24</v>
      </c>
      <c r="C31" s="28" t="s">
        <v>160</v>
      </c>
      <c r="D31" s="20" t="s">
        <v>215</v>
      </c>
      <c r="E31" s="29">
        <f>ROUND(39722.75*1,2)</f>
        <v>39722.75</v>
      </c>
      <c r="F31" s="22" t="s">
        <v>53</v>
      </c>
      <c r="G31" s="22" t="s">
        <v>411</v>
      </c>
      <c r="H31" s="22" t="s">
        <v>419</v>
      </c>
      <c r="I31" s="22" t="s">
        <v>226</v>
      </c>
      <c r="J31" s="22" t="s">
        <v>49</v>
      </c>
      <c r="K31" s="30" t="s">
        <v>192</v>
      </c>
      <c r="L31" s="22" t="s">
        <v>72</v>
      </c>
      <c r="M31" s="30" t="s">
        <v>184</v>
      </c>
      <c r="N31" s="28" t="s">
        <v>167</v>
      </c>
    </row>
    <row r="32" spans="1:14" ht="53.25" customHeight="1" x14ac:dyDescent="0.25">
      <c r="A32" s="27"/>
      <c r="B32" s="18">
        <v>25</v>
      </c>
      <c r="C32" s="28" t="s">
        <v>161</v>
      </c>
      <c r="D32" s="20" t="s">
        <v>216</v>
      </c>
      <c r="E32" s="29">
        <f>ROUND(194066.03*1,2)</f>
        <v>194066.03</v>
      </c>
      <c r="F32" s="22" t="s">
        <v>53</v>
      </c>
      <c r="G32" s="22" t="s">
        <v>411</v>
      </c>
      <c r="H32" s="22" t="s">
        <v>419</v>
      </c>
      <c r="I32" s="22" t="s">
        <v>227</v>
      </c>
      <c r="J32" s="22" t="s">
        <v>49</v>
      </c>
      <c r="K32" s="30" t="s">
        <v>2</v>
      </c>
      <c r="L32" s="22" t="s">
        <v>72</v>
      </c>
      <c r="M32" s="30" t="s">
        <v>185</v>
      </c>
      <c r="N32" s="28" t="s">
        <v>168</v>
      </c>
    </row>
    <row r="33" spans="1:14" ht="62.25" customHeight="1" x14ac:dyDescent="0.25">
      <c r="A33" s="27"/>
      <c r="B33" s="18">
        <v>26</v>
      </c>
      <c r="C33" s="28" t="s">
        <v>162</v>
      </c>
      <c r="D33" s="20" t="s">
        <v>122</v>
      </c>
      <c r="E33" s="29">
        <f>ROUND(40244.65*1,2)</f>
        <v>40244.65</v>
      </c>
      <c r="F33" s="22" t="s">
        <v>53</v>
      </c>
      <c r="G33" s="22" t="s">
        <v>411</v>
      </c>
      <c r="H33" s="22" t="s">
        <v>419</v>
      </c>
      <c r="I33" s="22" t="s">
        <v>228</v>
      </c>
      <c r="J33" s="22" t="s">
        <v>49</v>
      </c>
      <c r="K33" s="30" t="s">
        <v>2</v>
      </c>
      <c r="L33" s="22" t="s">
        <v>72</v>
      </c>
      <c r="M33" s="30" t="s">
        <v>185</v>
      </c>
      <c r="N33" s="28" t="s">
        <v>169</v>
      </c>
    </row>
    <row r="34" spans="1:14" ht="63.75" customHeight="1" x14ac:dyDescent="0.25">
      <c r="A34" s="27"/>
      <c r="B34" s="18">
        <v>27</v>
      </c>
      <c r="C34" s="28" t="s">
        <v>163</v>
      </c>
      <c r="D34" s="20" t="s">
        <v>90</v>
      </c>
      <c r="E34" s="29">
        <f>ROUND(18554*1,2)</f>
        <v>18554</v>
      </c>
      <c r="F34" s="22" t="s">
        <v>53</v>
      </c>
      <c r="G34" s="22" t="s">
        <v>411</v>
      </c>
      <c r="H34" s="22" t="s">
        <v>419</v>
      </c>
      <c r="I34" s="22" t="s">
        <v>229</v>
      </c>
      <c r="J34" s="22" t="s">
        <v>49</v>
      </c>
      <c r="K34" s="30" t="s">
        <v>193</v>
      </c>
      <c r="L34" s="22" t="s">
        <v>72</v>
      </c>
      <c r="M34" s="30" t="s">
        <v>186</v>
      </c>
      <c r="N34" s="28" t="s">
        <v>170</v>
      </c>
    </row>
    <row r="35" spans="1:14" ht="64.5" customHeight="1" x14ac:dyDescent="0.25">
      <c r="A35" s="27"/>
      <c r="B35" s="18">
        <v>28</v>
      </c>
      <c r="C35" s="28" t="s">
        <v>89</v>
      </c>
      <c r="D35" s="20" t="s">
        <v>90</v>
      </c>
      <c r="E35" s="29">
        <v>4397072.6399999997</v>
      </c>
      <c r="F35" s="22" t="s">
        <v>53</v>
      </c>
      <c r="G35" s="22" t="s">
        <v>411</v>
      </c>
      <c r="H35" s="22" t="s">
        <v>419</v>
      </c>
      <c r="I35" s="22" t="s">
        <v>230</v>
      </c>
      <c r="J35" s="22" t="s">
        <v>49</v>
      </c>
      <c r="K35" s="31" t="s">
        <v>92</v>
      </c>
      <c r="L35" s="22" t="s">
        <v>72</v>
      </c>
      <c r="M35" s="30" t="s">
        <v>187</v>
      </c>
      <c r="N35" s="28" t="s">
        <v>171</v>
      </c>
    </row>
    <row r="36" spans="1:14" ht="54.75" customHeight="1" x14ac:dyDescent="0.25">
      <c r="A36" s="27"/>
      <c r="B36" s="18">
        <v>29</v>
      </c>
      <c r="C36" s="28" t="s">
        <v>212</v>
      </c>
      <c r="D36" s="20" t="s">
        <v>217</v>
      </c>
      <c r="E36" s="29">
        <f>ROUND(18584.36*1,2)</f>
        <v>18584.36</v>
      </c>
      <c r="F36" s="22" t="s">
        <v>53</v>
      </c>
      <c r="G36" s="22" t="s">
        <v>411</v>
      </c>
      <c r="H36" s="22" t="s">
        <v>419</v>
      </c>
      <c r="I36" s="22" t="s">
        <v>231</v>
      </c>
      <c r="J36" s="22" t="s">
        <v>49</v>
      </c>
      <c r="K36" s="32" t="s">
        <v>194</v>
      </c>
      <c r="L36" s="22" t="s">
        <v>72</v>
      </c>
      <c r="M36" s="30" t="s">
        <v>183</v>
      </c>
      <c r="N36" s="28" t="s">
        <v>172</v>
      </c>
    </row>
    <row r="37" spans="1:14" ht="135" customHeight="1" x14ac:dyDescent="0.25">
      <c r="A37" s="27"/>
      <c r="B37" s="18">
        <v>30</v>
      </c>
      <c r="C37" s="28" t="s">
        <v>211</v>
      </c>
      <c r="D37" s="20" t="s">
        <v>218</v>
      </c>
      <c r="E37" s="29">
        <f>ROUND(47419.95*1,2)</f>
        <v>47419.95</v>
      </c>
      <c r="F37" s="22" t="s">
        <v>53</v>
      </c>
      <c r="G37" s="22" t="s">
        <v>411</v>
      </c>
      <c r="H37" s="22" t="s">
        <v>419</v>
      </c>
      <c r="I37" s="22" t="s">
        <v>232</v>
      </c>
      <c r="J37" s="22" t="s">
        <v>49</v>
      </c>
      <c r="K37" s="32" t="s">
        <v>35</v>
      </c>
      <c r="L37" s="22" t="s">
        <v>72</v>
      </c>
      <c r="M37" s="30" t="s">
        <v>188</v>
      </c>
      <c r="N37" s="28" t="s">
        <v>173</v>
      </c>
    </row>
    <row r="38" spans="1:14" ht="102" customHeight="1" x14ac:dyDescent="0.25">
      <c r="A38" s="27"/>
      <c r="B38" s="18">
        <v>31</v>
      </c>
      <c r="C38" s="28" t="s">
        <v>210</v>
      </c>
      <c r="D38" s="20" t="s">
        <v>90</v>
      </c>
      <c r="E38" s="29">
        <f>ROUND(50632.2*1,2)</f>
        <v>50632.2</v>
      </c>
      <c r="F38" s="22" t="s">
        <v>53</v>
      </c>
      <c r="G38" s="22" t="s">
        <v>411</v>
      </c>
      <c r="H38" s="22" t="s">
        <v>419</v>
      </c>
      <c r="I38" s="22" t="s">
        <v>233</v>
      </c>
      <c r="J38" s="22" t="s">
        <v>49</v>
      </c>
      <c r="K38" s="32" t="s">
        <v>195</v>
      </c>
      <c r="L38" s="22" t="s">
        <v>72</v>
      </c>
      <c r="M38" s="28" t="s">
        <v>189</v>
      </c>
      <c r="N38" s="28" t="s">
        <v>174</v>
      </c>
    </row>
    <row r="39" spans="1:14" ht="92.25" customHeight="1" x14ac:dyDescent="0.25">
      <c r="A39" s="27"/>
      <c r="B39" s="18">
        <v>32</v>
      </c>
      <c r="C39" s="28" t="s">
        <v>209</v>
      </c>
      <c r="D39" s="20" t="s">
        <v>28</v>
      </c>
      <c r="E39" s="29">
        <f>ROUND(15222.28*1,2)</f>
        <v>15222.28</v>
      </c>
      <c r="F39" s="22" t="s">
        <v>53</v>
      </c>
      <c r="G39" s="22" t="s">
        <v>414</v>
      </c>
      <c r="H39" s="22" t="s">
        <v>419</v>
      </c>
      <c r="I39" s="22" t="s">
        <v>234</v>
      </c>
      <c r="J39" s="22" t="s">
        <v>49</v>
      </c>
      <c r="K39" s="32" t="s">
        <v>36</v>
      </c>
      <c r="L39" s="22" t="s">
        <v>72</v>
      </c>
      <c r="M39" s="28" t="s">
        <v>184</v>
      </c>
      <c r="N39" s="28" t="s">
        <v>175</v>
      </c>
    </row>
    <row r="40" spans="1:14" ht="54" customHeight="1" x14ac:dyDescent="0.25">
      <c r="A40" s="27"/>
      <c r="B40" s="18">
        <v>33</v>
      </c>
      <c r="C40" s="28" t="s">
        <v>164</v>
      </c>
      <c r="D40" s="20" t="s">
        <v>219</v>
      </c>
      <c r="E40" s="29">
        <f>ROUND(22939.82*1,2)</f>
        <v>22939.82</v>
      </c>
      <c r="F40" s="22" t="s">
        <v>53</v>
      </c>
      <c r="G40" s="22" t="s">
        <v>414</v>
      </c>
      <c r="H40" s="22" t="s">
        <v>419</v>
      </c>
      <c r="I40" s="22" t="s">
        <v>235</v>
      </c>
      <c r="J40" s="22" t="s">
        <v>49</v>
      </c>
      <c r="K40" s="32" t="s">
        <v>196</v>
      </c>
      <c r="L40" s="22" t="s">
        <v>72</v>
      </c>
      <c r="M40" s="28" t="s">
        <v>186</v>
      </c>
      <c r="N40" s="28" t="s">
        <v>176</v>
      </c>
    </row>
    <row r="41" spans="1:14" ht="99.75" customHeight="1" x14ac:dyDescent="0.25">
      <c r="A41" s="27"/>
      <c r="B41" s="18">
        <v>34</v>
      </c>
      <c r="C41" s="28" t="s">
        <v>208</v>
      </c>
      <c r="D41" s="20" t="s">
        <v>220</v>
      </c>
      <c r="E41" s="29">
        <f>ROUND(187083.28*1,2)</f>
        <v>187083.28</v>
      </c>
      <c r="F41" s="22" t="s">
        <v>53</v>
      </c>
      <c r="G41" s="22" t="s">
        <v>411</v>
      </c>
      <c r="H41" s="22" t="s">
        <v>419</v>
      </c>
      <c r="I41" s="22" t="s">
        <v>236</v>
      </c>
      <c r="J41" s="22" t="s">
        <v>49</v>
      </c>
      <c r="K41" s="32" t="s">
        <v>197</v>
      </c>
      <c r="L41" s="22" t="s">
        <v>72</v>
      </c>
      <c r="M41" s="28" t="s">
        <v>189</v>
      </c>
      <c r="N41" s="28" t="s">
        <v>177</v>
      </c>
    </row>
    <row r="42" spans="1:14" ht="91.5" customHeight="1" x14ac:dyDescent="0.25">
      <c r="A42" s="27"/>
      <c r="B42" s="18">
        <v>35</v>
      </c>
      <c r="C42" s="28" t="s">
        <v>207</v>
      </c>
      <c r="D42" s="20" t="s">
        <v>221</v>
      </c>
      <c r="E42" s="29">
        <f>ROUND(49987.15*1,2)</f>
        <v>49987.15</v>
      </c>
      <c r="F42" s="22" t="s">
        <v>53</v>
      </c>
      <c r="G42" s="22" t="s">
        <v>411</v>
      </c>
      <c r="H42" s="22" t="s">
        <v>419</v>
      </c>
      <c r="I42" s="22" t="s">
        <v>237</v>
      </c>
      <c r="J42" s="22" t="s">
        <v>49</v>
      </c>
      <c r="K42" s="32" t="s">
        <v>198</v>
      </c>
      <c r="L42" s="22" t="s">
        <v>72</v>
      </c>
      <c r="M42" s="28" t="s">
        <v>190</v>
      </c>
      <c r="N42" s="28" t="s">
        <v>178</v>
      </c>
    </row>
    <row r="43" spans="1:14" ht="86.25" customHeight="1" x14ac:dyDescent="0.25">
      <c r="A43" s="27"/>
      <c r="B43" s="18">
        <v>36</v>
      </c>
      <c r="C43" s="28" t="s">
        <v>206</v>
      </c>
      <c r="D43" s="20" t="s">
        <v>222</v>
      </c>
      <c r="E43" s="29">
        <f>ROUND(887715.84*1,2)</f>
        <v>887715.83999999997</v>
      </c>
      <c r="F43" s="22" t="s">
        <v>53</v>
      </c>
      <c r="G43" s="22" t="s">
        <v>411</v>
      </c>
      <c r="H43" s="22" t="s">
        <v>419</v>
      </c>
      <c r="I43" s="22" t="s">
        <v>255</v>
      </c>
      <c r="J43" s="22" t="s">
        <v>49</v>
      </c>
      <c r="K43" s="32" t="s">
        <v>199</v>
      </c>
      <c r="L43" s="22" t="s">
        <v>72</v>
      </c>
      <c r="M43" s="28" t="s">
        <v>186</v>
      </c>
      <c r="N43" s="28" t="s">
        <v>179</v>
      </c>
    </row>
    <row r="44" spans="1:14" ht="93.75" customHeight="1" x14ac:dyDescent="0.25">
      <c r="A44" s="27"/>
      <c r="B44" s="18">
        <v>37</v>
      </c>
      <c r="C44" s="28" t="s">
        <v>205</v>
      </c>
      <c r="D44" s="20" t="s">
        <v>220</v>
      </c>
      <c r="E44" s="29">
        <f>ROUND(1132840.01*1,2)</f>
        <v>1132840.01</v>
      </c>
      <c r="F44" s="22" t="s">
        <v>53</v>
      </c>
      <c r="G44" s="22" t="s">
        <v>411</v>
      </c>
      <c r="H44" s="22" t="s">
        <v>419</v>
      </c>
      <c r="I44" s="22" t="s">
        <v>268</v>
      </c>
      <c r="J44" s="22" t="s">
        <v>49</v>
      </c>
      <c r="K44" s="32" t="s">
        <v>200</v>
      </c>
      <c r="L44" s="22" t="s">
        <v>110</v>
      </c>
      <c r="M44" s="28" t="s">
        <v>186</v>
      </c>
      <c r="N44" s="28" t="s">
        <v>180</v>
      </c>
    </row>
    <row r="45" spans="1:14" ht="155.25" customHeight="1" x14ac:dyDescent="0.25">
      <c r="A45" s="27"/>
      <c r="B45" s="18">
        <v>38</v>
      </c>
      <c r="C45" s="28" t="s">
        <v>204</v>
      </c>
      <c r="D45" s="20" t="s">
        <v>70</v>
      </c>
      <c r="E45" s="29">
        <f>ROUND(6937322.94*1,2)</f>
        <v>6937322.9400000004</v>
      </c>
      <c r="F45" s="22" t="s">
        <v>53</v>
      </c>
      <c r="G45" s="22" t="s">
        <v>411</v>
      </c>
      <c r="H45" s="22" t="s">
        <v>419</v>
      </c>
      <c r="I45" s="22" t="s">
        <v>238</v>
      </c>
      <c r="J45" s="22" t="s">
        <v>49</v>
      </c>
      <c r="K45" s="32" t="s">
        <v>201</v>
      </c>
      <c r="L45" s="22" t="s">
        <v>110</v>
      </c>
      <c r="M45" s="28" t="s">
        <v>256</v>
      </c>
      <c r="N45" s="28" t="s">
        <v>181</v>
      </c>
    </row>
    <row r="46" spans="1:14" ht="103.5" customHeight="1" x14ac:dyDescent="0.25">
      <c r="A46" s="27"/>
      <c r="B46" s="18">
        <v>39</v>
      </c>
      <c r="C46" s="28" t="s">
        <v>203</v>
      </c>
      <c r="D46" s="20" t="s">
        <v>223</v>
      </c>
      <c r="E46" s="29">
        <f>ROUND(756573.12*1,2)</f>
        <v>756573.12</v>
      </c>
      <c r="F46" s="22" t="s">
        <v>53</v>
      </c>
      <c r="G46" s="22" t="s">
        <v>411</v>
      </c>
      <c r="H46" s="22" t="s">
        <v>419</v>
      </c>
      <c r="I46" s="22" t="s">
        <v>250</v>
      </c>
      <c r="J46" s="22" t="s">
        <v>49</v>
      </c>
      <c r="K46" s="32" t="s">
        <v>202</v>
      </c>
      <c r="L46" s="22" t="s">
        <v>110</v>
      </c>
      <c r="M46" s="28" t="s">
        <v>107</v>
      </c>
      <c r="N46" s="33" t="s">
        <v>182</v>
      </c>
    </row>
    <row r="47" spans="1:14" ht="99" customHeight="1" x14ac:dyDescent="0.25">
      <c r="A47" s="27"/>
      <c r="B47" s="18">
        <v>40</v>
      </c>
      <c r="C47" s="28" t="s">
        <v>132</v>
      </c>
      <c r="D47" s="20" t="s">
        <v>145</v>
      </c>
      <c r="E47" s="29">
        <f>ROUND(3868425,2)</f>
        <v>3868425</v>
      </c>
      <c r="F47" s="22" t="s">
        <v>53</v>
      </c>
      <c r="G47" s="22" t="s">
        <v>411</v>
      </c>
      <c r="H47" s="22" t="s">
        <v>419</v>
      </c>
      <c r="I47" s="22" t="s">
        <v>249</v>
      </c>
      <c r="J47" s="22" t="s">
        <v>150</v>
      </c>
      <c r="K47" s="22" t="s">
        <v>152</v>
      </c>
      <c r="L47" s="22" t="s">
        <v>144</v>
      </c>
      <c r="M47" s="22" t="s">
        <v>107</v>
      </c>
      <c r="N47" s="34" t="s">
        <v>137</v>
      </c>
    </row>
    <row r="48" spans="1:14" ht="136.5" customHeight="1" x14ac:dyDescent="0.25">
      <c r="A48" s="27"/>
      <c r="B48" s="18">
        <v>41</v>
      </c>
      <c r="C48" s="28" t="s">
        <v>133</v>
      </c>
      <c r="D48" s="20" t="s">
        <v>146</v>
      </c>
      <c r="E48" s="29">
        <f>ROUND(43572183.62/1.13,2)</f>
        <v>38559454.530000001</v>
      </c>
      <c r="F48" s="22" t="s">
        <v>53</v>
      </c>
      <c r="G48" s="22" t="s">
        <v>411</v>
      </c>
      <c r="H48" s="22" t="s">
        <v>419</v>
      </c>
      <c r="I48" s="22" t="s">
        <v>251</v>
      </c>
      <c r="J48" s="22" t="s">
        <v>150</v>
      </c>
      <c r="K48" s="22" t="s">
        <v>263</v>
      </c>
      <c r="L48" s="22" t="s">
        <v>110</v>
      </c>
      <c r="M48" s="22" t="s">
        <v>107</v>
      </c>
      <c r="N48" s="34" t="s">
        <v>143</v>
      </c>
    </row>
    <row r="49" spans="1:14" ht="97.5" customHeight="1" x14ac:dyDescent="0.25">
      <c r="A49" s="27"/>
      <c r="B49" s="18">
        <v>42</v>
      </c>
      <c r="C49" s="28" t="s">
        <v>134</v>
      </c>
      <c r="D49" s="20" t="s">
        <v>146</v>
      </c>
      <c r="E49" s="29">
        <f>1495146+1232397</f>
        <v>2727543</v>
      </c>
      <c r="F49" s="22" t="s">
        <v>53</v>
      </c>
      <c r="G49" s="22" t="s">
        <v>411</v>
      </c>
      <c r="H49" s="22" t="s">
        <v>419</v>
      </c>
      <c r="I49" s="22" t="s">
        <v>251</v>
      </c>
      <c r="J49" s="22" t="s">
        <v>150</v>
      </c>
      <c r="K49" s="22" t="s">
        <v>348</v>
      </c>
      <c r="L49" s="22" t="s">
        <v>110</v>
      </c>
      <c r="M49" s="22" t="s">
        <v>345</v>
      </c>
      <c r="N49" s="34" t="s">
        <v>239</v>
      </c>
    </row>
    <row r="50" spans="1:14" ht="96" customHeight="1" x14ac:dyDescent="0.25">
      <c r="A50" s="27"/>
      <c r="B50" s="18">
        <v>43</v>
      </c>
      <c r="C50" s="28" t="s">
        <v>280</v>
      </c>
      <c r="D50" s="20" t="s">
        <v>146</v>
      </c>
      <c r="E50" s="29">
        <f>2888704.43</f>
        <v>2888704.43</v>
      </c>
      <c r="F50" s="22" t="s">
        <v>53</v>
      </c>
      <c r="G50" s="22" t="s">
        <v>411</v>
      </c>
      <c r="H50" s="22" t="s">
        <v>419</v>
      </c>
      <c r="I50" s="22" t="s">
        <v>155</v>
      </c>
      <c r="J50" s="22" t="s">
        <v>150</v>
      </c>
      <c r="K50" s="22" t="s">
        <v>264</v>
      </c>
      <c r="L50" s="22" t="s">
        <v>110</v>
      </c>
      <c r="M50" s="22" t="s">
        <v>107</v>
      </c>
      <c r="N50" s="34" t="s">
        <v>142</v>
      </c>
    </row>
    <row r="51" spans="1:14" ht="84" customHeight="1" x14ac:dyDescent="0.25">
      <c r="A51" s="27"/>
      <c r="B51" s="18">
        <v>44</v>
      </c>
      <c r="C51" s="28" t="s">
        <v>135</v>
      </c>
      <c r="D51" s="20" t="s">
        <v>146</v>
      </c>
      <c r="E51" s="29">
        <f>ROUND(1000000*1,2)</f>
        <v>1000000</v>
      </c>
      <c r="F51" s="22" t="s">
        <v>53</v>
      </c>
      <c r="G51" s="22" t="s">
        <v>411</v>
      </c>
      <c r="H51" s="22" t="s">
        <v>419</v>
      </c>
      <c r="I51" s="22" t="s">
        <v>156</v>
      </c>
      <c r="J51" s="22" t="s">
        <v>150</v>
      </c>
      <c r="K51" s="22" t="s">
        <v>153</v>
      </c>
      <c r="L51" s="22" t="s">
        <v>110</v>
      </c>
      <c r="M51" s="22" t="s">
        <v>154</v>
      </c>
      <c r="N51" s="34" t="s">
        <v>138</v>
      </c>
    </row>
    <row r="52" spans="1:14" ht="74.25" customHeight="1" x14ac:dyDescent="0.25">
      <c r="A52" s="27"/>
      <c r="B52" s="18">
        <v>45</v>
      </c>
      <c r="C52" s="28" t="s">
        <v>136</v>
      </c>
      <c r="D52" s="20" t="s">
        <v>31</v>
      </c>
      <c r="E52" s="29">
        <f>ROUND(654795.68*1,2)</f>
        <v>654795.68000000005</v>
      </c>
      <c r="F52" s="22" t="s">
        <v>53</v>
      </c>
      <c r="G52" s="22" t="s">
        <v>411</v>
      </c>
      <c r="H52" s="22" t="s">
        <v>419</v>
      </c>
      <c r="I52" s="22" t="s">
        <v>252</v>
      </c>
      <c r="J52" s="22" t="s">
        <v>150</v>
      </c>
      <c r="K52" s="22" t="s">
        <v>2</v>
      </c>
      <c r="L52" s="22" t="s">
        <v>72</v>
      </c>
      <c r="M52" s="22" t="s">
        <v>99</v>
      </c>
      <c r="N52" s="34" t="s">
        <v>295</v>
      </c>
    </row>
    <row r="53" spans="1:14" ht="82.5" customHeight="1" x14ac:dyDescent="0.25">
      <c r="A53" s="27"/>
      <c r="B53" s="18">
        <v>46</v>
      </c>
      <c r="C53" s="28" t="s">
        <v>262</v>
      </c>
      <c r="D53" s="20" t="s">
        <v>147</v>
      </c>
      <c r="E53" s="29">
        <v>400000</v>
      </c>
      <c r="F53" s="22" t="s">
        <v>53</v>
      </c>
      <c r="G53" s="22" t="s">
        <v>411</v>
      </c>
      <c r="H53" s="22" t="s">
        <v>419</v>
      </c>
      <c r="I53" s="22" t="s">
        <v>157</v>
      </c>
      <c r="J53" s="22" t="s">
        <v>150</v>
      </c>
      <c r="K53" s="22" t="s">
        <v>377</v>
      </c>
      <c r="L53" s="22" t="s">
        <v>72</v>
      </c>
      <c r="M53" s="22" t="s">
        <v>107</v>
      </c>
      <c r="N53" s="34" t="s">
        <v>139</v>
      </c>
    </row>
    <row r="54" spans="1:14" ht="86.25" customHeight="1" x14ac:dyDescent="0.25">
      <c r="A54" s="27"/>
      <c r="B54" s="18">
        <v>47</v>
      </c>
      <c r="C54" s="28" t="s">
        <v>130</v>
      </c>
      <c r="D54" s="20" t="s">
        <v>148</v>
      </c>
      <c r="E54" s="29">
        <f>ROUND(210934.17,2)</f>
        <v>210934.17</v>
      </c>
      <c r="F54" s="22" t="s">
        <v>53</v>
      </c>
      <c r="G54" s="22" t="s">
        <v>411</v>
      </c>
      <c r="H54" s="22" t="s">
        <v>419</v>
      </c>
      <c r="I54" s="22" t="s">
        <v>253</v>
      </c>
      <c r="J54" s="22" t="s">
        <v>150</v>
      </c>
      <c r="K54" s="22" t="s">
        <v>2</v>
      </c>
      <c r="L54" s="22" t="s">
        <v>72</v>
      </c>
      <c r="M54" s="22" t="s">
        <v>99</v>
      </c>
      <c r="N54" s="34" t="s">
        <v>140</v>
      </c>
    </row>
    <row r="55" spans="1:14" ht="60.75" customHeight="1" x14ac:dyDescent="0.25">
      <c r="A55" s="27"/>
      <c r="B55" s="18">
        <v>48</v>
      </c>
      <c r="C55" s="28" t="s">
        <v>131</v>
      </c>
      <c r="D55" s="20" t="s">
        <v>149</v>
      </c>
      <c r="E55" s="29">
        <f>ROUND(105371.53,2)</f>
        <v>105371.53</v>
      </c>
      <c r="F55" s="22" t="s">
        <v>53</v>
      </c>
      <c r="G55" s="22" t="s">
        <v>411</v>
      </c>
      <c r="H55" s="22" t="s">
        <v>419</v>
      </c>
      <c r="I55" s="22" t="s">
        <v>254</v>
      </c>
      <c r="J55" s="22" t="s">
        <v>151</v>
      </c>
      <c r="K55" s="22" t="s">
        <v>4</v>
      </c>
      <c r="L55" s="22" t="s">
        <v>72</v>
      </c>
      <c r="M55" s="22" t="s">
        <v>278</v>
      </c>
      <c r="N55" s="34" t="s">
        <v>141</v>
      </c>
    </row>
    <row r="56" spans="1:14" ht="128.25" customHeight="1" x14ac:dyDescent="0.25">
      <c r="A56" s="27"/>
      <c r="B56" s="18">
        <v>49</v>
      </c>
      <c r="C56" s="35" t="s">
        <v>240</v>
      </c>
      <c r="D56" s="36" t="s">
        <v>241</v>
      </c>
      <c r="E56" s="37">
        <v>20502</v>
      </c>
      <c r="F56" s="38" t="s">
        <v>53</v>
      </c>
      <c r="G56" s="38" t="s">
        <v>414</v>
      </c>
      <c r="H56" s="22" t="s">
        <v>419</v>
      </c>
      <c r="I56" s="38" t="s">
        <v>242</v>
      </c>
      <c r="J56" s="38" t="s">
        <v>151</v>
      </c>
      <c r="K56" s="38" t="s">
        <v>192</v>
      </c>
      <c r="L56" s="38" t="s">
        <v>72</v>
      </c>
      <c r="M56" s="38" t="s">
        <v>79</v>
      </c>
      <c r="N56" s="36" t="s">
        <v>248</v>
      </c>
    </row>
    <row r="57" spans="1:14" ht="133.5" customHeight="1" x14ac:dyDescent="0.25">
      <c r="A57" s="27"/>
      <c r="B57" s="18">
        <v>50</v>
      </c>
      <c r="C57" s="35" t="s">
        <v>243</v>
      </c>
      <c r="D57" s="36" t="s">
        <v>247</v>
      </c>
      <c r="E57" s="37">
        <v>15660</v>
      </c>
      <c r="F57" s="38" t="s">
        <v>53</v>
      </c>
      <c r="G57" s="38" t="s">
        <v>414</v>
      </c>
      <c r="H57" s="22" t="s">
        <v>419</v>
      </c>
      <c r="I57" s="39" t="s">
        <v>244</v>
      </c>
      <c r="J57" s="38" t="s">
        <v>150</v>
      </c>
      <c r="K57" s="38" t="s">
        <v>245</v>
      </c>
      <c r="L57" s="38" t="s">
        <v>72</v>
      </c>
      <c r="M57" s="38" t="s">
        <v>1</v>
      </c>
      <c r="N57" s="40" t="s">
        <v>246</v>
      </c>
    </row>
    <row r="58" spans="1:14" ht="83.25" customHeight="1" x14ac:dyDescent="0.25">
      <c r="A58" s="27"/>
      <c r="B58" s="18">
        <v>51</v>
      </c>
      <c r="C58" s="35" t="s">
        <v>265</v>
      </c>
      <c r="D58" s="36" t="s">
        <v>257</v>
      </c>
      <c r="E58" s="37">
        <v>144000</v>
      </c>
      <c r="F58" s="38" t="s">
        <v>53</v>
      </c>
      <c r="G58" s="38" t="s">
        <v>411</v>
      </c>
      <c r="H58" s="22" t="s">
        <v>419</v>
      </c>
      <c r="I58" s="39" t="s">
        <v>324</v>
      </c>
      <c r="J58" s="38" t="s">
        <v>150</v>
      </c>
      <c r="K58" s="38" t="s">
        <v>321</v>
      </c>
      <c r="L58" s="38" t="s">
        <v>72</v>
      </c>
      <c r="M58" s="38" t="s">
        <v>75</v>
      </c>
      <c r="N58" s="40" t="s">
        <v>266</v>
      </c>
    </row>
    <row r="59" spans="1:14" ht="96" customHeight="1" x14ac:dyDescent="0.25">
      <c r="A59" s="27"/>
      <c r="B59" s="18">
        <v>52</v>
      </c>
      <c r="C59" s="41" t="s">
        <v>259</v>
      </c>
      <c r="D59" s="42" t="s">
        <v>260</v>
      </c>
      <c r="E59" s="29">
        <f>ROUND(109589,2)</f>
        <v>109589</v>
      </c>
      <c r="F59" s="43" t="s">
        <v>53</v>
      </c>
      <c r="G59" s="43" t="s">
        <v>411</v>
      </c>
      <c r="H59" s="22" t="s">
        <v>419</v>
      </c>
      <c r="I59" s="44" t="s">
        <v>258</v>
      </c>
      <c r="J59" s="43" t="s">
        <v>150</v>
      </c>
      <c r="K59" s="43" t="s">
        <v>267</v>
      </c>
      <c r="L59" s="43" t="s">
        <v>72</v>
      </c>
      <c r="M59" s="43" t="s">
        <v>75</v>
      </c>
      <c r="N59" s="45" t="s">
        <v>261</v>
      </c>
    </row>
    <row r="60" spans="1:14" ht="112.5" customHeight="1" x14ac:dyDescent="0.25">
      <c r="A60" s="27"/>
      <c r="B60" s="18">
        <v>53</v>
      </c>
      <c r="C60" s="41" t="s">
        <v>322</v>
      </c>
      <c r="D60" s="46" t="s">
        <v>271</v>
      </c>
      <c r="E60" s="47">
        <f>ROUND(35000,2)</f>
        <v>35000</v>
      </c>
      <c r="F60" s="48" t="s">
        <v>53</v>
      </c>
      <c r="G60" s="48" t="s">
        <v>411</v>
      </c>
      <c r="H60" s="22" t="s">
        <v>419</v>
      </c>
      <c r="I60" s="49" t="s">
        <v>272</v>
      </c>
      <c r="J60" s="48" t="s">
        <v>150</v>
      </c>
      <c r="K60" s="48" t="s">
        <v>35</v>
      </c>
      <c r="L60" s="48" t="s">
        <v>72</v>
      </c>
      <c r="M60" s="48" t="s">
        <v>79</v>
      </c>
      <c r="N60" s="50" t="s">
        <v>273</v>
      </c>
    </row>
    <row r="61" spans="1:14" ht="114" customHeight="1" x14ac:dyDescent="0.25">
      <c r="A61" s="27"/>
      <c r="B61" s="18">
        <v>54</v>
      </c>
      <c r="C61" s="41" t="s">
        <v>420</v>
      </c>
      <c r="D61" s="46" t="s">
        <v>274</v>
      </c>
      <c r="E61" s="47">
        <f>ROUND(570796.46,2)</f>
        <v>570796.46</v>
      </c>
      <c r="F61" s="48" t="s">
        <v>53</v>
      </c>
      <c r="G61" s="48" t="s">
        <v>411</v>
      </c>
      <c r="H61" s="22" t="s">
        <v>419</v>
      </c>
      <c r="I61" s="49" t="s">
        <v>301</v>
      </c>
      <c r="J61" s="48" t="s">
        <v>150</v>
      </c>
      <c r="K61" s="48" t="s">
        <v>323</v>
      </c>
      <c r="L61" s="48" t="s">
        <v>72</v>
      </c>
      <c r="M61" s="48" t="s">
        <v>69</v>
      </c>
      <c r="N61" s="50" t="s">
        <v>275</v>
      </c>
    </row>
    <row r="62" spans="1:14" ht="142.5" customHeight="1" x14ac:dyDescent="0.25">
      <c r="A62" s="27"/>
      <c r="B62" s="18">
        <v>55</v>
      </c>
      <c r="C62" s="41" t="s">
        <v>276</v>
      </c>
      <c r="D62" s="46" t="s">
        <v>277</v>
      </c>
      <c r="E62" s="47">
        <f>ROUND(19867.28,2)</f>
        <v>19867.28</v>
      </c>
      <c r="F62" s="48" t="s">
        <v>53</v>
      </c>
      <c r="G62" s="48" t="s">
        <v>414</v>
      </c>
      <c r="H62" s="22" t="s">
        <v>419</v>
      </c>
      <c r="I62" s="49" t="s">
        <v>326</v>
      </c>
      <c r="J62" s="48" t="s">
        <v>6</v>
      </c>
      <c r="K62" s="48" t="s">
        <v>325</v>
      </c>
      <c r="L62" s="48" t="s">
        <v>72</v>
      </c>
      <c r="M62" s="48" t="s">
        <v>278</v>
      </c>
      <c r="N62" s="50" t="s">
        <v>279</v>
      </c>
    </row>
    <row r="63" spans="1:14" ht="96" customHeight="1" x14ac:dyDescent="0.25">
      <c r="A63" s="27"/>
      <c r="B63" s="18">
        <v>56</v>
      </c>
      <c r="C63" s="41" t="s">
        <v>327</v>
      </c>
      <c r="D63" s="46" t="s">
        <v>70</v>
      </c>
      <c r="E63" s="29">
        <f>ROUND(1750000,2)</f>
        <v>1750000</v>
      </c>
      <c r="F63" s="48" t="s">
        <v>53</v>
      </c>
      <c r="G63" s="48" t="s">
        <v>411</v>
      </c>
      <c r="H63" s="22" t="s">
        <v>419</v>
      </c>
      <c r="I63" s="48" t="s">
        <v>376</v>
      </c>
      <c r="J63" s="48" t="s">
        <v>150</v>
      </c>
      <c r="K63" s="48" t="s">
        <v>376</v>
      </c>
      <c r="L63" s="48" t="s">
        <v>72</v>
      </c>
      <c r="M63" s="48" t="s">
        <v>282</v>
      </c>
      <c r="N63" s="50" t="s">
        <v>283</v>
      </c>
    </row>
    <row r="64" spans="1:14" ht="71.25" customHeight="1" x14ac:dyDescent="0.25">
      <c r="A64" s="27"/>
      <c r="B64" s="18">
        <v>57</v>
      </c>
      <c r="C64" s="41" t="s">
        <v>284</v>
      </c>
      <c r="D64" s="46" t="s">
        <v>55</v>
      </c>
      <c r="E64" s="29">
        <f>ROUND(607038.8,2)</f>
        <v>607038.80000000005</v>
      </c>
      <c r="F64" s="48" t="s">
        <v>53</v>
      </c>
      <c r="G64" s="48" t="s">
        <v>411</v>
      </c>
      <c r="H64" s="22" t="s">
        <v>419</v>
      </c>
      <c r="I64" s="49" t="s">
        <v>328</v>
      </c>
      <c r="J64" s="48" t="s">
        <v>150</v>
      </c>
      <c r="K64" s="48" t="s">
        <v>286</v>
      </c>
      <c r="L64" s="48" t="s">
        <v>72</v>
      </c>
      <c r="M64" s="48" t="s">
        <v>285</v>
      </c>
      <c r="N64" s="50" t="s">
        <v>292</v>
      </c>
    </row>
    <row r="65" spans="1:14" ht="182.25" customHeight="1" x14ac:dyDescent="0.25">
      <c r="A65" s="27"/>
      <c r="B65" s="18">
        <v>58</v>
      </c>
      <c r="C65" s="41" t="s">
        <v>371</v>
      </c>
      <c r="D65" s="46" t="s">
        <v>220</v>
      </c>
      <c r="E65" s="29">
        <v>695671.86</v>
      </c>
      <c r="F65" s="48" t="s">
        <v>53</v>
      </c>
      <c r="G65" s="48" t="s">
        <v>411</v>
      </c>
      <c r="H65" s="22" t="s">
        <v>419</v>
      </c>
      <c r="I65" s="49" t="s">
        <v>444</v>
      </c>
      <c r="J65" s="48" t="s">
        <v>287</v>
      </c>
      <c r="K65" s="48" t="s">
        <v>329</v>
      </c>
      <c r="L65" s="48" t="s">
        <v>72</v>
      </c>
      <c r="M65" s="48" t="s">
        <v>75</v>
      </c>
      <c r="N65" s="46" t="s">
        <v>288</v>
      </c>
    </row>
    <row r="66" spans="1:14" ht="85.5" customHeight="1" x14ac:dyDescent="0.25">
      <c r="A66" s="27"/>
      <c r="B66" s="18">
        <v>59</v>
      </c>
      <c r="C66" s="51" t="s">
        <v>289</v>
      </c>
      <c r="D66" s="46" t="s">
        <v>31</v>
      </c>
      <c r="E66" s="29">
        <f>ROUND(902760.36*1.13,2)</f>
        <v>1020119.21</v>
      </c>
      <c r="F66" s="48" t="s">
        <v>53</v>
      </c>
      <c r="G66" s="48" t="s">
        <v>411</v>
      </c>
      <c r="H66" s="22" t="s">
        <v>419</v>
      </c>
      <c r="I66" s="49" t="s">
        <v>290</v>
      </c>
      <c r="J66" s="48" t="s">
        <v>150</v>
      </c>
      <c r="K66" s="48" t="s">
        <v>2</v>
      </c>
      <c r="L66" s="48" t="s">
        <v>72</v>
      </c>
      <c r="M66" s="48" t="s">
        <v>99</v>
      </c>
      <c r="N66" s="50" t="s">
        <v>296</v>
      </c>
    </row>
    <row r="67" spans="1:14" ht="123.75" customHeight="1" x14ac:dyDescent="0.25">
      <c r="A67" s="27"/>
      <c r="B67" s="18">
        <v>60</v>
      </c>
      <c r="C67" s="51" t="s">
        <v>297</v>
      </c>
      <c r="D67" s="46" t="s">
        <v>298</v>
      </c>
      <c r="E67" s="29">
        <f>ROUND(158753.1,2)</f>
        <v>158753.1</v>
      </c>
      <c r="F67" s="48" t="s">
        <v>53</v>
      </c>
      <c r="G67" s="48" t="s">
        <v>411</v>
      </c>
      <c r="H67" s="22" t="s">
        <v>419</v>
      </c>
      <c r="I67" s="49" t="s">
        <v>299</v>
      </c>
      <c r="J67" s="48" t="s">
        <v>71</v>
      </c>
      <c r="K67" s="48" t="s">
        <v>330</v>
      </c>
      <c r="L67" s="48" t="s">
        <v>72</v>
      </c>
      <c r="M67" s="48" t="s">
        <v>75</v>
      </c>
      <c r="N67" s="50" t="s">
        <v>300</v>
      </c>
    </row>
    <row r="68" spans="1:14" ht="78.75" customHeight="1" x14ac:dyDescent="0.25">
      <c r="A68" s="27"/>
      <c r="B68" s="18">
        <v>61</v>
      </c>
      <c r="C68" s="51" t="s">
        <v>291</v>
      </c>
      <c r="D68" s="46" t="s">
        <v>58</v>
      </c>
      <c r="E68" s="29">
        <f>ROUND(67993.38,2)</f>
        <v>67993.38</v>
      </c>
      <c r="F68" s="48" t="s">
        <v>53</v>
      </c>
      <c r="G68" s="48" t="s">
        <v>411</v>
      </c>
      <c r="H68" s="22" t="s">
        <v>419</v>
      </c>
      <c r="I68" s="49" t="s">
        <v>281</v>
      </c>
      <c r="J68" s="48" t="s">
        <v>150</v>
      </c>
      <c r="K68" s="48" t="s">
        <v>331</v>
      </c>
      <c r="L68" s="48" t="s">
        <v>72</v>
      </c>
      <c r="M68" s="48" t="s">
        <v>294</v>
      </c>
      <c r="N68" s="50" t="s">
        <v>293</v>
      </c>
    </row>
    <row r="69" spans="1:14" ht="84" customHeight="1" x14ac:dyDescent="0.25">
      <c r="A69" s="27"/>
      <c r="B69" s="18">
        <v>62</v>
      </c>
      <c r="C69" s="51" t="s">
        <v>302</v>
      </c>
      <c r="D69" s="46" t="s">
        <v>304</v>
      </c>
      <c r="E69" s="29">
        <f>ROUND(9930,2)</f>
        <v>9930</v>
      </c>
      <c r="F69" s="48" t="s">
        <v>53</v>
      </c>
      <c r="G69" s="48" t="s">
        <v>411</v>
      </c>
      <c r="H69" s="22" t="s">
        <v>419</v>
      </c>
      <c r="I69" s="49" t="s">
        <v>301</v>
      </c>
      <c r="J69" s="48" t="s">
        <v>150</v>
      </c>
      <c r="K69" s="48" t="s">
        <v>332</v>
      </c>
      <c r="L69" s="48" t="s">
        <v>72</v>
      </c>
      <c r="M69" s="48" t="s">
        <v>69</v>
      </c>
      <c r="N69" s="50" t="s">
        <v>303</v>
      </c>
    </row>
    <row r="70" spans="1:14" ht="53.25" customHeight="1" x14ac:dyDescent="0.25">
      <c r="A70" s="27"/>
      <c r="B70" s="18">
        <v>63</v>
      </c>
      <c r="C70" s="51" t="s">
        <v>305</v>
      </c>
      <c r="D70" s="46" t="s">
        <v>306</v>
      </c>
      <c r="E70" s="29">
        <f>ROUND(87643.92,2)</f>
        <v>87643.92</v>
      </c>
      <c r="F70" s="48" t="s">
        <v>53</v>
      </c>
      <c r="G70" s="48" t="s">
        <v>411</v>
      </c>
      <c r="H70" s="22" t="s">
        <v>419</v>
      </c>
      <c r="I70" s="49" t="s">
        <v>334</v>
      </c>
      <c r="J70" s="48" t="s">
        <v>71</v>
      </c>
      <c r="K70" s="48" t="s">
        <v>333</v>
      </c>
      <c r="L70" s="48" t="s">
        <v>72</v>
      </c>
      <c r="M70" s="48" t="s">
        <v>282</v>
      </c>
      <c r="N70" s="50" t="s">
        <v>335</v>
      </c>
    </row>
    <row r="71" spans="1:14" ht="51.75" customHeight="1" x14ac:dyDescent="0.25">
      <c r="A71" s="27"/>
      <c r="B71" s="18">
        <v>64</v>
      </c>
      <c r="C71" s="51" t="s">
        <v>307</v>
      </c>
      <c r="D71" s="46" t="s">
        <v>314</v>
      </c>
      <c r="E71" s="29">
        <f>ROUND(10000,2)</f>
        <v>10000</v>
      </c>
      <c r="F71" s="48" t="s">
        <v>53</v>
      </c>
      <c r="G71" s="48" t="s">
        <v>415</v>
      </c>
      <c r="H71" s="22" t="s">
        <v>421</v>
      </c>
      <c r="I71" s="49" t="s">
        <v>336</v>
      </c>
      <c r="J71" s="48" t="s">
        <v>150</v>
      </c>
      <c r="K71" s="48" t="s">
        <v>337</v>
      </c>
      <c r="L71" s="48" t="s">
        <v>72</v>
      </c>
      <c r="M71" s="48" t="s">
        <v>54</v>
      </c>
      <c r="N71" s="50" t="s">
        <v>338</v>
      </c>
    </row>
    <row r="72" spans="1:14" ht="41.25" customHeight="1" x14ac:dyDescent="0.25">
      <c r="A72" s="27"/>
      <c r="B72" s="18">
        <v>65</v>
      </c>
      <c r="C72" s="51" t="s">
        <v>308</v>
      </c>
      <c r="D72" s="52" t="s">
        <v>315</v>
      </c>
      <c r="E72" s="29">
        <f>ROUND(690000,2)</f>
        <v>690000</v>
      </c>
      <c r="F72" s="48" t="s">
        <v>53</v>
      </c>
      <c r="G72" s="48" t="s">
        <v>411</v>
      </c>
      <c r="H72" s="48" t="s">
        <v>419</v>
      </c>
      <c r="I72" s="49" t="s">
        <v>339</v>
      </c>
      <c r="J72" s="48" t="s">
        <v>150</v>
      </c>
      <c r="K72" s="48" t="s">
        <v>357</v>
      </c>
      <c r="L72" s="48" t="s">
        <v>72</v>
      </c>
      <c r="M72" s="48" t="s">
        <v>73</v>
      </c>
      <c r="N72" s="50" t="s">
        <v>341</v>
      </c>
    </row>
    <row r="73" spans="1:14" ht="66.75" customHeight="1" x14ac:dyDescent="0.25">
      <c r="A73" s="27"/>
      <c r="B73" s="18">
        <v>66</v>
      </c>
      <c r="C73" s="51" t="s">
        <v>309</v>
      </c>
      <c r="D73" s="46" t="s">
        <v>316</v>
      </c>
      <c r="E73" s="29">
        <f>ROUND(1680411,2)</f>
        <v>1680411</v>
      </c>
      <c r="F73" s="48" t="s">
        <v>53</v>
      </c>
      <c r="G73" s="48" t="s">
        <v>411</v>
      </c>
      <c r="H73" s="48" t="s">
        <v>419</v>
      </c>
      <c r="I73" s="49" t="s">
        <v>353</v>
      </c>
      <c r="J73" s="48" t="s">
        <v>150</v>
      </c>
      <c r="K73" s="48" t="s">
        <v>354</v>
      </c>
      <c r="L73" s="48" t="s">
        <v>72</v>
      </c>
      <c r="M73" s="48" t="s">
        <v>355</v>
      </c>
      <c r="N73" s="50" t="s">
        <v>356</v>
      </c>
    </row>
    <row r="74" spans="1:14" ht="55.5" customHeight="1" x14ac:dyDescent="0.25">
      <c r="A74" s="27"/>
      <c r="B74" s="18">
        <v>67</v>
      </c>
      <c r="C74" s="51" t="s">
        <v>310</v>
      </c>
      <c r="D74" s="46" t="s">
        <v>317</v>
      </c>
      <c r="E74" s="29">
        <f>ROUND(336000,2)</f>
        <v>336000</v>
      </c>
      <c r="F74" s="48" t="s">
        <v>53</v>
      </c>
      <c r="G74" s="48" t="s">
        <v>411</v>
      </c>
      <c r="H74" s="48" t="s">
        <v>419</v>
      </c>
      <c r="I74" s="49" t="s">
        <v>350</v>
      </c>
      <c r="J74" s="48" t="s">
        <v>150</v>
      </c>
      <c r="K74" s="48" t="s">
        <v>264</v>
      </c>
      <c r="L74" s="48" t="s">
        <v>72</v>
      </c>
      <c r="M74" s="48" t="s">
        <v>282</v>
      </c>
      <c r="N74" s="50" t="s">
        <v>347</v>
      </c>
    </row>
    <row r="75" spans="1:14" ht="60" customHeight="1" x14ac:dyDescent="0.25">
      <c r="A75" s="27"/>
      <c r="B75" s="18">
        <v>68</v>
      </c>
      <c r="C75" s="51" t="s">
        <v>311</v>
      </c>
      <c r="D75" s="46" t="s">
        <v>318</v>
      </c>
      <c r="E75" s="29">
        <f>ROUND(196500,2)</f>
        <v>196500</v>
      </c>
      <c r="F75" s="48" t="s">
        <v>53</v>
      </c>
      <c r="G75" s="48" t="s">
        <v>411</v>
      </c>
      <c r="H75" s="48" t="s">
        <v>419</v>
      </c>
      <c r="I75" s="49" t="s">
        <v>351</v>
      </c>
      <c r="J75" s="48" t="s">
        <v>150</v>
      </c>
      <c r="K75" s="48" t="s">
        <v>264</v>
      </c>
      <c r="L75" s="48" t="s">
        <v>72</v>
      </c>
      <c r="M75" s="48" t="s">
        <v>345</v>
      </c>
      <c r="N75" s="50" t="s">
        <v>346</v>
      </c>
    </row>
    <row r="76" spans="1:14" ht="45" customHeight="1" x14ac:dyDescent="0.25">
      <c r="A76" s="27"/>
      <c r="B76" s="18">
        <v>69</v>
      </c>
      <c r="C76" s="51" t="s">
        <v>312</v>
      </c>
      <c r="D76" s="46" t="s">
        <v>319</v>
      </c>
      <c r="E76" s="29">
        <f>ROUND(46170,2)</f>
        <v>46170</v>
      </c>
      <c r="F76" s="48" t="s">
        <v>53</v>
      </c>
      <c r="G76" s="48" t="s">
        <v>416</v>
      </c>
      <c r="H76" s="48" t="s">
        <v>418</v>
      </c>
      <c r="I76" s="49" t="s">
        <v>342</v>
      </c>
      <c r="J76" s="48" t="s">
        <v>150</v>
      </c>
      <c r="K76" s="48" t="s">
        <v>343</v>
      </c>
      <c r="L76" s="48" t="s">
        <v>72</v>
      </c>
      <c r="M76" s="48" t="s">
        <v>282</v>
      </c>
      <c r="N76" s="50" t="s">
        <v>344</v>
      </c>
    </row>
    <row r="77" spans="1:14" ht="46.5" customHeight="1" x14ac:dyDescent="0.25">
      <c r="A77" s="27"/>
      <c r="B77" s="18">
        <v>70</v>
      </c>
      <c r="C77" s="51" t="s">
        <v>313</v>
      </c>
      <c r="D77" s="46" t="s">
        <v>306</v>
      </c>
      <c r="E77" s="29">
        <f>ROUND(153768,2)</f>
        <v>153768</v>
      </c>
      <c r="F77" s="48" t="s">
        <v>53</v>
      </c>
      <c r="G77" s="48" t="s">
        <v>416</v>
      </c>
      <c r="H77" s="48" t="s">
        <v>418</v>
      </c>
      <c r="I77" s="49" t="s">
        <v>352</v>
      </c>
      <c r="J77" s="48" t="s">
        <v>71</v>
      </c>
      <c r="K77" s="48" t="s">
        <v>333</v>
      </c>
      <c r="L77" s="48" t="s">
        <v>72</v>
      </c>
      <c r="M77" s="48" t="s">
        <v>345</v>
      </c>
      <c r="N77" s="50" t="s">
        <v>349</v>
      </c>
    </row>
    <row r="78" spans="1:14" ht="69" customHeight="1" x14ac:dyDescent="0.25">
      <c r="A78" s="27"/>
      <c r="B78" s="18">
        <v>71</v>
      </c>
      <c r="C78" s="51" t="s">
        <v>358</v>
      </c>
      <c r="D78" s="46" t="s">
        <v>318</v>
      </c>
      <c r="E78" s="29">
        <f>ROUND(103045.46,2)</f>
        <v>103045.46</v>
      </c>
      <c r="F78" s="48" t="s">
        <v>53</v>
      </c>
      <c r="G78" s="48" t="s">
        <v>411</v>
      </c>
      <c r="H78" s="48" t="s">
        <v>419</v>
      </c>
      <c r="I78" s="49" t="s">
        <v>359</v>
      </c>
      <c r="J78" s="48" t="s">
        <v>150</v>
      </c>
      <c r="K78" s="48" t="s">
        <v>74</v>
      </c>
      <c r="L78" s="48" t="s">
        <v>72</v>
      </c>
      <c r="M78" s="48" t="s">
        <v>1</v>
      </c>
      <c r="N78" s="50" t="s">
        <v>360</v>
      </c>
    </row>
    <row r="79" spans="1:14" ht="63.75" customHeight="1" x14ac:dyDescent="0.25">
      <c r="A79" s="27"/>
      <c r="B79" s="18">
        <v>72</v>
      </c>
      <c r="C79" s="51" t="s">
        <v>362</v>
      </c>
      <c r="D79" s="46" t="s">
        <v>361</v>
      </c>
      <c r="E79" s="29">
        <v>22749</v>
      </c>
      <c r="F79" s="48" t="s">
        <v>53</v>
      </c>
      <c r="G79" s="48" t="s">
        <v>416</v>
      </c>
      <c r="H79" s="48" t="s">
        <v>419</v>
      </c>
      <c r="I79" s="49" t="s">
        <v>363</v>
      </c>
      <c r="J79" s="48" t="s">
        <v>150</v>
      </c>
      <c r="K79" s="48" t="s">
        <v>372</v>
      </c>
      <c r="L79" s="48" t="s">
        <v>72</v>
      </c>
      <c r="M79" s="48" t="s">
        <v>1</v>
      </c>
      <c r="N79" s="50" t="s">
        <v>364</v>
      </c>
    </row>
    <row r="80" spans="1:14" ht="50.25" customHeight="1" x14ac:dyDescent="0.25">
      <c r="A80" s="27"/>
      <c r="B80" s="18">
        <v>73</v>
      </c>
      <c r="C80" s="51" t="s">
        <v>365</v>
      </c>
      <c r="D80" s="46" t="s">
        <v>318</v>
      </c>
      <c r="E80" s="29">
        <v>60400</v>
      </c>
      <c r="F80" s="48" t="s">
        <v>53</v>
      </c>
      <c r="G80" s="48" t="s">
        <v>411</v>
      </c>
      <c r="H80" s="48" t="s">
        <v>419</v>
      </c>
      <c r="I80" s="49" t="s">
        <v>366</v>
      </c>
      <c r="J80" s="48" t="s">
        <v>150</v>
      </c>
      <c r="K80" s="48" t="s">
        <v>457</v>
      </c>
      <c r="L80" s="48" t="s">
        <v>72</v>
      </c>
      <c r="M80" s="48" t="s">
        <v>458</v>
      </c>
      <c r="N80" s="50" t="s">
        <v>367</v>
      </c>
    </row>
    <row r="81" spans="1:14" ht="71.25" customHeight="1" x14ac:dyDescent="0.25">
      <c r="A81" s="27"/>
      <c r="B81" s="18">
        <v>74</v>
      </c>
      <c r="C81" s="51" t="s">
        <v>368</v>
      </c>
      <c r="D81" s="46" t="s">
        <v>55</v>
      </c>
      <c r="E81" s="29">
        <v>158744.60999999999</v>
      </c>
      <c r="F81" s="48" t="s">
        <v>53</v>
      </c>
      <c r="G81" s="48" t="s">
        <v>411</v>
      </c>
      <c r="H81" s="48" t="s">
        <v>419</v>
      </c>
      <c r="I81" s="49" t="s">
        <v>369</v>
      </c>
      <c r="J81" s="48" t="s">
        <v>150</v>
      </c>
      <c r="K81" s="48" t="s">
        <v>191</v>
      </c>
      <c r="L81" s="48" t="s">
        <v>72</v>
      </c>
      <c r="M81" s="48" t="s">
        <v>75</v>
      </c>
      <c r="N81" s="50" t="s">
        <v>370</v>
      </c>
    </row>
    <row r="82" spans="1:14" ht="48.75" customHeight="1" x14ac:dyDescent="0.25">
      <c r="A82" s="27"/>
      <c r="B82" s="18">
        <v>75</v>
      </c>
      <c r="C82" s="51" t="s">
        <v>373</v>
      </c>
      <c r="D82" s="46" t="s">
        <v>318</v>
      </c>
      <c r="E82" s="29">
        <v>31966.2</v>
      </c>
      <c r="F82" s="48" t="s">
        <v>53</v>
      </c>
      <c r="G82" s="48" t="s">
        <v>416</v>
      </c>
      <c r="H82" s="48" t="s">
        <v>422</v>
      </c>
      <c r="I82" s="49" t="s">
        <v>374</v>
      </c>
      <c r="J82" s="48" t="s">
        <v>150</v>
      </c>
      <c r="K82" s="48" t="s">
        <v>192</v>
      </c>
      <c r="L82" s="48" t="s">
        <v>72</v>
      </c>
      <c r="M82" s="48" t="s">
        <v>1</v>
      </c>
      <c r="N82" s="50" t="s">
        <v>375</v>
      </c>
    </row>
    <row r="83" spans="1:14" ht="48.75" customHeight="1" x14ac:dyDescent="0.25">
      <c r="A83" s="27"/>
      <c r="B83" s="18">
        <v>76</v>
      </c>
      <c r="C83" s="51" t="s">
        <v>379</v>
      </c>
      <c r="D83" s="46" t="s">
        <v>380</v>
      </c>
      <c r="E83" s="29">
        <v>122651.6</v>
      </c>
      <c r="F83" s="48" t="s">
        <v>53</v>
      </c>
      <c r="G83" s="48" t="s">
        <v>411</v>
      </c>
      <c r="H83" s="48" t="s">
        <v>419</v>
      </c>
      <c r="I83" s="49" t="s">
        <v>403</v>
      </c>
      <c r="J83" s="48" t="s">
        <v>150</v>
      </c>
      <c r="K83" s="48" t="s">
        <v>2</v>
      </c>
      <c r="L83" s="48" t="s">
        <v>72</v>
      </c>
      <c r="M83" s="48" t="s">
        <v>99</v>
      </c>
      <c r="N83" s="50" t="s">
        <v>381</v>
      </c>
    </row>
    <row r="84" spans="1:14" ht="76.5" customHeight="1" x14ac:dyDescent="0.25">
      <c r="A84" s="27"/>
      <c r="B84" s="18">
        <v>77</v>
      </c>
      <c r="C84" s="51" t="s">
        <v>382</v>
      </c>
      <c r="D84" s="46" t="s">
        <v>397</v>
      </c>
      <c r="E84" s="29">
        <v>12730.88</v>
      </c>
      <c r="F84" s="48" t="s">
        <v>53</v>
      </c>
      <c r="G84" s="48" t="s">
        <v>411</v>
      </c>
      <c r="H84" s="48" t="s">
        <v>419</v>
      </c>
      <c r="I84" s="49" t="s">
        <v>402</v>
      </c>
      <c r="J84" s="48" t="s">
        <v>150</v>
      </c>
      <c r="K84" s="48" t="s">
        <v>35</v>
      </c>
      <c r="L84" s="48" t="s">
        <v>72</v>
      </c>
      <c r="M84" s="48" t="s">
        <v>99</v>
      </c>
      <c r="N84" s="50" t="s">
        <v>388</v>
      </c>
    </row>
    <row r="85" spans="1:14" ht="72.75" customHeight="1" x14ac:dyDescent="0.25">
      <c r="A85" s="27"/>
      <c r="B85" s="18">
        <v>78</v>
      </c>
      <c r="C85" s="51" t="s">
        <v>383</v>
      </c>
      <c r="D85" s="46" t="s">
        <v>31</v>
      </c>
      <c r="E85" s="29">
        <v>122651.6</v>
      </c>
      <c r="F85" s="48" t="s">
        <v>53</v>
      </c>
      <c r="G85" s="48" t="s">
        <v>411</v>
      </c>
      <c r="H85" s="48" t="s">
        <v>419</v>
      </c>
      <c r="I85" s="49" t="s">
        <v>404</v>
      </c>
      <c r="J85" s="48" t="s">
        <v>150</v>
      </c>
      <c r="K85" s="48" t="s">
        <v>2</v>
      </c>
      <c r="L85" s="48" t="s">
        <v>72</v>
      </c>
      <c r="M85" s="48" t="s">
        <v>5</v>
      </c>
      <c r="N85" s="50" t="s">
        <v>389</v>
      </c>
    </row>
    <row r="86" spans="1:14" ht="122.25" customHeight="1" x14ac:dyDescent="0.25">
      <c r="A86" s="27"/>
      <c r="B86" s="18">
        <v>79</v>
      </c>
      <c r="C86" s="51" t="s">
        <v>384</v>
      </c>
      <c r="D86" s="46" t="s">
        <v>398</v>
      </c>
      <c r="E86" s="29">
        <v>500000</v>
      </c>
      <c r="F86" s="48" t="s">
        <v>53</v>
      </c>
      <c r="G86" s="48" t="s">
        <v>411</v>
      </c>
      <c r="H86" s="48" t="s">
        <v>419</v>
      </c>
      <c r="I86" s="49" t="s">
        <v>405</v>
      </c>
      <c r="J86" s="48" t="s">
        <v>150</v>
      </c>
      <c r="K86" s="48" t="s">
        <v>394</v>
      </c>
      <c r="L86" s="48" t="s">
        <v>72</v>
      </c>
      <c r="M86" s="48" t="s">
        <v>99</v>
      </c>
      <c r="N86" s="50" t="s">
        <v>390</v>
      </c>
    </row>
    <row r="87" spans="1:14" ht="78" customHeight="1" x14ac:dyDescent="0.25">
      <c r="A87" s="27"/>
      <c r="B87" s="18">
        <v>80</v>
      </c>
      <c r="C87" s="51" t="s">
        <v>385</v>
      </c>
      <c r="D87" s="46" t="s">
        <v>399</v>
      </c>
      <c r="E87" s="29">
        <v>125000</v>
      </c>
      <c r="F87" s="48" t="s">
        <v>53</v>
      </c>
      <c r="G87" s="48" t="s">
        <v>415</v>
      </c>
      <c r="H87" s="48" t="s">
        <v>421</v>
      </c>
      <c r="I87" s="49" t="s">
        <v>406</v>
      </c>
      <c r="J87" s="48" t="s">
        <v>150</v>
      </c>
      <c r="K87" s="48" t="s">
        <v>395</v>
      </c>
      <c r="L87" s="48" t="s">
        <v>72</v>
      </c>
      <c r="M87" s="48" t="s">
        <v>75</v>
      </c>
      <c r="N87" s="50" t="s">
        <v>391</v>
      </c>
    </row>
    <row r="88" spans="1:14" ht="126" customHeight="1" x14ac:dyDescent="0.25">
      <c r="A88" s="27"/>
      <c r="B88" s="18">
        <v>81</v>
      </c>
      <c r="C88" s="51" t="s">
        <v>386</v>
      </c>
      <c r="D88" s="46" t="s">
        <v>400</v>
      </c>
      <c r="E88" s="29">
        <v>143874.63</v>
      </c>
      <c r="F88" s="48" t="s">
        <v>53</v>
      </c>
      <c r="G88" s="48" t="s">
        <v>411</v>
      </c>
      <c r="H88" s="48" t="s">
        <v>419</v>
      </c>
      <c r="I88" s="49" t="s">
        <v>407</v>
      </c>
      <c r="J88" s="48" t="s">
        <v>150</v>
      </c>
      <c r="K88" s="48" t="s">
        <v>396</v>
      </c>
      <c r="L88" s="48" t="s">
        <v>72</v>
      </c>
      <c r="M88" s="48" t="s">
        <v>34</v>
      </c>
      <c r="N88" s="50" t="s">
        <v>392</v>
      </c>
    </row>
    <row r="89" spans="1:14" ht="136.5" customHeight="1" x14ac:dyDescent="0.25">
      <c r="A89" s="27"/>
      <c r="B89" s="18">
        <v>82</v>
      </c>
      <c r="C89" s="51" t="s">
        <v>387</v>
      </c>
      <c r="D89" s="46" t="s">
        <v>401</v>
      </c>
      <c r="E89" s="29">
        <v>30000</v>
      </c>
      <c r="F89" s="48" t="s">
        <v>53</v>
      </c>
      <c r="G89" s="48" t="s">
        <v>411</v>
      </c>
      <c r="H89" s="48" t="s">
        <v>419</v>
      </c>
      <c r="I89" s="49" t="s">
        <v>408</v>
      </c>
      <c r="J89" s="48" t="s">
        <v>29</v>
      </c>
      <c r="K89" s="48" t="s">
        <v>340</v>
      </c>
      <c r="L89" s="48" t="s">
        <v>72</v>
      </c>
      <c r="M89" s="48" t="s">
        <v>50</v>
      </c>
      <c r="N89" s="50" t="s">
        <v>393</v>
      </c>
    </row>
    <row r="90" spans="1:14" ht="66.75" customHeight="1" x14ac:dyDescent="0.25">
      <c r="A90" s="27"/>
      <c r="B90" s="18">
        <v>83</v>
      </c>
      <c r="C90" s="51" t="s">
        <v>445</v>
      </c>
      <c r="D90" s="46" t="s">
        <v>453</v>
      </c>
      <c r="E90" s="29">
        <v>72500</v>
      </c>
      <c r="F90" s="48" t="s">
        <v>53</v>
      </c>
      <c r="G90" s="48" t="s">
        <v>451</v>
      </c>
      <c r="H90" s="48" t="s">
        <v>418</v>
      </c>
      <c r="I90" s="49" t="s">
        <v>449</v>
      </c>
      <c r="J90" s="48" t="s">
        <v>150</v>
      </c>
      <c r="K90" s="48" t="s">
        <v>454</v>
      </c>
      <c r="L90" s="48" t="s">
        <v>72</v>
      </c>
      <c r="M90" s="48" t="s">
        <v>75</v>
      </c>
      <c r="N90" s="50" t="s">
        <v>447</v>
      </c>
    </row>
    <row r="91" spans="1:14" ht="55.5" customHeight="1" x14ac:dyDescent="0.25">
      <c r="A91" s="27"/>
      <c r="B91" s="18">
        <v>84</v>
      </c>
      <c r="C91" s="51" t="s">
        <v>446</v>
      </c>
      <c r="D91" s="46" t="s">
        <v>452</v>
      </c>
      <c r="E91" s="29">
        <v>47777.4</v>
      </c>
      <c r="F91" s="48" t="s">
        <v>53</v>
      </c>
      <c r="G91" s="48" t="s">
        <v>451</v>
      </c>
      <c r="H91" s="48" t="s">
        <v>418</v>
      </c>
      <c r="I91" s="49" t="s">
        <v>450</v>
      </c>
      <c r="J91" s="48" t="s">
        <v>150</v>
      </c>
      <c r="K91" s="48" t="s">
        <v>455</v>
      </c>
      <c r="L91" s="48" t="s">
        <v>72</v>
      </c>
      <c r="M91" s="48" t="s">
        <v>456</v>
      </c>
      <c r="N91" s="50" t="s">
        <v>448</v>
      </c>
    </row>
    <row r="92" spans="1:14" ht="21" customHeight="1" x14ac:dyDescent="0.25">
      <c r="A92" s="27"/>
      <c r="B92" s="53"/>
      <c r="C92" s="6"/>
      <c r="D92" s="7"/>
      <c r="E92" s="8"/>
      <c r="F92" s="9"/>
      <c r="G92" s="9"/>
      <c r="H92" s="9"/>
      <c r="I92" s="10"/>
      <c r="J92" s="9"/>
      <c r="K92" s="9"/>
      <c r="L92" s="9"/>
      <c r="M92" s="9"/>
      <c r="N92" s="9"/>
    </row>
    <row r="93" spans="1:14" ht="21" customHeight="1" x14ac:dyDescent="0.25">
      <c r="A93" s="27"/>
      <c r="B93" s="54"/>
      <c r="C93" s="55"/>
      <c r="D93" s="55"/>
      <c r="E93" s="56">
        <f>SUBTOTAL(9,E8:E92)</f>
        <v>88908743.539999977</v>
      </c>
      <c r="F93" s="27"/>
      <c r="G93" s="27"/>
      <c r="H93" s="27"/>
      <c r="I93" s="27"/>
      <c r="J93" s="27"/>
      <c r="K93" s="27"/>
      <c r="L93" s="27"/>
      <c r="M93" s="27"/>
      <c r="N93" s="27"/>
    </row>
  </sheetData>
  <autoFilter ref="B7:N91"/>
  <mergeCells count="3">
    <mergeCell ref="C2:N2"/>
    <mergeCell ref="C3:N3"/>
    <mergeCell ref="C4:N4"/>
  </mergeCells>
  <phoneticPr fontId="4" type="noConversion"/>
  <printOptions horizontalCentered="1"/>
  <pageMargins left="0.19685039370078741" right="0.19685039370078741" top="0.35433070866141736" bottom="0.35433070866141736" header="0.31496062992125984" footer="0.11811023622047245"/>
  <pageSetup paperSize="3"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Obras</vt:lpstr>
      <vt:lpstr>Obras!Títulos_a_imprimir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Portillo</dc:creator>
  <cp:lastModifiedBy>Sonia Gabriela Hernandez Sermeño</cp:lastModifiedBy>
  <cp:lastPrinted>2018-10-11T22:34:05Z</cp:lastPrinted>
  <dcterms:created xsi:type="dcterms:W3CDTF">2015-09-11T21:40:56Z</dcterms:created>
  <dcterms:modified xsi:type="dcterms:W3CDTF">2019-10-15T15:15:01Z</dcterms:modified>
</cp:coreProperties>
</file>