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00"/>
  </bookViews>
  <sheets>
    <sheet name="2024" sheetId="1" r:id="rId1"/>
  </sheets>
  <definedNames>
    <definedName name="_xlnm.Print_Area" localSheetId="0">'2024'!$A$1:$V$73</definedName>
    <definedName name="_xlnm.Print_Titles" localSheetId="0">'2024'!$1:$7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" i="1" l="1"/>
  <c r="Q62" i="1"/>
  <c r="O62" i="1"/>
  <c r="N62" i="1"/>
  <c r="M62" i="1"/>
  <c r="L62" i="1"/>
  <c r="K62" i="1"/>
  <c r="F62" i="1"/>
  <c r="E62" i="1"/>
  <c r="J61" i="1"/>
  <c r="H61" i="1"/>
  <c r="H60" i="1"/>
  <c r="I59" i="1"/>
  <c r="H59" i="1"/>
  <c r="J58" i="1"/>
  <c r="H58" i="1"/>
  <c r="I57" i="1"/>
  <c r="H57" i="1"/>
  <c r="I56" i="1"/>
  <c r="H56" i="1"/>
  <c r="I55" i="1"/>
  <c r="H55" i="1"/>
  <c r="I54" i="1"/>
  <c r="H54" i="1"/>
  <c r="J53" i="1"/>
  <c r="H53" i="1"/>
  <c r="J52" i="1"/>
  <c r="H52" i="1"/>
  <c r="J51" i="1"/>
  <c r="H51" i="1"/>
  <c r="I50" i="1"/>
  <c r="H50" i="1"/>
  <c r="P49" i="1"/>
  <c r="I49" i="1"/>
  <c r="H49" i="1"/>
  <c r="J48" i="1"/>
  <c r="H48" i="1"/>
  <c r="P47" i="1"/>
  <c r="J47" i="1"/>
  <c r="X47" i="1" s="1"/>
  <c r="H46" i="1"/>
  <c r="J45" i="1"/>
  <c r="H45" i="1"/>
  <c r="I44" i="1"/>
  <c r="H44" i="1"/>
  <c r="J43" i="1"/>
  <c r="H43" i="1"/>
  <c r="Y42" i="1"/>
  <c r="Y43" i="1" s="1"/>
  <c r="Y46" i="1" s="1"/>
  <c r="I42" i="1"/>
  <c r="H42" i="1"/>
  <c r="I41" i="1"/>
  <c r="H41" i="1"/>
  <c r="X41" i="1" s="1"/>
  <c r="P41" i="1" s="1"/>
  <c r="I40" i="1"/>
  <c r="H40" i="1"/>
  <c r="X40" i="1" s="1"/>
  <c r="P40" i="1" s="1"/>
  <c r="T40" i="1" s="1"/>
  <c r="U40" i="1" s="1"/>
  <c r="J39" i="1"/>
  <c r="H39" i="1"/>
  <c r="I38" i="1"/>
  <c r="H38" i="1"/>
  <c r="X38" i="1" s="1"/>
  <c r="P38" i="1" s="1"/>
  <c r="I37" i="1"/>
  <c r="H37" i="1"/>
  <c r="J36" i="1"/>
  <c r="H36" i="1"/>
  <c r="J35" i="1"/>
  <c r="H35" i="1"/>
  <c r="J34" i="1"/>
  <c r="H34" i="1"/>
  <c r="X34" i="1" s="1"/>
  <c r="P34" i="1" s="1"/>
  <c r="J33" i="1"/>
  <c r="H33" i="1"/>
  <c r="J32" i="1"/>
  <c r="H32" i="1"/>
  <c r="X32" i="1" s="1"/>
  <c r="P32" i="1" s="1"/>
  <c r="T32" i="1" s="1"/>
  <c r="U32" i="1" s="1"/>
  <c r="I31" i="1"/>
  <c r="H31" i="1"/>
  <c r="J30" i="1"/>
  <c r="H30" i="1"/>
  <c r="I29" i="1"/>
  <c r="H29" i="1"/>
  <c r="X29" i="1" s="1"/>
  <c r="P29" i="1" s="1"/>
  <c r="T29" i="1" s="1"/>
  <c r="U29" i="1" s="1"/>
  <c r="I28" i="1"/>
  <c r="H28" i="1"/>
  <c r="I27" i="1"/>
  <c r="H27" i="1"/>
  <c r="X27" i="1" s="1"/>
  <c r="P27" i="1" s="1"/>
  <c r="I26" i="1"/>
  <c r="H26" i="1"/>
  <c r="X26" i="1" s="1"/>
  <c r="P26" i="1" s="1"/>
  <c r="T26" i="1" s="1"/>
  <c r="U26" i="1" s="1"/>
  <c r="J25" i="1"/>
  <c r="H25" i="1"/>
  <c r="I24" i="1"/>
  <c r="H24" i="1"/>
  <c r="J23" i="1"/>
  <c r="H23" i="1"/>
  <c r="J22" i="1"/>
  <c r="H22" i="1"/>
  <c r="X22" i="1" s="1"/>
  <c r="P22" i="1" s="1"/>
  <c r="T22" i="1" s="1"/>
  <c r="U22" i="1" s="1"/>
  <c r="J21" i="1"/>
  <c r="H21" i="1"/>
  <c r="J20" i="1"/>
  <c r="H20" i="1"/>
  <c r="X20" i="1" s="1"/>
  <c r="P20" i="1" s="1"/>
  <c r="J19" i="1"/>
  <c r="H19" i="1"/>
  <c r="J18" i="1"/>
  <c r="H18" i="1"/>
  <c r="I17" i="1"/>
  <c r="H17" i="1"/>
  <c r="I16" i="1"/>
  <c r="H16" i="1"/>
  <c r="H15" i="1"/>
  <c r="J14" i="1"/>
  <c r="H14" i="1"/>
  <c r="I13" i="1"/>
  <c r="H13" i="1"/>
  <c r="I12" i="1"/>
  <c r="H12" i="1"/>
  <c r="I11" i="1"/>
  <c r="H11" i="1"/>
  <c r="I10" i="1"/>
  <c r="H10" i="1"/>
  <c r="I9" i="1"/>
  <c r="H9" i="1"/>
  <c r="J8" i="1"/>
  <c r="H8" i="1"/>
  <c r="X16" i="1" l="1"/>
  <c r="P16" i="1" s="1"/>
  <c r="T16" i="1" s="1"/>
  <c r="U16" i="1" s="1"/>
  <c r="X42" i="1"/>
  <c r="P42" i="1" s="1"/>
  <c r="X43" i="1"/>
  <c r="P43" i="1" s="1"/>
  <c r="X18" i="1"/>
  <c r="P18" i="1" s="1"/>
  <c r="T18" i="1" s="1"/>
  <c r="U18" i="1" s="1"/>
  <c r="X23" i="1"/>
  <c r="P23" i="1" s="1"/>
  <c r="X28" i="1"/>
  <c r="P28" i="1" s="1"/>
  <c r="T28" i="1" s="1"/>
  <c r="U28" i="1" s="1"/>
  <c r="X35" i="1"/>
  <c r="P35" i="1" s="1"/>
  <c r="T35" i="1" s="1"/>
  <c r="U35" i="1" s="1"/>
  <c r="X37" i="1"/>
  <c r="P37" i="1" s="1"/>
  <c r="X39" i="1"/>
  <c r="P39" i="1" s="1"/>
  <c r="X44" i="1"/>
  <c r="P44" i="1" s="1"/>
  <c r="T44" i="1" s="1"/>
  <c r="U44" i="1" s="1"/>
  <c r="S62" i="1"/>
  <c r="X17" i="1"/>
  <c r="P17" i="1" s="1"/>
  <c r="X19" i="1"/>
  <c r="P19" i="1" s="1"/>
  <c r="X21" i="1"/>
  <c r="P21" i="1" s="1"/>
  <c r="T21" i="1" s="1"/>
  <c r="U21" i="1" s="1"/>
  <c r="X31" i="1"/>
  <c r="P31" i="1" s="1"/>
  <c r="T31" i="1" s="1"/>
  <c r="U31" i="1" s="1"/>
  <c r="X36" i="1"/>
  <c r="P36" i="1" s="1"/>
  <c r="T36" i="1" s="1"/>
  <c r="U36" i="1" s="1"/>
  <c r="T20" i="1"/>
  <c r="U20" i="1" s="1"/>
  <c r="T47" i="1"/>
  <c r="U47" i="1" s="1"/>
  <c r="X12" i="1"/>
  <c r="P12" i="1" s="1"/>
  <c r="T12" i="1" s="1"/>
  <c r="U12" i="1" s="1"/>
  <c r="X24" i="1"/>
  <c r="P24" i="1" s="1"/>
  <c r="T24" i="1" s="1"/>
  <c r="U24" i="1" s="1"/>
  <c r="T34" i="1"/>
  <c r="U34" i="1" s="1"/>
  <c r="T49" i="1"/>
  <c r="U49" i="1" s="1"/>
  <c r="X45" i="1"/>
  <c r="P45" i="1" s="1"/>
  <c r="T45" i="1" s="1"/>
  <c r="U45" i="1" s="1"/>
  <c r="X8" i="1"/>
  <c r="P8" i="1" s="1"/>
  <c r="T8" i="1" s="1"/>
  <c r="X10" i="1"/>
  <c r="P10" i="1" s="1"/>
  <c r="X14" i="1"/>
  <c r="P14" i="1" s="1"/>
  <c r="T14" i="1" s="1"/>
  <c r="U14" i="1" s="1"/>
  <c r="X9" i="1"/>
  <c r="P9" i="1" s="1"/>
  <c r="T9" i="1" s="1"/>
  <c r="U9" i="1" s="1"/>
  <c r="X13" i="1"/>
  <c r="P13" i="1" s="1"/>
  <c r="T13" i="1" s="1"/>
  <c r="U13" i="1" s="1"/>
  <c r="T19" i="1"/>
  <c r="U19" i="1" s="1"/>
  <c r="X25" i="1"/>
  <c r="P25" i="1" s="1"/>
  <c r="T25" i="1" s="1"/>
  <c r="U25" i="1" s="1"/>
  <c r="T27" i="1"/>
  <c r="U27" i="1" s="1"/>
  <c r="X30" i="1"/>
  <c r="P30" i="1" s="1"/>
  <c r="T30" i="1" s="1"/>
  <c r="U30" i="1" s="1"/>
  <c r="X33" i="1"/>
  <c r="P33" i="1" s="1"/>
  <c r="T33" i="1" s="1"/>
  <c r="U33" i="1" s="1"/>
  <c r="X50" i="1"/>
  <c r="P50" i="1" s="1"/>
  <c r="T50" i="1" s="1"/>
  <c r="U50" i="1" s="1"/>
  <c r="X52" i="1"/>
  <c r="P52" i="1" s="1"/>
  <c r="T52" i="1" s="1"/>
  <c r="U52" i="1" s="1"/>
  <c r="X54" i="1"/>
  <c r="P54" i="1" s="1"/>
  <c r="T54" i="1" s="1"/>
  <c r="U54" i="1" s="1"/>
  <c r="X56" i="1"/>
  <c r="P56" i="1" s="1"/>
  <c r="T56" i="1" s="1"/>
  <c r="U56" i="1" s="1"/>
  <c r="X58" i="1"/>
  <c r="P58" i="1" s="1"/>
  <c r="T58" i="1" s="1"/>
  <c r="U58" i="1" s="1"/>
  <c r="X60" i="1"/>
  <c r="P60" i="1" s="1"/>
  <c r="T60" i="1" s="1"/>
  <c r="U60" i="1" s="1"/>
  <c r="T42" i="1"/>
  <c r="U42" i="1" s="1"/>
  <c r="T38" i="1"/>
  <c r="U38" i="1" s="1"/>
  <c r="T41" i="1"/>
  <c r="U41" i="1" s="1"/>
  <c r="T23" i="1"/>
  <c r="U23" i="1" s="1"/>
  <c r="T37" i="1"/>
  <c r="U37" i="1" s="1"/>
  <c r="H62" i="1"/>
  <c r="X15" i="1"/>
  <c r="P15" i="1" s="1"/>
  <c r="T15" i="1" s="1"/>
  <c r="U15" i="1" s="1"/>
  <c r="T17" i="1"/>
  <c r="U17" i="1" s="1"/>
  <c r="T39" i="1"/>
  <c r="U39" i="1" s="1"/>
  <c r="X11" i="1"/>
  <c r="P11" i="1" s="1"/>
  <c r="J62" i="1"/>
  <c r="T10" i="1"/>
  <c r="U10" i="1" s="1"/>
  <c r="X48" i="1"/>
  <c r="P48" i="1" s="1"/>
  <c r="T48" i="1" s="1"/>
  <c r="U48" i="1" s="1"/>
  <c r="I62" i="1"/>
  <c r="T43" i="1"/>
  <c r="U43" i="1" s="1"/>
  <c r="X46" i="1"/>
  <c r="P46" i="1" s="1"/>
  <c r="T46" i="1" s="1"/>
  <c r="U46" i="1" s="1"/>
  <c r="X51" i="1"/>
  <c r="P51" i="1" s="1"/>
  <c r="T51" i="1" s="1"/>
  <c r="U51" i="1" s="1"/>
  <c r="X53" i="1"/>
  <c r="P53" i="1" s="1"/>
  <c r="T53" i="1" s="1"/>
  <c r="U53" i="1" s="1"/>
  <c r="X55" i="1"/>
  <c r="P55" i="1" s="1"/>
  <c r="T55" i="1" s="1"/>
  <c r="U55" i="1" s="1"/>
  <c r="X57" i="1"/>
  <c r="P57" i="1" s="1"/>
  <c r="T57" i="1" s="1"/>
  <c r="U57" i="1" s="1"/>
  <c r="X59" i="1"/>
  <c r="P59" i="1" s="1"/>
  <c r="T59" i="1" s="1"/>
  <c r="U59" i="1" s="1"/>
  <c r="X61" i="1"/>
  <c r="P61" i="1" s="1"/>
  <c r="T61" i="1" s="1"/>
  <c r="U61" i="1" s="1"/>
  <c r="P62" i="1" l="1"/>
  <c r="T11" i="1"/>
  <c r="U11" i="1" s="1"/>
  <c r="U8" i="1"/>
  <c r="T62" i="1" l="1"/>
  <c r="U62" i="1"/>
</calcChain>
</file>

<file path=xl/comments1.xml><?xml version="1.0" encoding="utf-8"?>
<comments xmlns="http://schemas.openxmlformats.org/spreadsheetml/2006/main">
  <authors>
    <author>AUX TESORERIA</author>
  </authors>
  <commentList>
    <comment ref="R7" authorId="0">
      <text>
        <r>
          <rPr>
            <b/>
            <sz val="9"/>
            <color indexed="81"/>
            <rFont val="Tahoma"/>
            <family val="2"/>
          </rPr>
          <t>AUX TESORERIA:</t>
        </r>
        <r>
          <rPr>
            <sz val="9"/>
            <color indexed="81"/>
            <rFont val="Tahoma"/>
            <family val="2"/>
          </rPr>
          <t xml:space="preserve">
AUMENTO ESTE MES
</t>
        </r>
      </text>
    </comment>
  </commentList>
</comments>
</file>

<file path=xl/sharedStrings.xml><?xml version="1.0" encoding="utf-8"?>
<sst xmlns="http://schemas.openxmlformats.org/spreadsheetml/2006/main" count="89" uniqueCount="77">
  <si>
    <t>ALCALDIA MUNICIPAL DE NUEVA GUADALUPE</t>
  </si>
  <si>
    <t>DEPARTAMENTO DE SAN MIGUEL</t>
  </si>
  <si>
    <t>NIT: 1210-121079-001-1</t>
  </si>
  <si>
    <t>CUENTA CORRIENTE:</t>
  </si>
  <si>
    <t>0640002476</t>
  </si>
  <si>
    <t>FONDOS PROPIOS</t>
  </si>
  <si>
    <t>Nº</t>
  </si>
  <si>
    <t>LINEA</t>
  </si>
  <si>
    <t>NOMBRE DEL EMPLEADO</t>
  </si>
  <si>
    <t>CARGO</t>
  </si>
  <si>
    <t>SUELDO</t>
  </si>
  <si>
    <t>VACACIONES</t>
  </si>
  <si>
    <t>DIAS</t>
  </si>
  <si>
    <t>DESCUENTOS</t>
  </si>
  <si>
    <t>TOTAL DE DESCUENTO</t>
  </si>
  <si>
    <t>TOTAL LIQUIDO A PAGAR</t>
  </si>
  <si>
    <t>FIRMA</t>
  </si>
  <si>
    <t>TRABAJO</t>
  </si>
  <si>
    <t>ISSS</t>
  </si>
  <si>
    <t>AFP CRECER</t>
  </si>
  <si>
    <t>AFP CONFIA</t>
  </si>
  <si>
    <t>ISR</t>
  </si>
  <si>
    <t>Alcalde Municipal</t>
  </si>
  <si>
    <t>Sindico Municipal</t>
  </si>
  <si>
    <t>Secretaria Municipal</t>
  </si>
  <si>
    <t>Jefe UACI</t>
  </si>
  <si>
    <t xml:space="preserve">Enc.  De Contabilidad/Presupuesto </t>
  </si>
  <si>
    <t>Tesorero Municipal</t>
  </si>
  <si>
    <t>Jefe de Recursos Humanos</t>
  </si>
  <si>
    <t>Jefe de Unidad de Agricultura y Ganaderia</t>
  </si>
  <si>
    <t>Enc. De Med. Ambiente</t>
  </si>
  <si>
    <t>Enc. De Comunicaciones</t>
  </si>
  <si>
    <t>Enc. De Cuentas Corrientes</t>
  </si>
  <si>
    <t>Jefe de Registro</t>
  </si>
  <si>
    <t>Enc. De Catastro</t>
  </si>
  <si>
    <t>Enc. De Archivo</t>
  </si>
  <si>
    <t>Aux. de la Unidad de la Mujer</t>
  </si>
  <si>
    <t>Aux. de la Unidad de Agricultura y Ganaderia</t>
  </si>
  <si>
    <t>Aux. de Catastro</t>
  </si>
  <si>
    <t>Enc. De Colecturia</t>
  </si>
  <si>
    <t>Ordenanza Municipal</t>
  </si>
  <si>
    <t>Aux. de Tesoreria</t>
  </si>
  <si>
    <t>Motorista</t>
  </si>
  <si>
    <t>Encargada de recuperacion de mora y Notificadora</t>
  </si>
  <si>
    <t>Jefe de Unidad de Acceso a la Informacion</t>
  </si>
  <si>
    <t>Auxiliar de UACI</t>
  </si>
  <si>
    <t>Aux. de la Unidad de Genero, Niñez y Adolescencia</t>
  </si>
  <si>
    <t>Auxiliar de Registro</t>
  </si>
  <si>
    <t>Auxiliar de Unidad de Comunicaciones</t>
  </si>
  <si>
    <t>Auxiliar De Servicios Publicos</t>
  </si>
  <si>
    <t>Auxiliar De Servicios Publicos y Encargado de Limpieza de arboles y arbustos</t>
  </si>
  <si>
    <t>Auxiliar de Tren de Aseo</t>
  </si>
  <si>
    <t>Operador de Eq. De Bombeo</t>
  </si>
  <si>
    <t>Enc. Del Parque</t>
  </si>
  <si>
    <t>Aux. de Serv. Publicos</t>
  </si>
  <si>
    <t>Electricista Mpal.</t>
  </si>
  <si>
    <t>Enc. De Cementerio</t>
  </si>
  <si>
    <t>Motorista Municipal y Seguridad del Alcalde</t>
  </si>
  <si>
    <t>Auxiliar e Servicios Publicos</t>
  </si>
  <si>
    <t>Aux. Tren de Aseo</t>
  </si>
  <si>
    <t>Motorista Tren de Aseo</t>
  </si>
  <si>
    <t>Jefe De Servicios Publicos</t>
  </si>
  <si>
    <t>Agente CAM</t>
  </si>
  <si>
    <t>Jefe De CAM</t>
  </si>
  <si>
    <t>TOTALES</t>
  </si>
  <si>
    <t>LA PRESENTE PLANILLA ASCIENDE A UN MONTO DE:</t>
  </si>
  <si>
    <t>Arq. Carlos Armando Espinoza Martinez</t>
  </si>
  <si>
    <t>Licda. Mirna Johana Lovo de Alvarez</t>
  </si>
  <si>
    <t>ALCALDE MUNICIPAL</t>
  </si>
  <si>
    <t>SINDICO MUNICIPAL</t>
  </si>
  <si>
    <t>CONTADOR MUNICIPAL</t>
  </si>
  <si>
    <t>TESORERO MUNICIPAL</t>
  </si>
  <si>
    <t>DESE</t>
  </si>
  <si>
    <t>VISTO BUENO</t>
  </si>
  <si>
    <t>REVISO</t>
  </si>
  <si>
    <t>ELABORO</t>
  </si>
  <si>
    <t>PLANILLA DE SALARIOS DE EMPLEADOS MUNICIPALES, CORRESPONDIENTE AL MES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</si>
</sst>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49" fontId="3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44" fontId="4" fillId="0" borderId="2" xfId="0" applyNumberFormat="1" applyFont="1" applyBorder="1"/>
    <xf numFmtId="44" fontId="0" fillId="0" borderId="0" xfId="0" applyNumberFormat="1"/>
    <xf numFmtId="44" fontId="8" fillId="0" borderId="2" xfId="0" applyNumberFormat="1" applyFont="1" applyBorder="1"/>
    <xf numFmtId="0" fontId="4" fillId="0" borderId="2" xfId="0" applyFont="1" applyBorder="1" applyAlignment="1">
      <alignment horizontal="left" wrapText="1"/>
    </xf>
    <xf numFmtId="44" fontId="4" fillId="3" borderId="2" xfId="0" applyNumberFormat="1" applyFont="1" applyFill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3" fillId="4" borderId="2" xfId="0" applyFont="1" applyFill="1" applyBorder="1"/>
    <xf numFmtId="44" fontId="6" fillId="4" borderId="2" xfId="0" applyNumberFormat="1" applyFont="1" applyFill="1" applyBorder="1"/>
    <xf numFmtId="0" fontId="6" fillId="4" borderId="2" xfId="0" applyFont="1" applyFill="1" applyBorder="1"/>
    <xf numFmtId="44" fontId="4" fillId="0" borderId="0" xfId="0" applyNumberFormat="1" applyFont="1"/>
    <xf numFmtId="0" fontId="4" fillId="3" borderId="0" xfId="0" applyFont="1" applyFill="1"/>
    <xf numFmtId="4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textRotation="45"/>
    </xf>
    <xf numFmtId="0" fontId="5" fillId="2" borderId="4" xfId="0" applyFont="1" applyFill="1" applyBorder="1" applyAlignment="1">
      <alignment horizontal="center" textRotation="45"/>
    </xf>
    <xf numFmtId="0" fontId="3" fillId="2" borderId="2" xfId="0" applyFont="1" applyFill="1" applyBorder="1" applyAlignment="1">
      <alignment horizontal="center" textRotation="45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11983</xdr:colOff>
      <xdr:row>0</xdr:row>
      <xdr:rowOff>0</xdr:rowOff>
    </xdr:from>
    <xdr:to>
      <xdr:col>2</xdr:col>
      <xdr:colOff>352425</xdr:colOff>
      <xdr:row>4</xdr:row>
      <xdr:rowOff>2929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AFAAF8F-B306-4BCB-A9CE-C8A377EA0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3" y="0"/>
          <a:ext cx="1072241" cy="1013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298285</xdr:colOff>
      <xdr:row>0</xdr:row>
      <xdr:rowOff>223565</xdr:rowOff>
    </xdr:from>
    <xdr:to>
      <xdr:col>21</xdr:col>
      <xdr:colOff>1341814</xdr:colOff>
      <xdr:row>4</xdr:row>
      <xdr:rowOff>240430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E2AF37F3-EE97-45E0-AFB9-BCBA67FD3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3681" y="223565"/>
          <a:ext cx="1043529" cy="102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5"/>
  <dimension ref="A1:Y72"/>
  <sheetViews>
    <sheetView tabSelected="1" zoomScale="82" zoomScaleNormal="82" workbookViewId="0">
      <pane ySplit="7" topLeftCell="A65" activePane="bottomLeft" state="frozen"/>
      <selection activeCell="E13" sqref="E13"/>
      <selection pane="bottomLeft" activeCell="U81" sqref="U81"/>
    </sheetView>
  </sheetViews>
  <sheetFormatPr baseColWidth="10" defaultRowHeight="15" x14ac:dyDescent="0.25"/>
  <cols>
    <col min="1" max="1" width="4.42578125" customWidth="1"/>
    <col min="2" max="2" width="6.5703125" customWidth="1"/>
    <col min="3" max="3" width="23.7109375" customWidth="1"/>
    <col min="4" max="4" width="14" customWidth="1"/>
    <col min="5" max="5" width="13.28515625" customWidth="1"/>
    <col min="6" max="6" width="9" customWidth="1"/>
    <col min="7" max="7" width="6" customWidth="1"/>
    <col min="8" max="8" width="10.28515625" customWidth="1"/>
    <col min="9" max="9" width="10.7109375" customWidth="1"/>
    <col min="10" max="10" width="11.140625" customWidth="1"/>
    <col min="11" max="11" width="11.28515625" hidden="1" customWidth="1"/>
    <col min="12" max="12" width="10.42578125" hidden="1" customWidth="1"/>
    <col min="13" max="13" width="10.5703125" hidden="1" customWidth="1"/>
    <col min="14" max="14" width="10.28515625" hidden="1" customWidth="1"/>
    <col min="15" max="15" width="9.7109375" hidden="1" customWidth="1"/>
    <col min="16" max="16" width="11.5703125" customWidth="1"/>
    <col min="17" max="17" width="9" hidden="1" customWidth="1"/>
    <col min="18" max="18" width="9.42578125" hidden="1" customWidth="1"/>
    <col min="19" max="19" width="13.28515625" hidden="1" customWidth="1"/>
    <col min="20" max="20" width="12.5703125" customWidth="1"/>
    <col min="21" max="21" width="14.140625" customWidth="1"/>
    <col min="22" max="22" width="20.28515625" customWidth="1"/>
    <col min="23" max="24" width="17.7109375" hidden="1" customWidth="1"/>
  </cols>
  <sheetData>
    <row r="1" spans="1:24" ht="27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4" ht="15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4" ht="18.75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4" ht="18" customHeight="1" x14ac:dyDescent="0.25">
      <c r="A4" s="49" t="s">
        <v>76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4" ht="18.75" customHeight="1" x14ac:dyDescent="0.25">
      <c r="A5" s="31" t="s">
        <v>3</v>
      </c>
      <c r="B5" s="31"/>
      <c r="C5" s="31"/>
      <c r="D5" s="1"/>
      <c r="E5" s="2" t="s">
        <v>4</v>
      </c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0" t="s">
        <v>5</v>
      </c>
      <c r="T5" s="50"/>
      <c r="U5" s="50"/>
      <c r="V5" s="1"/>
    </row>
    <row r="6" spans="1:24" ht="30" customHeight="1" x14ac:dyDescent="0.25">
      <c r="A6" s="38" t="s">
        <v>6</v>
      </c>
      <c r="B6" s="3" t="s">
        <v>7</v>
      </c>
      <c r="C6" s="39" t="s">
        <v>8</v>
      </c>
      <c r="D6" s="39" t="s">
        <v>9</v>
      </c>
      <c r="E6" s="39" t="s">
        <v>10</v>
      </c>
      <c r="F6" s="40" t="s">
        <v>11</v>
      </c>
      <c r="G6" s="42" t="s">
        <v>12</v>
      </c>
      <c r="H6" s="39" t="s">
        <v>13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43" t="s">
        <v>14</v>
      </c>
      <c r="U6" s="43" t="s">
        <v>15</v>
      </c>
      <c r="V6" s="39" t="s">
        <v>16</v>
      </c>
    </row>
    <row r="7" spans="1:24" ht="50.25" customHeight="1" x14ac:dyDescent="0.25">
      <c r="A7" s="38"/>
      <c r="B7" s="4" t="s">
        <v>17</v>
      </c>
      <c r="C7" s="39"/>
      <c r="D7" s="39"/>
      <c r="E7" s="39"/>
      <c r="F7" s="41"/>
      <c r="G7" s="42"/>
      <c r="H7" s="5" t="s">
        <v>18</v>
      </c>
      <c r="I7" s="6" t="s">
        <v>19</v>
      </c>
      <c r="J7" s="6" t="s">
        <v>20</v>
      </c>
      <c r="K7" s="6"/>
      <c r="L7" s="6"/>
      <c r="M7" s="7"/>
      <c r="N7" s="6"/>
      <c r="O7" s="7"/>
      <c r="P7" s="6" t="s">
        <v>21</v>
      </c>
      <c r="Q7" s="8"/>
      <c r="R7" s="6"/>
      <c r="S7" s="5"/>
      <c r="T7" s="44"/>
      <c r="U7" s="44"/>
      <c r="V7" s="39"/>
    </row>
    <row r="8" spans="1:24" ht="141" customHeight="1" x14ac:dyDescent="0.25">
      <c r="A8" s="9">
        <v>1</v>
      </c>
      <c r="B8" s="9"/>
      <c r="C8" s="10"/>
      <c r="D8" s="10" t="s">
        <v>22</v>
      </c>
      <c r="E8" s="11">
        <v>1639.15</v>
      </c>
      <c r="F8" s="11"/>
      <c r="G8" s="9">
        <v>31</v>
      </c>
      <c r="H8" s="11">
        <f t="shared" ref="H8:H46" si="0">ROUND(IF(E8&gt;1000,1000*3%,E8*3%),2)</f>
        <v>30</v>
      </c>
      <c r="I8" s="11"/>
      <c r="J8" s="11">
        <f>ROUND(E8*7.25%,2)</f>
        <v>118.84</v>
      </c>
      <c r="K8" s="11"/>
      <c r="L8" s="11"/>
      <c r="M8" s="11"/>
      <c r="N8" s="11"/>
      <c r="O8" s="11"/>
      <c r="P8" s="11">
        <f>ROUND(IF(X8&lt;=472,0,IF(AND(X8&gt;=472.01,X8&lt;=895.24),(((X8-472.01)*0.1)+17.67),IF(AND(X8&gt;=895.25,X8&lt;=2038.1),(((X8-895.25)*0.2)+60),IF(X8&gt;2038.11,(((X8-2038.1)*0.3)+288.57),0)))),2)</f>
        <v>179.01</v>
      </c>
      <c r="Q8" s="11"/>
      <c r="R8" s="11"/>
      <c r="S8" s="11"/>
      <c r="T8" s="11">
        <f>SUM(H8:S8)</f>
        <v>327.85</v>
      </c>
      <c r="U8" s="11">
        <f>(E8+F8)-T8</f>
        <v>1311.3000000000002</v>
      </c>
      <c r="V8" s="9"/>
      <c r="X8" s="12">
        <f>E8-H8-I8-J8-S8</f>
        <v>1490.3100000000002</v>
      </c>
    </row>
    <row r="9" spans="1:24" ht="136.5" customHeight="1" x14ac:dyDescent="0.25">
      <c r="A9" s="9">
        <v>2</v>
      </c>
      <c r="B9" s="9"/>
      <c r="C9" s="10"/>
      <c r="D9" s="10" t="s">
        <v>23</v>
      </c>
      <c r="E9" s="11">
        <v>1184.8399999999999</v>
      </c>
      <c r="F9" s="11"/>
      <c r="G9" s="9">
        <v>31</v>
      </c>
      <c r="H9" s="11">
        <f t="shared" si="0"/>
        <v>30</v>
      </c>
      <c r="I9" s="11">
        <f>ROUND(E9*7.25%,2)</f>
        <v>85.9</v>
      </c>
      <c r="J9" s="11"/>
      <c r="K9" s="11"/>
      <c r="L9" s="11"/>
      <c r="M9" s="13"/>
      <c r="N9" s="11"/>
      <c r="O9" s="11"/>
      <c r="P9" s="11">
        <f>ROUND(IF(X9&lt;=472,0,IF(AND(X9&gt;=472.01,X9&lt;=895.24),(((X9-472.01)*0.1)+17.67),IF(AND(X9&gt;=895.25,X9&lt;=2038.1),(((X9-895.25)*0.2)+60),IF(X9&gt;2038.11,(((X9-2038.1)*0.3)+288.57),0)))),2)</f>
        <v>94.74</v>
      </c>
      <c r="Q9" s="11"/>
      <c r="R9" s="11"/>
      <c r="S9" s="11"/>
      <c r="T9" s="11">
        <f t="shared" ref="T9:T37" si="1">SUM(H9:S9)</f>
        <v>210.64</v>
      </c>
      <c r="U9" s="11">
        <f t="shared" ref="U9:U61" si="2">(E9+F9)-T9</f>
        <v>974.19999999999993</v>
      </c>
      <c r="V9" s="9"/>
      <c r="X9" s="12">
        <f t="shared" ref="X9:X48" si="3">E9-H9-I9-J9-S9</f>
        <v>1068.9399999999998</v>
      </c>
    </row>
    <row r="10" spans="1:24" ht="133.5" customHeight="1" x14ac:dyDescent="0.25">
      <c r="A10" s="9">
        <v>3</v>
      </c>
      <c r="B10" s="9"/>
      <c r="C10" s="10"/>
      <c r="D10" s="10" t="s">
        <v>24</v>
      </c>
      <c r="E10" s="11">
        <v>850</v>
      </c>
      <c r="F10" s="11"/>
      <c r="G10" s="9">
        <v>31</v>
      </c>
      <c r="H10" s="11">
        <f t="shared" si="0"/>
        <v>25.5</v>
      </c>
      <c r="I10" s="11">
        <f>ROUND(E10*7.25%,2)</f>
        <v>61.63</v>
      </c>
      <c r="J10" s="11"/>
      <c r="K10" s="11"/>
      <c r="L10" s="11"/>
      <c r="M10" s="11"/>
      <c r="N10" s="11"/>
      <c r="O10" s="11"/>
      <c r="P10" s="11">
        <f t="shared" ref="P10:P46" si="4">ROUND(IF(X10&lt;=472,0,IF(AND(X10&gt;=472.01,X10&lt;=895.24),(((X10-472.01)*0.1)+17.67),IF(AND(X10&gt;=895.25,X10&lt;=2038.1),(((X10-895.25)*0.2)+60),IF(X10&gt;2038.11,(((X10-2038.1)*0.3)+288.57),0)))),2)</f>
        <v>46.76</v>
      </c>
      <c r="Q10" s="11"/>
      <c r="R10" s="11"/>
      <c r="S10" s="11"/>
      <c r="T10" s="11">
        <f t="shared" si="1"/>
        <v>133.88999999999999</v>
      </c>
      <c r="U10" s="11">
        <f t="shared" si="2"/>
        <v>716.11</v>
      </c>
      <c r="V10" s="9"/>
      <c r="X10" s="12">
        <f t="shared" si="3"/>
        <v>762.87</v>
      </c>
    </row>
    <row r="11" spans="1:24" ht="137.25" customHeight="1" x14ac:dyDescent="0.25">
      <c r="A11" s="9">
        <v>4</v>
      </c>
      <c r="B11" s="9"/>
      <c r="C11" s="10"/>
      <c r="D11" s="10" t="s">
        <v>25</v>
      </c>
      <c r="E11" s="11">
        <v>750</v>
      </c>
      <c r="F11" s="11"/>
      <c r="G11" s="9">
        <v>31</v>
      </c>
      <c r="H11" s="11">
        <f t="shared" si="0"/>
        <v>22.5</v>
      </c>
      <c r="I11" s="11">
        <f>ROUND(E11*7.25%,2)</f>
        <v>54.38</v>
      </c>
      <c r="J11" s="11"/>
      <c r="K11" s="11"/>
      <c r="L11" s="11"/>
      <c r="M11" s="11"/>
      <c r="N11" s="11"/>
      <c r="O11" s="11"/>
      <c r="P11" s="11">
        <f>ROUND(IF(X11&lt;=472,0,IF(AND(X11&gt;=472.01,X11&lt;=895.24),(((X11-472.01)*0.1)+17.67),IF(AND(X11&gt;=895.25,X11&lt;=2038.1),(((X11-895.25)*0.2)+60),IF(X11&gt;2038.11,(((X11-2038.1)*0.3)+288.57),0)))),2)</f>
        <v>37.78</v>
      </c>
      <c r="Q11" s="11"/>
      <c r="R11" s="11"/>
      <c r="S11" s="11"/>
      <c r="T11" s="11">
        <f>SUM(H11:S11)</f>
        <v>114.66</v>
      </c>
      <c r="U11" s="11">
        <f t="shared" si="2"/>
        <v>635.34</v>
      </c>
      <c r="V11" s="9"/>
      <c r="X11" s="12">
        <f t="shared" si="3"/>
        <v>673.12</v>
      </c>
    </row>
    <row r="12" spans="1:24" ht="132.75" customHeight="1" x14ac:dyDescent="0.25">
      <c r="A12" s="9">
        <v>5</v>
      </c>
      <c r="B12" s="9"/>
      <c r="C12" s="10"/>
      <c r="D12" s="14" t="s">
        <v>26</v>
      </c>
      <c r="E12" s="11">
        <v>900</v>
      </c>
      <c r="F12" s="11"/>
      <c r="G12" s="9">
        <v>31</v>
      </c>
      <c r="H12" s="11">
        <f t="shared" si="0"/>
        <v>27</v>
      </c>
      <c r="I12" s="11">
        <f>ROUND(E12*7.25%,2)</f>
        <v>65.25</v>
      </c>
      <c r="J12" s="11"/>
      <c r="K12" s="11"/>
      <c r="L12" s="11"/>
      <c r="M12" s="11"/>
      <c r="N12" s="11"/>
      <c r="O12" s="11"/>
      <c r="P12" s="11">
        <f t="shared" si="4"/>
        <v>51.24</v>
      </c>
      <c r="Q12" s="11"/>
      <c r="R12" s="11"/>
      <c r="S12" s="11"/>
      <c r="T12" s="11">
        <f t="shared" si="1"/>
        <v>143.49</v>
      </c>
      <c r="U12" s="11">
        <f t="shared" si="2"/>
        <v>756.51</v>
      </c>
      <c r="V12" s="9"/>
      <c r="X12" s="12">
        <f t="shared" si="3"/>
        <v>807.75</v>
      </c>
    </row>
    <row r="13" spans="1:24" ht="130.5" customHeight="1" x14ac:dyDescent="0.25">
      <c r="A13" s="9">
        <v>6</v>
      </c>
      <c r="B13" s="9"/>
      <c r="C13" s="10"/>
      <c r="D13" s="10" t="s">
        <v>27</v>
      </c>
      <c r="E13" s="11">
        <v>1053.8499999999999</v>
      </c>
      <c r="F13" s="11"/>
      <c r="G13" s="9">
        <v>31</v>
      </c>
      <c r="H13" s="11">
        <f t="shared" si="0"/>
        <v>30</v>
      </c>
      <c r="I13" s="11">
        <f>ROUND(E13*7.25%,2)</f>
        <v>76.400000000000006</v>
      </c>
      <c r="J13" s="11"/>
      <c r="K13" s="11"/>
      <c r="L13" s="11"/>
      <c r="M13" s="11"/>
      <c r="N13" s="11"/>
      <c r="O13" s="11"/>
      <c r="P13" s="11">
        <f t="shared" si="4"/>
        <v>70.44</v>
      </c>
      <c r="Q13" s="11"/>
      <c r="R13" s="11"/>
      <c r="S13" s="11"/>
      <c r="T13" s="11">
        <f t="shared" si="1"/>
        <v>176.84</v>
      </c>
      <c r="U13" s="11">
        <f t="shared" si="2"/>
        <v>877.00999999999988</v>
      </c>
      <c r="V13" s="9"/>
      <c r="X13" s="12">
        <f t="shared" si="3"/>
        <v>947.44999999999993</v>
      </c>
    </row>
    <row r="14" spans="1:24" ht="64.5" customHeight="1" x14ac:dyDescent="0.25">
      <c r="A14" s="9">
        <v>7</v>
      </c>
      <c r="B14" s="9"/>
      <c r="C14" s="10"/>
      <c r="D14" s="10" t="s">
        <v>28</v>
      </c>
      <c r="E14" s="11">
        <v>630</v>
      </c>
      <c r="F14" s="11"/>
      <c r="G14" s="9">
        <v>31</v>
      </c>
      <c r="H14" s="11">
        <f t="shared" si="0"/>
        <v>18.899999999999999</v>
      </c>
      <c r="I14" s="11"/>
      <c r="J14" s="11">
        <f>ROUND(E14*7.25%,2)</f>
        <v>45.68</v>
      </c>
      <c r="K14" s="11"/>
      <c r="L14" s="11"/>
      <c r="M14" s="11"/>
      <c r="N14" s="13"/>
      <c r="O14" s="11"/>
      <c r="P14" s="11">
        <f t="shared" si="4"/>
        <v>27.01</v>
      </c>
      <c r="Q14" s="11"/>
      <c r="R14" s="11"/>
      <c r="S14" s="11"/>
      <c r="T14" s="11">
        <f t="shared" si="1"/>
        <v>91.59</v>
      </c>
      <c r="U14" s="11">
        <f t="shared" si="2"/>
        <v>538.41</v>
      </c>
      <c r="V14" s="9"/>
      <c r="X14" s="12">
        <f t="shared" si="3"/>
        <v>565.42000000000007</v>
      </c>
    </row>
    <row r="15" spans="1:24" ht="48" customHeight="1" x14ac:dyDescent="0.25">
      <c r="A15" s="9">
        <v>8</v>
      </c>
      <c r="B15" s="9"/>
      <c r="C15" s="10"/>
      <c r="D15" s="14" t="s">
        <v>29</v>
      </c>
      <c r="E15" s="11">
        <v>500</v>
      </c>
      <c r="F15" s="11"/>
      <c r="G15" s="9">
        <v>31</v>
      </c>
      <c r="H15" s="11">
        <f t="shared" si="0"/>
        <v>15</v>
      </c>
      <c r="I15" s="11"/>
      <c r="J15" s="11"/>
      <c r="K15" s="11"/>
      <c r="L15" s="11"/>
      <c r="M15" s="13"/>
      <c r="N15" s="13"/>
      <c r="O15" s="11"/>
      <c r="P15" s="11">
        <f t="shared" si="4"/>
        <v>18.97</v>
      </c>
      <c r="Q15" s="11"/>
      <c r="R15" s="11"/>
      <c r="S15" s="15"/>
      <c r="T15" s="11">
        <f t="shared" si="1"/>
        <v>33.97</v>
      </c>
      <c r="U15" s="11">
        <f t="shared" si="2"/>
        <v>466.03</v>
      </c>
      <c r="V15" s="9"/>
      <c r="X15" s="12">
        <f t="shared" si="3"/>
        <v>485</v>
      </c>
    </row>
    <row r="16" spans="1:24" ht="45.75" customHeight="1" x14ac:dyDescent="0.25">
      <c r="A16" s="9">
        <v>9</v>
      </c>
      <c r="B16" s="9"/>
      <c r="C16" s="10"/>
      <c r="D16" s="10" t="s">
        <v>30</v>
      </c>
      <c r="E16" s="11">
        <v>480</v>
      </c>
      <c r="F16" s="11"/>
      <c r="G16" s="9">
        <v>31</v>
      </c>
      <c r="H16" s="11">
        <f t="shared" si="0"/>
        <v>14.4</v>
      </c>
      <c r="I16" s="11">
        <f>ROUND(E16*7.25%,2)</f>
        <v>34.799999999999997</v>
      </c>
      <c r="J16" s="11"/>
      <c r="K16" s="11"/>
      <c r="L16" s="11"/>
      <c r="M16" s="11"/>
      <c r="N16" s="11"/>
      <c r="O16" s="11"/>
      <c r="P16" s="11">
        <f t="shared" si="4"/>
        <v>0</v>
      </c>
      <c r="Q16" s="11"/>
      <c r="R16" s="11"/>
      <c r="S16" s="11"/>
      <c r="T16" s="11">
        <f t="shared" si="1"/>
        <v>49.199999999999996</v>
      </c>
      <c r="U16" s="11">
        <f t="shared" si="2"/>
        <v>430.8</v>
      </c>
      <c r="V16" s="9"/>
      <c r="X16" s="12">
        <f t="shared" si="3"/>
        <v>430.8</v>
      </c>
    </row>
    <row r="17" spans="1:24" ht="48" customHeight="1" x14ac:dyDescent="0.25">
      <c r="A17" s="9">
        <v>10</v>
      </c>
      <c r="B17" s="9"/>
      <c r="C17" s="10"/>
      <c r="D17" s="10" t="s">
        <v>31</v>
      </c>
      <c r="E17" s="11">
        <v>480</v>
      </c>
      <c r="F17" s="11"/>
      <c r="G17" s="9">
        <v>31</v>
      </c>
      <c r="H17" s="11">
        <f t="shared" si="0"/>
        <v>14.4</v>
      </c>
      <c r="I17" s="11">
        <f>ROUND(E17*7.25%,2)</f>
        <v>34.799999999999997</v>
      </c>
      <c r="J17" s="11"/>
      <c r="K17" s="11"/>
      <c r="L17" s="11"/>
      <c r="M17" s="11"/>
      <c r="N17" s="11"/>
      <c r="O17" s="11"/>
      <c r="P17" s="11">
        <f t="shared" si="4"/>
        <v>0</v>
      </c>
      <c r="Q17" s="11"/>
      <c r="R17" s="11"/>
      <c r="S17" s="11"/>
      <c r="T17" s="11">
        <f t="shared" si="1"/>
        <v>49.199999999999996</v>
      </c>
      <c r="U17" s="11">
        <f t="shared" si="2"/>
        <v>430.8</v>
      </c>
      <c r="V17" s="9"/>
      <c r="X17" s="12">
        <f t="shared" si="3"/>
        <v>430.8</v>
      </c>
    </row>
    <row r="18" spans="1:24" ht="42.75" customHeight="1" x14ac:dyDescent="0.25">
      <c r="A18" s="9">
        <v>11</v>
      </c>
      <c r="B18" s="9"/>
      <c r="C18" s="10"/>
      <c r="D18" s="10" t="s">
        <v>32</v>
      </c>
      <c r="E18" s="11">
        <v>480</v>
      </c>
      <c r="F18" s="11"/>
      <c r="G18" s="9">
        <v>31</v>
      </c>
      <c r="H18" s="11">
        <f t="shared" si="0"/>
        <v>14.4</v>
      </c>
      <c r="I18" s="11"/>
      <c r="J18" s="11">
        <f t="shared" ref="J18:J23" si="5">ROUND(E18*7.25%,2)</f>
        <v>34.799999999999997</v>
      </c>
      <c r="K18" s="11"/>
      <c r="L18" s="11"/>
      <c r="M18" s="11"/>
      <c r="N18" s="11"/>
      <c r="O18" s="11"/>
      <c r="P18" s="11">
        <f t="shared" si="4"/>
        <v>0</v>
      </c>
      <c r="Q18" s="11"/>
      <c r="R18" s="11"/>
      <c r="S18" s="11"/>
      <c r="T18" s="11">
        <f t="shared" si="1"/>
        <v>49.199999999999996</v>
      </c>
      <c r="U18" s="11">
        <f t="shared" si="2"/>
        <v>430.8</v>
      </c>
      <c r="V18" s="9"/>
      <c r="X18" s="12">
        <f t="shared" si="3"/>
        <v>430.8</v>
      </c>
    </row>
    <row r="19" spans="1:24" ht="41.25" customHeight="1" x14ac:dyDescent="0.25">
      <c r="A19" s="9">
        <v>12</v>
      </c>
      <c r="B19" s="16"/>
      <c r="C19" s="10"/>
      <c r="D19" s="10" t="s">
        <v>33</v>
      </c>
      <c r="E19" s="11">
        <v>480</v>
      </c>
      <c r="F19" s="11"/>
      <c r="G19" s="9">
        <v>31</v>
      </c>
      <c r="H19" s="11">
        <f t="shared" si="0"/>
        <v>14.4</v>
      </c>
      <c r="I19" s="11"/>
      <c r="J19" s="11">
        <f t="shared" si="5"/>
        <v>34.799999999999997</v>
      </c>
      <c r="K19" s="11"/>
      <c r="L19" s="13"/>
      <c r="M19" s="13"/>
      <c r="N19" s="11"/>
      <c r="O19" s="11"/>
      <c r="P19" s="11">
        <f t="shared" si="4"/>
        <v>0</v>
      </c>
      <c r="Q19" s="11"/>
      <c r="R19" s="11"/>
      <c r="S19" s="11"/>
      <c r="T19" s="11">
        <f t="shared" si="1"/>
        <v>49.199999999999996</v>
      </c>
      <c r="U19" s="11">
        <f t="shared" si="2"/>
        <v>430.8</v>
      </c>
      <c r="V19" s="9"/>
      <c r="X19" s="12">
        <f t="shared" si="3"/>
        <v>430.8</v>
      </c>
    </row>
    <row r="20" spans="1:24" ht="36.75" customHeight="1" x14ac:dyDescent="0.25">
      <c r="A20" s="9">
        <v>13</v>
      </c>
      <c r="B20" s="9"/>
      <c r="C20" s="9"/>
      <c r="D20" s="10" t="s">
        <v>34</v>
      </c>
      <c r="E20" s="11">
        <v>600</v>
      </c>
      <c r="F20" s="11"/>
      <c r="G20" s="9">
        <v>31</v>
      </c>
      <c r="H20" s="11">
        <f t="shared" si="0"/>
        <v>18</v>
      </c>
      <c r="I20" s="11"/>
      <c r="J20" s="11">
        <f t="shared" si="5"/>
        <v>43.5</v>
      </c>
      <c r="K20" s="11"/>
      <c r="L20" s="11"/>
      <c r="M20" s="11"/>
      <c r="N20" s="11"/>
      <c r="O20" s="11"/>
      <c r="P20" s="11">
        <f>ROUND(IF(X20&lt;=472,0,IF(AND(X20&gt;=472.01,X20&lt;=895.24),(((X20-472.01)*0.1)+17.67),IF(AND(X20&gt;=895.25,X20&lt;=2038.1),(((X20-895.25)*0.2)+60),IF(X20&gt;2038.11,(((X20-2038.1)*0.3)+288.57),0)))),2)</f>
        <v>24.32</v>
      </c>
      <c r="Q20" s="11"/>
      <c r="R20" s="11"/>
      <c r="S20" s="11"/>
      <c r="T20" s="11">
        <f t="shared" si="1"/>
        <v>85.82</v>
      </c>
      <c r="U20" s="11">
        <f t="shared" si="2"/>
        <v>514.18000000000006</v>
      </c>
      <c r="V20" s="9"/>
      <c r="X20" s="12">
        <f t="shared" si="3"/>
        <v>538.5</v>
      </c>
    </row>
    <row r="21" spans="1:24" ht="45" customHeight="1" x14ac:dyDescent="0.25">
      <c r="A21" s="9">
        <v>14</v>
      </c>
      <c r="B21" s="9"/>
      <c r="C21" s="10"/>
      <c r="D21" s="10" t="s">
        <v>35</v>
      </c>
      <c r="E21" s="11">
        <v>480</v>
      </c>
      <c r="F21" s="11"/>
      <c r="G21" s="9">
        <v>31</v>
      </c>
      <c r="H21" s="11">
        <f t="shared" si="0"/>
        <v>14.4</v>
      </c>
      <c r="I21" s="11"/>
      <c r="J21" s="11">
        <f t="shared" si="5"/>
        <v>34.799999999999997</v>
      </c>
      <c r="K21" s="11"/>
      <c r="L21" s="11"/>
      <c r="M21" s="11"/>
      <c r="N21" s="11"/>
      <c r="O21" s="11"/>
      <c r="P21" s="11">
        <f t="shared" si="4"/>
        <v>0</v>
      </c>
      <c r="Q21" s="11"/>
      <c r="R21" s="11"/>
      <c r="S21" s="11"/>
      <c r="T21" s="11">
        <f t="shared" si="1"/>
        <v>49.199999999999996</v>
      </c>
      <c r="U21" s="11">
        <f t="shared" si="2"/>
        <v>430.8</v>
      </c>
      <c r="V21" s="9"/>
      <c r="X21" s="12">
        <f t="shared" si="3"/>
        <v>430.8</v>
      </c>
    </row>
    <row r="22" spans="1:24" ht="45.75" customHeight="1" x14ac:dyDescent="0.25">
      <c r="A22" s="9">
        <v>15</v>
      </c>
      <c r="B22" s="9"/>
      <c r="C22" s="10"/>
      <c r="D22" s="10" t="s">
        <v>36</v>
      </c>
      <c r="E22" s="11">
        <v>438</v>
      </c>
      <c r="F22" s="11"/>
      <c r="G22" s="9">
        <v>31</v>
      </c>
      <c r="H22" s="11">
        <f t="shared" si="0"/>
        <v>13.14</v>
      </c>
      <c r="I22" s="11"/>
      <c r="J22" s="11">
        <f t="shared" si="5"/>
        <v>31.76</v>
      </c>
      <c r="K22" s="11"/>
      <c r="L22" s="11"/>
      <c r="M22" s="11"/>
      <c r="N22" s="11"/>
      <c r="O22" s="11"/>
      <c r="P22" s="11">
        <f t="shared" si="4"/>
        <v>0</v>
      </c>
      <c r="Q22" s="11"/>
      <c r="R22" s="11"/>
      <c r="S22" s="11"/>
      <c r="T22" s="11">
        <f t="shared" si="1"/>
        <v>44.900000000000006</v>
      </c>
      <c r="U22" s="11">
        <f t="shared" si="2"/>
        <v>393.1</v>
      </c>
      <c r="V22" s="9"/>
      <c r="X22" s="12">
        <f t="shared" si="3"/>
        <v>393.1</v>
      </c>
    </row>
    <row r="23" spans="1:24" ht="60.75" customHeight="1" x14ac:dyDescent="0.25">
      <c r="A23" s="9">
        <v>16</v>
      </c>
      <c r="B23" s="9"/>
      <c r="C23" s="10"/>
      <c r="D23" s="10" t="s">
        <v>37</v>
      </c>
      <c r="E23" s="11">
        <v>552</v>
      </c>
      <c r="F23" s="11"/>
      <c r="G23" s="9">
        <v>31</v>
      </c>
      <c r="H23" s="11">
        <f t="shared" si="0"/>
        <v>16.559999999999999</v>
      </c>
      <c r="I23" s="11"/>
      <c r="J23" s="11">
        <f t="shared" si="5"/>
        <v>40.020000000000003</v>
      </c>
      <c r="K23" s="11"/>
      <c r="L23" s="11"/>
      <c r="M23" s="11"/>
      <c r="N23" s="11"/>
      <c r="O23" s="11"/>
      <c r="P23" s="11">
        <f>ROUND(IF(X23&lt;=472,0,IF(AND(X23&gt;=472.01,X23&lt;=895.24),(((X23-472.01)*0.1)+17.67),IF(AND(X23&gt;=895.25,X23&lt;=2038.1),(((X23-895.25)*0.2)+60),IF(X23&gt;2038.11,(((X23-2038.1)*0.3)+288.57),0)))),2)</f>
        <v>20.010000000000002</v>
      </c>
      <c r="Q23" s="11"/>
      <c r="R23" s="11"/>
      <c r="S23" s="11"/>
      <c r="T23" s="11">
        <f t="shared" si="1"/>
        <v>76.59</v>
      </c>
      <c r="U23" s="11">
        <f t="shared" si="2"/>
        <v>475.40999999999997</v>
      </c>
      <c r="V23" s="9"/>
      <c r="X23" s="12">
        <f t="shared" si="3"/>
        <v>495.42000000000007</v>
      </c>
    </row>
    <row r="24" spans="1:24" ht="46.5" customHeight="1" x14ac:dyDescent="0.25">
      <c r="A24" s="9">
        <v>17</v>
      </c>
      <c r="B24" s="9"/>
      <c r="C24" s="10"/>
      <c r="D24" s="10" t="s">
        <v>38</v>
      </c>
      <c r="E24" s="11">
        <v>438</v>
      </c>
      <c r="F24" s="11"/>
      <c r="G24" s="9">
        <v>31</v>
      </c>
      <c r="H24" s="11">
        <f>ROUND(IF(E24&gt;1000,1000*3%,E24*3%),2)</f>
        <v>13.14</v>
      </c>
      <c r="I24" s="11">
        <f>ROUND(E24*7.25%,2)</f>
        <v>31.76</v>
      </c>
      <c r="J24" s="11"/>
      <c r="K24" s="11"/>
      <c r="L24" s="11"/>
      <c r="M24" s="11"/>
      <c r="N24" s="11"/>
      <c r="O24" s="11"/>
      <c r="P24" s="11">
        <f t="shared" si="4"/>
        <v>0</v>
      </c>
      <c r="Q24" s="11"/>
      <c r="R24" s="11"/>
      <c r="S24" s="11"/>
      <c r="T24" s="11">
        <f t="shared" si="1"/>
        <v>44.900000000000006</v>
      </c>
      <c r="U24" s="11">
        <f t="shared" si="2"/>
        <v>393.1</v>
      </c>
      <c r="V24" s="9"/>
      <c r="X24" s="12">
        <f t="shared" si="3"/>
        <v>393.1</v>
      </c>
    </row>
    <row r="25" spans="1:24" ht="47.25" customHeight="1" x14ac:dyDescent="0.25">
      <c r="A25" s="9">
        <v>18</v>
      </c>
      <c r="B25" s="9"/>
      <c r="C25" s="10"/>
      <c r="D25" s="10" t="s">
        <v>39</v>
      </c>
      <c r="E25" s="11">
        <v>438</v>
      </c>
      <c r="F25" s="11"/>
      <c r="G25" s="9">
        <v>31</v>
      </c>
      <c r="H25" s="11">
        <f t="shared" si="0"/>
        <v>13.14</v>
      </c>
      <c r="I25" s="11"/>
      <c r="J25" s="11">
        <f>ROUND(E25*7.25%,2)</f>
        <v>31.76</v>
      </c>
      <c r="K25" s="11"/>
      <c r="L25" s="11"/>
      <c r="M25" s="11"/>
      <c r="N25" s="11"/>
      <c r="O25" s="11"/>
      <c r="P25" s="11">
        <f t="shared" si="4"/>
        <v>0</v>
      </c>
      <c r="Q25" s="11"/>
      <c r="R25" s="11"/>
      <c r="S25" s="11"/>
      <c r="T25" s="11">
        <f t="shared" si="1"/>
        <v>44.900000000000006</v>
      </c>
      <c r="U25" s="11">
        <f t="shared" si="2"/>
        <v>393.1</v>
      </c>
      <c r="V25" s="9"/>
      <c r="X25" s="12">
        <f t="shared" si="3"/>
        <v>393.1</v>
      </c>
    </row>
    <row r="26" spans="1:24" ht="42" customHeight="1" x14ac:dyDescent="0.25">
      <c r="A26" s="9">
        <v>19</v>
      </c>
      <c r="B26" s="9"/>
      <c r="C26" s="10"/>
      <c r="D26" s="10" t="s">
        <v>40</v>
      </c>
      <c r="E26" s="11">
        <v>438</v>
      </c>
      <c r="F26" s="11"/>
      <c r="G26" s="9">
        <v>31</v>
      </c>
      <c r="H26" s="11">
        <f t="shared" si="0"/>
        <v>13.14</v>
      </c>
      <c r="I26" s="11">
        <f>ROUND(E26*7.25%,2)</f>
        <v>31.76</v>
      </c>
      <c r="J26" s="11"/>
      <c r="K26" s="15"/>
      <c r="L26" s="11"/>
      <c r="M26" s="11"/>
      <c r="N26" s="11"/>
      <c r="O26" s="11"/>
      <c r="P26" s="11">
        <f t="shared" si="4"/>
        <v>0</v>
      </c>
      <c r="Q26" s="11"/>
      <c r="R26" s="11"/>
      <c r="S26" s="11"/>
      <c r="T26" s="11">
        <f t="shared" si="1"/>
        <v>44.900000000000006</v>
      </c>
      <c r="U26" s="11">
        <f t="shared" si="2"/>
        <v>393.1</v>
      </c>
      <c r="V26" s="9"/>
      <c r="X26" s="12">
        <f t="shared" si="3"/>
        <v>393.1</v>
      </c>
    </row>
    <row r="27" spans="1:24" ht="48" customHeight="1" x14ac:dyDescent="0.25">
      <c r="A27" s="9">
        <v>20</v>
      </c>
      <c r="B27" s="9"/>
      <c r="C27" s="17"/>
      <c r="D27" s="17" t="s">
        <v>41</v>
      </c>
      <c r="E27" s="11">
        <v>460</v>
      </c>
      <c r="F27" s="11"/>
      <c r="G27" s="9">
        <v>31</v>
      </c>
      <c r="H27" s="11">
        <f t="shared" si="0"/>
        <v>13.8</v>
      </c>
      <c r="I27" s="11">
        <f>ROUND(E27*7.25%,2)</f>
        <v>33.35</v>
      </c>
      <c r="J27" s="15"/>
      <c r="K27" s="11"/>
      <c r="L27" s="11"/>
      <c r="M27" s="11"/>
      <c r="N27" s="11"/>
      <c r="O27" s="11"/>
      <c r="P27" s="11">
        <f t="shared" si="4"/>
        <v>0</v>
      </c>
      <c r="Q27" s="11"/>
      <c r="R27" s="11"/>
      <c r="S27" s="11"/>
      <c r="T27" s="11">
        <f t="shared" si="1"/>
        <v>47.150000000000006</v>
      </c>
      <c r="U27" s="11">
        <f t="shared" si="2"/>
        <v>412.85</v>
      </c>
      <c r="V27" s="9"/>
      <c r="X27" s="12">
        <f t="shared" si="3"/>
        <v>412.84999999999997</v>
      </c>
    </row>
    <row r="28" spans="1:24" ht="51.75" customHeight="1" x14ac:dyDescent="0.25">
      <c r="A28" s="9">
        <v>21</v>
      </c>
      <c r="B28" s="9"/>
      <c r="C28" s="17"/>
      <c r="D28" s="17" t="s">
        <v>42</v>
      </c>
      <c r="E28" s="11">
        <v>438</v>
      </c>
      <c r="F28" s="11"/>
      <c r="G28" s="9">
        <v>31</v>
      </c>
      <c r="H28" s="11">
        <f t="shared" si="0"/>
        <v>13.14</v>
      </c>
      <c r="I28" s="11">
        <f>ROUND(E28*7.25%,2)</f>
        <v>31.76</v>
      </c>
      <c r="J28" s="15"/>
      <c r="K28" s="11"/>
      <c r="L28" s="11"/>
      <c r="M28" s="11"/>
      <c r="N28" s="11"/>
      <c r="O28" s="11"/>
      <c r="P28" s="11">
        <f t="shared" si="4"/>
        <v>0</v>
      </c>
      <c r="Q28" s="11"/>
      <c r="R28" s="11"/>
      <c r="S28" s="11"/>
      <c r="T28" s="11">
        <f t="shared" si="1"/>
        <v>44.900000000000006</v>
      </c>
      <c r="U28" s="11">
        <f t="shared" si="2"/>
        <v>393.1</v>
      </c>
      <c r="V28" s="9"/>
      <c r="X28" s="12">
        <f t="shared" si="3"/>
        <v>393.1</v>
      </c>
    </row>
    <row r="29" spans="1:24" ht="81" customHeight="1" x14ac:dyDescent="0.25">
      <c r="A29" s="9">
        <v>22</v>
      </c>
      <c r="B29" s="9"/>
      <c r="C29" s="17"/>
      <c r="D29" s="17" t="s">
        <v>43</v>
      </c>
      <c r="E29" s="11">
        <v>438</v>
      </c>
      <c r="F29" s="11"/>
      <c r="G29" s="9">
        <v>31</v>
      </c>
      <c r="H29" s="11">
        <f t="shared" si="0"/>
        <v>13.14</v>
      </c>
      <c r="I29" s="11">
        <f>ROUND(E29*7.25%,2)</f>
        <v>31.76</v>
      </c>
      <c r="J29" s="15"/>
      <c r="K29" s="11"/>
      <c r="L29" s="11"/>
      <c r="M29" s="11"/>
      <c r="N29" s="11"/>
      <c r="O29" s="11"/>
      <c r="P29" s="11">
        <f t="shared" si="4"/>
        <v>0</v>
      </c>
      <c r="Q29" s="11"/>
      <c r="R29" s="11"/>
      <c r="S29" s="11"/>
      <c r="T29" s="11">
        <f t="shared" si="1"/>
        <v>44.900000000000006</v>
      </c>
      <c r="U29" s="11">
        <f t="shared" si="2"/>
        <v>393.1</v>
      </c>
      <c r="V29" s="9"/>
      <c r="X29" s="12">
        <f t="shared" si="3"/>
        <v>393.1</v>
      </c>
    </row>
    <row r="30" spans="1:24" ht="67.5" customHeight="1" x14ac:dyDescent="0.25">
      <c r="A30" s="9">
        <v>23</v>
      </c>
      <c r="B30" s="9"/>
      <c r="C30" s="17"/>
      <c r="D30" s="17" t="s">
        <v>44</v>
      </c>
      <c r="E30" s="11">
        <v>480</v>
      </c>
      <c r="F30" s="11"/>
      <c r="G30" s="9">
        <v>31</v>
      </c>
      <c r="H30" s="11">
        <f t="shared" si="0"/>
        <v>14.4</v>
      </c>
      <c r="I30" s="11"/>
      <c r="J30" s="11">
        <f>ROUND(E30*7.25%,2)</f>
        <v>34.799999999999997</v>
      </c>
      <c r="K30" s="11"/>
      <c r="L30" s="11"/>
      <c r="M30" s="11"/>
      <c r="N30" s="11"/>
      <c r="O30" s="11"/>
      <c r="P30" s="11">
        <f t="shared" si="4"/>
        <v>0</v>
      </c>
      <c r="Q30" s="11"/>
      <c r="R30" s="11"/>
      <c r="S30" s="11"/>
      <c r="T30" s="11">
        <f t="shared" si="1"/>
        <v>49.199999999999996</v>
      </c>
      <c r="U30" s="11">
        <f t="shared" si="2"/>
        <v>430.8</v>
      </c>
      <c r="V30" s="9"/>
      <c r="X30" s="12">
        <f t="shared" si="3"/>
        <v>430.8</v>
      </c>
    </row>
    <row r="31" spans="1:24" ht="40.5" customHeight="1" x14ac:dyDescent="0.25">
      <c r="A31" s="9">
        <v>24</v>
      </c>
      <c r="B31" s="16"/>
      <c r="C31" s="18"/>
      <c r="D31" s="10" t="s">
        <v>45</v>
      </c>
      <c r="E31" s="11">
        <v>365</v>
      </c>
      <c r="F31" s="11"/>
      <c r="G31" s="9">
        <v>31</v>
      </c>
      <c r="H31" s="11">
        <f>ROUND(IF(E31&gt;1000,1000*3%,E31*3%),2)</f>
        <v>10.95</v>
      </c>
      <c r="I31" s="15">
        <f>ROUND((E31+F31)*7.25%,2)</f>
        <v>26.46</v>
      </c>
      <c r="J31" s="11"/>
      <c r="K31" s="11"/>
      <c r="L31" s="11"/>
      <c r="M31" s="11"/>
      <c r="N31" s="11"/>
      <c r="O31" s="11"/>
      <c r="P31" s="11">
        <f t="shared" si="4"/>
        <v>0</v>
      </c>
      <c r="Q31" s="11"/>
      <c r="R31" s="11"/>
      <c r="S31" s="11"/>
      <c r="T31" s="11">
        <f t="shared" si="1"/>
        <v>37.409999999999997</v>
      </c>
      <c r="U31" s="11">
        <f t="shared" si="2"/>
        <v>327.59000000000003</v>
      </c>
      <c r="V31" s="9"/>
      <c r="X31" s="12">
        <f t="shared" si="3"/>
        <v>327.59000000000003</v>
      </c>
    </row>
    <row r="32" spans="1:24" ht="57" customHeight="1" x14ac:dyDescent="0.25">
      <c r="A32" s="9">
        <v>25</v>
      </c>
      <c r="B32" s="16"/>
      <c r="C32" s="10"/>
      <c r="D32" s="10" t="s">
        <v>46</v>
      </c>
      <c r="E32" s="11">
        <v>365</v>
      </c>
      <c r="F32" s="11"/>
      <c r="G32" s="9">
        <v>31</v>
      </c>
      <c r="H32" s="11">
        <f>ROUND(IF(E32&gt;1000,1000*3%,E32*3%),2)</f>
        <v>10.95</v>
      </c>
      <c r="I32" s="11"/>
      <c r="J32" s="11">
        <f>ROUND((E32+F32)*7.25%,2)</f>
        <v>26.46</v>
      </c>
      <c r="K32" s="11"/>
      <c r="L32" s="11"/>
      <c r="M32" s="11"/>
      <c r="N32" s="11"/>
      <c r="O32" s="11"/>
      <c r="P32" s="11">
        <f t="shared" si="4"/>
        <v>0</v>
      </c>
      <c r="Q32" s="11"/>
      <c r="R32" s="11"/>
      <c r="S32" s="11"/>
      <c r="T32" s="11">
        <f t="shared" si="1"/>
        <v>37.409999999999997</v>
      </c>
      <c r="U32" s="11">
        <f t="shared" si="2"/>
        <v>327.59000000000003</v>
      </c>
      <c r="V32" s="9"/>
      <c r="X32" s="12">
        <f t="shared" si="3"/>
        <v>327.59000000000003</v>
      </c>
    </row>
    <row r="33" spans="1:25" ht="44.25" customHeight="1" x14ac:dyDescent="0.25">
      <c r="A33" s="9">
        <v>26</v>
      </c>
      <c r="B33" s="16"/>
      <c r="C33" s="10"/>
      <c r="D33" s="10" t="s">
        <v>47</v>
      </c>
      <c r="E33" s="11">
        <v>365</v>
      </c>
      <c r="F33" s="11"/>
      <c r="G33" s="9">
        <v>31</v>
      </c>
      <c r="H33" s="11">
        <f>ROUND(IF(E33&gt;1000,1000*3%,E33*3%),2)</f>
        <v>10.95</v>
      </c>
      <c r="I33" s="11"/>
      <c r="J33" s="11">
        <f>ROUND((E33+F33)*7.25%,2)</f>
        <v>26.46</v>
      </c>
      <c r="K33" s="11"/>
      <c r="L33" s="11"/>
      <c r="M33" s="11"/>
      <c r="N33" s="11"/>
      <c r="O33" s="11"/>
      <c r="P33" s="11">
        <f t="shared" si="4"/>
        <v>0</v>
      </c>
      <c r="Q33" s="11"/>
      <c r="R33" s="11"/>
      <c r="S33" s="11"/>
      <c r="T33" s="11">
        <f t="shared" si="1"/>
        <v>37.409999999999997</v>
      </c>
      <c r="U33" s="11">
        <f t="shared" si="2"/>
        <v>327.59000000000003</v>
      </c>
      <c r="V33" s="9"/>
      <c r="X33" s="12">
        <f t="shared" si="3"/>
        <v>327.59000000000003</v>
      </c>
    </row>
    <row r="34" spans="1:25" ht="59.25" customHeight="1" x14ac:dyDescent="0.25">
      <c r="A34" s="9">
        <v>27</v>
      </c>
      <c r="B34" s="9"/>
      <c r="C34" s="10"/>
      <c r="D34" s="10" t="s">
        <v>48</v>
      </c>
      <c r="E34" s="11">
        <v>438</v>
      </c>
      <c r="F34" s="11"/>
      <c r="G34" s="9">
        <v>31</v>
      </c>
      <c r="H34" s="11">
        <f t="shared" si="0"/>
        <v>13.14</v>
      </c>
      <c r="I34" s="11"/>
      <c r="J34" s="11">
        <f>ROUND((E34+F34)*7.25%,2)</f>
        <v>31.76</v>
      </c>
      <c r="K34" s="11"/>
      <c r="L34" s="11"/>
      <c r="M34" s="11"/>
      <c r="N34" s="11"/>
      <c r="O34" s="11"/>
      <c r="P34" s="11">
        <f t="shared" si="4"/>
        <v>0</v>
      </c>
      <c r="Q34" s="13"/>
      <c r="R34" s="11"/>
      <c r="S34" s="11"/>
      <c r="T34" s="11">
        <f t="shared" si="1"/>
        <v>44.900000000000006</v>
      </c>
      <c r="U34" s="11">
        <f t="shared" si="2"/>
        <v>393.1</v>
      </c>
      <c r="V34" s="9"/>
      <c r="X34" s="12">
        <f t="shared" si="3"/>
        <v>393.1</v>
      </c>
    </row>
    <row r="35" spans="1:25" ht="60.75" customHeight="1" x14ac:dyDescent="0.25">
      <c r="A35" s="9">
        <v>28</v>
      </c>
      <c r="B35" s="16"/>
      <c r="C35" s="10"/>
      <c r="D35" s="10" t="s">
        <v>49</v>
      </c>
      <c r="E35" s="11">
        <v>365</v>
      </c>
      <c r="F35" s="11"/>
      <c r="G35" s="9">
        <v>31</v>
      </c>
      <c r="H35" s="11">
        <f>ROUND(IF(E35&gt;1000,1000*3%,E35*3%),2)</f>
        <v>10.95</v>
      </c>
      <c r="I35" s="11"/>
      <c r="J35" s="11">
        <f>ROUND((E35+F35)*7.25%,2)</f>
        <v>26.46</v>
      </c>
      <c r="K35" s="11"/>
      <c r="L35" s="11"/>
      <c r="M35" s="11"/>
      <c r="N35" s="11"/>
      <c r="O35" s="11"/>
      <c r="P35" s="11">
        <f t="shared" si="4"/>
        <v>0</v>
      </c>
      <c r="Q35" s="11"/>
      <c r="R35" s="11"/>
      <c r="S35" s="11"/>
      <c r="T35" s="11">
        <f t="shared" si="1"/>
        <v>37.409999999999997</v>
      </c>
      <c r="U35" s="11">
        <f t="shared" si="2"/>
        <v>327.59000000000003</v>
      </c>
      <c r="V35" s="9"/>
      <c r="X35" s="12">
        <f t="shared" si="3"/>
        <v>327.59000000000003</v>
      </c>
    </row>
    <row r="36" spans="1:25" ht="51" customHeight="1" x14ac:dyDescent="0.25">
      <c r="A36" s="9">
        <v>29</v>
      </c>
      <c r="B36" s="16"/>
      <c r="C36" s="10"/>
      <c r="D36" s="10" t="s">
        <v>49</v>
      </c>
      <c r="E36" s="11">
        <v>365</v>
      </c>
      <c r="F36" s="11"/>
      <c r="G36" s="9">
        <v>31</v>
      </c>
      <c r="H36" s="11">
        <f>ROUND(IF(E36&gt;1000,1000*3%,E36*3%),2)</f>
        <v>10.95</v>
      </c>
      <c r="I36" s="11"/>
      <c r="J36" s="11">
        <f>ROUND((E36+F36)*7.25%,2)</f>
        <v>26.46</v>
      </c>
      <c r="K36" s="11"/>
      <c r="L36" s="11"/>
      <c r="M36" s="11"/>
      <c r="N36" s="11"/>
      <c r="O36" s="11"/>
      <c r="P36" s="11">
        <f t="shared" si="4"/>
        <v>0</v>
      </c>
      <c r="Q36" s="11"/>
      <c r="R36" s="11"/>
      <c r="S36" s="11"/>
      <c r="T36" s="11">
        <f t="shared" si="1"/>
        <v>37.409999999999997</v>
      </c>
      <c r="U36" s="11">
        <f>(E36+F36)-T36</f>
        <v>327.59000000000003</v>
      </c>
      <c r="V36" s="9"/>
      <c r="X36" s="12">
        <f t="shared" si="3"/>
        <v>327.59000000000003</v>
      </c>
    </row>
    <row r="37" spans="1:25" ht="49.5" customHeight="1" x14ac:dyDescent="0.25">
      <c r="A37" s="9">
        <v>30</v>
      </c>
      <c r="B37" s="16"/>
      <c r="C37" s="10"/>
      <c r="D37" s="10" t="s">
        <v>49</v>
      </c>
      <c r="E37" s="11">
        <v>400</v>
      </c>
      <c r="F37" s="11"/>
      <c r="G37" s="9">
        <v>31</v>
      </c>
      <c r="H37" s="11">
        <f>ROUND(IF(E37&gt;1000,1000*3%,E37*3%),2)</f>
        <v>12</v>
      </c>
      <c r="I37" s="15">
        <f>ROUND((E37+F37)*7.25%,2)</f>
        <v>29</v>
      </c>
      <c r="J37" s="11"/>
      <c r="K37" s="11"/>
      <c r="L37" s="11"/>
      <c r="M37" s="11"/>
      <c r="N37" s="11"/>
      <c r="O37" s="11"/>
      <c r="P37" s="11">
        <f t="shared" si="4"/>
        <v>0</v>
      </c>
      <c r="Q37" s="11"/>
      <c r="R37" s="11"/>
      <c r="S37" s="11"/>
      <c r="T37" s="11">
        <f t="shared" si="1"/>
        <v>41</v>
      </c>
      <c r="U37" s="11">
        <f>(E37+F37)-T37</f>
        <v>359</v>
      </c>
      <c r="V37" s="9"/>
      <c r="X37" s="12">
        <f t="shared" si="3"/>
        <v>359</v>
      </c>
    </row>
    <row r="38" spans="1:25" ht="46.5" customHeight="1" x14ac:dyDescent="0.25">
      <c r="A38" s="9">
        <v>31</v>
      </c>
      <c r="B38" s="16"/>
      <c r="C38" s="10"/>
      <c r="D38" s="19" t="s">
        <v>50</v>
      </c>
      <c r="E38" s="11">
        <v>400</v>
      </c>
      <c r="F38" s="11"/>
      <c r="G38" s="9">
        <v>31</v>
      </c>
      <c r="H38" s="11">
        <f>ROUND(IF(E38&gt;1000,1000*3%,E38*3%),2)</f>
        <v>12</v>
      </c>
      <c r="I38" s="15">
        <f>ROUND((E38+F38)*7.25%,2)</f>
        <v>29</v>
      </c>
      <c r="J38" s="11"/>
      <c r="K38" s="11"/>
      <c r="L38" s="11"/>
      <c r="M38" s="11"/>
      <c r="N38" s="11"/>
      <c r="O38" s="11"/>
      <c r="P38" s="11">
        <f t="shared" si="4"/>
        <v>0</v>
      </c>
      <c r="Q38" s="11"/>
      <c r="R38" s="11"/>
      <c r="S38" s="11"/>
      <c r="T38" s="11">
        <f t="shared" ref="T38:T61" si="6">SUM(H38:S38)</f>
        <v>41</v>
      </c>
      <c r="U38" s="11">
        <f t="shared" si="2"/>
        <v>359</v>
      </c>
      <c r="V38" s="9"/>
      <c r="X38" s="12">
        <f t="shared" si="3"/>
        <v>359</v>
      </c>
    </row>
    <row r="39" spans="1:25" ht="54" customHeight="1" x14ac:dyDescent="0.25">
      <c r="A39" s="9">
        <v>32</v>
      </c>
      <c r="B39" s="9"/>
      <c r="C39" s="10"/>
      <c r="D39" s="10" t="s">
        <v>51</v>
      </c>
      <c r="E39" s="11">
        <v>365</v>
      </c>
      <c r="F39" s="11"/>
      <c r="G39" s="9">
        <v>31</v>
      </c>
      <c r="H39" s="11">
        <f t="shared" si="0"/>
        <v>10.95</v>
      </c>
      <c r="I39" s="11"/>
      <c r="J39" s="11">
        <f>ROUND(E39*7.25%,2)</f>
        <v>26.46</v>
      </c>
      <c r="K39" s="11"/>
      <c r="L39" s="11"/>
      <c r="M39" s="11"/>
      <c r="N39" s="11"/>
      <c r="O39" s="11"/>
      <c r="P39" s="11">
        <f t="shared" si="4"/>
        <v>0</v>
      </c>
      <c r="Q39" s="13"/>
      <c r="R39" s="11"/>
      <c r="S39" s="11"/>
      <c r="T39" s="11">
        <f t="shared" si="6"/>
        <v>37.409999999999997</v>
      </c>
      <c r="U39" s="11">
        <f t="shared" si="2"/>
        <v>327.59000000000003</v>
      </c>
      <c r="V39" s="9"/>
      <c r="X39" s="12">
        <f t="shared" si="3"/>
        <v>327.59000000000003</v>
      </c>
    </row>
    <row r="40" spans="1:25" ht="52.5" customHeight="1" x14ac:dyDescent="0.25">
      <c r="A40" s="9">
        <v>33</v>
      </c>
      <c r="B40" s="9"/>
      <c r="C40" s="10"/>
      <c r="D40" s="10" t="s">
        <v>51</v>
      </c>
      <c r="E40" s="11">
        <v>365</v>
      </c>
      <c r="F40" s="11"/>
      <c r="G40" s="9">
        <v>31</v>
      </c>
      <c r="H40" s="11">
        <f t="shared" si="0"/>
        <v>10.95</v>
      </c>
      <c r="I40" s="11">
        <f>ROUND(E40*7.25%,2)</f>
        <v>26.46</v>
      </c>
      <c r="J40" s="11"/>
      <c r="K40" s="11"/>
      <c r="L40" s="11"/>
      <c r="M40" s="11"/>
      <c r="N40" s="11"/>
      <c r="O40" s="11"/>
      <c r="P40" s="11">
        <f t="shared" si="4"/>
        <v>0</v>
      </c>
      <c r="Q40" s="13"/>
      <c r="R40" s="11"/>
      <c r="S40" s="11"/>
      <c r="T40" s="11">
        <f t="shared" si="6"/>
        <v>37.409999999999997</v>
      </c>
      <c r="U40" s="11">
        <f t="shared" si="2"/>
        <v>327.59000000000003</v>
      </c>
      <c r="V40" s="9"/>
      <c r="X40" s="12">
        <f t="shared" si="3"/>
        <v>327.59000000000003</v>
      </c>
    </row>
    <row r="41" spans="1:25" ht="58.5" customHeight="1" x14ac:dyDescent="0.25">
      <c r="A41" s="9">
        <v>34</v>
      </c>
      <c r="B41" s="9"/>
      <c r="C41" s="10"/>
      <c r="D41" s="10" t="s">
        <v>51</v>
      </c>
      <c r="E41" s="11">
        <v>365</v>
      </c>
      <c r="F41" s="11"/>
      <c r="G41" s="9">
        <v>31</v>
      </c>
      <c r="H41" s="11">
        <f t="shared" si="0"/>
        <v>10.95</v>
      </c>
      <c r="I41" s="11">
        <f>ROUND(E41*7.25%,2)</f>
        <v>26.46</v>
      </c>
      <c r="J41" s="11"/>
      <c r="K41" s="11"/>
      <c r="L41" s="11"/>
      <c r="M41" s="11"/>
      <c r="N41" s="11"/>
      <c r="O41" s="11"/>
      <c r="P41" s="11">
        <f t="shared" si="4"/>
        <v>0</v>
      </c>
      <c r="Q41" s="13"/>
      <c r="R41" s="11"/>
      <c r="S41" s="11"/>
      <c r="T41" s="11">
        <f t="shared" si="6"/>
        <v>37.409999999999997</v>
      </c>
      <c r="U41" s="11">
        <f t="shared" si="2"/>
        <v>327.59000000000003</v>
      </c>
      <c r="V41" s="9"/>
      <c r="X41" s="12">
        <f t="shared" si="3"/>
        <v>327.59000000000003</v>
      </c>
    </row>
    <row r="42" spans="1:25" ht="47.25" customHeight="1" x14ac:dyDescent="0.25">
      <c r="A42" s="9">
        <v>35</v>
      </c>
      <c r="B42" s="9"/>
      <c r="C42" s="10"/>
      <c r="D42" s="10" t="s">
        <v>52</v>
      </c>
      <c r="E42" s="11">
        <v>456</v>
      </c>
      <c r="F42" s="11"/>
      <c r="G42" s="9">
        <v>31</v>
      </c>
      <c r="H42" s="11">
        <f t="shared" si="0"/>
        <v>13.68</v>
      </c>
      <c r="I42" s="11">
        <f>ROUND(E42*7.25%,2)</f>
        <v>33.06</v>
      </c>
      <c r="J42" s="11"/>
      <c r="K42" s="11"/>
      <c r="L42" s="11"/>
      <c r="M42" s="11"/>
      <c r="N42" s="11"/>
      <c r="O42" s="11"/>
      <c r="P42" s="11">
        <f t="shared" si="4"/>
        <v>0</v>
      </c>
      <c r="Q42" s="11"/>
      <c r="R42" s="11"/>
      <c r="S42" s="11"/>
      <c r="T42" s="11">
        <f t="shared" si="6"/>
        <v>46.74</v>
      </c>
      <c r="U42" s="11">
        <f t="shared" si="2"/>
        <v>409.26</v>
      </c>
      <c r="V42" s="9"/>
      <c r="X42" s="12">
        <f t="shared" si="3"/>
        <v>409.26</v>
      </c>
      <c r="Y42">
        <f>2019*16.25%</f>
        <v>328.08750000000003</v>
      </c>
    </row>
    <row r="43" spans="1:25" ht="42.75" customHeight="1" x14ac:dyDescent="0.25">
      <c r="A43" s="9">
        <v>36</v>
      </c>
      <c r="B43" s="9"/>
      <c r="C43" s="9"/>
      <c r="D43" s="10" t="s">
        <v>53</v>
      </c>
      <c r="E43" s="11">
        <v>438</v>
      </c>
      <c r="F43" s="11"/>
      <c r="G43" s="9">
        <v>31</v>
      </c>
      <c r="H43" s="11">
        <f t="shared" si="0"/>
        <v>13.14</v>
      </c>
      <c r="I43" s="11"/>
      <c r="J43" s="11">
        <f>ROUND(E43*7.25%,2)</f>
        <v>31.76</v>
      </c>
      <c r="K43" s="11"/>
      <c r="L43" s="11"/>
      <c r="M43" s="11"/>
      <c r="N43" s="11"/>
      <c r="O43" s="11"/>
      <c r="P43" s="11">
        <f t="shared" si="4"/>
        <v>0</v>
      </c>
      <c r="Q43" s="11"/>
      <c r="R43" s="11"/>
      <c r="S43" s="11"/>
      <c r="T43" s="11">
        <f t="shared" si="6"/>
        <v>44.900000000000006</v>
      </c>
      <c r="U43" s="11">
        <f t="shared" si="2"/>
        <v>393.1</v>
      </c>
      <c r="V43" s="9"/>
      <c r="X43" s="12">
        <f t="shared" si="3"/>
        <v>393.1</v>
      </c>
      <c r="Y43">
        <f>+Y42+2019</f>
        <v>2347.0875000000001</v>
      </c>
    </row>
    <row r="44" spans="1:25" ht="44.25" customHeight="1" x14ac:dyDescent="0.25">
      <c r="A44" s="9">
        <v>37</v>
      </c>
      <c r="B44" s="9"/>
      <c r="C44" s="10"/>
      <c r="D44" s="10" t="s">
        <v>54</v>
      </c>
      <c r="E44" s="11">
        <v>438</v>
      </c>
      <c r="F44" s="11"/>
      <c r="G44" s="9">
        <v>31</v>
      </c>
      <c r="H44" s="11">
        <f t="shared" si="0"/>
        <v>13.14</v>
      </c>
      <c r="I44" s="11">
        <f>ROUND(E44*7.25%,2)</f>
        <v>31.76</v>
      </c>
      <c r="J44" s="11"/>
      <c r="K44" s="11"/>
      <c r="L44" s="11"/>
      <c r="M44" s="11"/>
      <c r="N44" s="11"/>
      <c r="O44" s="11"/>
      <c r="P44" s="11">
        <f t="shared" si="4"/>
        <v>0</v>
      </c>
      <c r="Q44" s="11"/>
      <c r="R44" s="15"/>
      <c r="S44" s="11"/>
      <c r="T44" s="11">
        <f t="shared" si="6"/>
        <v>44.900000000000006</v>
      </c>
      <c r="U44" s="11">
        <f t="shared" si="2"/>
        <v>393.1</v>
      </c>
      <c r="V44" s="9"/>
      <c r="X44" s="12">
        <f t="shared" si="3"/>
        <v>393.1</v>
      </c>
      <c r="Y44">
        <v>1200</v>
      </c>
    </row>
    <row r="45" spans="1:25" ht="51" customHeight="1" x14ac:dyDescent="0.25">
      <c r="A45" s="9">
        <v>38</v>
      </c>
      <c r="B45" s="9"/>
      <c r="C45" s="10"/>
      <c r="D45" s="10" t="s">
        <v>55</v>
      </c>
      <c r="E45" s="11">
        <v>540</v>
      </c>
      <c r="F45" s="11"/>
      <c r="G45" s="9">
        <v>31</v>
      </c>
      <c r="H45" s="11">
        <f t="shared" si="0"/>
        <v>16.2</v>
      </c>
      <c r="I45" s="11"/>
      <c r="J45" s="11">
        <f>ROUND(E45*7.25%,2)</f>
        <v>39.15</v>
      </c>
      <c r="K45" s="11"/>
      <c r="L45" s="11"/>
      <c r="M45" s="11"/>
      <c r="N45" s="11"/>
      <c r="O45" s="11"/>
      <c r="P45" s="11">
        <f>ROUND(IF(X45&lt;=472,0,IF(AND(X45&gt;=472.01,X45&lt;=895.24),(((X45-472.01)*0.1)+17.67),IF(AND(X45&gt;=895.25,X45&lt;=2038.1),(((X45-895.25)*0.2)+60),IF(X45&gt;2038.11,(((X45-2038.1)*0.3)+288.57),0)))),2)</f>
        <v>18.93</v>
      </c>
      <c r="Q45" s="11"/>
      <c r="R45" s="11"/>
      <c r="S45" s="11"/>
      <c r="T45" s="11">
        <f t="shared" si="6"/>
        <v>74.28</v>
      </c>
      <c r="U45" s="11">
        <f t="shared" si="2"/>
        <v>465.72</v>
      </c>
      <c r="V45" s="9"/>
      <c r="X45" s="12">
        <f t="shared" si="3"/>
        <v>484.65</v>
      </c>
      <c r="Y45">
        <v>600</v>
      </c>
    </row>
    <row r="46" spans="1:25" ht="59.25" customHeight="1" x14ac:dyDescent="0.25">
      <c r="A46" s="9">
        <v>39</v>
      </c>
      <c r="B46" s="9"/>
      <c r="C46" s="10"/>
      <c r="D46" s="10" t="s">
        <v>56</v>
      </c>
      <c r="E46" s="11">
        <v>438</v>
      </c>
      <c r="F46" s="11"/>
      <c r="G46" s="9">
        <v>31</v>
      </c>
      <c r="H46" s="11">
        <f t="shared" si="0"/>
        <v>13.14</v>
      </c>
      <c r="I46" s="9"/>
      <c r="J46" s="11"/>
      <c r="K46" s="11"/>
      <c r="L46" s="11"/>
      <c r="M46" s="11"/>
      <c r="N46" s="11"/>
      <c r="O46" s="11"/>
      <c r="P46" s="11">
        <f t="shared" si="4"/>
        <v>0</v>
      </c>
      <c r="Q46" s="11"/>
      <c r="R46" s="11"/>
      <c r="S46" s="15"/>
      <c r="T46" s="11">
        <f t="shared" si="6"/>
        <v>13.14</v>
      </c>
      <c r="U46" s="11">
        <f>(E46+F46)-T46</f>
        <v>424.86</v>
      </c>
      <c r="V46" s="9"/>
      <c r="X46" s="12">
        <f t="shared" si="3"/>
        <v>424.86</v>
      </c>
      <c r="Y46">
        <f>+Y43+Y44+Y45</f>
        <v>4147.0874999999996</v>
      </c>
    </row>
    <row r="47" spans="1:25" ht="59.25" customHeight="1" x14ac:dyDescent="0.25">
      <c r="A47" s="9">
        <v>40</v>
      </c>
      <c r="B47" s="9"/>
      <c r="C47" s="17"/>
      <c r="D47" s="10" t="s">
        <v>54</v>
      </c>
      <c r="E47" s="15">
        <v>444</v>
      </c>
      <c r="F47" s="11"/>
      <c r="G47" s="9">
        <v>31</v>
      </c>
      <c r="H47" s="11"/>
      <c r="I47" s="9"/>
      <c r="J47" s="11">
        <f>ROUND(E47*7.25%,2)</f>
        <v>32.19</v>
      </c>
      <c r="K47" s="11"/>
      <c r="L47" s="11"/>
      <c r="M47" s="11"/>
      <c r="N47" s="11"/>
      <c r="O47" s="11"/>
      <c r="P47" s="11">
        <f>ROUND((E47*10%),2)</f>
        <v>44.4</v>
      </c>
      <c r="Q47" s="11"/>
      <c r="R47" s="11"/>
      <c r="S47" s="11"/>
      <c r="T47" s="11">
        <f t="shared" si="6"/>
        <v>76.59</v>
      </c>
      <c r="U47" s="11">
        <f t="shared" si="2"/>
        <v>367.40999999999997</v>
      </c>
      <c r="V47" s="9"/>
      <c r="X47" s="12">
        <f t="shared" si="3"/>
        <v>411.81</v>
      </c>
    </row>
    <row r="48" spans="1:25" ht="59.25" customHeight="1" x14ac:dyDescent="0.25">
      <c r="A48" s="9">
        <v>41</v>
      </c>
      <c r="B48" s="9"/>
      <c r="C48" s="10"/>
      <c r="D48" s="10" t="s">
        <v>57</v>
      </c>
      <c r="E48" s="11">
        <v>500</v>
      </c>
      <c r="F48" s="11"/>
      <c r="G48" s="9">
        <v>31</v>
      </c>
      <c r="H48" s="11">
        <f t="shared" ref="H48:H61" si="7">ROUND(IF(E48&gt;1000,1000*3%,E48*3%),2)</f>
        <v>15</v>
      </c>
      <c r="I48" s="16"/>
      <c r="J48" s="11">
        <f>ROUND(E48*7.25%,2)</f>
        <v>36.25</v>
      </c>
      <c r="K48" s="11"/>
      <c r="L48" s="11"/>
      <c r="M48" s="11"/>
      <c r="N48" s="11"/>
      <c r="O48" s="11"/>
      <c r="P48" s="11">
        <f>ROUND(IF(X48&lt;=472,0,IF(AND(X48&gt;=472.01,X48&lt;=895.24),(((X48-472.01)*0.1)+17.67),IF(AND(X48&gt;=895.25,X48&lt;=2038.1),(((X48-895.25)*0.2)+60),IF(X48&gt;2038.11,(((X48-2038.1)*0.3)+288.57),0)))),2)</f>
        <v>0</v>
      </c>
      <c r="Q48" s="11"/>
      <c r="R48" s="11"/>
      <c r="S48" s="11"/>
      <c r="T48" s="11">
        <f t="shared" si="6"/>
        <v>51.25</v>
      </c>
      <c r="U48" s="11">
        <f t="shared" si="2"/>
        <v>448.75</v>
      </c>
      <c r="V48" s="9"/>
      <c r="X48" s="12">
        <f t="shared" si="3"/>
        <v>448.75</v>
      </c>
    </row>
    <row r="49" spans="1:24" ht="59.25" customHeight="1" x14ac:dyDescent="0.25">
      <c r="A49" s="9">
        <v>42</v>
      </c>
      <c r="B49" s="9"/>
      <c r="C49" s="10"/>
      <c r="D49" s="10" t="s">
        <v>58</v>
      </c>
      <c r="E49" s="11">
        <v>500</v>
      </c>
      <c r="F49" s="11"/>
      <c r="G49" s="9">
        <v>31</v>
      </c>
      <c r="H49" s="11">
        <f t="shared" si="7"/>
        <v>15</v>
      </c>
      <c r="I49" s="11">
        <f>ROUND(E49*7.25%,2)</f>
        <v>36.25</v>
      </c>
      <c r="J49" s="11"/>
      <c r="K49" s="11"/>
      <c r="L49" s="11"/>
      <c r="M49" s="11"/>
      <c r="N49" s="11"/>
      <c r="O49" s="11"/>
      <c r="P49" s="11">
        <f t="shared" ref="P49:P60" si="8">ROUND(IF(X49&lt;=472,0,IF(AND(X49&gt;=472.01,X49&lt;=895.24),(((X49-472.01)*0.1)+17.67),IF(AND(X49&gt;=895.25,X49&lt;=2038.1),(((X49-895.25)*0.2)+60),IF(X49&gt;2038.11,(((X49-2038.1)*0.3)+288.57),0)))),2)</f>
        <v>0</v>
      </c>
      <c r="Q49" s="11"/>
      <c r="R49" s="11"/>
      <c r="S49" s="11"/>
      <c r="T49" s="11">
        <f t="shared" si="6"/>
        <v>51.25</v>
      </c>
      <c r="U49" s="11">
        <f t="shared" si="2"/>
        <v>448.75</v>
      </c>
      <c r="V49" s="9"/>
      <c r="X49" s="12"/>
    </row>
    <row r="50" spans="1:24" ht="59.25" customHeight="1" x14ac:dyDescent="0.25">
      <c r="A50" s="9">
        <v>43</v>
      </c>
      <c r="B50" s="9"/>
      <c r="C50" s="9"/>
      <c r="D50" s="10" t="s">
        <v>59</v>
      </c>
      <c r="E50" s="11">
        <v>444</v>
      </c>
      <c r="F50" s="11"/>
      <c r="G50" s="9">
        <v>31</v>
      </c>
      <c r="H50" s="11">
        <f t="shared" si="7"/>
        <v>13.32</v>
      </c>
      <c r="I50" s="11">
        <f>ROUND(E50*7.25%,2)</f>
        <v>32.19</v>
      </c>
      <c r="J50" s="11"/>
      <c r="K50" s="11"/>
      <c r="L50" s="11"/>
      <c r="M50" s="11"/>
      <c r="N50" s="11"/>
      <c r="O50" s="11"/>
      <c r="P50" s="11">
        <f t="shared" si="8"/>
        <v>0</v>
      </c>
      <c r="Q50" s="11"/>
      <c r="R50" s="11"/>
      <c r="S50" s="11"/>
      <c r="T50" s="11">
        <f t="shared" si="6"/>
        <v>45.51</v>
      </c>
      <c r="U50" s="11">
        <f>(E50+F50)-T50</f>
        <v>398.49</v>
      </c>
      <c r="V50" s="9"/>
      <c r="X50" s="12">
        <f t="shared" ref="X50:X61" si="9">E50-H50-I50-J50-S50</f>
        <v>398.49</v>
      </c>
    </row>
    <row r="51" spans="1:24" ht="59.25" customHeight="1" x14ac:dyDescent="0.25">
      <c r="A51" s="9">
        <v>44</v>
      </c>
      <c r="B51" s="9"/>
      <c r="C51" s="10"/>
      <c r="D51" s="10" t="s">
        <v>59</v>
      </c>
      <c r="E51" s="11">
        <v>444</v>
      </c>
      <c r="F51" s="11"/>
      <c r="G51" s="9">
        <v>31</v>
      </c>
      <c r="H51" s="11">
        <f t="shared" si="7"/>
        <v>13.32</v>
      </c>
      <c r="I51" s="11"/>
      <c r="J51" s="15">
        <f>ROUND((E51+F51)*7.25%,2)</f>
        <v>32.19</v>
      </c>
      <c r="K51" s="13"/>
      <c r="L51" s="11"/>
      <c r="M51" s="11"/>
      <c r="N51" s="11"/>
      <c r="O51" s="11"/>
      <c r="P51" s="11">
        <f t="shared" si="8"/>
        <v>0</v>
      </c>
      <c r="Q51" s="11"/>
      <c r="R51" s="11"/>
      <c r="S51" s="11"/>
      <c r="T51" s="11">
        <f t="shared" si="6"/>
        <v>45.51</v>
      </c>
      <c r="U51" s="11">
        <f t="shared" si="2"/>
        <v>398.49</v>
      </c>
      <c r="V51" s="9"/>
      <c r="X51" s="12">
        <f t="shared" si="9"/>
        <v>398.49</v>
      </c>
    </row>
    <row r="52" spans="1:24" ht="59.25" customHeight="1" x14ac:dyDescent="0.25">
      <c r="A52" s="9">
        <v>45</v>
      </c>
      <c r="B52" s="9"/>
      <c r="C52" s="10"/>
      <c r="D52" s="10" t="s">
        <v>60</v>
      </c>
      <c r="E52" s="11">
        <v>480</v>
      </c>
      <c r="F52" s="11"/>
      <c r="G52" s="9">
        <v>31</v>
      </c>
      <c r="H52" s="11">
        <f t="shared" si="7"/>
        <v>14.4</v>
      </c>
      <c r="I52" s="11"/>
      <c r="J52" s="15">
        <f>ROUND((E52+F52)*7.25%,2)</f>
        <v>34.799999999999997</v>
      </c>
      <c r="K52" s="11"/>
      <c r="L52" s="11"/>
      <c r="M52" s="11"/>
      <c r="N52" s="11"/>
      <c r="O52" s="11"/>
      <c r="P52" s="11">
        <f t="shared" si="8"/>
        <v>0</v>
      </c>
      <c r="Q52" s="11"/>
      <c r="R52" s="11"/>
      <c r="S52" s="11"/>
      <c r="T52" s="11">
        <f t="shared" si="6"/>
        <v>49.199999999999996</v>
      </c>
      <c r="U52" s="11">
        <f t="shared" si="2"/>
        <v>430.8</v>
      </c>
      <c r="V52" s="9"/>
      <c r="X52" s="12">
        <f t="shared" si="9"/>
        <v>430.8</v>
      </c>
    </row>
    <row r="53" spans="1:24" ht="59.25" customHeight="1" x14ac:dyDescent="0.25">
      <c r="A53" s="9">
        <v>46</v>
      </c>
      <c r="B53" s="9"/>
      <c r="C53" s="10"/>
      <c r="D53" s="10" t="s">
        <v>59</v>
      </c>
      <c r="E53" s="11">
        <v>444</v>
      </c>
      <c r="F53" s="11"/>
      <c r="G53" s="9">
        <v>31</v>
      </c>
      <c r="H53" s="11">
        <f>ROUND(IF(E53&gt;1000,1000*3%,E53*3%),2)</f>
        <v>13.32</v>
      </c>
      <c r="I53" s="11"/>
      <c r="J53" s="15">
        <f>ROUND((E53+F53)*7.25%,2)</f>
        <v>32.19</v>
      </c>
      <c r="K53" s="11"/>
      <c r="L53" s="11"/>
      <c r="M53" s="11"/>
      <c r="N53" s="11"/>
      <c r="O53" s="11"/>
      <c r="P53" s="11">
        <f t="shared" si="8"/>
        <v>0</v>
      </c>
      <c r="Q53" s="11"/>
      <c r="R53" s="11"/>
      <c r="S53" s="11"/>
      <c r="T53" s="11">
        <f t="shared" si="6"/>
        <v>45.51</v>
      </c>
      <c r="U53" s="11">
        <f t="shared" si="2"/>
        <v>398.49</v>
      </c>
      <c r="V53" s="9"/>
      <c r="X53" s="12">
        <f t="shared" si="9"/>
        <v>398.49</v>
      </c>
    </row>
    <row r="54" spans="1:24" ht="59.25" customHeight="1" x14ac:dyDescent="0.25">
      <c r="A54" s="9">
        <v>47</v>
      </c>
      <c r="B54" s="9"/>
      <c r="C54" s="17"/>
      <c r="D54" s="10" t="s">
        <v>61</v>
      </c>
      <c r="E54" s="11">
        <v>570</v>
      </c>
      <c r="F54" s="11"/>
      <c r="G54" s="9">
        <v>31</v>
      </c>
      <c r="H54" s="11">
        <f t="shared" si="7"/>
        <v>17.100000000000001</v>
      </c>
      <c r="I54" s="15">
        <f>ROUND(E54*7.25%,2)</f>
        <v>41.33</v>
      </c>
      <c r="J54" s="11"/>
      <c r="K54" s="11"/>
      <c r="L54" s="11"/>
      <c r="M54" s="11"/>
      <c r="N54" s="11"/>
      <c r="O54" s="11"/>
      <c r="P54" s="11">
        <f t="shared" si="8"/>
        <v>21.63</v>
      </c>
      <c r="Q54" s="11"/>
      <c r="R54" s="11"/>
      <c r="S54" s="11"/>
      <c r="T54" s="11">
        <f t="shared" si="6"/>
        <v>80.06</v>
      </c>
      <c r="U54" s="11">
        <f>(E54+F54)-T54</f>
        <v>489.94</v>
      </c>
      <c r="V54" s="9"/>
      <c r="X54" s="12">
        <f t="shared" si="9"/>
        <v>511.57</v>
      </c>
    </row>
    <row r="55" spans="1:24" ht="59.25" customHeight="1" x14ac:dyDescent="0.25">
      <c r="A55" s="9">
        <v>48</v>
      </c>
      <c r="B55" s="16"/>
      <c r="C55" s="9"/>
      <c r="D55" s="10" t="s">
        <v>62</v>
      </c>
      <c r="E55" s="11">
        <v>438</v>
      </c>
      <c r="F55" s="11"/>
      <c r="G55" s="9">
        <v>31</v>
      </c>
      <c r="H55" s="11">
        <f t="shared" si="7"/>
        <v>13.14</v>
      </c>
      <c r="I55" s="15">
        <f>ROUND((E55+F55)*7.25%,2)</f>
        <v>31.76</v>
      </c>
      <c r="J55" s="11"/>
      <c r="K55" s="11"/>
      <c r="L55" s="11"/>
      <c r="M55" s="11"/>
      <c r="N55" s="11"/>
      <c r="O55" s="11"/>
      <c r="P55" s="11">
        <f t="shared" si="8"/>
        <v>0</v>
      </c>
      <c r="Q55" s="11"/>
      <c r="R55" s="11"/>
      <c r="S55" s="11"/>
      <c r="T55" s="11">
        <f t="shared" si="6"/>
        <v>44.900000000000006</v>
      </c>
      <c r="U55" s="11">
        <f>(E55+F55)-T55</f>
        <v>393.1</v>
      </c>
      <c r="V55" s="9"/>
      <c r="X55" s="12">
        <f t="shared" si="9"/>
        <v>393.1</v>
      </c>
    </row>
    <row r="56" spans="1:24" ht="59.25" customHeight="1" x14ac:dyDescent="0.25">
      <c r="A56" s="9">
        <v>49</v>
      </c>
      <c r="B56" s="16"/>
      <c r="C56" s="17"/>
      <c r="D56" s="10" t="s">
        <v>49</v>
      </c>
      <c r="E56" s="11">
        <v>438</v>
      </c>
      <c r="F56" s="11"/>
      <c r="G56" s="9">
        <v>31</v>
      </c>
      <c r="H56" s="11">
        <f t="shared" si="7"/>
        <v>13.14</v>
      </c>
      <c r="I56" s="15">
        <f>ROUND((E56+F56)*7.25%,2)</f>
        <v>31.76</v>
      </c>
      <c r="J56" s="11"/>
      <c r="K56" s="11"/>
      <c r="L56" s="11"/>
      <c r="M56" s="11"/>
      <c r="N56" s="11"/>
      <c r="O56" s="11"/>
      <c r="P56" s="11">
        <f t="shared" si="8"/>
        <v>0</v>
      </c>
      <c r="Q56" s="11"/>
      <c r="R56" s="11"/>
      <c r="S56" s="11"/>
      <c r="T56" s="11">
        <f t="shared" si="6"/>
        <v>44.900000000000006</v>
      </c>
      <c r="U56" s="11">
        <f t="shared" si="2"/>
        <v>393.1</v>
      </c>
      <c r="V56" s="9"/>
      <c r="X56" s="12">
        <f t="shared" si="9"/>
        <v>393.1</v>
      </c>
    </row>
    <row r="57" spans="1:24" ht="59.25" customHeight="1" x14ac:dyDescent="0.25">
      <c r="A57" s="9">
        <v>50</v>
      </c>
      <c r="B57" s="16"/>
      <c r="C57" s="10"/>
      <c r="D57" s="10" t="s">
        <v>62</v>
      </c>
      <c r="E57" s="11">
        <v>438</v>
      </c>
      <c r="F57" s="11"/>
      <c r="G57" s="9">
        <v>31</v>
      </c>
      <c r="H57" s="11">
        <f t="shared" si="7"/>
        <v>13.14</v>
      </c>
      <c r="I57" s="15">
        <f>ROUND((E57+F57)*7.25%,2)</f>
        <v>31.76</v>
      </c>
      <c r="J57" s="11"/>
      <c r="K57" s="11"/>
      <c r="L57" s="11"/>
      <c r="M57" s="11"/>
      <c r="N57" s="11"/>
      <c r="O57" s="11"/>
      <c r="P57" s="11">
        <f t="shared" si="8"/>
        <v>0</v>
      </c>
      <c r="Q57" s="11"/>
      <c r="R57" s="11"/>
      <c r="S57" s="11"/>
      <c r="T57" s="11">
        <f t="shared" si="6"/>
        <v>44.900000000000006</v>
      </c>
      <c r="U57" s="11">
        <f t="shared" si="2"/>
        <v>393.1</v>
      </c>
      <c r="V57" s="9"/>
      <c r="X57" s="12">
        <f t="shared" si="9"/>
        <v>393.1</v>
      </c>
    </row>
    <row r="58" spans="1:24" ht="59.25" customHeight="1" x14ac:dyDescent="0.25">
      <c r="A58" s="9">
        <v>51</v>
      </c>
      <c r="B58" s="16"/>
      <c r="C58" s="10"/>
      <c r="D58" s="10" t="s">
        <v>62</v>
      </c>
      <c r="E58" s="11">
        <v>438</v>
      </c>
      <c r="F58" s="11"/>
      <c r="G58" s="9">
        <v>31</v>
      </c>
      <c r="H58" s="11">
        <f t="shared" si="7"/>
        <v>13.14</v>
      </c>
      <c r="I58" s="11"/>
      <c r="J58" s="15">
        <f>ROUND((E58+F58)*7.25%,2)</f>
        <v>31.76</v>
      </c>
      <c r="K58" s="11"/>
      <c r="L58" s="11"/>
      <c r="M58" s="11"/>
      <c r="N58" s="11"/>
      <c r="O58" s="11"/>
      <c r="P58" s="11">
        <f t="shared" si="8"/>
        <v>0</v>
      </c>
      <c r="Q58" s="11"/>
      <c r="R58" s="11"/>
      <c r="S58" s="11"/>
      <c r="T58" s="11">
        <f t="shared" si="6"/>
        <v>44.900000000000006</v>
      </c>
      <c r="U58" s="11">
        <f t="shared" si="2"/>
        <v>393.1</v>
      </c>
      <c r="V58" s="9"/>
      <c r="X58" s="12">
        <f t="shared" si="9"/>
        <v>393.1</v>
      </c>
    </row>
    <row r="59" spans="1:24" ht="59.25" customHeight="1" x14ac:dyDescent="0.25">
      <c r="A59" s="9">
        <v>52</v>
      </c>
      <c r="B59" s="16"/>
      <c r="C59" s="10"/>
      <c r="D59" s="10" t="s">
        <v>62</v>
      </c>
      <c r="E59" s="11">
        <v>438</v>
      </c>
      <c r="F59" s="11"/>
      <c r="G59" s="9">
        <v>31</v>
      </c>
      <c r="H59" s="11">
        <f t="shared" si="7"/>
        <v>13.14</v>
      </c>
      <c r="I59" s="15">
        <f>ROUND((E59+F59)*7.25%,2)</f>
        <v>31.76</v>
      </c>
      <c r="J59" s="11"/>
      <c r="K59" s="13"/>
      <c r="L59" s="11"/>
      <c r="M59" s="11"/>
      <c r="N59" s="11"/>
      <c r="O59" s="11"/>
      <c r="P59" s="11">
        <f t="shared" si="8"/>
        <v>0</v>
      </c>
      <c r="Q59" s="11"/>
      <c r="R59" s="11"/>
      <c r="S59" s="11"/>
      <c r="T59" s="11">
        <f t="shared" si="6"/>
        <v>44.900000000000006</v>
      </c>
      <c r="U59" s="11">
        <f t="shared" si="2"/>
        <v>393.1</v>
      </c>
      <c r="V59" s="9"/>
      <c r="X59" s="12">
        <f t="shared" si="9"/>
        <v>393.1</v>
      </c>
    </row>
    <row r="60" spans="1:24" ht="59.25" customHeight="1" x14ac:dyDescent="0.25">
      <c r="A60" s="9">
        <v>53</v>
      </c>
      <c r="B60" s="16"/>
      <c r="C60" s="9"/>
      <c r="D60" s="10" t="s">
        <v>62</v>
      </c>
      <c r="E60" s="11">
        <v>438</v>
      </c>
      <c r="F60" s="11"/>
      <c r="G60" s="9">
        <v>31</v>
      </c>
      <c r="H60" s="11">
        <f t="shared" si="7"/>
        <v>13.14</v>
      </c>
      <c r="I60" s="11"/>
      <c r="J60" s="11"/>
      <c r="K60" s="11"/>
      <c r="L60" s="11"/>
      <c r="M60" s="11"/>
      <c r="N60" s="11"/>
      <c r="O60" s="11"/>
      <c r="P60" s="11">
        <f t="shared" si="8"/>
        <v>0</v>
      </c>
      <c r="Q60" s="11"/>
      <c r="R60" s="11"/>
      <c r="S60" s="15"/>
      <c r="T60" s="11">
        <f t="shared" si="6"/>
        <v>13.14</v>
      </c>
      <c r="U60" s="11">
        <f t="shared" si="2"/>
        <v>424.86</v>
      </c>
      <c r="V60" s="9"/>
      <c r="X60" s="12">
        <f t="shared" si="9"/>
        <v>424.86</v>
      </c>
    </row>
    <row r="61" spans="1:24" ht="59.25" customHeight="1" x14ac:dyDescent="0.25">
      <c r="A61" s="9">
        <v>54</v>
      </c>
      <c r="B61" s="16"/>
      <c r="C61" s="10"/>
      <c r="D61" s="10" t="s">
        <v>63</v>
      </c>
      <c r="E61" s="11">
        <v>570</v>
      </c>
      <c r="F61" s="11"/>
      <c r="G61" s="9">
        <v>31</v>
      </c>
      <c r="H61" s="11">
        <f t="shared" si="7"/>
        <v>17.100000000000001</v>
      </c>
      <c r="I61" s="11"/>
      <c r="J61" s="11">
        <f>ROUND((E61+F61)*7.25%,2)</f>
        <v>41.33</v>
      </c>
      <c r="K61" s="11"/>
      <c r="L61" s="11"/>
      <c r="M61" s="11"/>
      <c r="N61" s="11"/>
      <c r="O61" s="11"/>
      <c r="P61" s="11">
        <f>ROUND(IF(X61&lt;=472,0,IF(AND(X61&gt;=472.01,X61&lt;=895.24),(((X61-472.01)*0.1)+17.67),IF(AND(X61&gt;=895.25,X61&lt;=2038.1),(((X61-895.25)*0.2)+60),IF(X61&gt;2038.11,(((X61-2038.1)*0.3)+288.57),0)))),2)</f>
        <v>21.63</v>
      </c>
      <c r="Q61" s="11"/>
      <c r="R61" s="11"/>
      <c r="S61" s="11"/>
      <c r="T61" s="11">
        <f t="shared" si="6"/>
        <v>80.06</v>
      </c>
      <c r="U61" s="11">
        <f t="shared" si="2"/>
        <v>489.94</v>
      </c>
      <c r="V61" s="9"/>
      <c r="X61" s="12">
        <f t="shared" si="9"/>
        <v>511.57</v>
      </c>
    </row>
    <row r="62" spans="1:24" ht="56.25" customHeight="1" x14ac:dyDescent="0.25">
      <c r="A62" s="45" t="s">
        <v>64</v>
      </c>
      <c r="B62" s="46"/>
      <c r="C62" s="47"/>
      <c r="D62" s="20"/>
      <c r="E62" s="21">
        <f>SUM(E8:E61)</f>
        <v>28119.84</v>
      </c>
      <c r="F62" s="21">
        <f>SUM(F8:F61)</f>
        <v>0</v>
      </c>
      <c r="G62" s="22"/>
      <c r="H62" s="21">
        <f>SUM(H8:H61)</f>
        <v>803.93999999999994</v>
      </c>
      <c r="I62" s="21">
        <f t="shared" ref="I62:Q62" si="10">SUM(I8:I61)</f>
        <v>1012.5600000000001</v>
      </c>
      <c r="J62" s="21">
        <f t="shared" si="10"/>
        <v>926.44000000000017</v>
      </c>
      <c r="K62" s="21">
        <f t="shared" si="10"/>
        <v>0</v>
      </c>
      <c r="L62" s="21">
        <f t="shared" si="10"/>
        <v>0</v>
      </c>
      <c r="M62" s="21">
        <f t="shared" si="10"/>
        <v>0</v>
      </c>
      <c r="N62" s="21">
        <f t="shared" si="10"/>
        <v>0</v>
      </c>
      <c r="O62" s="21">
        <f t="shared" si="10"/>
        <v>0</v>
      </c>
      <c r="P62" s="21">
        <f t="shared" si="10"/>
        <v>676.86999999999989</v>
      </c>
      <c r="Q62" s="21">
        <f t="shared" si="10"/>
        <v>0</v>
      </c>
      <c r="R62" s="21">
        <f>SUM(R8:R61)</f>
        <v>0</v>
      </c>
      <c r="S62" s="21">
        <f>SUM(S8:S61)</f>
        <v>0</v>
      </c>
      <c r="T62" s="21">
        <f>SUM(T8:T61)</f>
        <v>3419.8100000000009</v>
      </c>
      <c r="U62" s="21">
        <f>SUM(U8:U61)</f>
        <v>24700.029999999995</v>
      </c>
      <c r="V62" s="20"/>
      <c r="X62" s="12"/>
    </row>
    <row r="63" spans="1:24" ht="39" customHeight="1" x14ac:dyDescent="0.25">
      <c r="C63" s="1"/>
      <c r="D63" s="1"/>
      <c r="E63" s="23"/>
      <c r="F63" s="23"/>
      <c r="G63" s="24"/>
      <c r="H63" s="25"/>
      <c r="I63" s="26"/>
      <c r="J63" s="26"/>
      <c r="K63" s="26"/>
      <c r="L63" s="26"/>
      <c r="M63" s="26"/>
      <c r="N63" s="26"/>
      <c r="O63" s="26"/>
      <c r="P63" s="25"/>
      <c r="Q63" s="26"/>
      <c r="R63" s="26"/>
      <c r="S63" s="25"/>
      <c r="T63" s="23"/>
      <c r="U63" s="23"/>
      <c r="V63" s="1"/>
    </row>
    <row r="64" spans="1:24" ht="33.75" customHeight="1" x14ac:dyDescent="0.25">
      <c r="A64" s="36" t="s">
        <v>65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spans="1:22" ht="24" customHeight="1" x14ac:dyDescent="0.25">
      <c r="A65" s="27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1:22" ht="2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1:22" ht="2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spans="1:22" ht="2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</row>
    <row r="69" spans="1:22" ht="24" customHeight="1" x14ac:dyDescent="0.25">
      <c r="A69" s="28"/>
      <c r="B69" s="31"/>
      <c r="C69" s="31"/>
      <c r="D69" s="31"/>
      <c r="G69" s="32"/>
      <c r="H69" s="32"/>
      <c r="I69" s="32"/>
      <c r="J69" s="32"/>
      <c r="L69" s="32"/>
      <c r="M69" s="32"/>
      <c r="N69" s="32"/>
      <c r="O69" s="32"/>
      <c r="P69" s="32"/>
      <c r="Q69" s="32"/>
      <c r="S69" s="32"/>
      <c r="T69" s="32"/>
      <c r="U69" s="32"/>
    </row>
    <row r="70" spans="1:22" x14ac:dyDescent="0.25">
      <c r="A70" s="33" t="s">
        <v>66</v>
      </c>
      <c r="B70" s="33"/>
      <c r="C70" s="33"/>
      <c r="D70" s="33"/>
      <c r="E70" s="29"/>
      <c r="G70" s="34" t="s">
        <v>67</v>
      </c>
      <c r="H70" s="34"/>
      <c r="I70" s="34"/>
      <c r="J70" s="34"/>
      <c r="L70" s="33"/>
      <c r="M70" s="33"/>
      <c r="N70" s="33"/>
      <c r="O70" s="33"/>
      <c r="P70" s="33"/>
      <c r="Q70" s="33"/>
      <c r="S70" s="35"/>
      <c r="T70" s="35"/>
      <c r="U70" s="35"/>
    </row>
    <row r="71" spans="1:22" x14ac:dyDescent="0.25">
      <c r="A71" s="30" t="s">
        <v>68</v>
      </c>
      <c r="B71" s="30"/>
      <c r="C71" s="30"/>
      <c r="D71" s="30"/>
      <c r="E71" s="29"/>
      <c r="F71" s="29"/>
      <c r="G71" s="30" t="s">
        <v>69</v>
      </c>
      <c r="H71" s="30"/>
      <c r="I71" s="30"/>
      <c r="J71" s="30"/>
      <c r="K71" s="29"/>
      <c r="L71" s="30" t="s">
        <v>70</v>
      </c>
      <c r="M71" s="30"/>
      <c r="N71" s="30"/>
      <c r="O71" s="30"/>
      <c r="P71" s="30"/>
      <c r="Q71" s="30"/>
      <c r="R71" s="29"/>
      <c r="S71" s="30" t="s">
        <v>71</v>
      </c>
      <c r="T71" s="30"/>
      <c r="U71" s="30"/>
    </row>
    <row r="72" spans="1:22" x14ac:dyDescent="0.25">
      <c r="B72" s="30" t="s">
        <v>72</v>
      </c>
      <c r="C72" s="30"/>
      <c r="D72" s="30"/>
      <c r="F72" s="29"/>
      <c r="G72" s="30" t="s">
        <v>73</v>
      </c>
      <c r="H72" s="30"/>
      <c r="I72" s="30"/>
      <c r="J72" s="30"/>
      <c r="K72" s="29"/>
      <c r="L72" s="30" t="s">
        <v>74</v>
      </c>
      <c r="M72" s="30"/>
      <c r="N72" s="30"/>
      <c r="O72" s="30"/>
      <c r="P72" s="30"/>
      <c r="Q72" s="30"/>
      <c r="R72" s="29"/>
      <c r="S72" s="30" t="s">
        <v>75</v>
      </c>
      <c r="T72" s="30"/>
      <c r="U72" s="30"/>
    </row>
  </sheetData>
  <mergeCells count="35">
    <mergeCell ref="A1:V1"/>
    <mergeCell ref="A2:V2"/>
    <mergeCell ref="A3:V3"/>
    <mergeCell ref="A4:V4"/>
    <mergeCell ref="A5:C5"/>
    <mergeCell ref="S5:U5"/>
    <mergeCell ref="A64:K64"/>
    <mergeCell ref="L64:V64"/>
    <mergeCell ref="A6:A7"/>
    <mergeCell ref="C6:C7"/>
    <mergeCell ref="D6:D7"/>
    <mergeCell ref="E6:E7"/>
    <mergeCell ref="F6:F7"/>
    <mergeCell ref="G6:G7"/>
    <mergeCell ref="H6:S6"/>
    <mergeCell ref="T6:T7"/>
    <mergeCell ref="U6:U7"/>
    <mergeCell ref="V6:V7"/>
    <mergeCell ref="A62:C62"/>
    <mergeCell ref="B69:D69"/>
    <mergeCell ref="G69:J69"/>
    <mergeCell ref="L69:Q69"/>
    <mergeCell ref="S69:U69"/>
    <mergeCell ref="A70:D70"/>
    <mergeCell ref="G70:J70"/>
    <mergeCell ref="L70:Q70"/>
    <mergeCell ref="S70:U70"/>
    <mergeCell ref="A71:D71"/>
    <mergeCell ref="G71:J71"/>
    <mergeCell ref="L71:Q71"/>
    <mergeCell ref="S71:U71"/>
    <mergeCell ref="B72:D72"/>
    <mergeCell ref="G72:J72"/>
    <mergeCell ref="L72:Q72"/>
    <mergeCell ref="S72:U72"/>
  </mergeCells>
  <pageMargins left="0.45" right="0.23622047244094491" top="0.74803149606299213" bottom="0.74803149606299213" header="0.31496062992125984" footer="0.31496062992125984"/>
  <pageSetup scale="50" fitToWidth="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2024</vt:lpstr>
      <vt:lpstr>'2024'!Área_de_impresión</vt:lpstr>
      <vt:lpstr>'2024'!Títulos_a_imprimir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TESORERIA</dc:creator>
  <cp:lastModifiedBy>Usuario de Windows</cp:lastModifiedBy>
  <dcterms:created xsi:type="dcterms:W3CDTF">2024-04-18T20:17:38Z</dcterms:created>
  <dcterms:modified xsi:type="dcterms:W3CDTF">2024-04-30T16:19:50Z</dcterms:modified>
</cp:coreProperties>
</file>