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RESUPUESTO 2020 CON 2%\"/>
    </mc:Choice>
  </mc:AlternateContent>
  <bookViews>
    <workbookView xWindow="600" yWindow="645" windowWidth="10335" windowHeight="4275"/>
  </bookViews>
  <sheets>
    <sheet name="planilla de salarios 2020" sheetId="24" r:id="rId1"/>
  </sheets>
  <calcPr calcId="152511"/>
</workbook>
</file>

<file path=xl/calcChain.xml><?xml version="1.0" encoding="utf-8"?>
<calcChain xmlns="http://schemas.openxmlformats.org/spreadsheetml/2006/main">
  <c r="H36" i="24" l="1"/>
  <c r="G36" i="24"/>
  <c r="F36" i="24"/>
  <c r="I36" i="24" s="1"/>
  <c r="M36" i="24" l="1"/>
  <c r="F12" i="24"/>
  <c r="E16" i="24"/>
  <c r="J15" i="24"/>
  <c r="H15" i="24"/>
  <c r="G15" i="24"/>
  <c r="F15" i="24"/>
  <c r="M15" i="24" l="1"/>
  <c r="L26" i="24"/>
  <c r="E26" i="24"/>
  <c r="F64" i="24" l="1"/>
  <c r="G64" i="24" s="1"/>
  <c r="H64" i="24" l="1"/>
  <c r="M64" i="24" s="1"/>
  <c r="E79" i="24"/>
  <c r="F78" i="24"/>
  <c r="L16" i="24" l="1"/>
  <c r="H34" i="24" l="1"/>
  <c r="G34" i="24"/>
  <c r="F34" i="24"/>
  <c r="I34" i="24" s="1"/>
  <c r="M34" i="24" l="1"/>
  <c r="F25" i="24"/>
  <c r="F24" i="24"/>
  <c r="F61" i="24" l="1"/>
  <c r="F62" i="24"/>
  <c r="F63" i="24"/>
  <c r="F22" i="24" l="1"/>
  <c r="G22" i="24" s="1"/>
  <c r="E87" i="24"/>
  <c r="H14" i="24"/>
  <c r="G14" i="24"/>
  <c r="F14" i="24"/>
  <c r="F21" i="24"/>
  <c r="I21" i="24" s="1"/>
  <c r="H22" i="24" l="1"/>
  <c r="M22" i="24" s="1"/>
  <c r="J14" i="24"/>
  <c r="M14" i="24" s="1"/>
  <c r="G21" i="24"/>
  <c r="H21" i="24"/>
  <c r="M21" i="24" l="1"/>
  <c r="F35" i="24"/>
  <c r="F23" i="24"/>
  <c r="E88" i="24"/>
  <c r="F88" i="24" s="1"/>
  <c r="H62" i="24" l="1"/>
  <c r="G63" i="24"/>
  <c r="H61" i="24"/>
  <c r="I61" i="24" l="1"/>
  <c r="G62" i="24"/>
  <c r="H63" i="24"/>
  <c r="G61" i="24"/>
  <c r="F9" i="24"/>
  <c r="I9" i="24" s="1"/>
  <c r="G9" i="24" l="1"/>
  <c r="G23" i="24"/>
  <c r="H23" i="24"/>
  <c r="J35" i="24"/>
  <c r="G35" i="24"/>
  <c r="I23" i="24"/>
  <c r="I24" i="24"/>
  <c r="H24" i="24"/>
  <c r="G24" i="24"/>
  <c r="H25" i="24" l="1"/>
  <c r="G25" i="24"/>
  <c r="I25" i="24"/>
  <c r="H9" i="24"/>
  <c r="L66" i="24"/>
  <c r="M25" i="24" l="1"/>
  <c r="H75" i="24"/>
  <c r="G75" i="24"/>
  <c r="F75" i="24"/>
  <c r="H43" i="24"/>
  <c r="G43" i="24"/>
  <c r="F43" i="24"/>
  <c r="H35" i="24" l="1"/>
  <c r="M75" i="24"/>
  <c r="M61" i="24"/>
  <c r="M43" i="24"/>
  <c r="M63" i="24"/>
  <c r="M62" i="24"/>
  <c r="M23" i="24"/>
  <c r="M35" i="24" l="1"/>
  <c r="M24" i="24"/>
  <c r="F38" i="24"/>
  <c r="H38" i="24" s="1"/>
  <c r="J38" i="24" l="1"/>
  <c r="G38" i="24"/>
  <c r="M38" i="24" l="1"/>
  <c r="L79" i="24"/>
  <c r="L90" i="24" s="1"/>
  <c r="F60" i="24" l="1"/>
  <c r="J60" i="24" s="1"/>
  <c r="G60" i="24"/>
  <c r="H60" i="24"/>
  <c r="F59" i="24"/>
  <c r="J59" i="24" s="1"/>
  <c r="G59" i="24"/>
  <c r="H59" i="24"/>
  <c r="E66" i="24"/>
  <c r="E89" i="24" s="1"/>
  <c r="M59" i="24" l="1"/>
  <c r="M60" i="24"/>
  <c r="F45" i="24"/>
  <c r="I45" i="24" s="1"/>
  <c r="L89" i="24"/>
  <c r="F37" i="24" l="1"/>
  <c r="I37" i="24" s="1"/>
  <c r="G37" i="24" l="1"/>
  <c r="H37" i="24"/>
  <c r="L11" i="24"/>
  <c r="E11" i="24"/>
  <c r="E86" i="24" s="1"/>
  <c r="F86" i="24" s="1"/>
  <c r="M37" i="24" l="1"/>
  <c r="F39" i="24"/>
  <c r="I39" i="24" s="1"/>
  <c r="H39" i="24" l="1"/>
  <c r="G39" i="24"/>
  <c r="H13" i="24" l="1"/>
  <c r="G13" i="24"/>
  <c r="F13" i="24"/>
  <c r="J13" i="24" l="1"/>
  <c r="F16" i="24"/>
  <c r="M13" i="24"/>
  <c r="H10" i="24"/>
  <c r="K66" i="24"/>
  <c r="K79" i="24"/>
  <c r="E90" i="24"/>
  <c r="F90" i="24" l="1"/>
  <c r="F77" i="24"/>
  <c r="H76" i="24"/>
  <c r="G76" i="24"/>
  <c r="F76" i="24"/>
  <c r="H74" i="24"/>
  <c r="G74" i="24"/>
  <c r="F74" i="24"/>
  <c r="F65" i="24"/>
  <c r="H58" i="24"/>
  <c r="G58" i="24"/>
  <c r="F58" i="24"/>
  <c r="J58" i="24" s="1"/>
  <c r="H57" i="24"/>
  <c r="G57" i="24"/>
  <c r="F57" i="24"/>
  <c r="I57" i="24" s="1"/>
  <c r="H56" i="24"/>
  <c r="G56" i="24"/>
  <c r="F56" i="24"/>
  <c r="J56" i="24" s="1"/>
  <c r="H55" i="24"/>
  <c r="G55" i="24"/>
  <c r="F55" i="24"/>
  <c r="J55" i="24" s="1"/>
  <c r="H54" i="24"/>
  <c r="G54" i="24"/>
  <c r="F54" i="24"/>
  <c r="J54" i="24" s="1"/>
  <c r="H53" i="24"/>
  <c r="G53" i="24"/>
  <c r="F53" i="24"/>
  <c r="I53" i="24" s="1"/>
  <c r="H52" i="24"/>
  <c r="G52" i="24"/>
  <c r="F52" i="24"/>
  <c r="I52" i="24" s="1"/>
  <c r="H51" i="24"/>
  <c r="G51" i="24"/>
  <c r="F51" i="24"/>
  <c r="J51" i="24" s="1"/>
  <c r="H50" i="24"/>
  <c r="G50" i="24"/>
  <c r="F50" i="24"/>
  <c r="I50" i="24" s="1"/>
  <c r="H49" i="24"/>
  <c r="G49" i="24"/>
  <c r="F49" i="24"/>
  <c r="I49" i="24" s="1"/>
  <c r="H48" i="24"/>
  <c r="G48" i="24"/>
  <c r="F48" i="24"/>
  <c r="I48" i="24" s="1"/>
  <c r="H47" i="24"/>
  <c r="G47" i="24"/>
  <c r="F47" i="24"/>
  <c r="J47" i="24" s="1"/>
  <c r="H46" i="24"/>
  <c r="G46" i="24"/>
  <c r="F46" i="24"/>
  <c r="I46" i="24" s="1"/>
  <c r="H45" i="24"/>
  <c r="G45" i="24"/>
  <c r="H44" i="24"/>
  <c r="G44" i="24"/>
  <c r="F44" i="24"/>
  <c r="J44" i="24" s="1"/>
  <c r="H42" i="24"/>
  <c r="G42" i="24"/>
  <c r="F42" i="24"/>
  <c r="I42" i="24" s="1"/>
  <c r="H41" i="24"/>
  <c r="G41" i="24"/>
  <c r="F41" i="24"/>
  <c r="J41" i="24" s="1"/>
  <c r="H40" i="24"/>
  <c r="G40" i="24"/>
  <c r="F40" i="24"/>
  <c r="I40" i="24" s="1"/>
  <c r="M39" i="24"/>
  <c r="K26" i="24"/>
  <c r="H20" i="24"/>
  <c r="G20" i="24"/>
  <c r="F20" i="24"/>
  <c r="I20" i="24" s="1"/>
  <c r="H19" i="24"/>
  <c r="G19" i="24"/>
  <c r="F19" i="24"/>
  <c r="J19" i="24" s="1"/>
  <c r="H18" i="24"/>
  <c r="G18" i="24"/>
  <c r="F18" i="24"/>
  <c r="I18" i="24" s="1"/>
  <c r="H17" i="24"/>
  <c r="G17" i="24"/>
  <c r="F17" i="24"/>
  <c r="K11" i="24"/>
  <c r="F10" i="24"/>
  <c r="J10" i="24" s="1"/>
  <c r="F8" i="24"/>
  <c r="J8" i="24" s="1"/>
  <c r="F7" i="24"/>
  <c r="G26" i="24" l="1"/>
  <c r="G88" i="24" s="1"/>
  <c r="I26" i="24"/>
  <c r="I88" i="24" s="1"/>
  <c r="F26" i="24"/>
  <c r="H26" i="24"/>
  <c r="H88" i="24" s="1"/>
  <c r="J12" i="24"/>
  <c r="J16" i="24" s="1"/>
  <c r="I65" i="24"/>
  <c r="I66" i="24" s="1"/>
  <c r="G65" i="24"/>
  <c r="H65" i="24"/>
  <c r="F79" i="24"/>
  <c r="H7" i="24"/>
  <c r="G7" i="24"/>
  <c r="I7" i="24"/>
  <c r="F11" i="24"/>
  <c r="F66" i="24"/>
  <c r="J17" i="24"/>
  <c r="J26" i="24" s="1"/>
  <c r="J66" i="24"/>
  <c r="J74" i="24"/>
  <c r="J79" i="24" s="1"/>
  <c r="J90" i="24" s="1"/>
  <c r="I77" i="24"/>
  <c r="I79" i="24" s="1"/>
  <c r="I90" i="24" s="1"/>
  <c r="G8" i="24"/>
  <c r="H8" i="24"/>
  <c r="M47" i="24"/>
  <c r="M45" i="24"/>
  <c r="M44" i="24"/>
  <c r="L88" i="24"/>
  <c r="M46" i="24"/>
  <c r="M51" i="24"/>
  <c r="M52" i="24"/>
  <c r="M54" i="24"/>
  <c r="M42" i="24"/>
  <c r="M49" i="24"/>
  <c r="M53" i="24"/>
  <c r="M48" i="24"/>
  <c r="J11" i="24"/>
  <c r="J86" i="24" s="1"/>
  <c r="G12" i="24"/>
  <c r="G16" i="24" s="1"/>
  <c r="H12" i="24"/>
  <c r="H16" i="24" s="1"/>
  <c r="G79" i="24"/>
  <c r="G90" i="24" s="1"/>
  <c r="H79" i="24"/>
  <c r="H90" i="24" s="1"/>
  <c r="M9" i="24"/>
  <c r="M20" i="24"/>
  <c r="M76" i="24"/>
  <c r="M58" i="24"/>
  <c r="M50" i="24"/>
  <c r="M18" i="24"/>
  <c r="M19" i="24"/>
  <c r="M40" i="24"/>
  <c r="M55" i="24"/>
  <c r="M56" i="24"/>
  <c r="M57" i="24"/>
  <c r="H11" i="24" l="1"/>
  <c r="H86" i="24" s="1"/>
  <c r="M74" i="24"/>
  <c r="M26" i="24"/>
  <c r="M65" i="24"/>
  <c r="M7" i="24"/>
  <c r="G11" i="24"/>
  <c r="G86" i="24" s="1"/>
  <c r="M12" i="24"/>
  <c r="M16" i="24" s="1"/>
  <c r="M79" i="24"/>
  <c r="M90" i="24" s="1"/>
  <c r="F89" i="24"/>
  <c r="H66" i="24"/>
  <c r="H89" i="24" s="1"/>
  <c r="M17" i="24"/>
  <c r="I11" i="24"/>
  <c r="I86" i="24" s="1"/>
  <c r="G66" i="24"/>
  <c r="G89" i="24" s="1"/>
  <c r="M77" i="24"/>
  <c r="M8" i="24"/>
  <c r="I89" i="24"/>
  <c r="J89" i="24"/>
  <c r="M41" i="24"/>
  <c r="M10" i="24"/>
  <c r="J88" i="24"/>
  <c r="M88" i="24" s="1"/>
  <c r="M86" i="24" l="1"/>
  <c r="M11" i="24"/>
  <c r="M66" i="24"/>
  <c r="M89" i="24"/>
  <c r="E80" i="24" l="1"/>
  <c r="E91" i="24"/>
  <c r="F87" i="24"/>
  <c r="F91" i="24" s="1"/>
  <c r="F80" i="24"/>
  <c r="M87" i="24"/>
  <c r="M91" i="24" s="1"/>
  <c r="M80" i="24"/>
  <c r="G80" i="24"/>
  <c r="G87" i="24"/>
  <c r="G91" i="24" s="1"/>
  <c r="H80" i="24"/>
  <c r="H87" i="24"/>
  <c r="H91" i="24" s="1"/>
  <c r="I80" i="24"/>
  <c r="I87" i="24"/>
  <c r="I91" i="24" s="1"/>
  <c r="J80" i="24"/>
  <c r="J87" i="24"/>
  <c r="J91" i="24" s="1"/>
  <c r="L80" i="24"/>
  <c r="L87" i="24"/>
  <c r="L91" i="24" s="1"/>
  <c r="K16" i="24"/>
  <c r="K80" i="24"/>
  <c r="K90" i="24"/>
  <c r="K91" i="24"/>
</calcChain>
</file>

<file path=xl/sharedStrings.xml><?xml version="1.0" encoding="utf-8"?>
<sst xmlns="http://schemas.openxmlformats.org/spreadsheetml/2006/main" count="187" uniqueCount="92">
  <si>
    <t>(EXPRESADO EN DÓLARES DE LOS ESTADOS UNIDOS DE AMÉRICA)</t>
  </si>
  <si>
    <t>N°</t>
  </si>
  <si>
    <t>CARGO</t>
  </si>
  <si>
    <t>SUELDO MENSUAL</t>
  </si>
  <si>
    <t>ISSS</t>
  </si>
  <si>
    <t>Alcalde Municipal</t>
  </si>
  <si>
    <t>0101</t>
  </si>
  <si>
    <t>Secretario Municipal</t>
  </si>
  <si>
    <t>0102</t>
  </si>
  <si>
    <t>0201</t>
  </si>
  <si>
    <t>0202</t>
  </si>
  <si>
    <t>Auditor Interno</t>
  </si>
  <si>
    <t>Jefe de la UACI</t>
  </si>
  <si>
    <t>AFP CONFIA</t>
  </si>
  <si>
    <t>AFP CRECER</t>
  </si>
  <si>
    <t>Sindica Municipal</t>
  </si>
  <si>
    <t>LT</t>
  </si>
  <si>
    <t>APORTACIONES</t>
  </si>
  <si>
    <t>SUELDO ANUAL</t>
  </si>
  <si>
    <t>AGUINALDO</t>
  </si>
  <si>
    <t>TOTAL ANUAL</t>
  </si>
  <si>
    <t>0301</t>
  </si>
  <si>
    <t>GRAN TOTAL POR TODAS LAS LINEAS</t>
  </si>
  <si>
    <t>Agente del CAM</t>
  </si>
  <si>
    <t>SUB TOTAL LÍNEA 0201 (CEP 3) F.P.</t>
  </si>
  <si>
    <t>SUB TOTAL LÍNEA 0101 (CEP 5) 25%</t>
  </si>
  <si>
    <t>SUB TOTAL LÍNEA 0102 (CEP 6) 25%</t>
  </si>
  <si>
    <t>SUB TOTAL LÍNEA 0301 (CEP 9) 75%</t>
  </si>
  <si>
    <t>DETALLE</t>
  </si>
  <si>
    <t>TOTAL ANUAL POR LINEA</t>
  </si>
  <si>
    <t>Dirección Superior (CEP 5) (FODES 25%)</t>
  </si>
  <si>
    <t>Servicios Externos (CEP 4) (FONDOS PROPIOS)</t>
  </si>
  <si>
    <t>Inversión (FODES 75%)</t>
  </si>
  <si>
    <t>Aguinaldos</t>
  </si>
  <si>
    <t>SUB TOTAL LÍNEA 0202 (CEP 4) F.P.</t>
  </si>
  <si>
    <t>Salarios Mensuales</t>
  </si>
  <si>
    <t>INSAFORP</t>
  </si>
  <si>
    <t>Aportacion ISSS</t>
  </si>
  <si>
    <t>Aportacion INSAFORP</t>
  </si>
  <si>
    <t>Aportación Afp Confia</t>
  </si>
  <si>
    <t>Aportación Afp Crecer</t>
  </si>
  <si>
    <t>Línea</t>
  </si>
  <si>
    <t>TOTALES</t>
  </si>
  <si>
    <t>Jefe del Registro del Estado Familiar</t>
  </si>
  <si>
    <t>Motorista Municipal</t>
  </si>
  <si>
    <t>Contadora Municipal</t>
  </si>
  <si>
    <t>Encargado de Unidad de Medio Ambiente</t>
  </si>
  <si>
    <t>Encargado de Comunicaciones</t>
  </si>
  <si>
    <t>Operador del Equipo de Bombeo</t>
  </si>
  <si>
    <t>Fontanero</t>
  </si>
  <si>
    <t>Encargado del Cementerio Municipal</t>
  </si>
  <si>
    <t>Electricista Municipal</t>
  </si>
  <si>
    <t>Jefe del CAM</t>
  </si>
  <si>
    <t>Auxiliar del Tren de Aseo</t>
  </si>
  <si>
    <t>Motorista del Camión Recolector de Desechos Sólidos</t>
  </si>
  <si>
    <t>IPSFA</t>
  </si>
  <si>
    <t>Tesorera Municipal</t>
  </si>
  <si>
    <t>ALCALDIA MUNICIPAL DE NUEVA GUADALUPE</t>
  </si>
  <si>
    <t>DEPARTAMENTO DE SAN MIGUEL</t>
  </si>
  <si>
    <t>Enc. de la Unidad Municipal de la Mujer</t>
  </si>
  <si>
    <t>Admon Financiera y Tributaria (CEP 6) (FODES 25%)</t>
  </si>
  <si>
    <t>Código Presupuestario</t>
  </si>
  <si>
    <t>Salarios Anuales</t>
  </si>
  <si>
    <t>ISSS (7.5%)</t>
  </si>
  <si>
    <t>INSAFORP (1%)</t>
  </si>
  <si>
    <t>Auxiliar de Tesorería</t>
  </si>
  <si>
    <t>Operador de Equipo</t>
  </si>
  <si>
    <t>AFP CONFIA (7.75%)</t>
  </si>
  <si>
    <t>AFP CRECER (7.75%)</t>
  </si>
  <si>
    <t xml:space="preserve">(EXPRESADO EN DÓLARES DE LOS ESTADOS UNIDOS DE AMÉRICA) </t>
  </si>
  <si>
    <t>jefe de servicios publicos.</t>
  </si>
  <si>
    <t>Auxiliar ede serivicios publiocs muncipales</t>
  </si>
  <si>
    <t>Encargado del Parque Municipal</t>
  </si>
  <si>
    <t>Auxiliar de Servicios Publicos Municipales</t>
  </si>
  <si>
    <t>Jefe de Participación Ciudadana</t>
  </si>
  <si>
    <t>AGEPYM</t>
  </si>
  <si>
    <t>Encargado de Desarrollo Local</t>
  </si>
  <si>
    <t>Auxiliar de Servicios Generales</t>
  </si>
  <si>
    <t>Ordenanza Municipal</t>
  </si>
  <si>
    <t>Catastro</t>
  </si>
  <si>
    <t>auxiliar medio ambiente</t>
  </si>
  <si>
    <t>RESUMENES TOTALES PARA EL AÑO 2020</t>
  </si>
  <si>
    <t>PLANILLA DE SALARIOS DE EMPLEADOS MUNICIPALES DEL AÑO 2020</t>
  </si>
  <si>
    <t>PLANILLA DE SALARIOS DE EMPLEADOS MUNICIPALES DEL AÑO 2020 (FODES 75% INVERSIÓN)</t>
  </si>
  <si>
    <t>Servicios Internos (CEP 5) (FODES 25%)</t>
  </si>
  <si>
    <t>U.ACCESO A LA INFO</t>
  </si>
  <si>
    <t xml:space="preserve">Auxiliar de servicio </t>
  </si>
  <si>
    <t xml:space="preserve">Encargada de Presupuesto </t>
  </si>
  <si>
    <t>Encargada de cuentas corrientes</t>
  </si>
  <si>
    <t xml:space="preserve">Encargada de coleccturia </t>
  </si>
  <si>
    <t>Auxiliar uaci</t>
  </si>
  <si>
    <t>Encargada de rec.de 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</si>
</sst>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7" formatCode="_-[$$-440A]* #,##0.00_-;\-[$$-440A]* #,##0.00_-;_-[$$-440A]* &quot;-&quot;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b/>
      <sz val="12"/>
      <name val="Arial Narrow"/>
      <family val="2"/>
    </font>
    <font>
      <sz val="7"/>
      <name val="Arial Narrow"/>
      <family val="2"/>
    </font>
    <font>
      <b/>
      <sz val="14"/>
      <name val="Arial Narrow"/>
      <family val="2"/>
    </font>
    <font>
      <b/>
      <sz val="12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8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7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166" fontId="5" fillId="2" borderId="0" xfId="3" applyNumberFormat="1" applyFont="1" applyFill="1" applyBorder="1" applyAlignment="1">
      <alignment horizontal="center"/>
    </xf>
    <xf numFmtId="166" fontId="11" fillId="0" borderId="0" xfId="5" applyNumberFormat="1" applyFont="1" applyBorder="1" applyAlignment="1">
      <alignment horizontal="center"/>
    </xf>
    <xf numFmtId="0" fontId="8" fillId="2" borderId="0" xfId="0" applyFont="1" applyFill="1"/>
    <xf numFmtId="0" fontId="13" fillId="0" borderId="0" xfId="0" applyFont="1"/>
    <xf numFmtId="0" fontId="13" fillId="2" borderId="0" xfId="0" applyFont="1" applyFill="1"/>
    <xf numFmtId="0" fontId="14" fillId="0" borderId="0" xfId="0" applyFont="1" applyAlignment="1">
      <alignment horizontal="center"/>
    </xf>
    <xf numFmtId="0" fontId="15" fillId="0" borderId="0" xfId="0" applyFont="1"/>
    <xf numFmtId="0" fontId="15" fillId="2" borderId="0" xfId="0" applyFont="1" applyFill="1"/>
    <xf numFmtId="166" fontId="18" fillId="0" borderId="1" xfId="5" applyNumberFormat="1" applyFont="1" applyFill="1" applyBorder="1" applyAlignment="1">
      <alignment horizontal="center"/>
    </xf>
    <xf numFmtId="166" fontId="18" fillId="0" borderId="1" xfId="3" applyNumberFormat="1" applyFont="1" applyFill="1" applyBorder="1" applyAlignment="1">
      <alignment horizontal="center"/>
    </xf>
    <xf numFmtId="166" fontId="18" fillId="2" borderId="1" xfId="3" applyNumberFormat="1" applyFont="1" applyFill="1" applyBorder="1" applyAlignment="1">
      <alignment horizontal="center"/>
    </xf>
    <xf numFmtId="166" fontId="18" fillId="0" borderId="1" xfId="5" applyNumberFormat="1" applyFont="1" applyBorder="1" applyAlignment="1">
      <alignment horizontal="center"/>
    </xf>
    <xf numFmtId="166" fontId="18" fillId="2" borderId="1" xfId="5" applyNumberFormat="1" applyFont="1" applyFill="1" applyBorder="1" applyAlignment="1">
      <alignment horizontal="center"/>
    </xf>
    <xf numFmtId="0" fontId="9" fillId="2" borderId="0" xfId="0" applyFont="1" applyFill="1"/>
    <xf numFmtId="0" fontId="14" fillId="0" borderId="0" xfId="0" applyFont="1"/>
    <xf numFmtId="0" fontId="5" fillId="2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4" fillId="2" borderId="0" xfId="0" applyFont="1" applyFill="1"/>
    <xf numFmtId="0" fontId="20" fillId="3" borderId="1" xfId="5" applyFont="1" applyFill="1" applyBorder="1" applyAlignment="1">
      <alignment horizontal="center" vertical="center"/>
    </xf>
    <xf numFmtId="0" fontId="20" fillId="3" borderId="1" xfId="5" applyFont="1" applyFill="1" applyBorder="1" applyAlignment="1">
      <alignment horizontal="center" vertical="center" wrapText="1"/>
    </xf>
    <xf numFmtId="1" fontId="5" fillId="3" borderId="1" xfId="5" applyNumberFormat="1" applyFont="1" applyFill="1" applyBorder="1" applyAlignment="1">
      <alignment horizontal="center"/>
    </xf>
    <xf numFmtId="49" fontId="5" fillId="0" borderId="1" xfId="5" applyNumberFormat="1" applyFont="1" applyFill="1" applyBorder="1" applyAlignment="1">
      <alignment horizontal="center"/>
    </xf>
    <xf numFmtId="166" fontId="20" fillId="0" borderId="1" xfId="5" applyNumberFormat="1" applyFont="1" applyFill="1" applyBorder="1" applyAlignment="1">
      <alignment horizontal="center"/>
    </xf>
    <xf numFmtId="166" fontId="20" fillId="0" borderId="1" xfId="3" applyNumberFormat="1" applyFont="1" applyFill="1" applyBorder="1" applyAlignment="1">
      <alignment horizontal="center"/>
    </xf>
    <xf numFmtId="166" fontId="20" fillId="2" borderId="1" xfId="3" applyNumberFormat="1" applyFont="1" applyFill="1" applyBorder="1" applyAlignment="1">
      <alignment horizontal="center"/>
    </xf>
    <xf numFmtId="166" fontId="20" fillId="0" borderId="1" xfId="5" applyNumberFormat="1" applyFont="1" applyBorder="1" applyAlignment="1">
      <alignment horizontal="center"/>
    </xf>
    <xf numFmtId="166" fontId="20" fillId="3" borderId="1" xfId="3" applyNumberFormat="1" applyFont="1" applyFill="1" applyBorder="1" applyAlignment="1">
      <alignment horizontal="center"/>
    </xf>
    <xf numFmtId="166" fontId="20" fillId="2" borderId="1" xfId="5" applyNumberFormat="1" applyFont="1" applyFill="1" applyBorder="1" applyAlignment="1">
      <alignment horizontal="center"/>
    </xf>
    <xf numFmtId="166" fontId="5" fillId="2" borderId="1" xfId="5" applyNumberFormat="1" applyFont="1" applyFill="1" applyBorder="1" applyAlignment="1">
      <alignment horizontal="center"/>
    </xf>
    <xf numFmtId="1" fontId="10" fillId="3" borderId="1" xfId="5" applyNumberFormat="1" applyFont="1" applyFill="1" applyBorder="1" applyAlignment="1">
      <alignment horizontal="center"/>
    </xf>
    <xf numFmtId="166" fontId="10" fillId="3" borderId="1" xfId="3" applyNumberFormat="1" applyFont="1" applyFill="1" applyBorder="1" applyAlignment="1">
      <alignment horizontal="center"/>
    </xf>
    <xf numFmtId="0" fontId="5" fillId="3" borderId="1" xfId="5" applyFont="1" applyFill="1" applyBorder="1"/>
    <xf numFmtId="1" fontId="10" fillId="3" borderId="0" xfId="5" applyNumberFormat="1" applyFont="1" applyFill="1" applyBorder="1" applyAlignment="1">
      <alignment horizontal="center"/>
    </xf>
    <xf numFmtId="1" fontId="10" fillId="2" borderId="0" xfId="5" applyNumberFormat="1" applyFont="1" applyFill="1" applyBorder="1" applyAlignment="1">
      <alignment horizontal="center"/>
    </xf>
    <xf numFmtId="0" fontId="5" fillId="2" borderId="0" xfId="5" applyFont="1" applyFill="1" applyBorder="1"/>
    <xf numFmtId="0" fontId="10" fillId="2" borderId="0" xfId="5" applyFont="1" applyFill="1" applyBorder="1" applyAlignment="1">
      <alignment horizontal="center" vertical="center" wrapText="1"/>
    </xf>
    <xf numFmtId="166" fontId="10" fillId="2" borderId="0" xfId="3" applyNumberFormat="1" applyFont="1" applyFill="1" applyBorder="1" applyAlignment="1">
      <alignment horizontal="center"/>
    </xf>
    <xf numFmtId="0" fontId="5" fillId="3" borderId="1" xfId="5" applyFont="1" applyFill="1" applyBorder="1" applyAlignment="1">
      <alignment horizontal="center" vertical="center"/>
    </xf>
    <xf numFmtId="0" fontId="5" fillId="3" borderId="1" xfId="5" applyFont="1" applyFill="1" applyBorder="1" applyAlignment="1">
      <alignment horizontal="center" vertical="center" wrapText="1"/>
    </xf>
    <xf numFmtId="166" fontId="3" fillId="0" borderId="0" xfId="0" applyNumberFormat="1" applyFont="1"/>
    <xf numFmtId="44" fontId="3" fillId="0" borderId="0" xfId="0" applyNumberFormat="1" applyFont="1" applyAlignment="1"/>
    <xf numFmtId="166" fontId="3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1" fontId="4" fillId="3" borderId="1" xfId="5" applyNumberFormat="1" applyFont="1" applyFill="1" applyBorder="1" applyAlignment="1">
      <alignment horizontal="center"/>
    </xf>
    <xf numFmtId="49" fontId="4" fillId="0" borderId="1" xfId="5" applyNumberFormat="1" applyFont="1" applyFill="1" applyBorder="1" applyAlignment="1">
      <alignment horizontal="center"/>
    </xf>
    <xf numFmtId="166" fontId="4" fillId="2" borderId="1" xfId="5" applyNumberFormat="1" applyFont="1" applyFill="1" applyBorder="1" applyAlignment="1">
      <alignment horizontal="center"/>
    </xf>
    <xf numFmtId="166" fontId="4" fillId="0" borderId="1" xfId="5" applyNumberFormat="1" applyFont="1" applyFill="1" applyBorder="1" applyAlignment="1">
      <alignment horizontal="center"/>
    </xf>
    <xf numFmtId="166" fontId="4" fillId="0" borderId="1" xfId="3" applyNumberFormat="1" applyFont="1" applyFill="1" applyBorder="1" applyAlignment="1">
      <alignment horizontal="center"/>
    </xf>
    <xf numFmtId="166" fontId="4" fillId="2" borderId="1" xfId="3" applyNumberFormat="1" applyFont="1" applyFill="1" applyBorder="1" applyAlignment="1">
      <alignment horizontal="center"/>
    </xf>
    <xf numFmtId="166" fontId="4" fillId="0" borderId="1" xfId="5" applyNumberFormat="1" applyFont="1" applyBorder="1" applyAlignment="1">
      <alignment horizontal="center"/>
    </xf>
    <xf numFmtId="0" fontId="4" fillId="3" borderId="1" xfId="5" applyFont="1" applyFill="1" applyBorder="1"/>
    <xf numFmtId="0" fontId="4" fillId="3" borderId="1" xfId="5" applyFont="1" applyFill="1" applyBorder="1" applyAlignment="1">
      <alignment horizontal="center" vertical="center" wrapText="1"/>
    </xf>
    <xf numFmtId="166" fontId="4" fillId="3" borderId="1" xfId="3" applyNumberFormat="1" applyFont="1" applyFill="1" applyBorder="1" applyAlignment="1">
      <alignment horizontal="center"/>
    </xf>
    <xf numFmtId="166" fontId="1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4" fontId="4" fillId="0" borderId="1" xfId="7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6" fillId="3" borderId="1" xfId="5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horizontal="center" vertical="center" wrapText="1"/>
    </xf>
    <xf numFmtId="1" fontId="17" fillId="3" borderId="1" xfId="5" applyNumberFormat="1" applyFont="1" applyFill="1" applyBorder="1" applyAlignment="1">
      <alignment horizontal="center"/>
    </xf>
    <xf numFmtId="49" fontId="17" fillId="0" borderId="1" xfId="5" applyNumberFormat="1" applyFont="1" applyFill="1" applyBorder="1" applyAlignment="1">
      <alignment horizontal="center"/>
    </xf>
    <xf numFmtId="1" fontId="17" fillId="3" borderId="1" xfId="5" applyNumberFormat="1" applyFont="1" applyFill="1" applyBorder="1" applyAlignment="1">
      <alignment horizontal="center" vertical="center" wrapText="1"/>
    </xf>
    <xf numFmtId="49" fontId="17" fillId="2" borderId="1" xfId="5" applyNumberFormat="1" applyFont="1" applyFill="1" applyBorder="1" applyAlignment="1">
      <alignment horizontal="center"/>
    </xf>
    <xf numFmtId="166" fontId="18" fillId="2" borderId="6" xfId="3" applyNumberFormat="1" applyFont="1" applyFill="1" applyBorder="1" applyAlignment="1">
      <alignment horizontal="center"/>
    </xf>
    <xf numFmtId="49" fontId="17" fillId="0" borderId="6" xfId="5" applyNumberFormat="1" applyFont="1" applyFill="1" applyBorder="1" applyAlignment="1">
      <alignment horizontal="center"/>
    </xf>
    <xf numFmtId="166" fontId="18" fillId="0" borderId="6" xfId="5" applyNumberFormat="1" applyFont="1" applyFill="1" applyBorder="1" applyAlignment="1">
      <alignment horizontal="center"/>
    </xf>
    <xf numFmtId="166" fontId="18" fillId="0" borderId="6" xfId="3" applyNumberFormat="1" applyFont="1" applyFill="1" applyBorder="1" applyAlignment="1">
      <alignment horizontal="center"/>
    </xf>
    <xf numFmtId="1" fontId="17" fillId="3" borderId="6" xfId="5" applyNumberFormat="1" applyFont="1" applyFill="1" applyBorder="1" applyAlignment="1">
      <alignment horizontal="center"/>
    </xf>
    <xf numFmtId="0" fontId="18" fillId="3" borderId="6" xfId="5" applyFont="1" applyFill="1" applyBorder="1"/>
    <xf numFmtId="0" fontId="18" fillId="3" borderId="6" xfId="5" applyFont="1" applyFill="1" applyBorder="1" applyAlignment="1">
      <alignment horizontal="center" vertical="center" wrapText="1"/>
    </xf>
    <xf numFmtId="166" fontId="18" fillId="3" borderId="6" xfId="3" applyNumberFormat="1" applyFont="1" applyFill="1" applyBorder="1" applyAlignment="1">
      <alignment horizontal="center"/>
    </xf>
    <xf numFmtId="44" fontId="3" fillId="0" borderId="0" xfId="0" applyNumberFormat="1" applyFont="1"/>
    <xf numFmtId="167" fontId="3" fillId="0" borderId="0" xfId="0" applyNumberFormat="1" applyFont="1"/>
    <xf numFmtId="167" fontId="10" fillId="3" borderId="1" xfId="3" applyNumberFormat="1" applyFont="1" applyFill="1" applyBorder="1" applyAlignment="1">
      <alignment horizontal="center"/>
    </xf>
    <xf numFmtId="0" fontId="15" fillId="0" borderId="0" xfId="0" applyFont="1" applyBorder="1"/>
    <xf numFmtId="0" fontId="15" fillId="2" borderId="0" xfId="0" applyFont="1" applyFill="1" applyBorder="1"/>
    <xf numFmtId="0" fontId="18" fillId="2" borderId="2" xfId="5" applyFont="1" applyFill="1" applyBorder="1" applyAlignment="1">
      <alignment horizontal="center" vertical="center" wrapText="1"/>
    </xf>
    <xf numFmtId="0" fontId="18" fillId="2" borderId="4" xfId="5" applyFont="1" applyFill="1" applyBorder="1" applyAlignment="1">
      <alignment horizontal="center" vertical="center" wrapText="1"/>
    </xf>
    <xf numFmtId="0" fontId="18" fillId="2" borderId="2" xfId="5" applyFont="1" applyFill="1" applyBorder="1" applyAlignment="1">
      <alignment horizontal="center" vertical="top" wrapText="1"/>
    </xf>
    <xf numFmtId="0" fontId="18" fillId="2" borderId="4" xfId="5" applyFont="1" applyFill="1" applyBorder="1" applyAlignment="1">
      <alignment horizontal="center" vertical="top" wrapText="1"/>
    </xf>
    <xf numFmtId="0" fontId="20" fillId="2" borderId="2" xfId="5" applyFont="1" applyFill="1" applyBorder="1" applyAlignment="1">
      <alignment horizontal="center" wrapText="1"/>
    </xf>
    <xf numFmtId="0" fontId="20" fillId="2" borderId="4" xfId="5" applyFont="1" applyFill="1" applyBorder="1" applyAlignment="1">
      <alignment horizont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1" fillId="2" borderId="2" xfId="5" applyFont="1" applyFill="1" applyBorder="1" applyAlignment="1">
      <alignment horizontal="center" vertical="center" wrapText="1"/>
    </xf>
    <xf numFmtId="0" fontId="21" fillId="2" borderId="4" xfId="5" applyFont="1" applyFill="1" applyBorder="1" applyAlignment="1">
      <alignment horizontal="center" vertical="center" wrapText="1"/>
    </xf>
    <xf numFmtId="0" fontId="21" fillId="0" borderId="2" xfId="5" applyFont="1" applyFill="1" applyBorder="1" applyAlignment="1">
      <alignment horizontal="center" wrapText="1"/>
    </xf>
    <xf numFmtId="0" fontId="21" fillId="0" borderId="4" xfId="5" applyFont="1" applyFill="1" applyBorder="1" applyAlignment="1">
      <alignment horizontal="center" wrapText="1"/>
    </xf>
    <xf numFmtId="0" fontId="21" fillId="0" borderId="2" xfId="5" applyFont="1" applyFill="1" applyBorder="1" applyAlignment="1">
      <alignment horizontal="center" vertical="center" wrapText="1"/>
    </xf>
    <xf numFmtId="0" fontId="21" fillId="0" borderId="4" xfId="5" applyFont="1" applyFill="1" applyBorder="1" applyAlignment="1">
      <alignment horizontal="center" vertical="center" wrapText="1"/>
    </xf>
    <xf numFmtId="0" fontId="21" fillId="3" borderId="2" xfId="5" applyFont="1" applyFill="1" applyBorder="1" applyAlignment="1">
      <alignment horizontal="center"/>
    </xf>
    <xf numFmtId="0" fontId="21" fillId="3" borderId="4" xfId="5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0" fillId="3" borderId="2" xfId="5" applyFont="1" applyFill="1" applyBorder="1" applyAlignment="1">
      <alignment horizontal="center"/>
    </xf>
    <xf numFmtId="0" fontId="10" fillId="3" borderId="4" xfId="5" applyFont="1" applyFill="1" applyBorder="1" applyAlignment="1">
      <alignment horizontal="center"/>
    </xf>
    <xf numFmtId="1" fontId="5" fillId="0" borderId="8" xfId="5" applyNumberFormat="1" applyFont="1" applyFill="1" applyBorder="1" applyAlignment="1">
      <alignment horizontal="center"/>
    </xf>
    <xf numFmtId="1" fontId="5" fillId="0" borderId="0" xfId="5" applyNumberFormat="1" applyFont="1" applyFill="1" applyBorder="1" applyAlignment="1">
      <alignment horizontal="center"/>
    </xf>
    <xf numFmtId="1" fontId="10" fillId="0" borderId="0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5" fillId="3" borderId="1" xfId="5" applyNumberFormat="1" applyFont="1" applyFill="1" applyBorder="1" applyAlignment="1">
      <alignment horizontal="center" vertical="center" wrapText="1"/>
    </xf>
    <xf numFmtId="0" fontId="5" fillId="3" borderId="1" xfId="5" applyFont="1" applyFill="1" applyBorder="1" applyAlignment="1">
      <alignment horizontal="center" vertical="center" wrapText="1"/>
    </xf>
    <xf numFmtId="1" fontId="6" fillId="0" borderId="0" xfId="5" applyNumberFormat="1" applyFont="1" applyFill="1" applyBorder="1" applyAlignment="1">
      <alignment horizontal="center"/>
    </xf>
    <xf numFmtId="1" fontId="12" fillId="0" borderId="0" xfId="5" applyNumberFormat="1" applyFont="1" applyFill="1" applyBorder="1" applyAlignment="1">
      <alignment horizontal="center"/>
    </xf>
    <xf numFmtId="1" fontId="6" fillId="0" borderId="7" xfId="5" applyNumberFormat="1" applyFont="1" applyFill="1" applyBorder="1" applyAlignment="1">
      <alignment horizontal="center"/>
    </xf>
    <xf numFmtId="1" fontId="10" fillId="3" borderId="1" xfId="5" applyNumberFormat="1" applyFont="1" applyFill="1" applyBorder="1" applyAlignment="1">
      <alignment horizontal="center" vertical="center" wrapText="1"/>
    </xf>
    <xf numFmtId="0" fontId="20" fillId="3" borderId="1" xfId="5" applyFont="1" applyFill="1" applyBorder="1" applyAlignment="1">
      <alignment horizontal="center" vertical="center" wrapText="1"/>
    </xf>
    <xf numFmtId="0" fontId="20" fillId="3" borderId="2" xfId="5" applyFont="1" applyFill="1" applyBorder="1" applyAlignment="1">
      <alignment horizontal="center" vertical="center"/>
    </xf>
    <xf numFmtId="0" fontId="20" fillId="3" borderId="3" xfId="5" applyFont="1" applyFill="1" applyBorder="1" applyAlignment="1">
      <alignment horizontal="center" vertical="center"/>
    </xf>
    <xf numFmtId="0" fontId="20" fillId="3" borderId="5" xfId="5" applyFont="1" applyFill="1" applyBorder="1" applyAlignment="1">
      <alignment horizontal="center" vertical="center" wrapText="1"/>
    </xf>
    <xf numFmtId="0" fontId="20" fillId="3" borderId="6" xfId="5" applyFont="1" applyFill="1" applyBorder="1" applyAlignment="1">
      <alignment horizontal="center" vertical="center" wrapText="1"/>
    </xf>
    <xf numFmtId="1" fontId="5" fillId="0" borderId="7" xfId="5" applyNumberFormat="1" applyFont="1" applyFill="1" applyBorder="1" applyAlignment="1">
      <alignment horizontal="center"/>
    </xf>
    <xf numFmtId="1" fontId="10" fillId="0" borderId="7" xfId="5" applyNumberFormat="1" applyFont="1" applyFill="1" applyBorder="1" applyAlignment="1">
      <alignment horizontal="center"/>
    </xf>
    <xf numFmtId="1" fontId="16" fillId="3" borderId="1" xfId="5" applyNumberFormat="1" applyFont="1" applyFill="1" applyBorder="1" applyAlignment="1">
      <alignment horizontal="center" vertical="center" wrapText="1"/>
    </xf>
    <xf numFmtId="0" fontId="16" fillId="3" borderId="2" xfId="5" applyFont="1" applyFill="1" applyBorder="1" applyAlignment="1">
      <alignment horizontal="center" vertical="center"/>
    </xf>
    <xf numFmtId="0" fontId="16" fillId="3" borderId="3" xfId="5" applyFont="1" applyFill="1" applyBorder="1" applyAlignment="1">
      <alignment horizontal="center" vertical="center"/>
    </xf>
    <xf numFmtId="0" fontId="16" fillId="3" borderId="5" xfId="5" applyFont="1" applyFill="1" applyBorder="1" applyAlignment="1">
      <alignment horizontal="center" vertical="center" wrapText="1"/>
    </xf>
    <xf numFmtId="0" fontId="16" fillId="3" borderId="6" xfId="5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3" borderId="5" xfId="5" applyFont="1" applyFill="1" applyBorder="1" applyAlignment="1">
      <alignment horizontal="center" vertical="center" wrapText="1"/>
    </xf>
    <xf numFmtId="0" fontId="5" fillId="3" borderId="6" xfId="5" applyFont="1" applyFill="1" applyBorder="1" applyAlignment="1">
      <alignment horizontal="center" vertical="center" wrapText="1"/>
    </xf>
    <xf numFmtId="0" fontId="5" fillId="3" borderId="2" xfId="5" applyFont="1" applyFill="1" applyBorder="1" applyAlignment="1">
      <alignment horizontal="center" vertical="center"/>
    </xf>
    <xf numFmtId="0" fontId="5" fillId="3" borderId="3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wrapText="1"/>
    </xf>
    <xf numFmtId="0" fontId="4" fillId="2" borderId="4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" fontId="10" fillId="3" borderId="1" xfId="5" applyNumberFormat="1" applyFont="1" applyFill="1" applyBorder="1" applyAlignment="1">
      <alignment horizontal="center" vertical="center"/>
    </xf>
    <xf numFmtId="49" fontId="20" fillId="0" borderId="1" xfId="5" applyNumberFormat="1" applyFont="1" applyFill="1" applyBorder="1" applyAlignment="1">
      <alignment horizontal="center" vertical="center"/>
    </xf>
    <xf numFmtId="166" fontId="20" fillId="2" borderId="1" xfId="5" applyNumberFormat="1" applyFont="1" applyFill="1" applyBorder="1" applyAlignment="1">
      <alignment horizontal="center" vertical="center"/>
    </xf>
    <xf numFmtId="166" fontId="20" fillId="2" borderId="1" xfId="3" applyNumberFormat="1" applyFont="1" applyFill="1" applyBorder="1" applyAlignment="1">
      <alignment horizontal="center" vertical="center"/>
    </xf>
    <xf numFmtId="166" fontId="20" fillId="0" borderId="1" xfId="5" applyNumberFormat="1" applyFont="1" applyFill="1" applyBorder="1" applyAlignment="1">
      <alignment horizontal="center" vertical="center"/>
    </xf>
    <xf numFmtId="166" fontId="20" fillId="0" borderId="1" xfId="5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6" fontId="20" fillId="0" borderId="1" xfId="3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6" fillId="3" borderId="9" xfId="5" applyFont="1" applyFill="1" applyBorder="1" applyAlignment="1">
      <alignment horizontal="center" vertical="center" wrapText="1"/>
    </xf>
    <xf numFmtId="0" fontId="16" fillId="3" borderId="10" xfId="5" applyFont="1" applyFill="1" applyBorder="1" applyAlignment="1">
      <alignment horizontal="center" vertical="center" wrapText="1"/>
    </xf>
    <xf numFmtId="0" fontId="16" fillId="3" borderId="11" xfId="5" applyFont="1" applyFill="1" applyBorder="1" applyAlignment="1">
      <alignment horizontal="center" vertical="center" wrapText="1"/>
    </xf>
    <xf numFmtId="0" fontId="16" fillId="3" borderId="12" xfId="5" applyFont="1" applyFill="1" applyBorder="1" applyAlignment="1">
      <alignment horizontal="center" vertical="center" wrapText="1"/>
    </xf>
    <xf numFmtId="0" fontId="5" fillId="3" borderId="9" xfId="5" applyFont="1" applyFill="1" applyBorder="1" applyAlignment="1">
      <alignment horizontal="center" vertical="center" wrapText="1"/>
    </xf>
    <xf numFmtId="0" fontId="5" fillId="3" borderId="10" xfId="5" applyFont="1" applyFill="1" applyBorder="1" applyAlignment="1">
      <alignment horizontal="center" vertical="center" wrapText="1"/>
    </xf>
    <xf numFmtId="0" fontId="5" fillId="3" borderId="11" xfId="5" applyFont="1" applyFill="1" applyBorder="1" applyAlignment="1">
      <alignment horizontal="center" vertical="center" wrapText="1"/>
    </xf>
    <xf numFmtId="0" fontId="5" fillId="3" borderId="12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0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12" xfId="5" applyFont="1" applyFill="1" applyBorder="1" applyAlignment="1">
      <alignment horizontal="center" vertical="center" wrapText="1"/>
    </xf>
  </cellXfs>
  <cellStyles count="8">
    <cellStyle name="Millares 2" xfId="1"/>
    <cellStyle name="Millares 3" xfId="2"/>
    <cellStyle name="Moneda" xfId="7" builtinId="4"/>
    <cellStyle name="Moneda 2" xfId="3"/>
    <cellStyle name="Moneda 3" xfId="4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tabSelected="1" workbookViewId="0">
      <selection activeCell="G8" sqref="G8"/>
    </sheetView>
  </sheetViews>
  <sheetFormatPr baseColWidth="10" defaultRowHeight="16.5" x14ac:dyDescent="0.3"/>
  <cols>
    <col min="1" max="1" width="3.42578125" style="24" customWidth="1"/>
    <col min="2" max="2" width="5.85546875" style="2" customWidth="1"/>
    <col min="3" max="3" width="30.85546875" style="17" customWidth="1"/>
    <col min="4" max="4" width="11.5703125" style="2" customWidth="1"/>
    <col min="5" max="5" width="14.140625" style="2" customWidth="1"/>
    <col min="6" max="6" width="16.28515625" style="2" customWidth="1"/>
    <col min="7" max="7" width="12.5703125" style="2" customWidth="1"/>
    <col min="8" max="8" width="13.5703125" style="2" customWidth="1"/>
    <col min="9" max="9" width="11.42578125" style="6" customWidth="1"/>
    <col min="10" max="10" width="13.140625" style="6" customWidth="1"/>
    <col min="11" max="11" width="9.5703125" style="2" customWidth="1"/>
    <col min="12" max="12" width="13.28515625" style="2" customWidth="1"/>
    <col min="13" max="13" width="16.140625" style="2" customWidth="1"/>
    <col min="14" max="14" width="11.42578125" style="2"/>
    <col min="15" max="15" width="12.85546875" style="2" customWidth="1"/>
    <col min="16" max="17" width="12" style="2" bestFit="1" customWidth="1"/>
    <col min="18" max="16384" width="11.42578125" style="2"/>
  </cols>
  <sheetData>
    <row r="1" spans="1:18" s="3" customFormat="1" ht="15" customHeight="1" x14ac:dyDescent="0.3">
      <c r="A1" s="120" t="s">
        <v>57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8" s="3" customFormat="1" ht="15" customHeight="1" x14ac:dyDescent="0.3">
      <c r="A2" s="120" t="s">
        <v>58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8" s="3" customFormat="1" ht="15" customHeight="1" x14ac:dyDescent="0.25">
      <c r="A3" s="121">
        <v>2020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8" s="3" customFormat="1" ht="15" customHeight="1" x14ac:dyDescent="0.3">
      <c r="A4" s="122" t="s">
        <v>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</row>
    <row r="5" spans="1:18" s="1" customFormat="1" ht="21.75" customHeight="1" x14ac:dyDescent="0.3">
      <c r="A5" s="123" t="s">
        <v>1</v>
      </c>
      <c r="B5" s="123" t="s">
        <v>16</v>
      </c>
      <c r="C5" s="169" t="s">
        <v>2</v>
      </c>
      <c r="D5" s="170"/>
      <c r="E5" s="124" t="s">
        <v>3</v>
      </c>
      <c r="F5" s="124" t="s">
        <v>18</v>
      </c>
      <c r="G5" s="125" t="s">
        <v>17</v>
      </c>
      <c r="H5" s="126"/>
      <c r="I5" s="126"/>
      <c r="J5" s="126"/>
      <c r="K5" s="126"/>
      <c r="L5" s="127" t="s">
        <v>19</v>
      </c>
      <c r="M5" s="124" t="s">
        <v>20</v>
      </c>
    </row>
    <row r="6" spans="1:18" s="1" customFormat="1" ht="27.75" customHeight="1" x14ac:dyDescent="0.3">
      <c r="A6" s="123"/>
      <c r="B6" s="123"/>
      <c r="C6" s="171"/>
      <c r="D6" s="172"/>
      <c r="E6" s="124"/>
      <c r="F6" s="124"/>
      <c r="G6" s="28" t="s">
        <v>63</v>
      </c>
      <c r="H6" s="28" t="s">
        <v>64</v>
      </c>
      <c r="I6" s="29" t="s">
        <v>67</v>
      </c>
      <c r="J6" s="29" t="s">
        <v>68</v>
      </c>
      <c r="K6" s="29" t="s">
        <v>55</v>
      </c>
      <c r="L6" s="128"/>
      <c r="M6" s="124"/>
    </row>
    <row r="7" spans="1:18" s="1" customFormat="1" ht="32.25" customHeight="1" x14ac:dyDescent="0.3">
      <c r="A7" s="30">
        <v>1</v>
      </c>
      <c r="B7" s="31" t="s">
        <v>6</v>
      </c>
      <c r="C7" s="102" t="s">
        <v>5</v>
      </c>
      <c r="D7" s="103"/>
      <c r="E7" s="32">
        <v>1200</v>
      </c>
      <c r="F7" s="32">
        <f>SUM(E7*12)</f>
        <v>14400</v>
      </c>
      <c r="G7" s="33">
        <f>F7*0.075</f>
        <v>1080</v>
      </c>
      <c r="H7" s="33">
        <f>F7*0.01</f>
        <v>144</v>
      </c>
      <c r="I7" s="34">
        <f>F7*0.0775</f>
        <v>1116</v>
      </c>
      <c r="J7" s="34"/>
      <c r="K7" s="34"/>
      <c r="L7" s="32"/>
      <c r="M7" s="35">
        <f>SUM(F7:L7)</f>
        <v>16740</v>
      </c>
    </row>
    <row r="8" spans="1:18" s="1" customFormat="1" ht="30.75" customHeight="1" x14ac:dyDescent="0.3">
      <c r="A8" s="30">
        <v>2</v>
      </c>
      <c r="B8" s="31" t="s">
        <v>6</v>
      </c>
      <c r="C8" s="102" t="s">
        <v>15</v>
      </c>
      <c r="D8" s="103"/>
      <c r="E8" s="32">
        <v>900</v>
      </c>
      <c r="F8" s="32">
        <f>SUM(E8*12)</f>
        <v>10800</v>
      </c>
      <c r="G8" s="33">
        <f>F8*0.075</f>
        <v>810</v>
      </c>
      <c r="H8" s="33">
        <f>F8*0.01</f>
        <v>108</v>
      </c>
      <c r="I8" s="34"/>
      <c r="J8" s="34">
        <f>F8*0.0775</f>
        <v>837</v>
      </c>
      <c r="K8" s="34"/>
      <c r="L8" s="32"/>
      <c r="M8" s="35">
        <f>SUM(F8:L8)</f>
        <v>12555</v>
      </c>
      <c r="O8" s="108"/>
      <c r="P8" s="108"/>
      <c r="Q8" s="50"/>
    </row>
    <row r="9" spans="1:18" s="1" customFormat="1" ht="29.25" customHeight="1" x14ac:dyDescent="0.3">
      <c r="A9" s="30">
        <v>3</v>
      </c>
      <c r="B9" s="31" t="s">
        <v>6</v>
      </c>
      <c r="C9" s="102" t="s">
        <v>7</v>
      </c>
      <c r="D9" s="103"/>
      <c r="E9" s="32">
        <v>750</v>
      </c>
      <c r="F9" s="32">
        <f>E9*12</f>
        <v>9000</v>
      </c>
      <c r="G9" s="33">
        <f>F9*0.075</f>
        <v>675</v>
      </c>
      <c r="H9" s="33">
        <f>F9*0.01</f>
        <v>90</v>
      </c>
      <c r="I9" s="34">
        <f>F9*0.0775</f>
        <v>697.5</v>
      </c>
      <c r="J9" s="34"/>
      <c r="K9" s="34"/>
      <c r="L9" s="32"/>
      <c r="M9" s="35">
        <f>SUM(F9:L9)</f>
        <v>10462.5</v>
      </c>
      <c r="O9" s="108"/>
      <c r="P9" s="108"/>
      <c r="Q9" s="50"/>
    </row>
    <row r="10" spans="1:18" s="1" customFormat="1" ht="25.5" customHeight="1" x14ac:dyDescent="0.3">
      <c r="A10" s="30">
        <v>4</v>
      </c>
      <c r="B10" s="31" t="s">
        <v>6</v>
      </c>
      <c r="C10" s="102" t="s">
        <v>11</v>
      </c>
      <c r="D10" s="103"/>
      <c r="E10" s="32">
        <v>500</v>
      </c>
      <c r="F10" s="32">
        <f>SUM(E10*12)</f>
        <v>6000</v>
      </c>
      <c r="G10" s="33">
        <v>382.5</v>
      </c>
      <c r="H10" s="33">
        <f>SUM(E10*0.01)*12</f>
        <v>60</v>
      </c>
      <c r="I10" s="34"/>
      <c r="J10" s="34">
        <f>F10*0.0775</f>
        <v>465</v>
      </c>
      <c r="K10" s="34"/>
      <c r="L10" s="32"/>
      <c r="M10" s="35">
        <f>SUM(F10:L10)</f>
        <v>6907.5</v>
      </c>
      <c r="P10" s="51"/>
      <c r="Q10" s="87"/>
    </row>
    <row r="11" spans="1:18" s="1" customFormat="1" ht="21.75" customHeight="1" x14ac:dyDescent="0.3">
      <c r="A11" s="30"/>
      <c r="B11" s="30"/>
      <c r="C11" s="106" t="s">
        <v>25</v>
      </c>
      <c r="D11" s="107"/>
      <c r="E11" s="36">
        <f t="shared" ref="E11:J11" si="0">SUM(E7:E10)</f>
        <v>3350</v>
      </c>
      <c r="F11" s="36">
        <f>SUM(F7:F10)</f>
        <v>40200</v>
      </c>
      <c r="G11" s="36">
        <f t="shared" si="0"/>
        <v>2947.5</v>
      </c>
      <c r="H11" s="36">
        <f t="shared" si="0"/>
        <v>402</v>
      </c>
      <c r="I11" s="36">
        <f>SUM(I7:I9)</f>
        <v>1813.5</v>
      </c>
      <c r="J11" s="36">
        <f t="shared" si="0"/>
        <v>1302</v>
      </c>
      <c r="K11" s="36">
        <f>SUM(K7:K10)</f>
        <v>0</v>
      </c>
      <c r="L11" s="36">
        <f>SUM(L7:L10)</f>
        <v>0</v>
      </c>
      <c r="M11" s="36">
        <f>SUM(M7:M10)</f>
        <v>46665</v>
      </c>
      <c r="P11" s="51"/>
    </row>
    <row r="12" spans="1:18" s="1" customFormat="1" ht="26.25" customHeight="1" x14ac:dyDescent="0.3">
      <c r="A12" s="30">
        <v>5</v>
      </c>
      <c r="B12" s="31" t="s">
        <v>8</v>
      </c>
      <c r="C12" s="104" t="s">
        <v>12</v>
      </c>
      <c r="D12" s="105"/>
      <c r="E12" s="32">
        <v>750</v>
      </c>
      <c r="F12" s="32">
        <f>SUM(E12*12)</f>
        <v>9000</v>
      </c>
      <c r="G12" s="33">
        <f>F12*0.075</f>
        <v>675</v>
      </c>
      <c r="H12" s="33">
        <f>F12*0.01</f>
        <v>90</v>
      </c>
      <c r="I12" s="34"/>
      <c r="J12" s="34">
        <f>F12*0.0775</f>
        <v>697.5</v>
      </c>
      <c r="K12" s="34"/>
      <c r="L12" s="32"/>
      <c r="M12" s="35">
        <f>SUM(F12:L12)</f>
        <v>10462.5</v>
      </c>
      <c r="P12" s="51"/>
    </row>
    <row r="13" spans="1:18" s="1" customFormat="1" ht="26.25" customHeight="1" x14ac:dyDescent="0.3">
      <c r="A13" s="30">
        <v>6</v>
      </c>
      <c r="B13" s="31" t="s">
        <v>8</v>
      </c>
      <c r="C13" s="100" t="s">
        <v>45</v>
      </c>
      <c r="D13" s="101"/>
      <c r="E13" s="37">
        <v>630</v>
      </c>
      <c r="F13" s="37">
        <f>SUM(E13*12)</f>
        <v>7560</v>
      </c>
      <c r="G13" s="34">
        <f>+E13*0.075*12</f>
        <v>567</v>
      </c>
      <c r="H13" s="34">
        <f t="shared" ref="H13:H20" si="1">SUM(E13*0.01)*12</f>
        <v>75.599999999999994</v>
      </c>
      <c r="I13" s="34"/>
      <c r="J13" s="34">
        <f>F13*0.0775</f>
        <v>585.9</v>
      </c>
      <c r="K13" s="34"/>
      <c r="L13" s="37"/>
      <c r="M13" s="37">
        <f>SUM(F13:L13)</f>
        <v>8788.5</v>
      </c>
      <c r="P13" s="52"/>
      <c r="Q13" s="88"/>
      <c r="R13" s="87"/>
    </row>
    <row r="14" spans="1:18" s="1" customFormat="1" ht="26.25" customHeight="1" x14ac:dyDescent="0.3">
      <c r="A14" s="30">
        <v>7</v>
      </c>
      <c r="B14" s="31" t="s">
        <v>8</v>
      </c>
      <c r="C14" s="100" t="s">
        <v>56</v>
      </c>
      <c r="D14" s="101"/>
      <c r="E14" s="37">
        <v>630</v>
      </c>
      <c r="F14" s="37">
        <f>SUM(E14*12)</f>
        <v>7560</v>
      </c>
      <c r="G14" s="34">
        <f>+E14*0.075*12</f>
        <v>567</v>
      </c>
      <c r="H14" s="34">
        <f t="shared" si="1"/>
        <v>75.599999999999994</v>
      </c>
      <c r="I14" s="34"/>
      <c r="J14" s="34">
        <f>F14*0.0775</f>
        <v>585.9</v>
      </c>
      <c r="K14" s="34"/>
      <c r="L14" s="37"/>
      <c r="M14" s="37">
        <f>SUM(F14:L14)</f>
        <v>8788.5</v>
      </c>
      <c r="P14" s="49"/>
    </row>
    <row r="15" spans="1:18" s="1" customFormat="1" ht="26.25" customHeight="1" x14ac:dyDescent="0.3">
      <c r="A15" s="30">
        <v>8</v>
      </c>
      <c r="B15" s="31" t="s">
        <v>9</v>
      </c>
      <c r="C15" s="96" t="s">
        <v>85</v>
      </c>
      <c r="D15" s="97"/>
      <c r="E15" s="38">
        <v>400</v>
      </c>
      <c r="F15" s="37">
        <f>SUM(E15*12)</f>
        <v>4800</v>
      </c>
      <c r="G15" s="34">
        <f>+E15*0.075*12</f>
        <v>360</v>
      </c>
      <c r="H15" s="34">
        <f t="shared" si="1"/>
        <v>48</v>
      </c>
      <c r="I15" s="34"/>
      <c r="J15" s="34">
        <f>F15*0.0775</f>
        <v>372</v>
      </c>
      <c r="K15" s="34"/>
      <c r="L15" s="37"/>
      <c r="M15" s="37">
        <f>SUM(F15:L15)</f>
        <v>5580</v>
      </c>
    </row>
    <row r="16" spans="1:18" s="1" customFormat="1" ht="26.25" customHeight="1" x14ac:dyDescent="0.3">
      <c r="A16" s="39"/>
      <c r="B16" s="39"/>
      <c r="C16" s="110" t="s">
        <v>26</v>
      </c>
      <c r="D16" s="111"/>
      <c r="E16" s="40">
        <f>SUM(E12:E15)</f>
        <v>2410</v>
      </c>
      <c r="F16" s="40">
        <f>SUM(F12:F15)</f>
        <v>28920</v>
      </c>
      <c r="G16" s="40">
        <f>SUM(G12:G15)</f>
        <v>2169</v>
      </c>
      <c r="H16" s="40">
        <f>SUM(H12:H15)</f>
        <v>289.2</v>
      </c>
      <c r="I16" s="40"/>
      <c r="J16" s="40">
        <f>SUM(J12:J15)</f>
        <v>2241.3000000000002</v>
      </c>
      <c r="K16" s="40">
        <f ca="1">SUM(K12:K33)</f>
        <v>0</v>
      </c>
      <c r="L16" s="40">
        <f>SUM(L12:L14)</f>
        <v>0</v>
      </c>
      <c r="M16" s="89">
        <f>M12+M13+M14+M15</f>
        <v>33619.5</v>
      </c>
    </row>
    <row r="17" spans="1:15" s="158" customFormat="1" ht="43.5" customHeight="1" x14ac:dyDescent="0.25">
      <c r="A17" s="152">
        <v>1</v>
      </c>
      <c r="B17" s="153" t="s">
        <v>9</v>
      </c>
      <c r="C17" s="98" t="s">
        <v>46</v>
      </c>
      <c r="D17" s="99"/>
      <c r="E17" s="154">
        <v>400</v>
      </c>
      <c r="F17" s="154">
        <f t="shared" ref="F17:F22" si="2">SUM(E17*12)</f>
        <v>4800</v>
      </c>
      <c r="G17" s="155">
        <f>+E17*0.075*12</f>
        <v>360</v>
      </c>
      <c r="H17" s="155">
        <f t="shared" si="1"/>
        <v>48</v>
      </c>
      <c r="I17" s="155"/>
      <c r="J17" s="155">
        <f>F17*0.0775</f>
        <v>372</v>
      </c>
      <c r="K17" s="155"/>
      <c r="L17" s="156">
        <v>300</v>
      </c>
      <c r="M17" s="157">
        <f t="shared" ref="M17:M24" si="3">SUM(F17:L17)</f>
        <v>5880</v>
      </c>
    </row>
    <row r="18" spans="1:15" s="158" customFormat="1" ht="31.5" customHeight="1" x14ac:dyDescent="0.25">
      <c r="A18" s="152">
        <v>2</v>
      </c>
      <c r="B18" s="153" t="s">
        <v>9</v>
      </c>
      <c r="C18" s="98" t="s">
        <v>59</v>
      </c>
      <c r="D18" s="99"/>
      <c r="E18" s="154">
        <v>400</v>
      </c>
      <c r="F18" s="156">
        <f t="shared" si="2"/>
        <v>4800</v>
      </c>
      <c r="G18" s="159">
        <f>+E18*0.075*12</f>
        <v>360</v>
      </c>
      <c r="H18" s="159">
        <f t="shared" si="1"/>
        <v>48</v>
      </c>
      <c r="I18" s="155">
        <f>F18*0.0775</f>
        <v>372</v>
      </c>
      <c r="J18" s="155"/>
      <c r="K18" s="155"/>
      <c r="L18" s="156">
        <v>300</v>
      </c>
      <c r="M18" s="157">
        <f t="shared" si="3"/>
        <v>5880</v>
      </c>
    </row>
    <row r="19" spans="1:15" s="158" customFormat="1" ht="26.25" customHeight="1" x14ac:dyDescent="0.25">
      <c r="A19" s="152">
        <v>3</v>
      </c>
      <c r="B19" s="153" t="s">
        <v>9</v>
      </c>
      <c r="C19" s="98" t="s">
        <v>47</v>
      </c>
      <c r="D19" s="99"/>
      <c r="E19" s="154">
        <v>400</v>
      </c>
      <c r="F19" s="156">
        <f t="shared" si="2"/>
        <v>4800</v>
      </c>
      <c r="G19" s="159">
        <f>+E19*0.075*12</f>
        <v>360</v>
      </c>
      <c r="H19" s="159">
        <f t="shared" si="1"/>
        <v>48</v>
      </c>
      <c r="I19" s="155"/>
      <c r="J19" s="155">
        <f>F19*0.0775</f>
        <v>372</v>
      </c>
      <c r="K19" s="155"/>
      <c r="L19" s="156">
        <v>300</v>
      </c>
      <c r="M19" s="157">
        <f t="shared" si="3"/>
        <v>5880</v>
      </c>
    </row>
    <row r="20" spans="1:15" s="158" customFormat="1" ht="23.25" customHeight="1" x14ac:dyDescent="0.25">
      <c r="A20" s="152">
        <v>4</v>
      </c>
      <c r="B20" s="153" t="s">
        <v>9</v>
      </c>
      <c r="C20" s="98" t="s">
        <v>76</v>
      </c>
      <c r="D20" s="99"/>
      <c r="E20" s="154">
        <v>400</v>
      </c>
      <c r="F20" s="156">
        <f t="shared" si="2"/>
        <v>4800</v>
      </c>
      <c r="G20" s="159">
        <f>+E20*0.075*12</f>
        <v>360</v>
      </c>
      <c r="H20" s="159">
        <f t="shared" si="1"/>
        <v>48</v>
      </c>
      <c r="I20" s="155">
        <f>F20*0.0775</f>
        <v>372</v>
      </c>
      <c r="J20" s="155"/>
      <c r="K20" s="155"/>
      <c r="L20" s="156">
        <v>300</v>
      </c>
      <c r="M20" s="157">
        <f t="shared" si="3"/>
        <v>5880</v>
      </c>
    </row>
    <row r="21" spans="1:15" s="158" customFormat="1" ht="32.25" customHeight="1" x14ac:dyDescent="0.25">
      <c r="A21" s="152">
        <v>5</v>
      </c>
      <c r="B21" s="153" t="s">
        <v>8</v>
      </c>
      <c r="C21" s="98" t="s">
        <v>87</v>
      </c>
      <c r="D21" s="99"/>
      <c r="E21" s="155">
        <v>400</v>
      </c>
      <c r="F21" s="156">
        <f t="shared" si="2"/>
        <v>4800</v>
      </c>
      <c r="G21" s="159">
        <f>F21*0.075</f>
        <v>360</v>
      </c>
      <c r="H21" s="159">
        <f>F21*0.01</f>
        <v>48</v>
      </c>
      <c r="I21" s="155">
        <f>F21*0.0775</f>
        <v>372</v>
      </c>
      <c r="J21" s="155"/>
      <c r="K21" s="155"/>
      <c r="L21" s="156">
        <v>300</v>
      </c>
      <c r="M21" s="157">
        <f>SUM(F21:L21)</f>
        <v>5880</v>
      </c>
    </row>
    <row r="22" spans="1:15" s="158" customFormat="1" ht="30.75" customHeight="1" x14ac:dyDescent="0.25">
      <c r="A22" s="152">
        <v>6</v>
      </c>
      <c r="B22" s="153" t="s">
        <v>8</v>
      </c>
      <c r="C22" s="98" t="s">
        <v>43</v>
      </c>
      <c r="D22" s="99"/>
      <c r="E22" s="154">
        <v>400</v>
      </c>
      <c r="F22" s="156">
        <f t="shared" si="2"/>
        <v>4800</v>
      </c>
      <c r="G22" s="159">
        <f>F22*0.075</f>
        <v>360</v>
      </c>
      <c r="H22" s="159">
        <f>F22*0.01</f>
        <v>48</v>
      </c>
      <c r="I22" s="155"/>
      <c r="J22" s="155"/>
      <c r="K22" s="155"/>
      <c r="L22" s="156">
        <v>300</v>
      </c>
      <c r="M22" s="157">
        <f>SUM(F22:L22)</f>
        <v>5508</v>
      </c>
      <c r="N22" s="160"/>
      <c r="O22" s="160"/>
    </row>
    <row r="23" spans="1:15" s="158" customFormat="1" ht="26.25" customHeight="1" x14ac:dyDescent="0.25">
      <c r="A23" s="152">
        <v>7</v>
      </c>
      <c r="B23" s="153" t="s">
        <v>9</v>
      </c>
      <c r="C23" s="98" t="s">
        <v>74</v>
      </c>
      <c r="D23" s="99"/>
      <c r="E23" s="154">
        <v>400</v>
      </c>
      <c r="F23" s="156">
        <f>E23*12</f>
        <v>4800</v>
      </c>
      <c r="G23" s="159">
        <f>F23*0.075</f>
        <v>360</v>
      </c>
      <c r="H23" s="159">
        <f>F23*0.01</f>
        <v>48</v>
      </c>
      <c r="I23" s="155">
        <f>F23*0.0775</f>
        <v>372</v>
      </c>
      <c r="J23" s="155"/>
      <c r="K23" s="155"/>
      <c r="L23" s="156">
        <v>300</v>
      </c>
      <c r="M23" s="157">
        <f t="shared" si="3"/>
        <v>5880</v>
      </c>
    </row>
    <row r="24" spans="1:15" s="158" customFormat="1" ht="26.25" customHeight="1" x14ac:dyDescent="0.25">
      <c r="A24" s="152">
        <v>8</v>
      </c>
      <c r="B24" s="153" t="s">
        <v>9</v>
      </c>
      <c r="C24" s="98" t="s">
        <v>70</v>
      </c>
      <c r="D24" s="99"/>
      <c r="E24" s="154">
        <v>500</v>
      </c>
      <c r="F24" s="156">
        <f>E24*12</f>
        <v>6000</v>
      </c>
      <c r="G24" s="159">
        <f>E24*0.075*8</f>
        <v>300</v>
      </c>
      <c r="H24" s="159">
        <f>E24*0.01*8</f>
        <v>40</v>
      </c>
      <c r="I24" s="155">
        <f>F24*0.0775</f>
        <v>465</v>
      </c>
      <c r="J24" s="155"/>
      <c r="K24" s="155"/>
      <c r="L24" s="156">
        <v>300</v>
      </c>
      <c r="M24" s="157">
        <f t="shared" si="3"/>
        <v>7105</v>
      </c>
    </row>
    <row r="25" spans="1:15" s="158" customFormat="1" ht="26.25" customHeight="1" x14ac:dyDescent="0.25">
      <c r="A25" s="152">
        <v>9</v>
      </c>
      <c r="B25" s="153" t="s">
        <v>9</v>
      </c>
      <c r="C25" s="98" t="s">
        <v>79</v>
      </c>
      <c r="D25" s="99"/>
      <c r="E25" s="154">
        <v>500</v>
      </c>
      <c r="F25" s="156">
        <f>E25*12</f>
        <v>6000</v>
      </c>
      <c r="G25" s="159">
        <f>F25*0.075</f>
        <v>450</v>
      </c>
      <c r="H25" s="159">
        <f>F25*0.01</f>
        <v>60</v>
      </c>
      <c r="I25" s="155">
        <f>F25*0.0775</f>
        <v>465</v>
      </c>
      <c r="J25" s="155"/>
      <c r="K25" s="155"/>
      <c r="L25" s="156">
        <v>300</v>
      </c>
      <c r="M25" s="157">
        <f>SUM(F25:L25)</f>
        <v>7275</v>
      </c>
    </row>
    <row r="26" spans="1:15" s="1" customFormat="1" ht="26.25" customHeight="1" x14ac:dyDescent="0.3">
      <c r="A26" s="39"/>
      <c r="B26" s="39"/>
      <c r="C26" s="41" t="s">
        <v>24</v>
      </c>
      <c r="D26" s="29"/>
      <c r="E26" s="36">
        <f t="shared" ref="E26:J26" si="4">SUM(E17:E25)</f>
        <v>3800</v>
      </c>
      <c r="F26" s="36">
        <f t="shared" si="4"/>
        <v>45600</v>
      </c>
      <c r="G26" s="36">
        <f t="shared" si="4"/>
        <v>3270</v>
      </c>
      <c r="H26" s="36">
        <f t="shared" si="4"/>
        <v>436</v>
      </c>
      <c r="I26" s="36">
        <f t="shared" si="4"/>
        <v>2418</v>
      </c>
      <c r="J26" s="36">
        <f t="shared" si="4"/>
        <v>744</v>
      </c>
      <c r="K26" s="36">
        <f>SUM(K17:K24)</f>
        <v>0</v>
      </c>
      <c r="L26" s="36">
        <f>SUM(L17:L25)</f>
        <v>2700</v>
      </c>
      <c r="M26" s="36">
        <f>SUM(F26:L26)</f>
        <v>55168</v>
      </c>
    </row>
    <row r="27" spans="1:15" s="1" customFormat="1" ht="16.5" customHeight="1" x14ac:dyDescent="0.3">
      <c r="A27" s="42"/>
      <c r="B27" s="43"/>
      <c r="C27" s="44"/>
      <c r="D27" s="45"/>
      <c r="E27" s="46"/>
      <c r="F27" s="46"/>
      <c r="G27" s="46"/>
      <c r="H27" s="46"/>
      <c r="I27" s="46"/>
      <c r="J27" s="46"/>
      <c r="K27" s="46"/>
      <c r="L27" s="46"/>
      <c r="M27" s="46"/>
    </row>
    <row r="28" spans="1:15" s="1" customFormat="1" ht="16.5" customHeight="1" x14ac:dyDescent="0.3">
      <c r="A28" s="114" t="s">
        <v>57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</row>
    <row r="29" spans="1:15" s="1" customFormat="1" ht="16.5" customHeight="1" x14ac:dyDescent="0.3">
      <c r="A29" s="114" t="s">
        <v>58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</row>
    <row r="30" spans="1:15" s="1" customFormat="1" ht="16.5" customHeight="1" x14ac:dyDescent="0.3">
      <c r="A30" s="114" t="s">
        <v>82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</row>
    <row r="31" spans="1:15" s="1" customFormat="1" ht="16.5" customHeight="1" x14ac:dyDescent="0.3">
      <c r="A31" s="130" t="s">
        <v>0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15" s="1" customFormat="1" ht="16.5" customHeight="1" x14ac:dyDescent="0.3">
      <c r="A32" s="131" t="s">
        <v>1</v>
      </c>
      <c r="B32" s="131" t="s">
        <v>16</v>
      </c>
      <c r="C32" s="161" t="s">
        <v>2</v>
      </c>
      <c r="D32" s="162"/>
      <c r="E32" s="115" t="s">
        <v>3</v>
      </c>
      <c r="F32" s="115" t="s">
        <v>18</v>
      </c>
      <c r="G32" s="132" t="s">
        <v>17</v>
      </c>
      <c r="H32" s="133"/>
      <c r="I32" s="133"/>
      <c r="J32" s="133"/>
      <c r="K32" s="133"/>
      <c r="L32" s="134" t="s">
        <v>19</v>
      </c>
      <c r="M32" s="115" t="s">
        <v>20</v>
      </c>
    </row>
    <row r="33" spans="1:13" s="1" customFormat="1" ht="22.5" customHeight="1" x14ac:dyDescent="0.3">
      <c r="A33" s="131"/>
      <c r="B33" s="131"/>
      <c r="C33" s="163"/>
      <c r="D33" s="164"/>
      <c r="E33" s="115"/>
      <c r="F33" s="115"/>
      <c r="G33" s="73" t="s">
        <v>4</v>
      </c>
      <c r="H33" s="73" t="s">
        <v>36</v>
      </c>
      <c r="I33" s="74" t="s">
        <v>13</v>
      </c>
      <c r="J33" s="74" t="s">
        <v>14</v>
      </c>
      <c r="K33" s="74" t="s">
        <v>55</v>
      </c>
      <c r="L33" s="135"/>
      <c r="M33" s="115"/>
    </row>
    <row r="34" spans="1:13" s="1" customFormat="1" ht="26.25" customHeight="1" x14ac:dyDescent="0.3">
      <c r="A34" s="75">
        <v>12</v>
      </c>
      <c r="B34" s="76" t="s">
        <v>8</v>
      </c>
      <c r="C34" s="92" t="s">
        <v>91</v>
      </c>
      <c r="D34" s="93"/>
      <c r="E34" s="16">
        <v>360</v>
      </c>
      <c r="F34" s="16">
        <f>SUM(E34*12)</f>
        <v>4320</v>
      </c>
      <c r="G34" s="14">
        <f>+E34*0.075*12</f>
        <v>324</v>
      </c>
      <c r="H34" s="14">
        <f>SUM(E34*0.01)*12</f>
        <v>43.2</v>
      </c>
      <c r="I34" s="14">
        <f>F34*0.0775</f>
        <v>334.8</v>
      </c>
      <c r="J34" s="14"/>
      <c r="K34" s="14"/>
      <c r="L34" s="16">
        <v>300</v>
      </c>
      <c r="M34" s="16">
        <f>SUM(F34:L34)</f>
        <v>5322</v>
      </c>
    </row>
    <row r="35" spans="1:13" s="1" customFormat="1" ht="33" customHeight="1" x14ac:dyDescent="0.3">
      <c r="A35" s="77">
        <v>13</v>
      </c>
      <c r="B35" s="78" t="s">
        <v>10</v>
      </c>
      <c r="C35" s="92" t="s">
        <v>65</v>
      </c>
      <c r="D35" s="93"/>
      <c r="E35" s="16">
        <v>360</v>
      </c>
      <c r="F35" s="12">
        <f>E35*12</f>
        <v>4320</v>
      </c>
      <c r="G35" s="13">
        <f>F35*0.075</f>
        <v>324</v>
      </c>
      <c r="H35" s="13">
        <f>F35*0.01</f>
        <v>43.2</v>
      </c>
      <c r="I35" s="14"/>
      <c r="J35" s="14">
        <f>F35*0.0775</f>
        <v>334.8</v>
      </c>
      <c r="K35" s="14"/>
      <c r="L35" s="12">
        <v>300</v>
      </c>
      <c r="M35" s="16">
        <f t="shared" ref="M35:M65" si="5">SUM(F35:L35)</f>
        <v>5322</v>
      </c>
    </row>
    <row r="36" spans="1:13" s="1" customFormat="1" ht="26.25" customHeight="1" x14ac:dyDescent="0.3">
      <c r="A36" s="30">
        <v>14</v>
      </c>
      <c r="B36" s="31" t="s">
        <v>9</v>
      </c>
      <c r="C36" s="96" t="s">
        <v>86</v>
      </c>
      <c r="D36" s="97"/>
      <c r="E36" s="38">
        <v>360</v>
      </c>
      <c r="F36" s="37">
        <f>SUM(E36*12)</f>
        <v>4320</v>
      </c>
      <c r="G36" s="34">
        <f>+E36*0.075*12</f>
        <v>324</v>
      </c>
      <c r="H36" s="34">
        <f>SUM(E36*0.01)*12</f>
        <v>43.2</v>
      </c>
      <c r="I36" s="34">
        <f>F36*0.0775</f>
        <v>334.8</v>
      </c>
      <c r="J36" s="34"/>
      <c r="K36" s="34"/>
      <c r="L36" s="37"/>
      <c r="M36" s="37">
        <f t="shared" si="5"/>
        <v>5022</v>
      </c>
    </row>
    <row r="37" spans="1:13" s="1" customFormat="1" ht="36" customHeight="1" x14ac:dyDescent="0.3">
      <c r="A37" s="77">
        <v>15</v>
      </c>
      <c r="B37" s="78" t="s">
        <v>10</v>
      </c>
      <c r="C37" s="92" t="s">
        <v>77</v>
      </c>
      <c r="D37" s="93"/>
      <c r="E37" s="16">
        <v>360</v>
      </c>
      <c r="F37" s="12">
        <f>E37*12</f>
        <v>4320</v>
      </c>
      <c r="G37" s="13">
        <f>F37*0.075</f>
        <v>324</v>
      </c>
      <c r="H37" s="13">
        <f>F37*0.01</f>
        <v>43.2</v>
      </c>
      <c r="I37" s="14">
        <f>F37*0.0775</f>
        <v>334.8</v>
      </c>
      <c r="J37" s="14"/>
      <c r="K37" s="14"/>
      <c r="L37" s="12">
        <v>300</v>
      </c>
      <c r="M37" s="16">
        <f t="shared" si="5"/>
        <v>5322</v>
      </c>
    </row>
    <row r="38" spans="1:13" s="1" customFormat="1" ht="30" customHeight="1" x14ac:dyDescent="0.3">
      <c r="A38" s="77">
        <v>16</v>
      </c>
      <c r="B38" s="78" t="s">
        <v>10</v>
      </c>
      <c r="C38" s="92" t="s">
        <v>90</v>
      </c>
      <c r="D38" s="93"/>
      <c r="E38" s="14">
        <v>360</v>
      </c>
      <c r="F38" s="12">
        <f>SUM(E38*12)</f>
        <v>4320</v>
      </c>
      <c r="G38" s="13">
        <f>F38*0.075</f>
        <v>324</v>
      </c>
      <c r="H38" s="13">
        <f>F38*0.01</f>
        <v>43.2</v>
      </c>
      <c r="I38" s="14"/>
      <c r="J38" s="14">
        <f>F38*0.0775</f>
        <v>334.8</v>
      </c>
      <c r="K38" s="14"/>
      <c r="L38" s="12">
        <v>300</v>
      </c>
      <c r="M38" s="15">
        <f t="shared" si="5"/>
        <v>5322</v>
      </c>
    </row>
    <row r="39" spans="1:13" s="1" customFormat="1" ht="29.25" customHeight="1" x14ac:dyDescent="0.3">
      <c r="A39" s="77">
        <v>17</v>
      </c>
      <c r="B39" s="76" t="s">
        <v>10</v>
      </c>
      <c r="C39" s="92" t="s">
        <v>88</v>
      </c>
      <c r="D39" s="93"/>
      <c r="E39" s="16">
        <v>400</v>
      </c>
      <c r="F39" s="12">
        <f>E39*12</f>
        <v>4800</v>
      </c>
      <c r="G39" s="13">
        <f>F39*0.075</f>
        <v>360</v>
      </c>
      <c r="H39" s="13">
        <f>F39*0.01</f>
        <v>48</v>
      </c>
      <c r="I39" s="14">
        <f>F39*0.0775</f>
        <v>372</v>
      </c>
      <c r="J39" s="14"/>
      <c r="K39" s="14"/>
      <c r="L39" s="12">
        <v>300</v>
      </c>
      <c r="M39" s="16">
        <f t="shared" si="5"/>
        <v>5880</v>
      </c>
    </row>
    <row r="40" spans="1:13" s="1" customFormat="1" ht="36.75" customHeight="1" x14ac:dyDescent="0.3">
      <c r="A40" s="77">
        <v>18</v>
      </c>
      <c r="B40" s="76" t="s">
        <v>10</v>
      </c>
      <c r="C40" s="92" t="s">
        <v>89</v>
      </c>
      <c r="D40" s="93"/>
      <c r="E40" s="14">
        <v>360</v>
      </c>
      <c r="F40" s="12">
        <f>SUM(E40*12)</f>
        <v>4320</v>
      </c>
      <c r="G40" s="13">
        <f>+E40*0.075*12</f>
        <v>324</v>
      </c>
      <c r="H40" s="13">
        <f t="shared" ref="H40:H60" si="6">SUM(E40*0.01)*12</f>
        <v>43.2</v>
      </c>
      <c r="I40" s="14">
        <f>F40*0.0775</f>
        <v>334.8</v>
      </c>
      <c r="J40" s="14"/>
      <c r="K40" s="14"/>
      <c r="L40" s="12">
        <v>300</v>
      </c>
      <c r="M40" s="15">
        <f t="shared" si="5"/>
        <v>5322</v>
      </c>
    </row>
    <row r="41" spans="1:13" s="1" customFormat="1" ht="29.25" customHeight="1" x14ac:dyDescent="0.3">
      <c r="A41" s="77">
        <v>19</v>
      </c>
      <c r="B41" s="76" t="s">
        <v>10</v>
      </c>
      <c r="C41" s="92" t="s">
        <v>78</v>
      </c>
      <c r="D41" s="93"/>
      <c r="E41" s="14">
        <v>360</v>
      </c>
      <c r="F41" s="12">
        <f>SUM(E41*12)</f>
        <v>4320</v>
      </c>
      <c r="G41" s="13">
        <f t="shared" ref="G41:G60" si="7">+E41*0.075*12</f>
        <v>324</v>
      </c>
      <c r="H41" s="13">
        <f t="shared" si="6"/>
        <v>43.2</v>
      </c>
      <c r="I41" s="14"/>
      <c r="J41" s="14">
        <f>F41*0.0775</f>
        <v>334.8</v>
      </c>
      <c r="K41" s="14"/>
      <c r="L41" s="12">
        <v>300</v>
      </c>
      <c r="M41" s="15">
        <f t="shared" si="5"/>
        <v>5322</v>
      </c>
    </row>
    <row r="42" spans="1:13" s="1" customFormat="1" ht="22.5" customHeight="1" x14ac:dyDescent="0.3">
      <c r="A42" s="77">
        <v>20</v>
      </c>
      <c r="B42" s="76" t="s">
        <v>10</v>
      </c>
      <c r="C42" s="92" t="s">
        <v>66</v>
      </c>
      <c r="D42" s="93"/>
      <c r="E42" s="14">
        <v>380</v>
      </c>
      <c r="F42" s="12">
        <f>SUM(E42*12)</f>
        <v>4560</v>
      </c>
      <c r="G42" s="13">
        <f t="shared" si="7"/>
        <v>342</v>
      </c>
      <c r="H42" s="13">
        <f t="shared" si="6"/>
        <v>45.6</v>
      </c>
      <c r="I42" s="14">
        <f>F42*0.0775</f>
        <v>353.4</v>
      </c>
      <c r="J42" s="14"/>
      <c r="K42" s="14"/>
      <c r="L42" s="12">
        <v>300</v>
      </c>
      <c r="M42" s="15">
        <f t="shared" si="5"/>
        <v>5601</v>
      </c>
    </row>
    <row r="43" spans="1:13" s="1" customFormat="1" ht="22.5" customHeight="1" x14ac:dyDescent="0.3">
      <c r="A43" s="77">
        <v>21</v>
      </c>
      <c r="B43" s="76" t="s">
        <v>10</v>
      </c>
      <c r="C43" s="92" t="s">
        <v>71</v>
      </c>
      <c r="D43" s="93"/>
      <c r="E43" s="14">
        <v>400</v>
      </c>
      <c r="F43" s="12">
        <f>SUM(E43*12)</f>
        <v>4800</v>
      </c>
      <c r="G43" s="13">
        <f t="shared" si="7"/>
        <v>360</v>
      </c>
      <c r="H43" s="13">
        <f t="shared" si="6"/>
        <v>48</v>
      </c>
      <c r="I43" s="14"/>
      <c r="J43" s="14">
        <v>23.56</v>
      </c>
      <c r="K43" s="14"/>
      <c r="L43" s="12">
        <v>300</v>
      </c>
      <c r="M43" s="15">
        <f t="shared" si="5"/>
        <v>5531.56</v>
      </c>
    </row>
    <row r="44" spans="1:13" s="1" customFormat="1" ht="22.5" customHeight="1" x14ac:dyDescent="0.3">
      <c r="A44" s="77">
        <v>22</v>
      </c>
      <c r="B44" s="76" t="s">
        <v>10</v>
      </c>
      <c r="C44" s="92" t="s">
        <v>48</v>
      </c>
      <c r="D44" s="93"/>
      <c r="E44" s="14">
        <v>380</v>
      </c>
      <c r="F44" s="12">
        <f>SUM(E44*12)</f>
        <v>4560</v>
      </c>
      <c r="G44" s="13">
        <f t="shared" si="7"/>
        <v>342</v>
      </c>
      <c r="H44" s="13">
        <f t="shared" si="6"/>
        <v>45.6</v>
      </c>
      <c r="I44" s="14"/>
      <c r="J44" s="14">
        <f>F44*0.0775</f>
        <v>353.4</v>
      </c>
      <c r="K44" s="14"/>
      <c r="L44" s="12">
        <v>300</v>
      </c>
      <c r="M44" s="15">
        <f t="shared" si="5"/>
        <v>5601</v>
      </c>
    </row>
    <row r="45" spans="1:13" s="1" customFormat="1" ht="22.5" customHeight="1" x14ac:dyDescent="0.3">
      <c r="A45" s="77">
        <v>23</v>
      </c>
      <c r="B45" s="76" t="s">
        <v>10</v>
      </c>
      <c r="C45" s="92" t="s">
        <v>49</v>
      </c>
      <c r="D45" s="93"/>
      <c r="E45" s="14">
        <v>425</v>
      </c>
      <c r="F45" s="12">
        <f t="shared" ref="F45:F65" si="8">SUM(E45*12)</f>
        <v>5100</v>
      </c>
      <c r="G45" s="13">
        <f t="shared" si="7"/>
        <v>382.5</v>
      </c>
      <c r="H45" s="13">
        <f t="shared" si="6"/>
        <v>51</v>
      </c>
      <c r="I45" s="14">
        <f>F45*0.0775</f>
        <v>395.25</v>
      </c>
      <c r="J45" s="14"/>
      <c r="K45" s="14"/>
      <c r="L45" s="12">
        <v>300</v>
      </c>
      <c r="M45" s="15">
        <f t="shared" si="5"/>
        <v>6228.75</v>
      </c>
    </row>
    <row r="46" spans="1:13" s="1" customFormat="1" ht="22.5" customHeight="1" x14ac:dyDescent="0.3">
      <c r="A46" s="77">
        <v>24</v>
      </c>
      <c r="B46" s="76" t="s">
        <v>10</v>
      </c>
      <c r="C46" s="92" t="s">
        <v>72</v>
      </c>
      <c r="D46" s="93"/>
      <c r="E46" s="14">
        <v>360</v>
      </c>
      <c r="F46" s="12">
        <f>SUM(E46*12)</f>
        <v>4320</v>
      </c>
      <c r="G46" s="13">
        <f>+E46*0.075*12</f>
        <v>324</v>
      </c>
      <c r="H46" s="13">
        <f t="shared" si="6"/>
        <v>43.2</v>
      </c>
      <c r="I46" s="14">
        <f>F46*0.0775</f>
        <v>334.8</v>
      </c>
      <c r="J46" s="14"/>
      <c r="K46" s="14"/>
      <c r="L46" s="12">
        <v>300</v>
      </c>
      <c r="M46" s="15">
        <f t="shared" si="5"/>
        <v>5322</v>
      </c>
    </row>
    <row r="47" spans="1:13" s="1" customFormat="1" ht="21.75" customHeight="1" x14ac:dyDescent="0.3">
      <c r="A47" s="77">
        <v>25</v>
      </c>
      <c r="B47" s="76" t="s">
        <v>10</v>
      </c>
      <c r="C47" s="92" t="s">
        <v>50</v>
      </c>
      <c r="D47" s="93"/>
      <c r="E47" s="16">
        <v>360</v>
      </c>
      <c r="F47" s="12">
        <f>SUM(E47*12)</f>
        <v>4320</v>
      </c>
      <c r="G47" s="13">
        <f>+E47*0.075*12</f>
        <v>324</v>
      </c>
      <c r="H47" s="13">
        <f t="shared" si="6"/>
        <v>43.2</v>
      </c>
      <c r="I47" s="14"/>
      <c r="J47" s="14">
        <f>F47*0.0775</f>
        <v>334.8</v>
      </c>
      <c r="K47" s="14"/>
      <c r="L47" s="12">
        <v>300</v>
      </c>
      <c r="M47" s="15">
        <f t="shared" si="5"/>
        <v>5322</v>
      </c>
    </row>
    <row r="48" spans="1:13" ht="27.75" customHeight="1" x14ac:dyDescent="0.3">
      <c r="A48" s="77">
        <v>26</v>
      </c>
      <c r="B48" s="78" t="s">
        <v>10</v>
      </c>
      <c r="C48" s="92" t="s">
        <v>51</v>
      </c>
      <c r="D48" s="93"/>
      <c r="E48" s="16">
        <v>450</v>
      </c>
      <c r="F48" s="12">
        <f>SUM(E48*12)</f>
        <v>5400</v>
      </c>
      <c r="G48" s="13">
        <f t="shared" si="7"/>
        <v>405</v>
      </c>
      <c r="H48" s="13">
        <f t="shared" si="6"/>
        <v>54</v>
      </c>
      <c r="I48" s="14">
        <f>F48*0.0775</f>
        <v>418.5</v>
      </c>
      <c r="J48" s="14"/>
      <c r="K48" s="14"/>
      <c r="L48" s="12">
        <v>300</v>
      </c>
      <c r="M48" s="15">
        <f t="shared" si="5"/>
        <v>6577.5</v>
      </c>
    </row>
    <row r="49" spans="1:13" ht="25.5" customHeight="1" x14ac:dyDescent="0.3">
      <c r="A49" s="77">
        <v>27</v>
      </c>
      <c r="B49" s="76" t="s">
        <v>10</v>
      </c>
      <c r="C49" s="92" t="s">
        <v>44</v>
      </c>
      <c r="D49" s="93"/>
      <c r="E49" s="16">
        <v>370</v>
      </c>
      <c r="F49" s="12">
        <f t="shared" si="8"/>
        <v>4440</v>
      </c>
      <c r="G49" s="13">
        <f t="shared" si="7"/>
        <v>333</v>
      </c>
      <c r="H49" s="13">
        <f t="shared" si="6"/>
        <v>44.400000000000006</v>
      </c>
      <c r="I49" s="14">
        <f>F49*0.0775</f>
        <v>344.1</v>
      </c>
      <c r="J49" s="14"/>
      <c r="K49" s="14"/>
      <c r="L49" s="12">
        <v>300</v>
      </c>
      <c r="M49" s="15">
        <f t="shared" si="5"/>
        <v>5461.5</v>
      </c>
    </row>
    <row r="50" spans="1:13" ht="33" customHeight="1" x14ac:dyDescent="0.3">
      <c r="A50" s="77">
        <v>28</v>
      </c>
      <c r="B50" s="78" t="s">
        <v>10</v>
      </c>
      <c r="C50" s="94" t="s">
        <v>73</v>
      </c>
      <c r="D50" s="95"/>
      <c r="E50" s="16">
        <v>360</v>
      </c>
      <c r="F50" s="12">
        <f t="shared" si="8"/>
        <v>4320</v>
      </c>
      <c r="G50" s="13">
        <f t="shared" si="7"/>
        <v>324</v>
      </c>
      <c r="H50" s="13">
        <f t="shared" si="6"/>
        <v>43.2</v>
      </c>
      <c r="I50" s="14">
        <f>F50*0.0775</f>
        <v>334.8</v>
      </c>
      <c r="J50" s="14"/>
      <c r="K50" s="14"/>
      <c r="L50" s="12">
        <v>300</v>
      </c>
      <c r="M50" s="15">
        <f t="shared" si="5"/>
        <v>5322</v>
      </c>
    </row>
    <row r="51" spans="1:13" ht="21" customHeight="1" x14ac:dyDescent="0.3">
      <c r="A51" s="77">
        <v>29</v>
      </c>
      <c r="B51" s="76" t="s">
        <v>10</v>
      </c>
      <c r="C51" s="92" t="s">
        <v>52</v>
      </c>
      <c r="D51" s="93"/>
      <c r="E51" s="16">
        <v>475</v>
      </c>
      <c r="F51" s="12">
        <f t="shared" si="8"/>
        <v>5700</v>
      </c>
      <c r="G51" s="13">
        <f t="shared" si="7"/>
        <v>427.5</v>
      </c>
      <c r="H51" s="13">
        <f t="shared" si="6"/>
        <v>57</v>
      </c>
      <c r="I51" s="14"/>
      <c r="J51" s="14">
        <f>F51*0.0775</f>
        <v>441.75</v>
      </c>
      <c r="K51" s="14"/>
      <c r="L51" s="12">
        <v>300</v>
      </c>
      <c r="M51" s="15">
        <f t="shared" si="5"/>
        <v>6926.25</v>
      </c>
    </row>
    <row r="52" spans="1:13" ht="39.75" customHeight="1" x14ac:dyDescent="0.3">
      <c r="A52" s="77">
        <v>30</v>
      </c>
      <c r="B52" s="76" t="s">
        <v>10</v>
      </c>
      <c r="C52" s="92" t="s">
        <v>73</v>
      </c>
      <c r="D52" s="93"/>
      <c r="E52" s="16">
        <v>360</v>
      </c>
      <c r="F52" s="12">
        <f t="shared" si="8"/>
        <v>4320</v>
      </c>
      <c r="G52" s="13">
        <f t="shared" si="7"/>
        <v>324</v>
      </c>
      <c r="H52" s="13">
        <f t="shared" si="6"/>
        <v>43.2</v>
      </c>
      <c r="I52" s="14">
        <f>F52*0.0775</f>
        <v>334.8</v>
      </c>
      <c r="J52" s="14"/>
      <c r="K52" s="14"/>
      <c r="L52" s="12">
        <v>300</v>
      </c>
      <c r="M52" s="15">
        <f t="shared" si="5"/>
        <v>5322</v>
      </c>
    </row>
    <row r="53" spans="1:13" ht="21" customHeight="1" x14ac:dyDescent="0.3">
      <c r="A53" s="77">
        <v>31</v>
      </c>
      <c r="B53" s="76" t="s">
        <v>10</v>
      </c>
      <c r="C53" s="92" t="s">
        <v>23</v>
      </c>
      <c r="D53" s="93"/>
      <c r="E53" s="16">
        <v>360</v>
      </c>
      <c r="F53" s="12">
        <f t="shared" si="8"/>
        <v>4320</v>
      </c>
      <c r="G53" s="13">
        <f t="shared" si="7"/>
        <v>324</v>
      </c>
      <c r="H53" s="13">
        <f t="shared" si="6"/>
        <v>43.2</v>
      </c>
      <c r="I53" s="14">
        <f>F53*0.0775</f>
        <v>334.8</v>
      </c>
      <c r="J53" s="14"/>
      <c r="K53" s="14"/>
      <c r="L53" s="12">
        <v>300</v>
      </c>
      <c r="M53" s="15">
        <f t="shared" si="5"/>
        <v>5322</v>
      </c>
    </row>
    <row r="54" spans="1:13" ht="21" customHeight="1" x14ac:dyDescent="0.3">
      <c r="A54" s="77">
        <v>32</v>
      </c>
      <c r="B54" s="76" t="s">
        <v>10</v>
      </c>
      <c r="C54" s="92" t="s">
        <v>23</v>
      </c>
      <c r="D54" s="93"/>
      <c r="E54" s="16">
        <v>360</v>
      </c>
      <c r="F54" s="12">
        <f t="shared" si="8"/>
        <v>4320</v>
      </c>
      <c r="G54" s="13">
        <f t="shared" si="7"/>
        <v>324</v>
      </c>
      <c r="H54" s="13">
        <f t="shared" si="6"/>
        <v>43.2</v>
      </c>
      <c r="I54" s="14"/>
      <c r="J54" s="14">
        <f>F54*0.0775</f>
        <v>334.8</v>
      </c>
      <c r="K54" s="14"/>
      <c r="L54" s="12">
        <v>300</v>
      </c>
      <c r="M54" s="15">
        <f t="shared" si="5"/>
        <v>5322</v>
      </c>
    </row>
    <row r="55" spans="1:13" ht="21" customHeight="1" x14ac:dyDescent="0.3">
      <c r="A55" s="77">
        <v>33</v>
      </c>
      <c r="B55" s="78" t="s">
        <v>10</v>
      </c>
      <c r="C55" s="92" t="s">
        <v>23</v>
      </c>
      <c r="D55" s="93"/>
      <c r="E55" s="16">
        <v>360</v>
      </c>
      <c r="F55" s="12">
        <f t="shared" si="8"/>
        <v>4320</v>
      </c>
      <c r="G55" s="13">
        <f t="shared" si="7"/>
        <v>324</v>
      </c>
      <c r="H55" s="13">
        <f t="shared" si="6"/>
        <v>43.2</v>
      </c>
      <c r="I55" s="14"/>
      <c r="J55" s="14">
        <f>F55*0.0775</f>
        <v>334.8</v>
      </c>
      <c r="K55" s="14"/>
      <c r="L55" s="12">
        <v>300</v>
      </c>
      <c r="M55" s="15">
        <f t="shared" si="5"/>
        <v>5322</v>
      </c>
    </row>
    <row r="56" spans="1:13" ht="21" customHeight="1" x14ac:dyDescent="0.3">
      <c r="A56" s="77">
        <v>34</v>
      </c>
      <c r="B56" s="78" t="s">
        <v>10</v>
      </c>
      <c r="C56" s="92" t="s">
        <v>23</v>
      </c>
      <c r="D56" s="93"/>
      <c r="E56" s="16">
        <v>360</v>
      </c>
      <c r="F56" s="12">
        <f t="shared" si="8"/>
        <v>4320</v>
      </c>
      <c r="G56" s="13">
        <f t="shared" si="7"/>
        <v>324</v>
      </c>
      <c r="H56" s="13">
        <f t="shared" si="6"/>
        <v>43.2</v>
      </c>
      <c r="I56" s="79"/>
      <c r="J56" s="14">
        <f>F56*0.0775</f>
        <v>334.8</v>
      </c>
      <c r="K56" s="79"/>
      <c r="L56" s="12">
        <v>300</v>
      </c>
      <c r="M56" s="15">
        <f t="shared" si="5"/>
        <v>5322</v>
      </c>
    </row>
    <row r="57" spans="1:13" ht="22.5" customHeight="1" x14ac:dyDescent="0.3">
      <c r="A57" s="77">
        <v>36</v>
      </c>
      <c r="B57" s="80" t="s">
        <v>10</v>
      </c>
      <c r="C57" s="92" t="s">
        <v>23</v>
      </c>
      <c r="D57" s="93"/>
      <c r="E57" s="16">
        <v>360</v>
      </c>
      <c r="F57" s="81">
        <f t="shared" si="8"/>
        <v>4320</v>
      </c>
      <c r="G57" s="82">
        <f t="shared" si="7"/>
        <v>324</v>
      </c>
      <c r="H57" s="82">
        <f t="shared" si="6"/>
        <v>43.2</v>
      </c>
      <c r="I57" s="14">
        <f>F57*0.0775</f>
        <v>334.8</v>
      </c>
      <c r="J57" s="14"/>
      <c r="K57" s="79"/>
      <c r="L57" s="12">
        <v>300</v>
      </c>
      <c r="M57" s="15">
        <f t="shared" si="5"/>
        <v>5322</v>
      </c>
    </row>
    <row r="58" spans="1:13" ht="21.75" customHeight="1" x14ac:dyDescent="0.3">
      <c r="A58" s="77">
        <v>37</v>
      </c>
      <c r="B58" s="80" t="s">
        <v>10</v>
      </c>
      <c r="C58" s="92" t="s">
        <v>23</v>
      </c>
      <c r="D58" s="93"/>
      <c r="E58" s="16">
        <v>360</v>
      </c>
      <c r="F58" s="81">
        <f t="shared" si="8"/>
        <v>4320</v>
      </c>
      <c r="G58" s="82">
        <f t="shared" si="7"/>
        <v>324</v>
      </c>
      <c r="H58" s="82">
        <f t="shared" si="6"/>
        <v>43.2</v>
      </c>
      <c r="I58" s="79"/>
      <c r="J58" s="14">
        <f>F58*0.0775</f>
        <v>334.8</v>
      </c>
      <c r="K58" s="79"/>
      <c r="L58" s="12">
        <v>300</v>
      </c>
      <c r="M58" s="15">
        <f t="shared" si="5"/>
        <v>5322</v>
      </c>
    </row>
    <row r="59" spans="1:13" ht="21.75" customHeight="1" x14ac:dyDescent="0.3">
      <c r="A59" s="77">
        <v>38</v>
      </c>
      <c r="B59" s="80" t="s">
        <v>10</v>
      </c>
      <c r="C59" s="92" t="s">
        <v>23</v>
      </c>
      <c r="D59" s="93"/>
      <c r="E59" s="16">
        <v>360</v>
      </c>
      <c r="F59" s="12">
        <f t="shared" si="8"/>
        <v>4320</v>
      </c>
      <c r="G59" s="13">
        <f t="shared" si="7"/>
        <v>324</v>
      </c>
      <c r="H59" s="13">
        <f t="shared" si="6"/>
        <v>43.2</v>
      </c>
      <c r="I59" s="14"/>
      <c r="J59" s="14">
        <f>F59*0.0775</f>
        <v>334.8</v>
      </c>
      <c r="K59" s="14"/>
      <c r="L59" s="12">
        <v>300</v>
      </c>
      <c r="M59" s="15">
        <f t="shared" si="5"/>
        <v>5322</v>
      </c>
    </row>
    <row r="60" spans="1:13" ht="24" customHeight="1" x14ac:dyDescent="0.3">
      <c r="A60" s="77">
        <v>39</v>
      </c>
      <c r="B60" s="80" t="s">
        <v>10</v>
      </c>
      <c r="C60" s="92" t="s">
        <v>23</v>
      </c>
      <c r="D60" s="93"/>
      <c r="E60" s="16">
        <v>360</v>
      </c>
      <c r="F60" s="81">
        <f t="shared" si="8"/>
        <v>4320</v>
      </c>
      <c r="G60" s="82">
        <f t="shared" si="7"/>
        <v>324</v>
      </c>
      <c r="H60" s="82">
        <f t="shared" si="6"/>
        <v>43.2</v>
      </c>
      <c r="I60" s="79"/>
      <c r="J60" s="14">
        <f>F60*0.0775</f>
        <v>334.8</v>
      </c>
      <c r="K60" s="79"/>
      <c r="L60" s="12">
        <v>300</v>
      </c>
      <c r="M60" s="15">
        <f t="shared" si="5"/>
        <v>5322</v>
      </c>
    </row>
    <row r="61" spans="1:13" ht="21.75" customHeight="1" x14ac:dyDescent="0.3">
      <c r="A61" s="77">
        <v>40</v>
      </c>
      <c r="B61" s="80" t="s">
        <v>10</v>
      </c>
      <c r="C61" s="92" t="s">
        <v>23</v>
      </c>
      <c r="D61" s="93"/>
      <c r="E61" s="16">
        <v>360</v>
      </c>
      <c r="F61" s="81">
        <f>E61*12</f>
        <v>4320</v>
      </c>
      <c r="G61" s="82">
        <f>F61*0.075</f>
        <v>324</v>
      </c>
      <c r="H61" s="82">
        <f>F61*0.01</f>
        <v>43.2</v>
      </c>
      <c r="I61" s="79">
        <f>F61*0.0775</f>
        <v>334.8</v>
      </c>
      <c r="J61" s="14"/>
      <c r="K61" s="79"/>
      <c r="L61" s="12">
        <v>300</v>
      </c>
      <c r="M61" s="15">
        <f t="shared" si="5"/>
        <v>5322</v>
      </c>
    </row>
    <row r="62" spans="1:13" ht="21.75" customHeight="1" x14ac:dyDescent="0.3">
      <c r="A62" s="77">
        <v>41</v>
      </c>
      <c r="B62" s="80" t="s">
        <v>10</v>
      </c>
      <c r="C62" s="92" t="s">
        <v>23</v>
      </c>
      <c r="D62" s="93"/>
      <c r="E62" s="16">
        <v>360</v>
      </c>
      <c r="F62" s="81">
        <f>E62*12</f>
        <v>4320</v>
      </c>
      <c r="G62" s="82">
        <f>F62*0.075</f>
        <v>324</v>
      </c>
      <c r="H62" s="82">
        <f>F62*0.01</f>
        <v>43.2</v>
      </c>
      <c r="I62" s="79"/>
      <c r="J62" s="14"/>
      <c r="K62" s="79"/>
      <c r="L62" s="12">
        <v>300</v>
      </c>
      <c r="M62" s="15">
        <f t="shared" si="5"/>
        <v>4987.2</v>
      </c>
    </row>
    <row r="63" spans="1:13" ht="21.75" customHeight="1" x14ac:dyDescent="0.3">
      <c r="A63" s="77">
        <v>42</v>
      </c>
      <c r="B63" s="80" t="s">
        <v>10</v>
      </c>
      <c r="C63" s="92" t="s">
        <v>23</v>
      </c>
      <c r="D63" s="93"/>
      <c r="E63" s="16">
        <v>360</v>
      </c>
      <c r="F63" s="81">
        <f>E63*12</f>
        <v>4320</v>
      </c>
      <c r="G63" s="82">
        <f>F63*0.075</f>
        <v>324</v>
      </c>
      <c r="H63" s="82">
        <f>F63*0.01</f>
        <v>43.2</v>
      </c>
      <c r="I63" s="79"/>
      <c r="J63" s="14"/>
      <c r="K63" s="79"/>
      <c r="L63" s="12">
        <v>300</v>
      </c>
      <c r="M63" s="15">
        <f t="shared" si="5"/>
        <v>4987.2</v>
      </c>
    </row>
    <row r="64" spans="1:13" ht="21.75" customHeight="1" x14ac:dyDescent="0.3">
      <c r="A64" s="77"/>
      <c r="B64" s="80" t="s">
        <v>10</v>
      </c>
      <c r="C64" s="92" t="s">
        <v>80</v>
      </c>
      <c r="D64" s="93"/>
      <c r="E64" s="16">
        <v>315</v>
      </c>
      <c r="F64" s="81">
        <f>E64*12</f>
        <v>3780</v>
      </c>
      <c r="G64" s="82">
        <f>F64*0.075</f>
        <v>283.5</v>
      </c>
      <c r="H64" s="82">
        <f>F64*0.01</f>
        <v>37.800000000000004</v>
      </c>
      <c r="I64" s="79"/>
      <c r="J64" s="14"/>
      <c r="K64" s="79"/>
      <c r="L64" s="12">
        <v>300</v>
      </c>
      <c r="M64" s="15">
        <f t="shared" si="5"/>
        <v>4401.3</v>
      </c>
    </row>
    <row r="65" spans="1:14" ht="21.75" customHeight="1" x14ac:dyDescent="0.3">
      <c r="A65" s="77">
        <v>43</v>
      </c>
      <c r="B65" s="76" t="s">
        <v>10</v>
      </c>
      <c r="C65" s="92" t="s">
        <v>23</v>
      </c>
      <c r="D65" s="93"/>
      <c r="E65" s="16">
        <v>360</v>
      </c>
      <c r="F65" s="12">
        <f t="shared" si="8"/>
        <v>4320</v>
      </c>
      <c r="G65" s="82">
        <f>F65*0.075</f>
        <v>324</v>
      </c>
      <c r="H65" s="82">
        <f>F65*0.01</f>
        <v>43.2</v>
      </c>
      <c r="I65" s="14">
        <f>F65*0.0775</f>
        <v>334.8</v>
      </c>
      <c r="J65" s="14"/>
      <c r="K65" s="14"/>
      <c r="L65" s="12">
        <v>300</v>
      </c>
      <c r="M65" s="15">
        <f t="shared" si="5"/>
        <v>5322</v>
      </c>
    </row>
    <row r="66" spans="1:14" ht="22.5" customHeight="1" x14ac:dyDescent="0.3">
      <c r="A66" s="83"/>
      <c r="B66" s="83"/>
      <c r="C66" s="84" t="s">
        <v>34</v>
      </c>
      <c r="D66" s="85"/>
      <c r="E66" s="86">
        <f>SUM(E34:E65)</f>
        <v>11875</v>
      </c>
      <c r="F66" s="86">
        <f>SUM(F34:F65)</f>
        <v>142500</v>
      </c>
      <c r="G66" s="86">
        <f>SUM(G34:G65)</f>
        <v>10687.5</v>
      </c>
      <c r="H66" s="86">
        <f>SUM(H34:H65)</f>
        <v>1425.0000000000007</v>
      </c>
      <c r="I66" s="86">
        <f>SUM(I34:I65)</f>
        <v>5566.0500000000011</v>
      </c>
      <c r="J66" s="86">
        <f>SUM(J35:J65)</f>
        <v>4166.7100000000009</v>
      </c>
      <c r="K66" s="86">
        <f>SUM(K34:K65)</f>
        <v>0</v>
      </c>
      <c r="L66" s="86">
        <f>SUM(L34:L65)</f>
        <v>9300</v>
      </c>
      <c r="M66" s="86">
        <f>SUM(F66:L66)</f>
        <v>173645.25999999998</v>
      </c>
    </row>
    <row r="67" spans="1:14" ht="22.5" customHeight="1" x14ac:dyDescent="0.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</row>
    <row r="68" spans="1:14" ht="18" customHeight="1" x14ac:dyDescent="0.3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</row>
    <row r="69" spans="1:14" ht="18.75" customHeight="1" x14ac:dyDescent="0.3">
      <c r="A69" s="113" t="s">
        <v>58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</row>
    <row r="70" spans="1:14" ht="18.75" customHeight="1" x14ac:dyDescent="0.3">
      <c r="A70" s="113" t="s">
        <v>83</v>
      </c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</row>
    <row r="71" spans="1:14" ht="18" customHeight="1" x14ac:dyDescent="0.3">
      <c r="A71" s="129" t="s">
        <v>69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</row>
    <row r="72" spans="1:14" ht="22.5" customHeight="1" x14ac:dyDescent="0.3">
      <c r="A72" s="118" t="s">
        <v>1</v>
      </c>
      <c r="B72" s="118" t="s">
        <v>16</v>
      </c>
      <c r="C72" s="165" t="s">
        <v>2</v>
      </c>
      <c r="D72" s="166"/>
      <c r="E72" s="119" t="s">
        <v>3</v>
      </c>
      <c r="F72" s="119" t="s">
        <v>18</v>
      </c>
      <c r="G72" s="142" t="s">
        <v>17</v>
      </c>
      <c r="H72" s="143"/>
      <c r="I72" s="143"/>
      <c r="J72" s="143"/>
      <c r="K72" s="143"/>
      <c r="L72" s="140" t="s">
        <v>19</v>
      </c>
      <c r="M72" s="119" t="s">
        <v>20</v>
      </c>
    </row>
    <row r="73" spans="1:14" ht="22.5" customHeight="1" x14ac:dyDescent="0.3">
      <c r="A73" s="118"/>
      <c r="B73" s="118"/>
      <c r="C73" s="167"/>
      <c r="D73" s="168"/>
      <c r="E73" s="119"/>
      <c r="F73" s="119"/>
      <c r="G73" s="47" t="s">
        <v>4</v>
      </c>
      <c r="H73" s="47" t="s">
        <v>36</v>
      </c>
      <c r="I73" s="48" t="s">
        <v>13</v>
      </c>
      <c r="J73" s="48" t="s">
        <v>14</v>
      </c>
      <c r="K73" s="48" t="s">
        <v>75</v>
      </c>
      <c r="L73" s="141"/>
      <c r="M73" s="119"/>
    </row>
    <row r="74" spans="1:14" ht="22.5" customHeight="1" x14ac:dyDescent="0.3">
      <c r="A74" s="53">
        <v>1</v>
      </c>
      <c r="B74" s="54" t="s">
        <v>21</v>
      </c>
      <c r="C74" s="144" t="s">
        <v>53</v>
      </c>
      <c r="D74" s="145"/>
      <c r="E74" s="55">
        <v>370</v>
      </c>
      <c r="F74" s="56">
        <f>SUM(E74*12)</f>
        <v>4440</v>
      </c>
      <c r="G74" s="57">
        <f>+E74*0.075*12</f>
        <v>333</v>
      </c>
      <c r="H74" s="57">
        <f>SUM(E74*0.01)*12</f>
        <v>44.400000000000006</v>
      </c>
      <c r="I74" s="58"/>
      <c r="J74" s="58">
        <f>F74*0.0775</f>
        <v>344.1</v>
      </c>
      <c r="K74" s="58">
        <v>7.68</v>
      </c>
      <c r="L74" s="56">
        <v>300</v>
      </c>
      <c r="M74" s="59">
        <f>SUM(F74:L74)</f>
        <v>5469.18</v>
      </c>
      <c r="N74" s="5"/>
    </row>
    <row r="75" spans="1:14" ht="30.75" customHeight="1" x14ac:dyDescent="0.3">
      <c r="A75" s="53">
        <v>2</v>
      </c>
      <c r="B75" s="54" t="s">
        <v>21</v>
      </c>
      <c r="C75" s="144" t="s">
        <v>53</v>
      </c>
      <c r="D75" s="145"/>
      <c r="E75" s="55">
        <v>370</v>
      </c>
      <c r="F75" s="56">
        <f>SUM(E75*12)</f>
        <v>4440</v>
      </c>
      <c r="G75" s="57">
        <f>+E75*0.075*12</f>
        <v>333</v>
      </c>
      <c r="H75" s="57">
        <f>SUM(E75*0.01)*12</f>
        <v>44.400000000000006</v>
      </c>
      <c r="I75" s="58">
        <v>302.25</v>
      </c>
      <c r="J75" s="58"/>
      <c r="K75" s="58">
        <v>6.76</v>
      </c>
      <c r="L75" s="56">
        <v>300</v>
      </c>
      <c r="M75" s="59">
        <f>SUM(F75:L75)</f>
        <v>5426.41</v>
      </c>
      <c r="N75" s="5"/>
    </row>
    <row r="76" spans="1:14" ht="27.75" customHeight="1" x14ac:dyDescent="0.3">
      <c r="A76" s="53">
        <v>3</v>
      </c>
      <c r="B76" s="54" t="s">
        <v>21</v>
      </c>
      <c r="C76" s="144" t="s">
        <v>53</v>
      </c>
      <c r="D76" s="145"/>
      <c r="E76" s="55">
        <v>370</v>
      </c>
      <c r="F76" s="56">
        <f>SUM(E76*12)</f>
        <v>4440</v>
      </c>
      <c r="G76" s="57">
        <f>+E76*0.075*12</f>
        <v>333</v>
      </c>
      <c r="H76" s="57">
        <f>SUM(E76*0.01)*12</f>
        <v>44.400000000000006</v>
      </c>
      <c r="I76" s="58">
        <v>302.25</v>
      </c>
      <c r="J76" s="58">
        <v>0</v>
      </c>
      <c r="K76" s="58">
        <v>4.1399999999999997</v>
      </c>
      <c r="L76" s="56">
        <v>300</v>
      </c>
      <c r="M76" s="59">
        <f>SUM(F76:L76)</f>
        <v>5423.79</v>
      </c>
    </row>
    <row r="77" spans="1:14" ht="36.75" customHeight="1" x14ac:dyDescent="0.3">
      <c r="A77" s="53">
        <v>4</v>
      </c>
      <c r="B77" s="54" t="s">
        <v>21</v>
      </c>
      <c r="C77" s="144" t="s">
        <v>54</v>
      </c>
      <c r="D77" s="145"/>
      <c r="E77" s="55">
        <v>400</v>
      </c>
      <c r="F77" s="56">
        <f>SUM(E77*12)</f>
        <v>4800</v>
      </c>
      <c r="G77" s="57">
        <v>301.5</v>
      </c>
      <c r="H77" s="57">
        <v>40.200000000000003</v>
      </c>
      <c r="I77" s="58">
        <f>F77*0.0775</f>
        <v>372</v>
      </c>
      <c r="J77" s="58"/>
      <c r="K77" s="58">
        <v>4.1399999999999997</v>
      </c>
      <c r="L77" s="56">
        <v>300</v>
      </c>
      <c r="M77" s="59">
        <f>SUM(F77:L77)</f>
        <v>5817.84</v>
      </c>
    </row>
    <row r="78" spans="1:14" ht="36.75" customHeight="1" x14ac:dyDescent="0.3">
      <c r="A78" s="53"/>
      <c r="B78" s="54" t="s">
        <v>21</v>
      </c>
      <c r="C78" s="144" t="s">
        <v>53</v>
      </c>
      <c r="D78" s="145"/>
      <c r="E78" s="55">
        <v>370</v>
      </c>
      <c r="F78" s="56">
        <f>SUM(E78*12)</f>
        <v>4440</v>
      </c>
      <c r="G78" s="57">
        <v>333</v>
      </c>
      <c r="H78" s="57">
        <v>44.4</v>
      </c>
      <c r="I78" s="58"/>
      <c r="J78" s="58">
        <v>344.1</v>
      </c>
      <c r="K78" s="58"/>
      <c r="L78" s="56"/>
      <c r="M78" s="59"/>
    </row>
    <row r="79" spans="1:14" ht="22.5" customHeight="1" x14ac:dyDescent="0.3">
      <c r="A79" s="53"/>
      <c r="B79" s="53"/>
      <c r="C79" s="60" t="s">
        <v>27</v>
      </c>
      <c r="D79" s="61"/>
      <c r="E79" s="62">
        <f>SUM(E74:E78)</f>
        <v>1880</v>
      </c>
      <c r="F79" s="62">
        <f>SUM(F74:F78)</f>
        <v>22560</v>
      </c>
      <c r="G79" s="62">
        <f t="shared" ref="G79:L79" si="9">SUM(G74:G77)</f>
        <v>1300.5</v>
      </c>
      <c r="H79" s="62">
        <f t="shared" si="9"/>
        <v>173.40000000000003</v>
      </c>
      <c r="I79" s="62">
        <f t="shared" si="9"/>
        <v>976.5</v>
      </c>
      <c r="J79" s="62">
        <f t="shared" si="9"/>
        <v>344.1</v>
      </c>
      <c r="K79" s="62">
        <f t="shared" si="9"/>
        <v>22.72</v>
      </c>
      <c r="L79" s="62">
        <f t="shared" si="9"/>
        <v>1200</v>
      </c>
      <c r="M79" s="62">
        <f>SUM(F79:L79)</f>
        <v>26577.22</v>
      </c>
      <c r="N79" s="4"/>
    </row>
    <row r="80" spans="1:14" ht="21" customHeight="1" x14ac:dyDescent="0.3">
      <c r="A80" s="136" t="s">
        <v>22</v>
      </c>
      <c r="B80" s="136"/>
      <c r="C80" s="136"/>
      <c r="D80" s="136"/>
      <c r="E80" s="63">
        <f t="shared" ref="E80:M80" si="10">SUM(E11+E16+E26+E66+E79)</f>
        <v>23315</v>
      </c>
      <c r="F80" s="63">
        <f t="shared" si="10"/>
        <v>279780</v>
      </c>
      <c r="G80" s="63">
        <f t="shared" si="10"/>
        <v>20374.5</v>
      </c>
      <c r="H80" s="63">
        <f t="shared" si="10"/>
        <v>2725.6000000000008</v>
      </c>
      <c r="I80" s="63">
        <f t="shared" si="10"/>
        <v>10774.050000000001</v>
      </c>
      <c r="J80" s="63">
        <f t="shared" si="10"/>
        <v>8798.1100000000024</v>
      </c>
      <c r="K80" s="63">
        <f t="shared" ca="1" si="10"/>
        <v>22.72</v>
      </c>
      <c r="L80" s="63">
        <f t="shared" si="10"/>
        <v>13200</v>
      </c>
      <c r="M80" s="63">
        <f t="shared" si="10"/>
        <v>335674.98</v>
      </c>
    </row>
    <row r="81" spans="1:14" x14ac:dyDescent="0.3">
      <c r="A81" s="25"/>
      <c r="B81" s="18"/>
      <c r="C81" s="27"/>
      <c r="D81" s="18"/>
      <c r="E81" s="18"/>
      <c r="F81" s="18"/>
      <c r="G81" s="18"/>
      <c r="H81" s="18"/>
      <c r="I81" s="27"/>
      <c r="J81" s="27"/>
      <c r="K81" s="18"/>
      <c r="L81" s="18"/>
      <c r="M81" s="18"/>
    </row>
    <row r="82" spans="1:14" x14ac:dyDescent="0.3">
      <c r="A82" s="25"/>
      <c r="B82" s="18"/>
      <c r="C82" s="27"/>
      <c r="D82" s="18"/>
      <c r="E82" s="18"/>
      <c r="F82" s="18"/>
      <c r="G82" s="18"/>
      <c r="H82" s="18"/>
      <c r="I82" s="27"/>
      <c r="J82" s="27"/>
      <c r="K82" s="18"/>
      <c r="L82" s="18"/>
      <c r="M82" s="18"/>
    </row>
    <row r="83" spans="1:14" x14ac:dyDescent="0.3">
      <c r="A83" s="25"/>
      <c r="B83" s="18"/>
      <c r="C83" s="27"/>
      <c r="D83" s="18"/>
      <c r="E83" s="18"/>
      <c r="F83" s="18"/>
      <c r="G83" s="18"/>
      <c r="H83" s="18"/>
      <c r="I83" s="27"/>
      <c r="J83" s="27"/>
      <c r="K83" s="18"/>
      <c r="L83" s="18"/>
      <c r="M83" s="18"/>
    </row>
    <row r="84" spans="1:14" x14ac:dyDescent="0.3">
      <c r="A84" s="25"/>
      <c r="B84" s="137" t="s">
        <v>81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</row>
    <row r="85" spans="1:14" ht="25.5" x14ac:dyDescent="0.3">
      <c r="A85" s="25"/>
      <c r="B85" s="116" t="s">
        <v>28</v>
      </c>
      <c r="C85" s="117"/>
      <c r="D85" s="64" t="s">
        <v>41</v>
      </c>
      <c r="E85" s="64" t="s">
        <v>35</v>
      </c>
      <c r="F85" s="64" t="s">
        <v>62</v>
      </c>
      <c r="G85" s="64" t="s">
        <v>37</v>
      </c>
      <c r="H85" s="64" t="s">
        <v>38</v>
      </c>
      <c r="I85" s="65" t="s">
        <v>39</v>
      </c>
      <c r="J85" s="65" t="s">
        <v>40</v>
      </c>
      <c r="K85" s="64" t="s">
        <v>75</v>
      </c>
      <c r="L85" s="64" t="s">
        <v>33</v>
      </c>
      <c r="M85" s="66" t="s">
        <v>42</v>
      </c>
      <c r="N85" s="10"/>
    </row>
    <row r="86" spans="1:14" ht="32.25" customHeight="1" x14ac:dyDescent="0.3">
      <c r="A86" s="25"/>
      <c r="B86" s="138" t="s">
        <v>30</v>
      </c>
      <c r="C86" s="139"/>
      <c r="D86" s="67" t="s">
        <v>6</v>
      </c>
      <c r="E86" s="68">
        <f>E11</f>
        <v>3350</v>
      </c>
      <c r="F86" s="68">
        <f>E86*12</f>
        <v>40200</v>
      </c>
      <c r="G86" s="68">
        <f>G11</f>
        <v>2947.5</v>
      </c>
      <c r="H86" s="68">
        <f>H11</f>
        <v>402</v>
      </c>
      <c r="I86" s="69">
        <f>I11</f>
        <v>1813.5</v>
      </c>
      <c r="J86" s="69">
        <f>J11</f>
        <v>1302</v>
      </c>
      <c r="K86" s="66"/>
      <c r="L86" s="66"/>
      <c r="M86" s="70">
        <f>SUM(F86:L86)</f>
        <v>46665</v>
      </c>
      <c r="N86" s="10"/>
    </row>
    <row r="87" spans="1:14" ht="34.5" customHeight="1" x14ac:dyDescent="0.3">
      <c r="A87" s="25"/>
      <c r="B87" s="138" t="s">
        <v>60</v>
      </c>
      <c r="C87" s="139"/>
      <c r="D87" s="67" t="s">
        <v>8</v>
      </c>
      <c r="E87" s="68">
        <f>E16</f>
        <v>2410</v>
      </c>
      <c r="F87" s="68">
        <f>SUM(E87*12)</f>
        <v>28920</v>
      </c>
      <c r="G87" s="68">
        <f>G16</f>
        <v>2169</v>
      </c>
      <c r="H87" s="68">
        <f>H16</f>
        <v>289.2</v>
      </c>
      <c r="I87" s="69">
        <f>I16</f>
        <v>0</v>
      </c>
      <c r="J87" s="69">
        <f>J16</f>
        <v>2241.3000000000002</v>
      </c>
      <c r="K87" s="66"/>
      <c r="L87" s="66">
        <f>L16</f>
        <v>0</v>
      </c>
      <c r="M87" s="70">
        <f>M16</f>
        <v>33619.5</v>
      </c>
      <c r="N87" s="10"/>
    </row>
    <row r="88" spans="1:14" ht="33" customHeight="1" x14ac:dyDescent="0.3">
      <c r="A88" s="25"/>
      <c r="B88" s="138" t="s">
        <v>84</v>
      </c>
      <c r="C88" s="139"/>
      <c r="D88" s="67" t="s">
        <v>6</v>
      </c>
      <c r="E88" s="68">
        <f>E26</f>
        <v>3800</v>
      </c>
      <c r="F88" s="68">
        <f>E88*12</f>
        <v>45600</v>
      </c>
      <c r="G88" s="68">
        <f>G26</f>
        <v>3270</v>
      </c>
      <c r="H88" s="68">
        <f>H26</f>
        <v>436</v>
      </c>
      <c r="I88" s="69">
        <f>I26</f>
        <v>2418</v>
      </c>
      <c r="J88" s="69">
        <f>J26</f>
        <v>744</v>
      </c>
      <c r="K88" s="66"/>
      <c r="L88" s="66">
        <f>L26</f>
        <v>2700</v>
      </c>
      <c r="M88" s="70">
        <f>SUM(F88:L88)</f>
        <v>55168</v>
      </c>
      <c r="N88" s="10"/>
    </row>
    <row r="89" spans="1:14" ht="29.25" customHeight="1" x14ac:dyDescent="0.3">
      <c r="A89" s="25"/>
      <c r="B89" s="138" t="s">
        <v>31</v>
      </c>
      <c r="C89" s="139"/>
      <c r="D89" s="67" t="s">
        <v>10</v>
      </c>
      <c r="E89" s="68">
        <f t="shared" ref="E89:J89" si="11">E66</f>
        <v>11875</v>
      </c>
      <c r="F89" s="68">
        <f t="shared" si="11"/>
        <v>142500</v>
      </c>
      <c r="G89" s="68">
        <f t="shared" si="11"/>
        <v>10687.5</v>
      </c>
      <c r="H89" s="68">
        <f t="shared" si="11"/>
        <v>1425.0000000000007</v>
      </c>
      <c r="I89" s="69">
        <f t="shared" si="11"/>
        <v>5566.0500000000011</v>
      </c>
      <c r="J89" s="69">
        <f t="shared" si="11"/>
        <v>4166.7100000000009</v>
      </c>
      <c r="K89" s="66"/>
      <c r="L89" s="66">
        <f>L66</f>
        <v>9300</v>
      </c>
      <c r="M89" s="70">
        <f>SUM(F89:L89)</f>
        <v>173645.25999999998</v>
      </c>
      <c r="N89" s="10"/>
    </row>
    <row r="90" spans="1:14" ht="21.75" customHeight="1" x14ac:dyDescent="0.3">
      <c r="A90" s="25"/>
      <c r="B90" s="138" t="s">
        <v>32</v>
      </c>
      <c r="C90" s="139"/>
      <c r="D90" s="71" t="s">
        <v>21</v>
      </c>
      <c r="E90" s="68">
        <f>E79</f>
        <v>1880</v>
      </c>
      <c r="F90" s="68">
        <f>SUM(E90*12)</f>
        <v>22560</v>
      </c>
      <c r="G90" s="68">
        <f>G79</f>
        <v>1300.5</v>
      </c>
      <c r="H90" s="68">
        <f>H79</f>
        <v>173.40000000000003</v>
      </c>
      <c r="I90" s="69">
        <f>I79</f>
        <v>976.5</v>
      </c>
      <c r="J90" s="69">
        <f>J79</f>
        <v>344.1</v>
      </c>
      <c r="K90" s="66">
        <f ca="1">K80</f>
        <v>22.72</v>
      </c>
      <c r="L90" s="66">
        <f>L79</f>
        <v>1200</v>
      </c>
      <c r="M90" s="70">
        <f>M79</f>
        <v>26577.22</v>
      </c>
      <c r="N90" s="10"/>
    </row>
    <row r="91" spans="1:14" ht="21.75" customHeight="1" x14ac:dyDescent="0.3">
      <c r="A91" s="25"/>
      <c r="B91" s="148" t="s">
        <v>29</v>
      </c>
      <c r="C91" s="149"/>
      <c r="D91" s="149"/>
      <c r="E91" s="72">
        <f t="shared" ref="E91:K91" si="12">SUM(E86:E90)</f>
        <v>23315</v>
      </c>
      <c r="F91" s="72">
        <f t="shared" si="12"/>
        <v>279780</v>
      </c>
      <c r="G91" s="72">
        <f t="shared" si="12"/>
        <v>20374.5</v>
      </c>
      <c r="H91" s="72">
        <f t="shared" si="12"/>
        <v>2725.6000000000008</v>
      </c>
      <c r="I91" s="72">
        <f t="shared" si="12"/>
        <v>10774.050000000001</v>
      </c>
      <c r="J91" s="72">
        <f t="shared" si="12"/>
        <v>8798.1100000000024</v>
      </c>
      <c r="K91" s="72">
        <f t="shared" ca="1" si="12"/>
        <v>22.72</v>
      </c>
      <c r="L91" s="72">
        <f>SUM(L86:L90)+2400</f>
        <v>15600</v>
      </c>
      <c r="M91" s="72">
        <f>SUM(M86:M90)</f>
        <v>335674.98</v>
      </c>
    </row>
    <row r="92" spans="1:14" x14ac:dyDescent="0.3">
      <c r="A92" s="25"/>
      <c r="B92" s="18"/>
      <c r="C92" s="19" t="s">
        <v>61</v>
      </c>
      <c r="D92" s="20"/>
      <c r="E92" s="20"/>
      <c r="F92" s="21">
        <v>51101</v>
      </c>
      <c r="G92" s="21">
        <v>51401</v>
      </c>
      <c r="H92" s="21">
        <v>51401</v>
      </c>
      <c r="I92" s="22">
        <v>51501</v>
      </c>
      <c r="J92" s="22">
        <v>51501</v>
      </c>
      <c r="K92" s="21"/>
      <c r="L92" s="21">
        <v>51103</v>
      </c>
      <c r="M92" s="18"/>
    </row>
    <row r="93" spans="1:14" ht="24.75" customHeight="1" x14ac:dyDescent="0.3">
      <c r="A93" s="25"/>
      <c r="B93" s="18"/>
      <c r="C93" s="146"/>
      <c r="D93" s="146"/>
      <c r="E93" s="146"/>
      <c r="F93" s="146"/>
      <c r="G93" s="147"/>
      <c r="H93" s="147"/>
      <c r="I93" s="147"/>
      <c r="J93" s="22"/>
      <c r="K93" s="21"/>
      <c r="L93" s="21"/>
      <c r="M93" s="18"/>
    </row>
    <row r="94" spans="1:14" ht="24.75" customHeight="1" x14ac:dyDescent="0.3">
      <c r="A94" s="25"/>
      <c r="B94" s="18"/>
      <c r="C94" s="146"/>
      <c r="D94" s="146"/>
      <c r="E94" s="146"/>
      <c r="F94" s="146"/>
      <c r="G94" s="147"/>
      <c r="H94" s="147"/>
      <c r="I94" s="147"/>
      <c r="J94" s="22"/>
      <c r="K94" s="21"/>
      <c r="L94" s="109"/>
      <c r="M94" s="109"/>
    </row>
    <row r="95" spans="1:14" ht="23.25" customHeight="1" x14ac:dyDescent="0.3">
      <c r="A95" s="25"/>
      <c r="B95" s="18"/>
      <c r="C95" s="146"/>
      <c r="D95" s="146"/>
      <c r="E95" s="146"/>
      <c r="F95" s="146"/>
      <c r="G95" s="147"/>
      <c r="H95" s="147"/>
      <c r="I95" s="147"/>
      <c r="J95" s="23"/>
      <c r="K95" s="9"/>
      <c r="L95" s="109"/>
      <c r="M95" s="109"/>
    </row>
    <row r="96" spans="1:14" ht="23.25" customHeight="1" x14ac:dyDescent="0.3">
      <c r="A96" s="25"/>
      <c r="B96" s="18"/>
      <c r="C96" s="146"/>
      <c r="D96" s="146"/>
      <c r="E96" s="146"/>
      <c r="F96" s="146"/>
      <c r="G96" s="147"/>
      <c r="H96" s="147"/>
      <c r="I96" s="147"/>
      <c r="J96" s="23"/>
      <c r="K96" s="9"/>
      <c r="L96" s="109"/>
      <c r="M96" s="109"/>
    </row>
    <row r="97" spans="1:14" s="6" customFormat="1" x14ac:dyDescent="0.3">
      <c r="A97" s="26"/>
      <c r="B97" s="7"/>
      <c r="C97" s="27"/>
      <c r="D97" s="7"/>
      <c r="E97" s="150"/>
      <c r="F97" s="150"/>
      <c r="G97" s="151"/>
      <c r="H97" s="151"/>
      <c r="I97" s="151"/>
      <c r="J97" s="8"/>
      <c r="K97" s="7"/>
      <c r="L97" s="7"/>
      <c r="M97" s="7"/>
      <c r="N97" s="2"/>
    </row>
    <row r="98" spans="1:14" s="6" customFormat="1" x14ac:dyDescent="0.3">
      <c r="A98" s="25"/>
      <c r="B98" s="10"/>
      <c r="C98" s="27"/>
      <c r="D98" s="10"/>
      <c r="E98" s="10"/>
      <c r="F98" s="10"/>
      <c r="G98" s="90"/>
      <c r="H98" s="90"/>
      <c r="I98" s="91"/>
      <c r="J98" s="11"/>
      <c r="K98" s="10"/>
      <c r="L98" s="10"/>
      <c r="M98" s="10"/>
      <c r="N98" s="2"/>
    </row>
  </sheetData>
  <mergeCells count="115">
    <mergeCell ref="B90:C90"/>
    <mergeCell ref="C93:F93"/>
    <mergeCell ref="G93:I93"/>
    <mergeCell ref="B91:D91"/>
    <mergeCell ref="C94:F94"/>
    <mergeCell ref="G94:I94"/>
    <mergeCell ref="E97:F97"/>
    <mergeCell ref="G97:I97"/>
    <mergeCell ref="C95:F95"/>
    <mergeCell ref="G95:I95"/>
    <mergeCell ref="C96:F96"/>
    <mergeCell ref="G96:I96"/>
    <mergeCell ref="A80:D80"/>
    <mergeCell ref="B84:M84"/>
    <mergeCell ref="E72:E73"/>
    <mergeCell ref="F72:F73"/>
    <mergeCell ref="B89:C89"/>
    <mergeCell ref="B86:C86"/>
    <mergeCell ref="B87:C87"/>
    <mergeCell ref="B88:C88"/>
    <mergeCell ref="M72:M73"/>
    <mergeCell ref="L72:L73"/>
    <mergeCell ref="G72:K72"/>
    <mergeCell ref="C74:D74"/>
    <mergeCell ref="C75:D75"/>
    <mergeCell ref="C76:D76"/>
    <mergeCell ref="C77:D77"/>
    <mergeCell ref="C78:D78"/>
    <mergeCell ref="C72:D73"/>
    <mergeCell ref="A1:M1"/>
    <mergeCell ref="A2:M2"/>
    <mergeCell ref="A3:M3"/>
    <mergeCell ref="A4:M4"/>
    <mergeCell ref="A5:A6"/>
    <mergeCell ref="B5:B6"/>
    <mergeCell ref="E5:E6"/>
    <mergeCell ref="F5:F6"/>
    <mergeCell ref="G5:K5"/>
    <mergeCell ref="L5:L6"/>
    <mergeCell ref="M5:M6"/>
    <mergeCell ref="C5:D6"/>
    <mergeCell ref="C7:D7"/>
    <mergeCell ref="C8:D8"/>
    <mergeCell ref="C9:D9"/>
    <mergeCell ref="C10:D10"/>
    <mergeCell ref="C12:D12"/>
    <mergeCell ref="C11:D11"/>
    <mergeCell ref="O8:P9"/>
    <mergeCell ref="L95:M95"/>
    <mergeCell ref="L96:M96"/>
    <mergeCell ref="L94:M94"/>
    <mergeCell ref="C16:D16"/>
    <mergeCell ref="A67:M68"/>
    <mergeCell ref="A69:M69"/>
    <mergeCell ref="A70:M70"/>
    <mergeCell ref="A28:M28"/>
    <mergeCell ref="M32:M33"/>
    <mergeCell ref="B85:C85"/>
    <mergeCell ref="A72:A73"/>
    <mergeCell ref="B72:B73"/>
    <mergeCell ref="A71:M71"/>
    <mergeCell ref="A29:M29"/>
    <mergeCell ref="A30:M30"/>
    <mergeCell ref="C19:D19"/>
    <mergeCell ref="C20:D20"/>
    <mergeCell ref="C21:D21"/>
    <mergeCell ref="C22:D22"/>
    <mergeCell ref="C23:D23"/>
    <mergeCell ref="C13:D13"/>
    <mergeCell ref="C14:D14"/>
    <mergeCell ref="C15:D15"/>
    <mergeCell ref="C17:D17"/>
    <mergeCell ref="C18:D18"/>
    <mergeCell ref="C41:D41"/>
    <mergeCell ref="C42:D42"/>
    <mergeCell ref="C43:D43"/>
    <mergeCell ref="C44:D44"/>
    <mergeCell ref="C45:D45"/>
    <mergeCell ref="C24:D24"/>
    <mergeCell ref="C25:D25"/>
    <mergeCell ref="C35:D35"/>
    <mergeCell ref="C34:D34"/>
    <mergeCell ref="C36:D36"/>
    <mergeCell ref="A31:M31"/>
    <mergeCell ref="A32:A33"/>
    <mergeCell ref="B32:B33"/>
    <mergeCell ref="E32:E33"/>
    <mergeCell ref="F32:F33"/>
    <mergeCell ref="G32:K32"/>
    <mergeCell ref="L32:L33"/>
    <mergeCell ref="C37:D37"/>
    <mergeCell ref="C38:D38"/>
    <mergeCell ref="C39:D39"/>
    <mergeCell ref="C40:D40"/>
    <mergeCell ref="C32:D33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56:D56"/>
    <mergeCell ref="C57:D57"/>
    <mergeCell ref="C58:D58"/>
    <mergeCell ref="C65:D65"/>
    <mergeCell ref="C64:D64"/>
    <mergeCell ref="C63:D63"/>
    <mergeCell ref="C59:D59"/>
    <mergeCell ref="C60:D60"/>
    <mergeCell ref="C61:D61"/>
    <mergeCell ref="C62:D62"/>
  </mergeCells>
  <printOptions horizontalCentered="1"/>
  <pageMargins left="0.25" right="0.25" top="0.75" bottom="0.75" header="0.3" footer="0.3"/>
  <pageSetup scale="76" orientation="landscape" horizontalDpi="4294967293" r:id="rId1"/>
  <rowBreaks count="2" manualBreakCount="2">
    <brk id="27" max="14" man="1"/>
    <brk id="66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de salarios 2020</vt:lpstr>
    </vt:vector>
  </TitlesOfParts>
  <Company>ALCALDIA MUNICIPAL DE EL TRIUNFO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USUARIO</cp:lastModifiedBy>
  <cp:lastPrinted>2020-08-03T16:07:41Z</cp:lastPrinted>
  <dcterms:created xsi:type="dcterms:W3CDTF">2011-01-10T13:35:21Z</dcterms:created>
  <dcterms:modified xsi:type="dcterms:W3CDTF">2020-08-04T16:06:55Z</dcterms:modified>
</cp:coreProperties>
</file>